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2.xml" ContentType="application/vnd.openxmlformats-officedocument.drawing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drawings/drawing3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0" documentId="8_{4B191C39-69AE-4263-97D2-29FBD9036A57}" xr6:coauthVersionLast="47" xr6:coauthVersionMax="47" xr10:uidLastSave="{00000000-0000-0000-0000-000000000000}"/>
  <bookViews>
    <workbookView xWindow="28680" yWindow="-120" windowWidth="29040" windowHeight="15840" tabRatio="871" firstSheet="5" activeTab="12" xr2:uid="{00000000-000D-0000-FFFF-FFFF00000000}"/>
  </bookViews>
  <sheets>
    <sheet name="Basisgegevens" sheetId="2" state="hidden" r:id="rId1"/>
    <sheet name="Controles" sheetId="12327" state="hidden" r:id="rId2"/>
    <sheet name="Data" sheetId="1" state="hidden" r:id="rId3"/>
    <sheet name="Blad1" sheetId="12322" state="hidden" r:id="rId4"/>
    <sheet name="Data recycling co2" sheetId="12342" state="hidden" r:id="rId5"/>
    <sheet name="Aantal containers bedrijfsafval" sheetId="12345" r:id="rId6"/>
    <sheet name="Opbrengsten per maand" sheetId="12330" state="hidden" r:id="rId7"/>
    <sheet name="Opbrengsten per afvalstroom " sheetId="12331" state="hidden" r:id="rId8"/>
    <sheet name="Gewicht per maand" sheetId="12332" r:id="rId9"/>
    <sheet name="Gewicht per afvalstroom " sheetId="12346" r:id="rId10"/>
    <sheet name="Recycling + CO₂" sheetId="12338" r:id="rId11"/>
    <sheet name="CO₂ Vermeden" sheetId="12341" r:id="rId12"/>
    <sheet name="Recycling" sheetId="12340" r:id="rId13"/>
  </sheets>
  <definedNames>
    <definedName name="_xlnm._FilterDatabase" localSheetId="0" hidden="1">Basisgegevens!$A$1:$AV$1</definedName>
    <definedName name="_xlnm._FilterDatabase" localSheetId="2" hidden="1">Data!$A$1:$B$345</definedName>
    <definedName name="_xlnm._FilterDatabase" localSheetId="12" hidden="1">Recycling!#REF!</definedName>
    <definedName name="_xlnm.Print_Area" localSheetId="11">'CO₂ Vermeden'!$A$1:$Q$35</definedName>
    <definedName name="_xlnm.Print_Area" localSheetId="9">'Gewicht per afvalstroom '!$A$1:$M$38</definedName>
    <definedName name="_xlnm.Print_Area" localSheetId="8">'Gewicht per maand'!$A$1:$Q$35</definedName>
    <definedName name="_xlnm.Print_Area" localSheetId="7">'Opbrengsten per afvalstroom '!$A$1:$M$38</definedName>
    <definedName name="_xlnm.Print_Area" localSheetId="6">'Opbrengsten per maand'!$A$1:$P$35</definedName>
  </definedNames>
  <calcPr calcId="191029"/>
  <pivotCaches>
    <pivotCache cacheId="0" r:id="rId14"/>
    <pivotCache cacheId="1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59" i="2" l="1"/>
  <c r="AQ159" i="2"/>
  <c r="AO158" i="2"/>
  <c r="AQ158" i="2"/>
  <c r="AO149" i="2"/>
  <c r="AP149" i="2"/>
  <c r="AO145" i="2"/>
  <c r="AP145" i="2"/>
  <c r="AO144" i="2"/>
  <c r="AO143" i="2"/>
  <c r="AP143" i="2" s="1"/>
  <c r="AO112" i="2"/>
  <c r="AQ112" i="2" s="1"/>
  <c r="AO111" i="2"/>
  <c r="AQ111" i="2" s="1"/>
  <c r="AO110" i="2"/>
  <c r="AO108" i="2"/>
  <c r="AP108" i="2"/>
  <c r="AO107" i="2"/>
  <c r="AO683" i="2"/>
  <c r="AP683" i="2" s="1"/>
  <c r="AO682" i="2"/>
  <c r="AQ682" i="2"/>
  <c r="AO681" i="2"/>
  <c r="AP681" i="2"/>
  <c r="AO680" i="2"/>
  <c r="AO679" i="2"/>
  <c r="AQ679" i="2" s="1"/>
  <c r="AO678" i="2"/>
  <c r="AQ678" i="2" s="1"/>
  <c r="AO2" i="2"/>
  <c r="AQ2" i="2" s="1"/>
  <c r="AO3" i="2"/>
  <c r="AP3" i="2"/>
  <c r="AO4" i="2"/>
  <c r="AO5" i="2"/>
  <c r="AQ5" i="2" s="1"/>
  <c r="AO6" i="2"/>
  <c r="AP6" i="2"/>
  <c r="AO7" i="2"/>
  <c r="AP7" i="2"/>
  <c r="AO8" i="2"/>
  <c r="AP8" i="2"/>
  <c r="AO9" i="2"/>
  <c r="AQ9" i="2"/>
  <c r="AO10" i="2"/>
  <c r="AO11" i="2"/>
  <c r="AO12" i="2"/>
  <c r="AO13" i="2"/>
  <c r="AO14" i="2"/>
  <c r="AO15" i="2"/>
  <c r="AP15" i="2" s="1"/>
  <c r="AO16" i="2"/>
  <c r="AP16" i="2" s="1"/>
  <c r="AO17" i="2"/>
  <c r="AP17" i="2" s="1"/>
  <c r="AO18" i="2"/>
  <c r="AO19" i="2"/>
  <c r="AO20" i="2"/>
  <c r="AO21" i="2"/>
  <c r="AO22" i="2"/>
  <c r="AO23" i="2"/>
  <c r="AP23" i="2"/>
  <c r="AO24" i="2"/>
  <c r="AP24" i="2"/>
  <c r="AO25" i="2"/>
  <c r="AP25" i="2"/>
  <c r="AO26" i="2"/>
  <c r="AO27" i="2"/>
  <c r="AO28" i="2"/>
  <c r="AO29" i="2"/>
  <c r="AO30" i="2"/>
  <c r="AO31" i="2"/>
  <c r="AP31" i="2" s="1"/>
  <c r="AO32" i="2"/>
  <c r="AP32" i="2" s="1"/>
  <c r="AO33" i="2"/>
  <c r="AP33" i="2" s="1"/>
  <c r="AO34" i="2"/>
  <c r="AP34" i="2" s="1"/>
  <c r="AO35" i="2"/>
  <c r="AO36" i="2"/>
  <c r="AP36" i="2" s="1"/>
  <c r="AO37" i="2"/>
  <c r="AO38" i="2"/>
  <c r="AP38" i="2" s="1"/>
  <c r="AO39" i="2"/>
  <c r="AP39" i="2" s="1"/>
  <c r="AO40" i="2"/>
  <c r="AP40" i="2" s="1"/>
  <c r="AO41" i="2"/>
  <c r="AQ41" i="2" s="1"/>
  <c r="AO42" i="2"/>
  <c r="AP42" i="2" s="1"/>
  <c r="AO43" i="2"/>
  <c r="AP43" i="2"/>
  <c r="AO44" i="2"/>
  <c r="AO45" i="2"/>
  <c r="AP45" i="2" s="1"/>
  <c r="AO46" i="2"/>
  <c r="AO47" i="2"/>
  <c r="AP47" i="2" s="1"/>
  <c r="AO48" i="2"/>
  <c r="AP48" i="2" s="1"/>
  <c r="AO49" i="2"/>
  <c r="AP49" i="2" s="1"/>
  <c r="AO50" i="2"/>
  <c r="AO51" i="2"/>
  <c r="AO52" i="2"/>
  <c r="AO53" i="2"/>
  <c r="AO54" i="2"/>
  <c r="AO55" i="2"/>
  <c r="AP55" i="2"/>
  <c r="AO56" i="2"/>
  <c r="AP56" i="2"/>
  <c r="AO57" i="2"/>
  <c r="AP57" i="2"/>
  <c r="AO58" i="2"/>
  <c r="AO59" i="2"/>
  <c r="AP59" i="2" s="1"/>
  <c r="AO60" i="2"/>
  <c r="AP60" i="2" s="1"/>
  <c r="AO61" i="2"/>
  <c r="AO62" i="2"/>
  <c r="AO63" i="2"/>
  <c r="AP63" i="2"/>
  <c r="AO64" i="2"/>
  <c r="AP64" i="2"/>
  <c r="AO65" i="2"/>
  <c r="AP65" i="2"/>
  <c r="AO66" i="2"/>
  <c r="AO67" i="2"/>
  <c r="AO68" i="2"/>
  <c r="AO69" i="2"/>
  <c r="AP69" i="2" s="1"/>
  <c r="AO70" i="2"/>
  <c r="AP70" i="2"/>
  <c r="AO71" i="2"/>
  <c r="AP71" i="2"/>
  <c r="AO72" i="2"/>
  <c r="AP72" i="2"/>
  <c r="AO73" i="2"/>
  <c r="AQ73" i="2"/>
  <c r="AO74" i="2"/>
  <c r="AO75" i="2"/>
  <c r="AO76" i="2"/>
  <c r="AO77" i="2"/>
  <c r="AP77" i="2" s="1"/>
  <c r="AO78" i="2"/>
  <c r="AO79" i="2"/>
  <c r="AP79" i="2" s="1"/>
  <c r="AO80" i="2"/>
  <c r="AP80" i="2" s="1"/>
  <c r="AO81" i="2"/>
  <c r="AP81" i="2" s="1"/>
  <c r="AO82" i="2"/>
  <c r="AO83" i="2"/>
  <c r="AO84" i="2"/>
  <c r="AO85" i="2"/>
  <c r="AO86" i="2"/>
  <c r="AO87" i="2"/>
  <c r="AP87" i="2"/>
  <c r="AO88" i="2"/>
  <c r="AP88" i="2"/>
  <c r="AO89" i="2"/>
  <c r="AP89" i="2"/>
  <c r="AO90" i="2"/>
  <c r="AO91" i="2"/>
  <c r="AO92" i="2"/>
  <c r="AO93" i="2"/>
  <c r="AO94" i="2"/>
  <c r="AO95" i="2"/>
  <c r="AP95" i="2" s="1"/>
  <c r="AO96" i="2"/>
  <c r="AP96" i="2" s="1"/>
  <c r="AO97" i="2"/>
  <c r="AP97" i="2" s="1"/>
  <c r="AO98" i="2"/>
  <c r="AP98" i="2" s="1"/>
  <c r="AO99" i="2"/>
  <c r="AO100" i="2"/>
  <c r="AQ100" i="2" s="1"/>
  <c r="AO101" i="2"/>
  <c r="AO102" i="2"/>
  <c r="AP102" i="2" s="1"/>
  <c r="AO103" i="2"/>
  <c r="AP103" i="2" s="1"/>
  <c r="AO104" i="2"/>
  <c r="AP104" i="2" s="1"/>
  <c r="AO105" i="2"/>
  <c r="AQ105" i="2" s="1"/>
  <c r="AO106" i="2"/>
  <c r="AQ106" i="2" s="1"/>
  <c r="AO109" i="2"/>
  <c r="AO113" i="2"/>
  <c r="AP113" i="2" s="1"/>
  <c r="AO114" i="2"/>
  <c r="AO115" i="2"/>
  <c r="AQ115" i="2" s="1"/>
  <c r="AO116" i="2"/>
  <c r="AP116" i="2" s="1"/>
  <c r="AO117" i="2"/>
  <c r="AQ117" i="2" s="1"/>
  <c r="AO118" i="2"/>
  <c r="AQ118" i="2" s="1"/>
  <c r="AO119" i="2"/>
  <c r="AP119" i="2" s="1"/>
  <c r="AO120" i="2"/>
  <c r="AO121" i="2"/>
  <c r="AQ121" i="2" s="1"/>
  <c r="AO122" i="2"/>
  <c r="AO123" i="2"/>
  <c r="AO124" i="2"/>
  <c r="AP124" i="2"/>
  <c r="AO125" i="2"/>
  <c r="AP125" i="2"/>
  <c r="AO126" i="2"/>
  <c r="AP126" i="2"/>
  <c r="AO127" i="2"/>
  <c r="AO128" i="2"/>
  <c r="AO129" i="2"/>
  <c r="AO130" i="2"/>
  <c r="AO131" i="2"/>
  <c r="AO132" i="2"/>
  <c r="AP132" i="2" s="1"/>
  <c r="AO133" i="2"/>
  <c r="AP133" i="2" s="1"/>
  <c r="AO134" i="2"/>
  <c r="AP134" i="2" s="1"/>
  <c r="AO135" i="2"/>
  <c r="AO136" i="2"/>
  <c r="AO137" i="2"/>
  <c r="AO138" i="2"/>
  <c r="AO139" i="2"/>
  <c r="AO140" i="2"/>
  <c r="AP140" i="2"/>
  <c r="AO141" i="2"/>
  <c r="AQ141" i="2"/>
  <c r="AO142" i="2"/>
  <c r="AP142" i="2"/>
  <c r="AO146" i="2"/>
  <c r="AO147" i="2"/>
  <c r="AO148" i="2"/>
  <c r="AO150" i="2"/>
  <c r="AO151" i="2"/>
  <c r="AO152" i="2"/>
  <c r="AO153" i="2"/>
  <c r="AQ153" i="2"/>
  <c r="AO154" i="2"/>
  <c r="AP154" i="2"/>
  <c r="AO155" i="2"/>
  <c r="AO156" i="2"/>
  <c r="AO157" i="2"/>
  <c r="AO160" i="2"/>
  <c r="AO161" i="2"/>
  <c r="AO162" i="2"/>
  <c r="AP162" i="2" s="1"/>
  <c r="AO163" i="2"/>
  <c r="AQ163" i="2" s="1"/>
  <c r="AO164" i="2"/>
  <c r="AQ164" i="2" s="1"/>
  <c r="AO165" i="2"/>
  <c r="AP165" i="2" s="1"/>
  <c r="AO166" i="2"/>
  <c r="AO167" i="2"/>
  <c r="AP167" i="2" s="1"/>
  <c r="AO168" i="2"/>
  <c r="AO169" i="2"/>
  <c r="AO170" i="2"/>
  <c r="AP170" i="2"/>
  <c r="AO171" i="2"/>
  <c r="AP171" i="2"/>
  <c r="AO172" i="2"/>
  <c r="AQ172" i="2"/>
  <c r="AO173" i="2"/>
  <c r="AO174" i="2"/>
  <c r="AO175" i="2"/>
  <c r="AO176" i="2"/>
  <c r="AP176" i="2" s="1"/>
  <c r="AO177" i="2"/>
  <c r="AO178" i="2"/>
  <c r="AP178" i="2" s="1"/>
  <c r="AO179" i="2"/>
  <c r="AQ179" i="2" s="1"/>
  <c r="AO180" i="2"/>
  <c r="AQ180" i="2" s="1"/>
  <c r="AO181" i="2"/>
  <c r="AO182" i="2"/>
  <c r="AO183" i="2"/>
  <c r="AO184" i="2"/>
  <c r="AO185" i="2"/>
  <c r="AO186" i="2"/>
  <c r="AP186" i="2"/>
  <c r="AO187" i="2"/>
  <c r="AP187" i="2"/>
  <c r="AO188" i="2"/>
  <c r="AQ188" i="2"/>
  <c r="AO189" i="2"/>
  <c r="AO190" i="2"/>
  <c r="AO191" i="2"/>
  <c r="AO192" i="2"/>
  <c r="AO193" i="2"/>
  <c r="AO194" i="2"/>
  <c r="AP194" i="2" s="1"/>
  <c r="AO195" i="2"/>
  <c r="AQ195" i="2" s="1"/>
  <c r="AO196" i="2"/>
  <c r="AQ196" i="2" s="1"/>
  <c r="AO197" i="2"/>
  <c r="AP197" i="2" s="1"/>
  <c r="AO198" i="2"/>
  <c r="AQ198" i="2"/>
  <c r="AO199" i="2"/>
  <c r="AO200" i="2"/>
  <c r="AP200" i="2" s="1"/>
  <c r="AO201" i="2"/>
  <c r="AO202" i="2"/>
  <c r="AP202" i="2" s="1"/>
  <c r="AO203" i="2"/>
  <c r="AP203" i="2" s="1"/>
  <c r="AO204" i="2"/>
  <c r="AP204" i="2" s="1"/>
  <c r="AO205" i="2"/>
  <c r="AO206" i="2"/>
  <c r="AP206" i="2"/>
  <c r="AO207" i="2"/>
  <c r="AO208" i="2"/>
  <c r="AO209" i="2"/>
  <c r="AO210" i="2"/>
  <c r="AP210" i="2" s="1"/>
  <c r="AO211" i="2"/>
  <c r="AP211" i="2" s="1"/>
  <c r="AO212" i="2"/>
  <c r="AQ212" i="2" s="1"/>
  <c r="AO213" i="2"/>
  <c r="AP213" i="2" s="1"/>
  <c r="AO214" i="2"/>
  <c r="AO215" i="2"/>
  <c r="AQ215" i="2" s="1"/>
  <c r="AO216" i="2"/>
  <c r="AO217" i="2"/>
  <c r="AQ217" i="2" s="1"/>
  <c r="AO218" i="2"/>
  <c r="AP218" i="2" s="1"/>
  <c r="AO219" i="2"/>
  <c r="AQ219" i="2" s="1"/>
  <c r="AO220" i="2"/>
  <c r="AQ220" i="2" s="1"/>
  <c r="AO221" i="2"/>
  <c r="AO222" i="2"/>
  <c r="AP222" i="2"/>
  <c r="AO223" i="2"/>
  <c r="AO224" i="2"/>
  <c r="AO225" i="2"/>
  <c r="AO226" i="2"/>
  <c r="AP226" i="2" s="1"/>
  <c r="AO227" i="2"/>
  <c r="AQ227" i="2" s="1"/>
  <c r="AO228" i="2"/>
  <c r="AQ228" i="2" s="1"/>
  <c r="AO229" i="2"/>
  <c r="AO230" i="2"/>
  <c r="AQ230" i="2"/>
  <c r="AO231" i="2"/>
  <c r="AO232" i="2"/>
  <c r="AO233" i="2"/>
  <c r="AO234" i="2"/>
  <c r="AP234" i="2" s="1"/>
  <c r="AO235" i="2"/>
  <c r="AP235" i="2" s="1"/>
  <c r="AO236" i="2"/>
  <c r="AQ236" i="2" s="1"/>
  <c r="AO237" i="2"/>
  <c r="AO238" i="2"/>
  <c r="AO239" i="2"/>
  <c r="AP239" i="2" s="1"/>
  <c r="AO240" i="2"/>
  <c r="AO241" i="2"/>
  <c r="AO242" i="2"/>
  <c r="AP242" i="2"/>
  <c r="AO243" i="2"/>
  <c r="AQ243" i="2"/>
  <c r="AO244" i="2"/>
  <c r="AQ244" i="2"/>
  <c r="AO245" i="2"/>
  <c r="AO246" i="2"/>
  <c r="AO247" i="2"/>
  <c r="AO248" i="2"/>
  <c r="AP248" i="2" s="1"/>
  <c r="AO249" i="2"/>
  <c r="AO250" i="2"/>
  <c r="AP250" i="2" s="1"/>
  <c r="AO251" i="2"/>
  <c r="AP251" i="2" s="1"/>
  <c r="AO252" i="2"/>
  <c r="AQ252" i="2" s="1"/>
  <c r="AO253" i="2"/>
  <c r="AO254" i="2"/>
  <c r="AO255" i="2"/>
  <c r="AO256" i="2"/>
  <c r="AO257" i="2"/>
  <c r="AO258" i="2"/>
  <c r="AP258" i="2"/>
  <c r="AO259" i="2"/>
  <c r="AQ259" i="2"/>
  <c r="AO260" i="2"/>
  <c r="AQ260" i="2"/>
  <c r="AO261" i="2"/>
  <c r="AO262" i="2"/>
  <c r="AO263" i="2"/>
  <c r="AO264" i="2"/>
  <c r="AO265" i="2"/>
  <c r="AO266" i="2"/>
  <c r="AP266" i="2" s="1"/>
  <c r="AO267" i="2"/>
  <c r="AP267" i="2" s="1"/>
  <c r="AO268" i="2"/>
  <c r="AP268" i="2" s="1"/>
  <c r="AO269" i="2"/>
  <c r="AP269" i="2" s="1"/>
  <c r="AO270" i="2"/>
  <c r="AP270" i="2"/>
  <c r="AO271" i="2"/>
  <c r="AO272" i="2"/>
  <c r="AP272" i="2" s="1"/>
  <c r="AO273" i="2"/>
  <c r="AO274" i="2"/>
  <c r="AP274" i="2" s="1"/>
  <c r="AO275" i="2"/>
  <c r="AP275" i="2" s="1"/>
  <c r="AO276" i="2"/>
  <c r="AQ276" i="2" s="1"/>
  <c r="AO277" i="2"/>
  <c r="AO278" i="2"/>
  <c r="AQ278" i="2"/>
  <c r="AO279" i="2"/>
  <c r="AO280" i="2"/>
  <c r="AO281" i="2"/>
  <c r="AQ281" i="2"/>
  <c r="AO282" i="2"/>
  <c r="AP282" i="2"/>
  <c r="AO283" i="2"/>
  <c r="AQ283" i="2"/>
  <c r="AO284" i="2"/>
  <c r="AQ284" i="2"/>
  <c r="AO285" i="2"/>
  <c r="AO286" i="2"/>
  <c r="AP286" i="2" s="1"/>
  <c r="AO287" i="2"/>
  <c r="AP287" i="2" s="1"/>
  <c r="AO288" i="2"/>
  <c r="AO289" i="2"/>
  <c r="AO290" i="2"/>
  <c r="AP290" i="2"/>
  <c r="AO291" i="2"/>
  <c r="AQ291" i="2"/>
  <c r="AO292" i="2"/>
  <c r="AQ292" i="2"/>
  <c r="AO293" i="2"/>
  <c r="AO294" i="2"/>
  <c r="AO295" i="2"/>
  <c r="AO296" i="2"/>
  <c r="AP296" i="2" s="1"/>
  <c r="AO297" i="2"/>
  <c r="AP297" i="2"/>
  <c r="AO298" i="2"/>
  <c r="AP298" i="2"/>
  <c r="AO299" i="2"/>
  <c r="AP299" i="2"/>
  <c r="AO300" i="2"/>
  <c r="AQ300" i="2"/>
  <c r="AO301" i="2"/>
  <c r="AO302" i="2"/>
  <c r="AO303" i="2"/>
  <c r="AO304" i="2"/>
  <c r="AP304" i="2" s="1"/>
  <c r="AO305" i="2"/>
  <c r="AO306" i="2"/>
  <c r="AP306" i="2" s="1"/>
  <c r="AO307" i="2"/>
  <c r="AO308" i="2"/>
  <c r="AQ308" i="2"/>
  <c r="AO309" i="2"/>
  <c r="AO310" i="2"/>
  <c r="AQ310" i="2" s="1"/>
  <c r="AO311" i="2"/>
  <c r="AQ311" i="2" s="1"/>
  <c r="AO312" i="2"/>
  <c r="AO313" i="2"/>
  <c r="AO314" i="2"/>
  <c r="AP314" i="2"/>
  <c r="AO315" i="2"/>
  <c r="AP315" i="2"/>
  <c r="AO316" i="2"/>
  <c r="AQ316" i="2"/>
  <c r="AO317" i="2"/>
  <c r="AO318" i="2"/>
  <c r="AQ318" i="2" s="1"/>
  <c r="AO319" i="2"/>
  <c r="AO320" i="2"/>
  <c r="AO321" i="2"/>
  <c r="AO322" i="2"/>
  <c r="AP322" i="2"/>
  <c r="AO323" i="2"/>
  <c r="AQ323" i="2"/>
  <c r="AO324" i="2"/>
  <c r="AQ324" i="2"/>
  <c r="AO325" i="2"/>
  <c r="AO326" i="2"/>
  <c r="AO327" i="2"/>
  <c r="AO328" i="2"/>
  <c r="AO329" i="2"/>
  <c r="AP329" i="2"/>
  <c r="AO330" i="2"/>
  <c r="AP330" i="2"/>
  <c r="AO331" i="2"/>
  <c r="AP331" i="2"/>
  <c r="AO332" i="2"/>
  <c r="AP332" i="2"/>
  <c r="AO333" i="2"/>
  <c r="AO334" i="2"/>
  <c r="AP334" i="2" s="1"/>
  <c r="AO335" i="2"/>
  <c r="AO336" i="2"/>
  <c r="AO337" i="2"/>
  <c r="AO338" i="2"/>
  <c r="AP338" i="2"/>
  <c r="AO339" i="2"/>
  <c r="AP339" i="2"/>
  <c r="AO340" i="2"/>
  <c r="AQ340" i="2"/>
  <c r="AO341" i="2"/>
  <c r="AO342" i="2"/>
  <c r="AO343" i="2"/>
  <c r="AO344" i="2"/>
  <c r="AO345" i="2"/>
  <c r="AQ345" i="2"/>
  <c r="AO346" i="2"/>
  <c r="AP346" i="2"/>
  <c r="AO347" i="2"/>
  <c r="AQ347" i="2"/>
  <c r="AO348" i="2"/>
  <c r="AQ348" i="2"/>
  <c r="AO349" i="2"/>
  <c r="AO350" i="2"/>
  <c r="AP350" i="2" s="1"/>
  <c r="AO351" i="2"/>
  <c r="AO352" i="2"/>
  <c r="AO353" i="2"/>
  <c r="AO354" i="2"/>
  <c r="AP354" i="2"/>
  <c r="AO355" i="2"/>
  <c r="AQ355" i="2"/>
  <c r="AO356" i="2"/>
  <c r="AQ356" i="2"/>
  <c r="AO357" i="2"/>
  <c r="AO358" i="2"/>
  <c r="AO359" i="2"/>
  <c r="AO360" i="2"/>
  <c r="AO361" i="2"/>
  <c r="AP361" i="2"/>
  <c r="AO362" i="2"/>
  <c r="AP362" i="2"/>
  <c r="AO363" i="2"/>
  <c r="AP363" i="2"/>
  <c r="AO364" i="2"/>
  <c r="AQ364" i="2"/>
  <c r="AO365" i="2"/>
  <c r="AO366" i="2"/>
  <c r="AO367" i="2"/>
  <c r="AO368" i="2"/>
  <c r="AO369" i="2"/>
  <c r="AO370" i="2"/>
  <c r="AP370" i="2" s="1"/>
  <c r="AO371" i="2"/>
  <c r="AQ371" i="2" s="1"/>
  <c r="AO372" i="2"/>
  <c r="AQ372" i="2"/>
  <c r="AO373" i="2"/>
  <c r="AO374" i="2"/>
  <c r="AO375" i="2"/>
  <c r="AO376" i="2"/>
  <c r="AP376" i="2" s="1"/>
  <c r="AO377" i="2"/>
  <c r="AO378" i="2"/>
  <c r="AP378" i="2" s="1"/>
  <c r="AO379" i="2"/>
  <c r="AP379" i="2" s="1"/>
  <c r="AO380" i="2"/>
  <c r="AQ380" i="2" s="1"/>
  <c r="AO381" i="2"/>
  <c r="AO382" i="2"/>
  <c r="AO383" i="2"/>
  <c r="AO384" i="2"/>
  <c r="AO385" i="2"/>
  <c r="AO386" i="2"/>
  <c r="AP386" i="2"/>
  <c r="AO387" i="2"/>
  <c r="AQ387" i="2"/>
  <c r="AO388" i="2"/>
  <c r="AQ388" i="2"/>
  <c r="AO389" i="2"/>
  <c r="AO390" i="2"/>
  <c r="AO391" i="2"/>
  <c r="AO392" i="2"/>
  <c r="AO393" i="2"/>
  <c r="AP393" i="2"/>
  <c r="AO394" i="2"/>
  <c r="AP394" i="2"/>
  <c r="AO395" i="2"/>
  <c r="AP395" i="2"/>
  <c r="AO396" i="2"/>
  <c r="AP396" i="2"/>
  <c r="AO397" i="2"/>
  <c r="AO398" i="2"/>
  <c r="AQ398" i="2" s="1"/>
  <c r="AO399" i="2"/>
  <c r="AO400" i="2"/>
  <c r="AO401" i="2"/>
  <c r="AO402" i="2"/>
  <c r="AP402" i="2"/>
  <c r="AO403" i="2"/>
  <c r="AP403" i="2"/>
  <c r="AO404" i="2"/>
  <c r="AQ404" i="2"/>
  <c r="AO405" i="2"/>
  <c r="AO406" i="2"/>
  <c r="AQ406" i="2" s="1"/>
  <c r="AO407" i="2"/>
  <c r="AO408" i="2"/>
  <c r="AO409" i="2"/>
  <c r="AQ409" i="2" s="1"/>
  <c r="AO410" i="2"/>
  <c r="AO411" i="2"/>
  <c r="AQ411" i="2" s="1"/>
  <c r="AO412" i="2"/>
  <c r="AQ412" i="2" s="1"/>
  <c r="AO413" i="2"/>
  <c r="AO414" i="2"/>
  <c r="AP414" i="2"/>
  <c r="AO415" i="2"/>
  <c r="AO416" i="2"/>
  <c r="AO417" i="2"/>
  <c r="AO418" i="2"/>
  <c r="AP418" i="2" s="1"/>
  <c r="AO419" i="2"/>
  <c r="AQ419" i="2" s="1"/>
  <c r="AO420" i="2"/>
  <c r="AQ420" i="2" s="1"/>
  <c r="AO421" i="2"/>
  <c r="AP421" i="2" s="1"/>
  <c r="AO422" i="2"/>
  <c r="AP422" i="2"/>
  <c r="AO423" i="2"/>
  <c r="AO424" i="2"/>
  <c r="AP424" i="2" s="1"/>
  <c r="AO425" i="2"/>
  <c r="AP425" i="2"/>
  <c r="AO426" i="2"/>
  <c r="AP426" i="2"/>
  <c r="AO427" i="2"/>
  <c r="AP427" i="2"/>
  <c r="AO428" i="2"/>
  <c r="AQ428" i="2"/>
  <c r="AO429" i="2"/>
  <c r="AO430" i="2"/>
  <c r="AQ430" i="2" s="1"/>
  <c r="AO431" i="2"/>
  <c r="AO432" i="2"/>
  <c r="AO433" i="2"/>
  <c r="AO434" i="2"/>
  <c r="AP434" i="2"/>
  <c r="AO435" i="2"/>
  <c r="AO436" i="2"/>
  <c r="AQ436" i="2" s="1"/>
  <c r="AO437" i="2"/>
  <c r="AO438" i="2"/>
  <c r="AQ438" i="2"/>
  <c r="AO439" i="2"/>
  <c r="AO440" i="2"/>
  <c r="AP440" i="2" s="1"/>
  <c r="AO441" i="2"/>
  <c r="AO442" i="2"/>
  <c r="AO443" i="2"/>
  <c r="AP443" i="2" s="1"/>
  <c r="AO444" i="2"/>
  <c r="AQ444" i="2" s="1"/>
  <c r="AO445" i="2"/>
  <c r="AO446" i="2"/>
  <c r="AO447" i="2"/>
  <c r="AO448" i="2"/>
  <c r="AO449" i="2"/>
  <c r="AO450" i="2"/>
  <c r="AP450" i="2"/>
  <c r="AO451" i="2"/>
  <c r="AP451" i="2"/>
  <c r="AO452" i="2"/>
  <c r="AQ452" i="2"/>
  <c r="AO453" i="2"/>
  <c r="AO454" i="2"/>
  <c r="AO455" i="2"/>
  <c r="AO456" i="2"/>
  <c r="AO457" i="2"/>
  <c r="AP457" i="2"/>
  <c r="AO458" i="2"/>
  <c r="AP458" i="2"/>
  <c r="AO459" i="2"/>
  <c r="AO460" i="2"/>
  <c r="AP460" i="2" s="1"/>
  <c r="AO461" i="2"/>
  <c r="AO462" i="2"/>
  <c r="AQ462" i="2"/>
  <c r="AO463" i="2"/>
  <c r="AO464" i="2"/>
  <c r="AQ464" i="2" s="1"/>
  <c r="AO465" i="2"/>
  <c r="AO466" i="2"/>
  <c r="AP466" i="2" s="1"/>
  <c r="AO467" i="2"/>
  <c r="AP467" i="2" s="1"/>
  <c r="AO468" i="2"/>
  <c r="AQ468" i="2" s="1"/>
  <c r="AO469" i="2"/>
  <c r="AO470" i="2"/>
  <c r="AQ470" i="2"/>
  <c r="AO471" i="2"/>
  <c r="AO472" i="2"/>
  <c r="AO473" i="2"/>
  <c r="AO474" i="2"/>
  <c r="AP474" i="2" s="1"/>
  <c r="AO475" i="2"/>
  <c r="AP475" i="2" s="1"/>
  <c r="AO476" i="2"/>
  <c r="AQ476" i="2" s="1"/>
  <c r="AO477" i="2"/>
  <c r="AO478" i="2"/>
  <c r="AP478" i="2"/>
  <c r="AO479" i="2"/>
  <c r="AO480" i="2"/>
  <c r="AO481" i="2"/>
  <c r="AO482" i="2"/>
  <c r="AO483" i="2"/>
  <c r="AQ483" i="2" s="1"/>
  <c r="AO484" i="2"/>
  <c r="AQ484" i="2" s="1"/>
  <c r="AO485" i="2"/>
  <c r="AO486" i="2"/>
  <c r="AP486" i="2"/>
  <c r="AO487" i="2"/>
  <c r="AO488" i="2"/>
  <c r="AO489" i="2"/>
  <c r="AP489" i="2"/>
  <c r="AO490" i="2"/>
  <c r="AP490" i="2"/>
  <c r="AO491" i="2"/>
  <c r="AP491" i="2"/>
  <c r="AO492" i="2"/>
  <c r="AQ492" i="2"/>
  <c r="AO493" i="2"/>
  <c r="AO494" i="2"/>
  <c r="AO495" i="2"/>
  <c r="AO496" i="2"/>
  <c r="AO497" i="2"/>
  <c r="AO498" i="2"/>
  <c r="AP498" i="2" s="1"/>
  <c r="AO499" i="2"/>
  <c r="AQ499" i="2" s="1"/>
  <c r="AO500" i="2"/>
  <c r="AQ500" i="2"/>
  <c r="AO501" i="2"/>
  <c r="AO502" i="2"/>
  <c r="AO503" i="2"/>
  <c r="AO504" i="2"/>
  <c r="AP504" i="2" s="1"/>
  <c r="AO505" i="2"/>
  <c r="AO506" i="2"/>
  <c r="AO507" i="2"/>
  <c r="AQ507" i="2" s="1"/>
  <c r="AO508" i="2"/>
  <c r="AQ508" i="2" s="1"/>
  <c r="AO509" i="2"/>
  <c r="AO510" i="2"/>
  <c r="AO511" i="2"/>
  <c r="AO512" i="2"/>
  <c r="AO513" i="2"/>
  <c r="AO514" i="2"/>
  <c r="AP514" i="2"/>
  <c r="AO515" i="2"/>
  <c r="AP515" i="2"/>
  <c r="AO516" i="2"/>
  <c r="AQ516" i="2"/>
  <c r="AO517" i="2"/>
  <c r="AO518" i="2"/>
  <c r="AQ518" i="2" s="1"/>
  <c r="AO519" i="2"/>
  <c r="AQ519" i="2" s="1"/>
  <c r="AO520" i="2"/>
  <c r="AO521" i="2"/>
  <c r="AO522" i="2"/>
  <c r="AP522" i="2" s="1"/>
  <c r="AO523" i="2"/>
  <c r="AO524" i="2"/>
  <c r="AP524" i="2" s="1"/>
  <c r="AO525" i="2"/>
  <c r="AP525" i="2" s="1"/>
  <c r="AO526" i="2"/>
  <c r="AQ526" i="2"/>
  <c r="AO527" i="2"/>
  <c r="AO528" i="2"/>
  <c r="AP528" i="2" s="1"/>
  <c r="AO529" i="2"/>
  <c r="AO530" i="2"/>
  <c r="AO531" i="2"/>
  <c r="AP531" i="2" s="1"/>
  <c r="AO532" i="2"/>
  <c r="AQ532" i="2" s="1"/>
  <c r="AO533" i="2"/>
  <c r="AO534" i="2"/>
  <c r="AO535" i="2"/>
  <c r="AO536" i="2"/>
  <c r="AO537" i="2"/>
  <c r="AO538" i="2"/>
  <c r="AP538" i="2"/>
  <c r="AO539" i="2"/>
  <c r="AP539" i="2"/>
  <c r="AO540" i="2"/>
  <c r="AQ540" i="2"/>
  <c r="AO541" i="2"/>
  <c r="AO542" i="2"/>
  <c r="AP542" i="2" s="1"/>
  <c r="AO543" i="2"/>
  <c r="AP543" i="2" s="1"/>
  <c r="AO544" i="2"/>
  <c r="AO545" i="2"/>
  <c r="AO546" i="2"/>
  <c r="AP546" i="2"/>
  <c r="AO547" i="2"/>
  <c r="AQ547" i="2"/>
  <c r="AO548" i="2"/>
  <c r="AQ548" i="2"/>
  <c r="AO549" i="2"/>
  <c r="AO550" i="2"/>
  <c r="AP550" i="2" s="1"/>
  <c r="AO551" i="2"/>
  <c r="AO552" i="2"/>
  <c r="AO553" i="2"/>
  <c r="AP553" i="2" s="1"/>
  <c r="AO554" i="2"/>
  <c r="AP554" i="2" s="1"/>
  <c r="AO555" i="2"/>
  <c r="AP555" i="2" s="1"/>
  <c r="AO556" i="2"/>
  <c r="AQ556" i="2" s="1"/>
  <c r="AO557" i="2"/>
  <c r="AO558" i="2"/>
  <c r="AQ558" i="2"/>
  <c r="AO559" i="2"/>
  <c r="AO560" i="2"/>
  <c r="AO561" i="2"/>
  <c r="AO562" i="2"/>
  <c r="AP562" i="2" s="1"/>
  <c r="AO563" i="2"/>
  <c r="AO564" i="2"/>
  <c r="AQ564" i="2"/>
  <c r="AO565" i="2"/>
  <c r="AO566" i="2"/>
  <c r="AO567" i="2"/>
  <c r="AO568" i="2"/>
  <c r="AO569" i="2"/>
  <c r="AO570" i="2"/>
  <c r="AP570" i="2" s="1"/>
  <c r="AO571" i="2"/>
  <c r="AQ571" i="2" s="1"/>
  <c r="AO572" i="2"/>
  <c r="AQ572" i="2" s="1"/>
  <c r="AO573" i="2"/>
  <c r="AO574" i="2"/>
  <c r="AO575" i="2"/>
  <c r="AO576" i="2"/>
  <c r="AO577" i="2"/>
  <c r="AO578" i="2"/>
  <c r="AP578" i="2"/>
  <c r="AO579" i="2"/>
  <c r="AP579" i="2"/>
  <c r="AO580" i="2"/>
  <c r="AQ580" i="2"/>
  <c r="AO581" i="2"/>
  <c r="AO582" i="2"/>
  <c r="AQ582" i="2" s="1"/>
  <c r="AO583" i="2"/>
  <c r="AP583" i="2" s="1"/>
  <c r="AO584" i="2"/>
  <c r="AO585" i="2"/>
  <c r="AP585" i="2" s="1"/>
  <c r="AO586" i="2"/>
  <c r="AP586" i="2" s="1"/>
  <c r="AO587" i="2"/>
  <c r="AO588" i="2"/>
  <c r="AP588" i="2" s="1"/>
  <c r="AO589" i="2"/>
  <c r="AP589" i="2" s="1"/>
  <c r="AO590" i="2"/>
  <c r="AP590" i="2"/>
  <c r="AO591" i="2"/>
  <c r="AO592" i="2"/>
  <c r="AP592" i="2" s="1"/>
  <c r="AO593" i="2"/>
  <c r="AO594" i="2"/>
  <c r="AO595" i="2"/>
  <c r="AP595" i="2" s="1"/>
  <c r="AO596" i="2"/>
  <c r="AQ596" i="2" s="1"/>
  <c r="AO597" i="2"/>
  <c r="AO598" i="2"/>
  <c r="AO599" i="2"/>
  <c r="AO600" i="2"/>
  <c r="AO601" i="2"/>
  <c r="AO602" i="2"/>
  <c r="AP602" i="2"/>
  <c r="AO603" i="2"/>
  <c r="AP603" i="2"/>
  <c r="AO604" i="2"/>
  <c r="AQ604" i="2"/>
  <c r="AO605" i="2"/>
  <c r="AO606" i="2"/>
  <c r="AP606" i="2" s="1"/>
  <c r="AO607" i="2"/>
  <c r="AP607" i="2" s="1"/>
  <c r="AO608" i="2"/>
  <c r="AO609" i="2"/>
  <c r="AO610" i="2"/>
  <c r="AP610" i="2"/>
  <c r="AO611" i="2"/>
  <c r="AQ611" i="2"/>
  <c r="AO612" i="2"/>
  <c r="AQ612" i="2"/>
  <c r="AO613" i="2"/>
  <c r="AO614" i="2"/>
  <c r="AP614" i="2" s="1"/>
  <c r="AO615" i="2"/>
  <c r="AO616" i="2"/>
  <c r="AO617" i="2"/>
  <c r="AO618" i="2"/>
  <c r="AP618" i="2"/>
  <c r="AO619" i="2"/>
  <c r="AQ619" i="2"/>
  <c r="AO620" i="2"/>
  <c r="AQ620" i="2"/>
  <c r="AO621" i="2"/>
  <c r="AO622" i="2"/>
  <c r="AO623" i="2"/>
  <c r="AO624" i="2"/>
  <c r="AO625" i="2"/>
  <c r="AO626" i="2"/>
  <c r="AP626" i="2" s="1"/>
  <c r="AO627" i="2"/>
  <c r="AQ627" i="2" s="1"/>
  <c r="AO628" i="2"/>
  <c r="AQ628" i="2" s="1"/>
  <c r="AO629" i="2"/>
  <c r="AP629" i="2" s="1"/>
  <c r="AO630" i="2"/>
  <c r="AO631" i="2"/>
  <c r="AQ631" i="2" s="1"/>
  <c r="AO632" i="2"/>
  <c r="AO633" i="2"/>
  <c r="AO634" i="2"/>
  <c r="AP634" i="2"/>
  <c r="AO635" i="2"/>
  <c r="AP635" i="2"/>
  <c r="AO636" i="2"/>
  <c r="AQ636" i="2"/>
  <c r="AO637" i="2"/>
  <c r="AO638" i="2"/>
  <c r="AO639" i="2"/>
  <c r="AO640" i="2"/>
  <c r="AP640" i="2" s="1"/>
  <c r="AO641" i="2"/>
  <c r="AO642" i="2"/>
  <c r="AP642" i="2" s="1"/>
  <c r="AO643" i="2"/>
  <c r="AP643" i="2" s="1"/>
  <c r="AO644" i="2"/>
  <c r="AQ644" i="2" s="1"/>
  <c r="AO645" i="2"/>
  <c r="AO646" i="2"/>
  <c r="AO647" i="2"/>
  <c r="AO648" i="2"/>
  <c r="AO649" i="2"/>
  <c r="AQ649" i="2" s="1"/>
  <c r="AO650" i="2"/>
  <c r="AP650" i="2" s="1"/>
  <c r="AO651" i="2"/>
  <c r="AQ651" i="2" s="1"/>
  <c r="AO652" i="2"/>
  <c r="AP652" i="2" s="1"/>
  <c r="AO653" i="2"/>
  <c r="AO654" i="2"/>
  <c r="AP654" i="2"/>
  <c r="AO655" i="2"/>
  <c r="AO656" i="2"/>
  <c r="AO657" i="2"/>
  <c r="AO658" i="2"/>
  <c r="AP658" i="2" s="1"/>
  <c r="AO659" i="2"/>
  <c r="AP659" i="2" s="1"/>
  <c r="AO660" i="2"/>
  <c r="AQ660" i="2" s="1"/>
  <c r="AO661" i="2"/>
  <c r="AO662" i="2"/>
  <c r="AO663" i="2"/>
  <c r="AO664" i="2"/>
  <c r="AO665" i="2"/>
  <c r="AO666" i="2"/>
  <c r="AP666" i="2"/>
  <c r="AO667" i="2"/>
  <c r="AP667" i="2"/>
  <c r="AO668" i="2"/>
  <c r="AQ668" i="2"/>
  <c r="AO669" i="2"/>
  <c r="AO670" i="2"/>
  <c r="AP670" i="2" s="1"/>
  <c r="AO671" i="2"/>
  <c r="AO672" i="2"/>
  <c r="AO673" i="2"/>
  <c r="AQ673" i="2" s="1"/>
  <c r="AO674" i="2"/>
  <c r="AP674" i="2" s="1"/>
  <c r="AO675" i="2"/>
  <c r="AQ675" i="2" s="1"/>
  <c r="AO676" i="2"/>
  <c r="AQ676" i="2" s="1"/>
  <c r="AO677" i="2"/>
  <c r="AO684" i="2"/>
  <c r="AP684" i="2"/>
  <c r="AO685" i="2"/>
  <c r="AO686" i="2"/>
  <c r="AO687" i="2"/>
  <c r="AO688" i="2"/>
  <c r="AP688" i="2" s="1"/>
  <c r="AO689" i="2"/>
  <c r="AP689" i="2" s="1"/>
  <c r="AO690" i="2"/>
  <c r="AP690" i="2" s="1"/>
  <c r="AO691" i="2"/>
  <c r="AP691" i="2" s="1"/>
  <c r="AO692" i="2"/>
  <c r="AP2" i="2"/>
  <c r="AP4" i="2"/>
  <c r="AP5" i="2"/>
  <c r="AP9" i="2"/>
  <c r="AP10" i="2"/>
  <c r="AP12" i="2"/>
  <c r="AP13" i="2"/>
  <c r="AP18" i="2"/>
  <c r="AP20" i="2"/>
  <c r="AP21" i="2"/>
  <c r="AP26" i="2"/>
  <c r="AP28" i="2"/>
  <c r="AP29" i="2"/>
  <c r="AP37" i="2"/>
  <c r="AP44" i="2"/>
  <c r="AP50" i="2"/>
  <c r="AP52" i="2"/>
  <c r="AP53" i="2"/>
  <c r="AP58" i="2"/>
  <c r="AP61" i="2"/>
  <c r="AP66" i="2"/>
  <c r="AP68" i="2"/>
  <c r="AP74" i="2"/>
  <c r="AP76" i="2"/>
  <c r="AP82" i="2"/>
  <c r="AP84" i="2"/>
  <c r="AP85" i="2"/>
  <c r="AP90" i="2"/>
  <c r="AP92" i="2"/>
  <c r="AP93" i="2"/>
  <c r="AP100" i="2"/>
  <c r="AP101" i="2"/>
  <c r="AP106" i="2"/>
  <c r="AP107" i="2"/>
  <c r="AP110" i="2"/>
  <c r="AP114" i="2"/>
  <c r="AP121" i="2"/>
  <c r="AP122" i="2"/>
  <c r="AP127" i="2"/>
  <c r="AP129" i="2"/>
  <c r="AP130" i="2"/>
  <c r="AP135" i="2"/>
  <c r="AP137" i="2"/>
  <c r="AP138" i="2"/>
  <c r="AP141" i="2"/>
  <c r="AP144" i="2"/>
  <c r="AP146" i="2"/>
  <c r="AP148" i="2"/>
  <c r="AP150" i="2"/>
  <c r="AP152" i="2"/>
  <c r="AP155" i="2"/>
  <c r="AP157" i="2"/>
  <c r="AP158" i="2"/>
  <c r="AP159" i="2"/>
  <c r="AP160" i="2"/>
  <c r="AP168" i="2"/>
  <c r="AP173" i="2"/>
  <c r="AP175" i="2"/>
  <c r="AP179" i="2"/>
  <c r="AP181" i="2"/>
  <c r="AP183" i="2"/>
  <c r="AP184" i="2"/>
  <c r="AP189" i="2"/>
  <c r="AP191" i="2"/>
  <c r="AP192" i="2"/>
  <c r="AP199" i="2"/>
  <c r="AP205" i="2"/>
  <c r="AP207" i="2"/>
  <c r="AP208" i="2"/>
  <c r="AP215" i="2"/>
  <c r="AP216" i="2"/>
  <c r="AP221" i="2"/>
  <c r="AP223" i="2"/>
  <c r="AP224" i="2"/>
  <c r="AP229" i="2"/>
  <c r="AP231" i="2"/>
  <c r="AP232" i="2"/>
  <c r="AP237" i="2"/>
  <c r="AP240" i="2"/>
  <c r="AP243" i="2"/>
  <c r="AP245" i="2"/>
  <c r="AP247" i="2"/>
  <c r="AP253" i="2"/>
  <c r="AP255" i="2"/>
  <c r="AP256" i="2"/>
  <c r="AP259" i="2"/>
  <c r="AP261" i="2"/>
  <c r="AP263" i="2"/>
  <c r="AP264" i="2"/>
  <c r="AP271" i="2"/>
  <c r="AP277" i="2"/>
  <c r="AP279" i="2"/>
  <c r="AP280" i="2"/>
  <c r="AP285" i="2"/>
  <c r="AP288" i="2"/>
  <c r="AP293" i="2"/>
  <c r="AP295" i="2"/>
  <c r="AP301" i="2"/>
  <c r="AP303" i="2"/>
  <c r="AP307" i="2"/>
  <c r="AP309" i="2"/>
  <c r="AP311" i="2"/>
  <c r="AP312" i="2"/>
  <c r="AP317" i="2"/>
  <c r="AP319" i="2"/>
  <c r="AP320" i="2"/>
  <c r="AP323" i="2"/>
  <c r="AP325" i="2"/>
  <c r="AP327" i="2"/>
  <c r="AP328" i="2"/>
  <c r="AP333" i="2"/>
  <c r="AP335" i="2"/>
  <c r="AP336" i="2"/>
  <c r="AP341" i="2"/>
  <c r="AP343" i="2"/>
  <c r="AP344" i="2"/>
  <c r="AP349" i="2"/>
  <c r="AP351" i="2"/>
  <c r="AP352" i="2"/>
  <c r="AP357" i="2"/>
  <c r="AP359" i="2"/>
  <c r="AP360" i="2"/>
  <c r="AP365" i="2"/>
  <c r="AP367" i="2"/>
  <c r="AP368" i="2"/>
  <c r="AP371" i="2"/>
  <c r="AP373" i="2"/>
  <c r="AP375" i="2"/>
  <c r="AP381" i="2"/>
  <c r="AP383" i="2"/>
  <c r="AP384" i="2"/>
  <c r="AP387" i="2"/>
  <c r="AP389" i="2"/>
  <c r="AP391" i="2"/>
  <c r="AP392" i="2"/>
  <c r="AP397" i="2"/>
  <c r="AP399" i="2"/>
  <c r="AP400" i="2"/>
  <c r="AP405" i="2"/>
  <c r="AP407" i="2"/>
  <c r="AP408" i="2"/>
  <c r="AP409" i="2"/>
  <c r="AP413" i="2"/>
  <c r="AP415" i="2"/>
  <c r="AP416" i="2"/>
  <c r="AP423" i="2"/>
  <c r="AP429" i="2"/>
  <c r="AP431" i="2"/>
  <c r="AP432" i="2"/>
  <c r="AP435" i="2"/>
  <c r="AP437" i="2"/>
  <c r="AP438" i="2"/>
  <c r="AP439" i="2"/>
  <c r="AP445" i="2"/>
  <c r="AP447" i="2"/>
  <c r="AP448" i="2"/>
  <c r="AP453" i="2"/>
  <c r="AP455" i="2"/>
  <c r="AP456" i="2"/>
  <c r="AP459" i="2"/>
  <c r="AP462" i="2"/>
  <c r="AP463" i="2"/>
  <c r="AP464" i="2"/>
  <c r="AP469" i="2"/>
  <c r="AP471" i="2"/>
  <c r="AP472" i="2"/>
  <c r="AP477" i="2"/>
  <c r="AP479" i="2"/>
  <c r="AP480" i="2"/>
  <c r="AP483" i="2"/>
  <c r="AP485" i="2"/>
  <c r="AP487" i="2"/>
  <c r="AP488" i="2"/>
  <c r="AP493" i="2"/>
  <c r="AP495" i="2"/>
  <c r="AP496" i="2"/>
  <c r="AP499" i="2"/>
  <c r="AP501" i="2"/>
  <c r="AP503" i="2"/>
  <c r="AP509" i="2"/>
  <c r="AP511" i="2"/>
  <c r="AP512" i="2"/>
  <c r="AP517" i="2"/>
  <c r="AP520" i="2"/>
  <c r="AP527" i="2"/>
  <c r="AP533" i="2"/>
  <c r="AP535" i="2"/>
  <c r="AP536" i="2"/>
  <c r="AP541" i="2"/>
  <c r="AP544" i="2"/>
  <c r="AP547" i="2"/>
  <c r="AP549" i="2"/>
  <c r="AP551" i="2"/>
  <c r="AP552" i="2"/>
  <c r="AP557" i="2"/>
  <c r="AP559" i="2"/>
  <c r="AP560" i="2"/>
  <c r="AP563" i="2"/>
  <c r="AP565" i="2"/>
  <c r="AP567" i="2"/>
  <c r="AP573" i="2"/>
  <c r="AP575" i="2"/>
  <c r="AP576" i="2"/>
  <c r="AP581" i="2"/>
  <c r="AP584" i="2"/>
  <c r="AP591" i="2"/>
  <c r="AP597" i="2"/>
  <c r="AP599" i="2"/>
  <c r="AP600" i="2"/>
  <c r="AP605" i="2"/>
  <c r="AP608" i="2"/>
  <c r="AP611" i="2"/>
  <c r="AP613" i="2"/>
  <c r="AP615" i="2"/>
  <c r="AP616" i="2"/>
  <c r="AP621" i="2"/>
  <c r="AP623" i="2"/>
  <c r="AP624" i="2"/>
  <c r="AP627" i="2"/>
  <c r="AP632" i="2"/>
  <c r="AP637" i="2"/>
  <c r="AP639" i="2"/>
  <c r="AP645" i="2"/>
  <c r="AP647" i="2"/>
  <c r="AP648" i="2"/>
  <c r="AP653" i="2"/>
  <c r="AP655" i="2"/>
  <c r="AP656" i="2"/>
  <c r="AP663" i="2"/>
  <c r="AP664" i="2"/>
  <c r="AP669" i="2"/>
  <c r="AP671" i="2"/>
  <c r="AP672" i="2"/>
  <c r="AP677" i="2"/>
  <c r="AP679" i="2"/>
  <c r="AP680" i="2"/>
  <c r="AP682" i="2"/>
  <c r="AP685" i="2"/>
  <c r="AP686" i="2"/>
  <c r="AQ4" i="2"/>
  <c r="AQ7" i="2"/>
  <c r="AQ8" i="2"/>
  <c r="AQ10" i="2"/>
  <c r="AQ12" i="2"/>
  <c r="AQ13" i="2"/>
  <c r="AQ16" i="2"/>
  <c r="AQ18" i="2"/>
  <c r="AQ20" i="2"/>
  <c r="AQ21" i="2"/>
  <c r="AQ23" i="2"/>
  <c r="AQ26" i="2"/>
  <c r="AQ28" i="2"/>
  <c r="AQ29" i="2"/>
  <c r="AQ31" i="2"/>
  <c r="AQ36" i="2"/>
  <c r="AQ37" i="2"/>
  <c r="AQ38" i="2"/>
  <c r="AQ39" i="2"/>
  <c r="AQ40" i="2"/>
  <c r="AQ44" i="2"/>
  <c r="AQ47" i="2"/>
  <c r="AQ48" i="2"/>
  <c r="AQ50" i="2"/>
  <c r="AQ52" i="2"/>
  <c r="AQ53" i="2"/>
  <c r="AQ55" i="2"/>
  <c r="AQ58" i="2"/>
  <c r="AQ61" i="2"/>
  <c r="AQ63" i="2"/>
  <c r="AQ66" i="2"/>
  <c r="AQ68" i="2"/>
  <c r="AQ69" i="2"/>
  <c r="AQ71" i="2"/>
  <c r="AQ72" i="2"/>
  <c r="AQ74" i="2"/>
  <c r="AQ76" i="2"/>
  <c r="AQ79" i="2"/>
  <c r="AQ80" i="2"/>
  <c r="AQ82" i="2"/>
  <c r="AQ84" i="2"/>
  <c r="AQ85" i="2"/>
  <c r="AQ87" i="2"/>
  <c r="AQ90" i="2"/>
  <c r="AQ92" i="2"/>
  <c r="AQ93" i="2"/>
  <c r="AQ95" i="2"/>
  <c r="AQ98" i="2"/>
  <c r="AQ101" i="2"/>
  <c r="AQ103" i="2"/>
  <c r="AQ104" i="2"/>
  <c r="AQ107" i="2"/>
  <c r="AQ108" i="2"/>
  <c r="AQ110" i="2"/>
  <c r="AQ114" i="2"/>
  <c r="AQ116" i="2"/>
  <c r="AQ119" i="2"/>
  <c r="AQ122" i="2"/>
  <c r="AQ124" i="2"/>
  <c r="AQ127" i="2"/>
  <c r="AQ129" i="2"/>
  <c r="AQ130" i="2"/>
  <c r="AQ135" i="2"/>
  <c r="AQ137" i="2"/>
  <c r="AQ138" i="2"/>
  <c r="AQ140" i="2"/>
  <c r="AQ144" i="2"/>
  <c r="AQ146" i="2"/>
  <c r="AQ148" i="2"/>
  <c r="AQ149" i="2"/>
  <c r="AQ150" i="2"/>
  <c r="AQ152" i="2"/>
  <c r="AQ155" i="2"/>
  <c r="AQ157" i="2"/>
  <c r="AQ160" i="2"/>
  <c r="AQ162" i="2"/>
  <c r="AQ165" i="2"/>
  <c r="AQ168" i="2"/>
  <c r="AQ170" i="2"/>
  <c r="AQ173" i="2"/>
  <c r="AQ175" i="2"/>
  <c r="AQ176" i="2"/>
  <c r="AQ181" i="2"/>
  <c r="AQ183" i="2"/>
  <c r="AQ184" i="2"/>
  <c r="AQ186" i="2"/>
  <c r="AQ189" i="2"/>
  <c r="AQ191" i="2"/>
  <c r="AQ192" i="2"/>
  <c r="AQ194" i="2"/>
  <c r="AQ197" i="2"/>
  <c r="AQ199" i="2"/>
  <c r="AQ200" i="2"/>
  <c r="AQ205" i="2"/>
  <c r="AQ207" i="2"/>
  <c r="AQ208" i="2"/>
  <c r="AQ210" i="2"/>
  <c r="AQ213" i="2"/>
  <c r="AQ216" i="2"/>
  <c r="AQ218" i="2"/>
  <c r="AQ221" i="2"/>
  <c r="AQ223" i="2"/>
  <c r="AQ224" i="2"/>
  <c r="AQ229" i="2"/>
  <c r="AQ231" i="2"/>
  <c r="AQ232" i="2"/>
  <c r="AQ234" i="2"/>
  <c r="AQ237" i="2"/>
  <c r="AQ240" i="2"/>
  <c r="AQ242" i="2"/>
  <c r="AQ245" i="2"/>
  <c r="AQ247" i="2"/>
  <c r="AQ248" i="2"/>
  <c r="AQ253" i="2"/>
  <c r="AQ255" i="2"/>
  <c r="AQ256" i="2"/>
  <c r="AQ258" i="2"/>
  <c r="AQ261" i="2"/>
  <c r="AQ263" i="2"/>
  <c r="AQ264" i="2"/>
  <c r="AQ266" i="2"/>
  <c r="AQ269" i="2"/>
  <c r="AQ270" i="2"/>
  <c r="AQ271" i="2"/>
  <c r="AQ274" i="2"/>
  <c r="AQ275" i="2"/>
  <c r="AQ277" i="2"/>
  <c r="AQ279" i="2"/>
  <c r="AQ280" i="2"/>
  <c r="AQ282" i="2"/>
  <c r="AQ285" i="2"/>
  <c r="AQ288" i="2"/>
  <c r="AQ290" i="2"/>
  <c r="AQ293" i="2"/>
  <c r="AQ295" i="2"/>
  <c r="AQ296" i="2"/>
  <c r="AQ298" i="2"/>
  <c r="AQ299" i="2"/>
  <c r="AQ301" i="2"/>
  <c r="AQ303" i="2"/>
  <c r="AQ306" i="2"/>
  <c r="AQ307" i="2"/>
  <c r="AQ309" i="2"/>
  <c r="AQ312" i="2"/>
  <c r="AQ314" i="2"/>
  <c r="AQ317" i="2"/>
  <c r="AQ319" i="2"/>
  <c r="AQ320" i="2"/>
  <c r="AQ322" i="2"/>
  <c r="AQ325" i="2"/>
  <c r="AQ327" i="2"/>
  <c r="AQ328" i="2"/>
  <c r="AQ330" i="2"/>
  <c r="AQ331" i="2"/>
  <c r="AQ333" i="2"/>
  <c r="AQ335" i="2"/>
  <c r="AQ336" i="2"/>
  <c r="AQ338" i="2"/>
  <c r="AQ339" i="2"/>
  <c r="AQ341" i="2"/>
  <c r="AQ343" i="2"/>
  <c r="AQ344" i="2"/>
  <c r="AQ346" i="2"/>
  <c r="AQ349" i="2"/>
  <c r="AQ351" i="2"/>
  <c r="AQ352" i="2"/>
  <c r="AQ354" i="2"/>
  <c r="AQ357" i="2"/>
  <c r="AQ359" i="2"/>
  <c r="AQ360" i="2"/>
  <c r="AQ362" i="2"/>
  <c r="AQ363" i="2"/>
  <c r="AQ365" i="2"/>
  <c r="AQ367" i="2"/>
  <c r="AQ368" i="2"/>
  <c r="AQ370" i="2"/>
  <c r="AQ373" i="2"/>
  <c r="AQ375" i="2"/>
  <c r="AQ376" i="2"/>
  <c r="AQ381" i="2"/>
  <c r="AQ383" i="2"/>
  <c r="AQ384" i="2"/>
  <c r="AQ386" i="2"/>
  <c r="AQ389" i="2"/>
  <c r="AQ391" i="2"/>
  <c r="AQ392" i="2"/>
  <c r="AQ394" i="2"/>
  <c r="AQ395" i="2"/>
  <c r="AQ397" i="2"/>
  <c r="AQ399" i="2"/>
  <c r="AQ400" i="2"/>
  <c r="AQ402" i="2"/>
  <c r="AQ403" i="2"/>
  <c r="AQ405" i="2"/>
  <c r="AQ407" i="2"/>
  <c r="AQ408" i="2"/>
  <c r="AQ413" i="2"/>
  <c r="AQ415" i="2"/>
  <c r="AQ416" i="2"/>
  <c r="AQ418" i="2"/>
  <c r="AQ421" i="2"/>
  <c r="AQ423" i="2"/>
  <c r="AQ424" i="2"/>
  <c r="AQ426" i="2"/>
  <c r="AQ427" i="2"/>
  <c r="AQ429" i="2"/>
  <c r="AQ431" i="2"/>
  <c r="AQ432" i="2"/>
  <c r="AQ434" i="2"/>
  <c r="AQ435" i="2"/>
  <c r="AQ437" i="2"/>
  <c r="AQ439" i="2"/>
  <c r="AQ440" i="2"/>
  <c r="AQ445" i="2"/>
  <c r="AQ447" i="2"/>
  <c r="AQ448" i="2"/>
  <c r="AQ450" i="2"/>
  <c r="AQ453" i="2"/>
  <c r="AQ455" i="2"/>
  <c r="AQ456" i="2"/>
  <c r="AQ458" i="2"/>
  <c r="AQ459" i="2"/>
  <c r="AQ463" i="2"/>
  <c r="AQ466" i="2"/>
  <c r="AQ467" i="2"/>
  <c r="AQ469" i="2"/>
  <c r="AQ471" i="2"/>
  <c r="AQ472" i="2"/>
  <c r="AQ474" i="2"/>
  <c r="AQ477" i="2"/>
  <c r="AQ479" i="2"/>
  <c r="AQ480" i="2"/>
  <c r="AQ485" i="2"/>
  <c r="AQ487" i="2"/>
  <c r="AQ488" i="2"/>
  <c r="AQ490" i="2"/>
  <c r="AQ491" i="2"/>
  <c r="AQ493" i="2"/>
  <c r="AQ495" i="2"/>
  <c r="AQ496" i="2"/>
  <c r="AQ498" i="2"/>
  <c r="AQ501" i="2"/>
  <c r="AQ503" i="2"/>
  <c r="AQ504" i="2"/>
  <c r="AQ509" i="2"/>
  <c r="AQ511" i="2"/>
  <c r="AQ512" i="2"/>
  <c r="AQ514" i="2"/>
  <c r="AQ517" i="2"/>
  <c r="AQ520" i="2"/>
  <c r="AQ522" i="2"/>
  <c r="AQ525" i="2"/>
  <c r="AQ527" i="2"/>
  <c r="AQ528" i="2"/>
  <c r="AQ531" i="2"/>
  <c r="AQ533" i="2"/>
  <c r="AQ535" i="2"/>
  <c r="AQ536" i="2"/>
  <c r="AQ538" i="2"/>
  <c r="AQ541" i="2"/>
  <c r="AQ543" i="2"/>
  <c r="AQ544" i="2"/>
  <c r="AQ546" i="2"/>
  <c r="AQ549" i="2"/>
  <c r="AQ551" i="2"/>
  <c r="AQ552" i="2"/>
  <c r="AQ554" i="2"/>
  <c r="AQ555" i="2"/>
  <c r="AQ557" i="2"/>
  <c r="AQ559" i="2"/>
  <c r="AQ560" i="2"/>
  <c r="AQ562" i="2"/>
  <c r="AQ563" i="2"/>
  <c r="AQ565" i="2"/>
  <c r="AQ567" i="2"/>
  <c r="AQ570" i="2"/>
  <c r="AQ573" i="2"/>
  <c r="AQ575" i="2"/>
  <c r="AQ576" i="2"/>
  <c r="AQ578" i="2"/>
  <c r="AQ581" i="2"/>
  <c r="AQ583" i="2"/>
  <c r="AQ584" i="2"/>
  <c r="AQ586" i="2"/>
  <c r="AQ589" i="2"/>
  <c r="AQ591" i="2"/>
  <c r="AQ592" i="2"/>
  <c r="AQ595" i="2"/>
  <c r="AQ597" i="2"/>
  <c r="AQ599" i="2"/>
  <c r="AQ600" i="2"/>
  <c r="AQ602" i="2"/>
  <c r="AQ605" i="2"/>
  <c r="AQ607" i="2"/>
  <c r="AQ608" i="2"/>
  <c r="AQ610" i="2"/>
  <c r="AQ613" i="2"/>
  <c r="AQ614" i="2"/>
  <c r="AQ615" i="2"/>
  <c r="AQ616" i="2"/>
  <c r="AQ618" i="2"/>
  <c r="AQ621" i="2"/>
  <c r="AQ623" i="2"/>
  <c r="AQ624" i="2"/>
  <c r="AQ626" i="2"/>
  <c r="AQ629" i="2"/>
  <c r="AQ632" i="2"/>
  <c r="AQ634" i="2"/>
  <c r="AQ637" i="2"/>
  <c r="AQ639" i="2"/>
  <c r="AQ640" i="2"/>
  <c r="AQ645" i="2"/>
  <c r="AQ647" i="2"/>
  <c r="AQ648" i="2"/>
  <c r="AQ650" i="2"/>
  <c r="AQ653" i="2"/>
  <c r="AQ655" i="2"/>
  <c r="AQ656" i="2"/>
  <c r="AQ658" i="2"/>
  <c r="AQ663" i="2"/>
  <c r="AQ664" i="2"/>
  <c r="AQ666" i="2"/>
  <c r="AQ669" i="2"/>
  <c r="AQ671" i="2"/>
  <c r="AQ672" i="2"/>
  <c r="AQ677" i="2"/>
  <c r="AQ680" i="2"/>
  <c r="AQ683" i="2"/>
  <c r="AQ685" i="2"/>
  <c r="AQ686" i="2"/>
  <c r="AQ688" i="2"/>
  <c r="AQ691" i="2"/>
  <c r="AR2" i="2"/>
  <c r="AR3" i="2"/>
  <c r="AR4" i="2"/>
  <c r="AR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S2" i="2"/>
  <c r="AS3" i="2"/>
  <c r="AS4" i="2"/>
  <c r="AS5" i="2"/>
  <c r="AW5" i="2"/>
  <c r="AS6" i="2"/>
  <c r="AW6" i="2"/>
  <c r="AS7" i="2"/>
  <c r="AW7" i="2"/>
  <c r="AS8" i="2"/>
  <c r="AW8" i="2"/>
  <c r="AS9" i="2"/>
  <c r="AS10" i="2"/>
  <c r="AW10" i="2" s="1"/>
  <c r="AS11" i="2"/>
  <c r="AW11" i="2" s="1"/>
  <c r="AS12" i="2"/>
  <c r="AS13" i="2"/>
  <c r="AW13" i="2"/>
  <c r="AS14" i="2"/>
  <c r="AS15" i="2"/>
  <c r="AW15" i="2" s="1"/>
  <c r="AS16" i="2"/>
  <c r="AW16" i="2" s="1"/>
  <c r="AS17" i="2"/>
  <c r="AS18" i="2"/>
  <c r="AW18" i="2"/>
  <c r="AS19" i="2"/>
  <c r="AS20" i="2"/>
  <c r="AS21" i="2"/>
  <c r="AW21" i="2"/>
  <c r="AS22" i="2"/>
  <c r="AS23" i="2"/>
  <c r="AS24" i="2"/>
  <c r="AW24" i="2"/>
  <c r="AS25" i="2"/>
  <c r="AS26" i="2"/>
  <c r="AS27" i="2"/>
  <c r="AW27" i="2"/>
  <c r="AS28" i="2"/>
  <c r="AS29" i="2"/>
  <c r="AW29" i="2" s="1"/>
  <c r="AS30" i="2"/>
  <c r="AW30" i="2" s="1"/>
  <c r="AS31" i="2"/>
  <c r="AW31" i="2" s="1"/>
  <c r="AS32" i="2"/>
  <c r="AW32" i="2" s="1"/>
  <c r="AS33" i="2"/>
  <c r="AS34" i="2"/>
  <c r="AW34" i="2"/>
  <c r="AS35" i="2"/>
  <c r="AW35" i="2"/>
  <c r="AS36" i="2"/>
  <c r="AS37" i="2"/>
  <c r="AW37" i="2" s="1"/>
  <c r="AS38" i="2"/>
  <c r="AW38" i="2" s="1"/>
  <c r="AS39" i="2"/>
  <c r="AS40" i="2"/>
  <c r="AW40" i="2"/>
  <c r="AS41" i="2"/>
  <c r="AS42" i="2"/>
  <c r="AW42" i="2" s="1"/>
  <c r="AS43" i="2"/>
  <c r="AW43" i="2" s="1"/>
  <c r="AS44" i="2"/>
  <c r="AS45" i="2"/>
  <c r="AW45" i="2"/>
  <c r="AS46" i="2"/>
  <c r="AS47" i="2"/>
  <c r="AW47" i="2" s="1"/>
  <c r="AS48" i="2"/>
  <c r="AW48" i="2" s="1"/>
  <c r="AS49" i="2"/>
  <c r="AS50" i="2"/>
  <c r="AS51" i="2"/>
  <c r="AW51" i="2" s="1"/>
  <c r="AS52" i="2"/>
  <c r="AS53" i="2"/>
  <c r="AW53" i="2"/>
  <c r="AS54" i="2"/>
  <c r="AS55" i="2"/>
  <c r="AW55" i="2" s="1"/>
  <c r="AS56" i="2"/>
  <c r="AW56" i="2"/>
  <c r="AS57" i="2"/>
  <c r="AS58" i="2"/>
  <c r="AS59" i="2"/>
  <c r="AW59" i="2"/>
  <c r="AS60" i="2"/>
  <c r="AS61" i="2"/>
  <c r="AW61" i="2" s="1"/>
  <c r="AS62" i="2"/>
  <c r="AS63" i="2"/>
  <c r="AW63" i="2"/>
  <c r="AS64" i="2"/>
  <c r="AW64" i="2" s="1"/>
  <c r="AS65" i="2"/>
  <c r="AS66" i="2"/>
  <c r="AS67" i="2"/>
  <c r="AW67" i="2" s="1"/>
  <c r="AS68" i="2"/>
  <c r="AS69" i="2"/>
  <c r="AW69" i="2"/>
  <c r="AS70" i="2"/>
  <c r="AW70" i="2"/>
  <c r="AS71" i="2"/>
  <c r="AW71" i="2"/>
  <c r="AS72" i="2"/>
  <c r="AW72" i="2" s="1"/>
  <c r="AS73" i="2"/>
  <c r="AS74" i="2"/>
  <c r="AS75" i="2"/>
  <c r="AS76" i="2"/>
  <c r="AS77" i="2"/>
  <c r="AW77" i="2" s="1"/>
  <c r="AS78" i="2"/>
  <c r="AS79" i="2"/>
  <c r="AW79" i="2"/>
  <c r="AS80" i="2"/>
  <c r="AW80" i="2"/>
  <c r="AS81" i="2"/>
  <c r="AS82" i="2"/>
  <c r="AS83" i="2"/>
  <c r="AS84" i="2"/>
  <c r="AS85" i="2"/>
  <c r="AW85" i="2"/>
  <c r="AS86" i="2"/>
  <c r="AS87" i="2"/>
  <c r="AW87" i="2" s="1"/>
  <c r="AS88" i="2"/>
  <c r="AW88" i="2" s="1"/>
  <c r="AS89" i="2"/>
  <c r="AS90" i="2"/>
  <c r="AW90" i="2"/>
  <c r="AS91" i="2"/>
  <c r="AW91" i="2"/>
  <c r="AS92" i="2"/>
  <c r="AS93" i="2"/>
  <c r="AW93" i="2" s="1"/>
  <c r="AS94" i="2"/>
  <c r="AS95" i="2"/>
  <c r="AS96" i="2"/>
  <c r="AW96" i="2" s="1"/>
  <c r="AS97" i="2"/>
  <c r="AS98" i="2"/>
  <c r="AS99" i="2"/>
  <c r="AS100" i="2"/>
  <c r="AS101" i="2"/>
  <c r="AW101" i="2" s="1"/>
  <c r="AS102" i="2"/>
  <c r="AW102" i="2" s="1"/>
  <c r="AS103" i="2"/>
  <c r="AW103" i="2" s="1"/>
  <c r="AS104" i="2"/>
  <c r="AS105" i="2"/>
  <c r="AS106" i="2"/>
  <c r="AS107" i="2"/>
  <c r="AW107" i="2"/>
  <c r="AS108" i="2"/>
  <c r="AS109" i="2"/>
  <c r="AW109" i="2" s="1"/>
  <c r="AS110" i="2"/>
  <c r="AW110" i="2" s="1"/>
  <c r="AS111" i="2"/>
  <c r="AW111" i="2" s="1"/>
  <c r="AX111" i="2"/>
  <c r="AS112" i="2"/>
  <c r="AW112" i="2"/>
  <c r="BB112" i="2" s="1"/>
  <c r="AS113" i="2"/>
  <c r="AS114" i="2"/>
  <c r="AW114" i="2"/>
  <c r="AS115" i="2"/>
  <c r="AS116" i="2"/>
  <c r="AS117" i="2"/>
  <c r="AW117" i="2"/>
  <c r="AS118" i="2"/>
  <c r="AS119" i="2"/>
  <c r="AW119" i="2" s="1"/>
  <c r="AZ119" i="2"/>
  <c r="AS120" i="2"/>
  <c r="AW120" i="2"/>
  <c r="AY120" i="2" s="1"/>
  <c r="AS121" i="2"/>
  <c r="AS122" i="2"/>
  <c r="AW122" i="2"/>
  <c r="AS123" i="2"/>
  <c r="AW123" i="2"/>
  <c r="BA123" i="2" s="1"/>
  <c r="AS124" i="2"/>
  <c r="AS125" i="2"/>
  <c r="AW125" i="2"/>
  <c r="AS126" i="2"/>
  <c r="AS127" i="2"/>
  <c r="AW127" i="2" s="1"/>
  <c r="AX127" i="2" s="1"/>
  <c r="AS128" i="2"/>
  <c r="AW128" i="2"/>
  <c r="AS129" i="2"/>
  <c r="AS130" i="2"/>
  <c r="AS131" i="2"/>
  <c r="AS132" i="2"/>
  <c r="AW132" i="2" s="1"/>
  <c r="AS133" i="2"/>
  <c r="AW133" i="2" s="1"/>
  <c r="AS134" i="2"/>
  <c r="AS135" i="2"/>
  <c r="AW135" i="2"/>
  <c r="AS136" i="2"/>
  <c r="AW136" i="2"/>
  <c r="AS137" i="2"/>
  <c r="AS138" i="2"/>
  <c r="AW138" i="2" s="1"/>
  <c r="AS139" i="2"/>
  <c r="AW139" i="2" s="1"/>
  <c r="AS140" i="2"/>
  <c r="AS141" i="2"/>
  <c r="AW141" i="2"/>
  <c r="AS142" i="2"/>
  <c r="AS143" i="2"/>
  <c r="AW143" i="2" s="1"/>
  <c r="AS144" i="2"/>
  <c r="AW144" i="2" s="1"/>
  <c r="AS145" i="2"/>
  <c r="AS146" i="2"/>
  <c r="AS147" i="2"/>
  <c r="AS148" i="2"/>
  <c r="AS149" i="2"/>
  <c r="AW149" i="2" s="1"/>
  <c r="AS150" i="2"/>
  <c r="AS151" i="2"/>
  <c r="AW151" i="2"/>
  <c r="AS152" i="2"/>
  <c r="AW152" i="2" s="1"/>
  <c r="AS153" i="2"/>
  <c r="AS154" i="2"/>
  <c r="AW154" i="2"/>
  <c r="AS155" i="2"/>
  <c r="AS156" i="2"/>
  <c r="AS157" i="2"/>
  <c r="AW157" i="2"/>
  <c r="AS158" i="2"/>
  <c r="AS159" i="2"/>
  <c r="AW159" i="2" s="1"/>
  <c r="AX159" i="2" s="1"/>
  <c r="AS160" i="2"/>
  <c r="AW160" i="2"/>
  <c r="AS161" i="2"/>
  <c r="AS162" i="2"/>
  <c r="AW162" i="2" s="1"/>
  <c r="AS163" i="2"/>
  <c r="AS164" i="2"/>
  <c r="AW164" i="2"/>
  <c r="AY164" i="2" s="1"/>
  <c r="AS165" i="2"/>
  <c r="AW165" i="2" s="1"/>
  <c r="AS166" i="2"/>
  <c r="AS167" i="2"/>
  <c r="AW167" i="2"/>
  <c r="AS168" i="2"/>
  <c r="AW168" i="2"/>
  <c r="AS169" i="2"/>
  <c r="AS170" i="2"/>
  <c r="AS171" i="2"/>
  <c r="AS172" i="2"/>
  <c r="AS173" i="2"/>
  <c r="AW173" i="2"/>
  <c r="AS174" i="2"/>
  <c r="AS175" i="2"/>
  <c r="AW175" i="2" s="1"/>
  <c r="AS176" i="2"/>
  <c r="AW176" i="2" s="1"/>
  <c r="AS177" i="2"/>
  <c r="AS178" i="2"/>
  <c r="AS179" i="2"/>
  <c r="AW179" i="2" s="1"/>
  <c r="AS180" i="2"/>
  <c r="AS181" i="2"/>
  <c r="AW181" i="2"/>
  <c r="AS182" i="2"/>
  <c r="AS183" i="2"/>
  <c r="AW183" i="2" s="1"/>
  <c r="AS184" i="2"/>
  <c r="AW184" i="2"/>
  <c r="AS185" i="2"/>
  <c r="AS186" i="2"/>
  <c r="AW186" i="2" s="1"/>
  <c r="AS187" i="2"/>
  <c r="AS188" i="2"/>
  <c r="AS189" i="2"/>
  <c r="AW189" i="2" s="1"/>
  <c r="AS190" i="2"/>
  <c r="AS191" i="2"/>
  <c r="AW191" i="2"/>
  <c r="AS192" i="2"/>
  <c r="AW192" i="2" s="1"/>
  <c r="AS193" i="2"/>
  <c r="AS194" i="2"/>
  <c r="AS195" i="2"/>
  <c r="AW195" i="2" s="1"/>
  <c r="AS196" i="2"/>
  <c r="AW196" i="2" s="1"/>
  <c r="AS197" i="2"/>
  <c r="AW197" i="2" s="1"/>
  <c r="AS198" i="2"/>
  <c r="AS199" i="2"/>
  <c r="AW199" i="2"/>
  <c r="AS200" i="2"/>
  <c r="AW200" i="2" s="1"/>
  <c r="AS201" i="2"/>
  <c r="AS202" i="2"/>
  <c r="AS203" i="2"/>
  <c r="AW203" i="2" s="1"/>
  <c r="AS204" i="2"/>
  <c r="AS205" i="2"/>
  <c r="AW205" i="2"/>
  <c r="AS206" i="2"/>
  <c r="AS207" i="2"/>
  <c r="AW207" i="2" s="1"/>
  <c r="AX207" i="2" s="1"/>
  <c r="AS208" i="2"/>
  <c r="AW208" i="2"/>
  <c r="AS209" i="2"/>
  <c r="AS210" i="2"/>
  <c r="AS211" i="2"/>
  <c r="AS212" i="2"/>
  <c r="AS213" i="2"/>
  <c r="AW213" i="2"/>
  <c r="AS214" i="2"/>
  <c r="AS215" i="2"/>
  <c r="AW215" i="2" s="1"/>
  <c r="AS216" i="2"/>
  <c r="AW216" i="2" s="1"/>
  <c r="AS217" i="2"/>
  <c r="AS218" i="2"/>
  <c r="AW218" i="2"/>
  <c r="AS219" i="2"/>
  <c r="AS220" i="2"/>
  <c r="AS221" i="2"/>
  <c r="AW221" i="2"/>
  <c r="AS222" i="2"/>
  <c r="AS223" i="2"/>
  <c r="AW223" i="2" s="1"/>
  <c r="AS224" i="2"/>
  <c r="AW224" i="2"/>
  <c r="AS225" i="2"/>
  <c r="AS226" i="2"/>
  <c r="AS227" i="2"/>
  <c r="AS228" i="2"/>
  <c r="AW228" i="2" s="1"/>
  <c r="AS229" i="2"/>
  <c r="AW229" i="2" s="1"/>
  <c r="AS230" i="2"/>
  <c r="AS231" i="2"/>
  <c r="AW231" i="2"/>
  <c r="AS232" i="2"/>
  <c r="AS233" i="2"/>
  <c r="AS234" i="2"/>
  <c r="AW234" i="2"/>
  <c r="AS235" i="2"/>
  <c r="AS236" i="2"/>
  <c r="AS237" i="2"/>
  <c r="AW237" i="2"/>
  <c r="AS238" i="2"/>
  <c r="AW238" i="2"/>
  <c r="AS239" i="2"/>
  <c r="AW239" i="2"/>
  <c r="AS240" i="2"/>
  <c r="AW240" i="2" s="1"/>
  <c r="AS241" i="2"/>
  <c r="AS242" i="2"/>
  <c r="AW242" i="2"/>
  <c r="AS243" i="2"/>
  <c r="AS244" i="2"/>
  <c r="AS245" i="2"/>
  <c r="AW245" i="2"/>
  <c r="AS246" i="2"/>
  <c r="AS247" i="2"/>
  <c r="AW247" i="2" s="1"/>
  <c r="AS248" i="2"/>
  <c r="AW248" i="2" s="1"/>
  <c r="AS249" i="2"/>
  <c r="AS250" i="2"/>
  <c r="AS251" i="2"/>
  <c r="AW251" i="2" s="1"/>
  <c r="AS252" i="2"/>
  <c r="AS253" i="2"/>
  <c r="AW253" i="2"/>
  <c r="AS254" i="2"/>
  <c r="AW254" i="2"/>
  <c r="AS255" i="2"/>
  <c r="AW255" i="2"/>
  <c r="AS256" i="2"/>
  <c r="AW256" i="2"/>
  <c r="AS257" i="2"/>
  <c r="AS258" i="2"/>
  <c r="AW258" i="2" s="1"/>
  <c r="AS259" i="2"/>
  <c r="AW259" i="2" s="1"/>
  <c r="AS260" i="2"/>
  <c r="AS261" i="2"/>
  <c r="AW261" i="2"/>
  <c r="AS262" i="2"/>
  <c r="AS263" i="2"/>
  <c r="AW263" i="2" s="1"/>
  <c r="AS264" i="2"/>
  <c r="AW264" i="2" s="1"/>
  <c r="AS265" i="2"/>
  <c r="AS266" i="2"/>
  <c r="AW266" i="2"/>
  <c r="AS267" i="2"/>
  <c r="AW267" i="2"/>
  <c r="AS268" i="2"/>
  <c r="AS269" i="2"/>
  <c r="AW269" i="2" s="1"/>
  <c r="AS270" i="2"/>
  <c r="AW270" i="2" s="1"/>
  <c r="AS271" i="2"/>
  <c r="AW271" i="2" s="1"/>
  <c r="AS272" i="2"/>
  <c r="AW272" i="2"/>
  <c r="AS273" i="2"/>
  <c r="AS274" i="2"/>
  <c r="AS275" i="2"/>
  <c r="AS276" i="2"/>
  <c r="AS277" i="2"/>
  <c r="AW277" i="2"/>
  <c r="AS278" i="2"/>
  <c r="AW278" i="2"/>
  <c r="AS279" i="2"/>
  <c r="AW279" i="2"/>
  <c r="AS280" i="2"/>
  <c r="AW280" i="2"/>
  <c r="AS281" i="2"/>
  <c r="AS282" i="2"/>
  <c r="AW282" i="2" s="1"/>
  <c r="AS283" i="2"/>
  <c r="AS284" i="2"/>
  <c r="AS285" i="2"/>
  <c r="AW285" i="2" s="1"/>
  <c r="AS286" i="2"/>
  <c r="AS287" i="2"/>
  <c r="AS288" i="2"/>
  <c r="AW288" i="2" s="1"/>
  <c r="AS289" i="2"/>
  <c r="AS290" i="2"/>
  <c r="AW290" i="2"/>
  <c r="AS291" i="2"/>
  <c r="AS292" i="2"/>
  <c r="AS293" i="2"/>
  <c r="AW293" i="2"/>
  <c r="AS294" i="2"/>
  <c r="AS295" i="2"/>
  <c r="AW295" i="2" s="1"/>
  <c r="AS296" i="2"/>
  <c r="AS297" i="2"/>
  <c r="AS298" i="2"/>
  <c r="AS299" i="2"/>
  <c r="AW299" i="2"/>
  <c r="AS300" i="2"/>
  <c r="AS301" i="2"/>
  <c r="AW301" i="2" s="1"/>
  <c r="AS302" i="2"/>
  <c r="AS303" i="2"/>
  <c r="AW303" i="2"/>
  <c r="AS304" i="2"/>
  <c r="AW304" i="2" s="1"/>
  <c r="AS305" i="2"/>
  <c r="AS306" i="2"/>
  <c r="AS307" i="2"/>
  <c r="AS308" i="2"/>
  <c r="AS309" i="2"/>
  <c r="AW309" i="2" s="1"/>
  <c r="AS310" i="2"/>
  <c r="AW310" i="2" s="1"/>
  <c r="BA310" i="2" s="1"/>
  <c r="AS311" i="2"/>
  <c r="AW311" i="2"/>
  <c r="AS312" i="2"/>
  <c r="AW312" i="2"/>
  <c r="AS313" i="2"/>
  <c r="AS314" i="2"/>
  <c r="AS315" i="2"/>
  <c r="AS316" i="2"/>
  <c r="AS317" i="2"/>
  <c r="AW317" i="2"/>
  <c r="AS318" i="2"/>
  <c r="AS319" i="2"/>
  <c r="AW319" i="2" s="1"/>
  <c r="AS320" i="2"/>
  <c r="AW320" i="2" s="1"/>
  <c r="AS321" i="2"/>
  <c r="AS322" i="2"/>
  <c r="AW322" i="2"/>
  <c r="AS323" i="2"/>
  <c r="AW323" i="2"/>
  <c r="AS324" i="2"/>
  <c r="AS325" i="2"/>
  <c r="AW325" i="2" s="1"/>
  <c r="AS326" i="2"/>
  <c r="AW326" i="2" s="1"/>
  <c r="AX326" i="2" s="1"/>
  <c r="AS327" i="2"/>
  <c r="AW327" i="2"/>
  <c r="AS328" i="2"/>
  <c r="AS329" i="2"/>
  <c r="AS330" i="2"/>
  <c r="AW330" i="2"/>
  <c r="AS331" i="2"/>
  <c r="AS332" i="2"/>
  <c r="AS333" i="2"/>
  <c r="AW333" i="2"/>
  <c r="AS334" i="2"/>
  <c r="AW334" i="2"/>
  <c r="AS335" i="2"/>
  <c r="AW335" i="2"/>
  <c r="AS336" i="2"/>
  <c r="AW336" i="2"/>
  <c r="AS337" i="2"/>
  <c r="AS338" i="2"/>
  <c r="AW338" i="2" s="1"/>
  <c r="AS339" i="2"/>
  <c r="AW339" i="2" s="1"/>
  <c r="AS340" i="2"/>
  <c r="AW340" i="2" s="1"/>
  <c r="AS341" i="2"/>
  <c r="AW341" i="2" s="1"/>
  <c r="AS342" i="2"/>
  <c r="AW342" i="2" s="1"/>
  <c r="AS343" i="2"/>
  <c r="AW343" i="2" s="1"/>
  <c r="AS344" i="2"/>
  <c r="AS345" i="2"/>
  <c r="AS346" i="2"/>
  <c r="AS347" i="2"/>
  <c r="AS348" i="2"/>
  <c r="AS349" i="2"/>
  <c r="AW349" i="2"/>
  <c r="AS350" i="2"/>
  <c r="AW350" i="2"/>
  <c r="AS351" i="2"/>
  <c r="AW351" i="2"/>
  <c r="AS352" i="2"/>
  <c r="AW352" i="2"/>
  <c r="AS353" i="2"/>
  <c r="AS354" i="2"/>
  <c r="AS355" i="2"/>
  <c r="AS356" i="2"/>
  <c r="AW356" i="2" s="1"/>
  <c r="AS357" i="2"/>
  <c r="AW357" i="2" s="1"/>
  <c r="AS358" i="2"/>
  <c r="AS359" i="2"/>
  <c r="AW359" i="2"/>
  <c r="AS360" i="2"/>
  <c r="AW360" i="2" s="1"/>
  <c r="AS361" i="2"/>
  <c r="AS362" i="2"/>
  <c r="AW362" i="2"/>
  <c r="AS363" i="2"/>
  <c r="AS364" i="2"/>
  <c r="AS365" i="2"/>
  <c r="AW365" i="2"/>
  <c r="AS366" i="2"/>
  <c r="AS367" i="2"/>
  <c r="AW367" i="2" s="1"/>
  <c r="AY367" i="2" s="1"/>
  <c r="AS368" i="2"/>
  <c r="AW368" i="2"/>
  <c r="AS369" i="2"/>
  <c r="AS370" i="2"/>
  <c r="AW370" i="2" s="1"/>
  <c r="AS371" i="2"/>
  <c r="AW371" i="2" s="1"/>
  <c r="AZ371" i="2" s="1"/>
  <c r="AS372" i="2"/>
  <c r="AS373" i="2"/>
  <c r="AW373" i="2"/>
  <c r="AS374" i="2"/>
  <c r="AW374" i="2"/>
  <c r="BB374" i="2" s="1"/>
  <c r="AS375" i="2"/>
  <c r="AW375" i="2" s="1"/>
  <c r="BB375" i="2" s="1"/>
  <c r="AS376" i="2"/>
  <c r="AW376" i="2"/>
  <c r="AS377" i="2"/>
  <c r="AS378" i="2"/>
  <c r="AS379" i="2"/>
  <c r="AW379" i="2"/>
  <c r="AS380" i="2"/>
  <c r="AS381" i="2"/>
  <c r="AW381" i="2" s="1"/>
  <c r="AS382" i="2"/>
  <c r="AW382" i="2" s="1"/>
  <c r="AS383" i="2"/>
  <c r="AW383" i="2"/>
  <c r="AS384" i="2"/>
  <c r="AW384" i="2"/>
  <c r="AS385" i="2"/>
  <c r="AS386" i="2"/>
  <c r="AS387" i="2"/>
  <c r="AW387" i="2"/>
  <c r="AS388" i="2"/>
  <c r="AS389" i="2"/>
  <c r="AW389" i="2" s="1"/>
  <c r="AS390" i="2"/>
  <c r="AW390" i="2" s="1"/>
  <c r="AX390" i="2" s="1"/>
  <c r="AS391" i="2"/>
  <c r="AW391" i="2"/>
  <c r="BA391" i="2" s="1"/>
  <c r="AS392" i="2"/>
  <c r="AW392" i="2" s="1"/>
  <c r="AS393" i="2"/>
  <c r="AS394" i="2"/>
  <c r="AW394" i="2"/>
  <c r="AS395" i="2"/>
  <c r="AS396" i="2"/>
  <c r="AS397" i="2"/>
  <c r="AW397" i="2"/>
  <c r="AS398" i="2"/>
  <c r="AS399" i="2"/>
  <c r="AW399" i="2" s="1"/>
  <c r="BA399" i="2" s="1"/>
  <c r="AS400" i="2"/>
  <c r="AW400" i="2"/>
  <c r="AS401" i="2"/>
  <c r="AS402" i="2"/>
  <c r="AW402" i="2" s="1"/>
  <c r="BB402" i="2" s="1"/>
  <c r="AS403" i="2"/>
  <c r="AW403" i="2" s="1"/>
  <c r="AS404" i="2"/>
  <c r="AS405" i="2"/>
  <c r="AW405" i="2"/>
  <c r="AS406" i="2"/>
  <c r="AS407" i="2"/>
  <c r="AW407" i="2" s="1"/>
  <c r="AS408" i="2"/>
  <c r="AW408" i="2"/>
  <c r="AS409" i="2"/>
  <c r="AS410" i="2"/>
  <c r="AS411" i="2"/>
  <c r="AS412" i="2"/>
  <c r="AW412" i="2" s="1"/>
  <c r="AY412" i="2" s="1"/>
  <c r="AS413" i="2"/>
  <c r="AW413" i="2" s="1"/>
  <c r="AS414" i="2"/>
  <c r="AW414" i="2" s="1"/>
  <c r="AS415" i="2"/>
  <c r="AW415" i="2"/>
  <c r="AX415" i="2" s="1"/>
  <c r="AS416" i="2"/>
  <c r="AW416" i="2" s="1"/>
  <c r="AS417" i="2"/>
  <c r="AS418" i="2"/>
  <c r="AW418" i="2"/>
  <c r="AS419" i="2"/>
  <c r="AS420" i="2"/>
  <c r="AS421" i="2"/>
  <c r="AW421" i="2"/>
  <c r="AS422" i="2"/>
  <c r="AS423" i="2"/>
  <c r="AW423" i="2" s="1"/>
  <c r="AS424" i="2"/>
  <c r="AW424" i="2"/>
  <c r="AS425" i="2"/>
  <c r="AS426" i="2"/>
  <c r="AS427" i="2"/>
  <c r="AW427" i="2"/>
  <c r="AS428" i="2"/>
  <c r="AS429" i="2"/>
  <c r="AW429" i="2" s="1"/>
  <c r="AS430" i="2"/>
  <c r="AW430" i="2" s="1"/>
  <c r="BB430" i="2" s="1"/>
  <c r="AS431" i="2"/>
  <c r="AW431" i="2"/>
  <c r="AY431" i="2" s="1"/>
  <c r="AS432" i="2"/>
  <c r="AW432" i="2" s="1"/>
  <c r="AS433" i="2"/>
  <c r="AS434" i="2"/>
  <c r="AW434" i="2"/>
  <c r="AS435" i="2"/>
  <c r="AS436" i="2"/>
  <c r="AS437" i="2"/>
  <c r="AW437" i="2"/>
  <c r="AS438" i="2"/>
  <c r="AS439" i="2"/>
  <c r="AW439" i="2" s="1"/>
  <c r="AS440" i="2"/>
  <c r="AW440" i="2" s="1"/>
  <c r="AS441" i="2"/>
  <c r="AS442" i="2"/>
  <c r="AW442" i="2"/>
  <c r="AS443" i="2"/>
  <c r="AS444" i="2"/>
  <c r="AW444" i="2" s="1"/>
  <c r="BB444" i="2" s="1"/>
  <c r="AS445" i="2"/>
  <c r="AW445" i="2" s="1"/>
  <c r="AS446" i="2"/>
  <c r="AW446" i="2" s="1"/>
  <c r="AS447" i="2"/>
  <c r="AW447" i="2" s="1"/>
  <c r="AS448" i="2"/>
  <c r="AW448" i="2" s="1"/>
  <c r="AS449" i="2"/>
  <c r="AS450" i="2"/>
  <c r="AS451" i="2"/>
  <c r="AW451" i="2" s="1"/>
  <c r="AS452" i="2"/>
  <c r="AS453" i="2"/>
  <c r="AW453" i="2"/>
  <c r="AS454" i="2"/>
  <c r="AS455" i="2"/>
  <c r="AW455" i="2" s="1"/>
  <c r="AS456" i="2"/>
  <c r="AW456" i="2"/>
  <c r="AS457" i="2"/>
  <c r="AS458" i="2"/>
  <c r="AS459" i="2"/>
  <c r="AS460" i="2"/>
  <c r="AS461" i="2"/>
  <c r="AW461" i="2"/>
  <c r="AS462" i="2"/>
  <c r="AW462" i="2"/>
  <c r="AS463" i="2"/>
  <c r="AW463" i="2"/>
  <c r="AZ463" i="2" s="1"/>
  <c r="AS464" i="2"/>
  <c r="AW464" i="2" s="1"/>
  <c r="AS465" i="2"/>
  <c r="AS466" i="2"/>
  <c r="AW466" i="2"/>
  <c r="AS467" i="2"/>
  <c r="AS468" i="2"/>
  <c r="AS469" i="2"/>
  <c r="AW469" i="2"/>
  <c r="AS470" i="2"/>
  <c r="AS471" i="2"/>
  <c r="AW471" i="2" s="1"/>
  <c r="AS472" i="2"/>
  <c r="AW472" i="2" s="1"/>
  <c r="BA472" i="2" s="1"/>
  <c r="AS473" i="2"/>
  <c r="AS474" i="2"/>
  <c r="AW474" i="2"/>
  <c r="AS475" i="2"/>
  <c r="AW475" i="2"/>
  <c r="AS476" i="2"/>
  <c r="AW476" i="2"/>
  <c r="AS477" i="2"/>
  <c r="AW477" i="2"/>
  <c r="AS478" i="2"/>
  <c r="AW478" i="2"/>
  <c r="AS479" i="2"/>
  <c r="AW479" i="2"/>
  <c r="BB479" i="2" s="1"/>
  <c r="AS480" i="2"/>
  <c r="AW480" i="2" s="1"/>
  <c r="AS481" i="2"/>
  <c r="AS482" i="2"/>
  <c r="AS483" i="2"/>
  <c r="AS484" i="2"/>
  <c r="AS485" i="2"/>
  <c r="AW485" i="2" s="1"/>
  <c r="AS486" i="2"/>
  <c r="AS487" i="2"/>
  <c r="AW487" i="2"/>
  <c r="AZ487" i="2" s="1"/>
  <c r="AS488" i="2"/>
  <c r="AS489" i="2"/>
  <c r="AS490" i="2"/>
  <c r="AW490" i="2" s="1"/>
  <c r="AS491" i="2"/>
  <c r="AS492" i="2"/>
  <c r="AS493" i="2"/>
  <c r="AW493" i="2" s="1"/>
  <c r="AS494" i="2"/>
  <c r="AS495" i="2"/>
  <c r="AS496" i="2"/>
  <c r="AW496" i="2" s="1"/>
  <c r="AS497" i="2"/>
  <c r="AS498" i="2"/>
  <c r="AW498" i="2"/>
  <c r="AS499" i="2"/>
  <c r="AS500" i="2"/>
  <c r="AS501" i="2"/>
  <c r="AW501" i="2"/>
  <c r="AS502" i="2"/>
  <c r="AW502" i="2"/>
  <c r="AS503" i="2"/>
  <c r="AW503" i="2"/>
  <c r="BB503" i="2" s="1"/>
  <c r="AS504" i="2"/>
  <c r="AW504" i="2" s="1"/>
  <c r="BB504" i="2" s="1"/>
  <c r="AS505" i="2"/>
  <c r="AS506" i="2"/>
  <c r="AS507" i="2"/>
  <c r="AW507" i="2" s="1"/>
  <c r="AS508" i="2"/>
  <c r="AS509" i="2"/>
  <c r="AW509" i="2"/>
  <c r="AS510" i="2"/>
  <c r="AW510" i="2"/>
  <c r="AS511" i="2"/>
  <c r="AW511" i="2"/>
  <c r="AS512" i="2"/>
  <c r="AW512" i="2"/>
  <c r="AS513" i="2"/>
  <c r="AS514" i="2"/>
  <c r="AW514" i="2" s="1"/>
  <c r="AS515" i="2"/>
  <c r="AW515" i="2" s="1"/>
  <c r="AS516" i="2"/>
  <c r="AS517" i="2"/>
  <c r="AW517" i="2"/>
  <c r="AS518" i="2"/>
  <c r="AW518" i="2"/>
  <c r="AS519" i="2"/>
  <c r="AW519" i="2"/>
  <c r="AS520" i="2"/>
  <c r="AW520" i="2"/>
  <c r="AS521" i="2"/>
  <c r="AS522" i="2"/>
  <c r="AW522" i="2" s="1"/>
  <c r="AS523" i="2"/>
  <c r="AS524" i="2"/>
  <c r="AS525" i="2"/>
  <c r="AW525" i="2" s="1"/>
  <c r="AS526" i="2"/>
  <c r="AW526" i="2" s="1"/>
  <c r="AS527" i="2"/>
  <c r="AW527" i="2"/>
  <c r="AS528" i="2"/>
  <c r="AW528" i="2"/>
  <c r="AS529" i="2"/>
  <c r="AS530" i="2"/>
  <c r="AW530" i="2" s="1"/>
  <c r="AS531" i="2"/>
  <c r="AW531" i="2" s="1"/>
  <c r="AS532" i="2"/>
  <c r="AW532" i="2" s="1"/>
  <c r="BB532" i="2" s="1"/>
  <c r="AS533" i="2"/>
  <c r="AW533" i="2" s="1"/>
  <c r="AS534" i="2"/>
  <c r="AS535" i="2"/>
  <c r="AW535" i="2"/>
  <c r="BB535" i="2" s="1"/>
  <c r="AS536" i="2"/>
  <c r="AS537" i="2"/>
  <c r="AS538" i="2"/>
  <c r="AW538" i="2" s="1"/>
  <c r="BA538" i="2" s="1"/>
  <c r="AS539" i="2"/>
  <c r="AS540" i="2"/>
  <c r="AS541" i="2"/>
  <c r="AW541" i="2" s="1"/>
  <c r="AS542" i="2"/>
  <c r="AW542" i="2" s="1"/>
  <c r="AS543" i="2"/>
  <c r="AW543" i="2" s="1"/>
  <c r="AS544" i="2"/>
  <c r="AW544" i="2"/>
  <c r="AS545" i="2"/>
  <c r="AS546" i="2"/>
  <c r="AW546" i="2" s="1"/>
  <c r="AS547" i="2"/>
  <c r="AW547" i="2" s="1"/>
  <c r="AS548" i="2"/>
  <c r="AW548" i="2" s="1"/>
  <c r="BB548" i="2" s="1"/>
  <c r="AS549" i="2"/>
  <c r="AW549" i="2" s="1"/>
  <c r="AS550" i="2"/>
  <c r="AW550" i="2" s="1"/>
  <c r="AS551" i="2"/>
  <c r="AW551" i="2" s="1"/>
  <c r="AS552" i="2"/>
  <c r="AS553" i="2"/>
  <c r="AS554" i="2"/>
  <c r="AW554" i="2"/>
  <c r="AS555" i="2"/>
  <c r="AS556" i="2"/>
  <c r="AS557" i="2"/>
  <c r="AW557" i="2"/>
  <c r="AS558" i="2"/>
  <c r="AW558" i="2"/>
  <c r="AS559" i="2"/>
  <c r="AW559" i="2"/>
  <c r="AS560" i="2"/>
  <c r="AW560" i="2"/>
  <c r="AS561" i="2"/>
  <c r="AS562" i="2"/>
  <c r="AS563" i="2"/>
  <c r="AS564" i="2"/>
  <c r="AS565" i="2"/>
  <c r="AW565" i="2"/>
  <c r="AS566" i="2"/>
  <c r="AW566" i="2"/>
  <c r="BB566" i="2" s="1"/>
  <c r="AS567" i="2"/>
  <c r="AW567" i="2" s="1"/>
  <c r="AS568" i="2"/>
  <c r="AW568" i="2"/>
  <c r="AS569" i="2"/>
  <c r="AS570" i="2"/>
  <c r="AW570" i="2" s="1"/>
  <c r="AS571" i="2"/>
  <c r="AS572" i="2"/>
  <c r="AS573" i="2"/>
  <c r="AW573" i="2" s="1"/>
  <c r="BB573" i="2" s="1"/>
  <c r="AS574" i="2"/>
  <c r="AS575" i="2"/>
  <c r="AW575" i="2"/>
  <c r="AS576" i="2"/>
  <c r="AW576" i="2"/>
  <c r="AS577" i="2"/>
  <c r="AS578" i="2"/>
  <c r="AS579" i="2"/>
  <c r="AW579" i="2"/>
  <c r="AS580" i="2"/>
  <c r="AS581" i="2"/>
  <c r="AS582" i="2"/>
  <c r="AS583" i="2"/>
  <c r="AW583" i="2" s="1"/>
  <c r="AS584" i="2"/>
  <c r="AW584" i="2" s="1"/>
  <c r="BA584" i="2" s="1"/>
  <c r="AS585" i="2"/>
  <c r="AS586" i="2"/>
  <c r="AS587" i="2"/>
  <c r="AW587" i="2" s="1"/>
  <c r="AS588" i="2"/>
  <c r="AW588" i="2" s="1"/>
  <c r="BA588" i="2" s="1"/>
  <c r="AS589" i="2"/>
  <c r="AS590" i="2"/>
  <c r="AS591" i="2"/>
  <c r="AW591" i="2" s="1"/>
  <c r="AS592" i="2"/>
  <c r="AW592" i="2" s="1"/>
  <c r="BA592" i="2" s="1"/>
  <c r="AS593" i="2"/>
  <c r="AS594" i="2"/>
  <c r="AW594" i="2"/>
  <c r="AS595" i="2"/>
  <c r="AW595" i="2"/>
  <c r="AS596" i="2"/>
  <c r="AS597" i="2"/>
  <c r="AW597" i="2" s="1"/>
  <c r="AS598" i="2"/>
  <c r="AW598" i="2" s="1"/>
  <c r="AS599" i="2"/>
  <c r="AW599" i="2" s="1"/>
  <c r="AS600" i="2"/>
  <c r="AW600" i="2" s="1"/>
  <c r="BA600" i="2" s="1"/>
  <c r="AS601" i="2"/>
  <c r="AS602" i="2"/>
  <c r="AW602" i="2"/>
  <c r="AS603" i="2"/>
  <c r="AS604" i="2"/>
  <c r="AS605" i="2"/>
  <c r="AS606" i="2"/>
  <c r="AW606" i="2" s="1"/>
  <c r="AS607" i="2"/>
  <c r="AW607" i="2" s="1"/>
  <c r="AS608" i="2"/>
  <c r="AW608" i="2" s="1"/>
  <c r="AS609" i="2"/>
  <c r="AS610" i="2"/>
  <c r="AS611" i="2"/>
  <c r="AW611" i="2" s="1"/>
  <c r="AS612" i="2"/>
  <c r="AS613" i="2"/>
  <c r="AS614" i="2"/>
  <c r="AW614" i="2" s="1"/>
  <c r="AS615" i="2"/>
  <c r="AW615" i="2" s="1"/>
  <c r="AS616" i="2"/>
  <c r="AW616" i="2"/>
  <c r="AS617" i="2"/>
  <c r="AS618" i="2"/>
  <c r="AW618" i="2" s="1"/>
  <c r="BB618" i="2" s="1"/>
  <c r="AS619" i="2"/>
  <c r="AW619" i="2" s="1"/>
  <c r="BB619" i="2" s="1"/>
  <c r="AS620" i="2"/>
  <c r="AS621" i="2"/>
  <c r="AS622" i="2"/>
  <c r="AS623" i="2"/>
  <c r="AW623" i="2"/>
  <c r="AS624" i="2"/>
  <c r="AW624" i="2"/>
  <c r="AS625" i="2"/>
  <c r="AS626" i="2"/>
  <c r="AS627" i="2"/>
  <c r="AS628" i="2"/>
  <c r="AW628" i="2" s="1"/>
  <c r="AX628" i="2" s="1"/>
  <c r="AS629" i="2"/>
  <c r="AS630" i="2"/>
  <c r="AW630" i="2"/>
  <c r="AZ630" i="2" s="1"/>
  <c r="AS631" i="2"/>
  <c r="AW631" i="2" s="1"/>
  <c r="AS632" i="2"/>
  <c r="AW632" i="2" s="1"/>
  <c r="AZ632" i="2" s="1"/>
  <c r="AS633" i="2"/>
  <c r="AS634" i="2"/>
  <c r="AW634" i="2"/>
  <c r="AS635" i="2"/>
  <c r="AW635" i="2"/>
  <c r="AS636" i="2"/>
  <c r="AS637" i="2"/>
  <c r="AS638" i="2"/>
  <c r="AW638" i="2"/>
  <c r="BA638" i="2" s="1"/>
  <c r="AS639" i="2"/>
  <c r="AS640" i="2"/>
  <c r="AW640" i="2"/>
  <c r="AS641" i="2"/>
  <c r="AS642" i="2"/>
  <c r="AW642" i="2" s="1"/>
  <c r="AS643" i="2"/>
  <c r="AW643" i="2" s="1"/>
  <c r="AS644" i="2"/>
  <c r="AS645" i="2"/>
  <c r="AS646" i="2"/>
  <c r="AW646" i="2" s="1"/>
  <c r="AS647" i="2"/>
  <c r="AW647" i="2" s="1"/>
  <c r="AS648" i="2"/>
  <c r="AW648" i="2" s="1"/>
  <c r="AY648" i="2" s="1"/>
  <c r="AS649" i="2"/>
  <c r="AS650" i="2"/>
  <c r="AS651" i="2"/>
  <c r="AW651" i="2" s="1"/>
  <c r="AS652" i="2"/>
  <c r="AW652" i="2" s="1"/>
  <c r="AS653" i="2"/>
  <c r="AS654" i="2"/>
  <c r="AS655" i="2"/>
  <c r="AS656" i="2"/>
  <c r="AW656" i="2"/>
  <c r="AS657" i="2"/>
  <c r="AS658" i="2"/>
  <c r="AW658" i="2" s="1"/>
  <c r="AX658" i="2" s="1"/>
  <c r="AS659" i="2"/>
  <c r="AW659" i="2" s="1"/>
  <c r="AS660" i="2"/>
  <c r="AS661" i="2"/>
  <c r="AW661" i="2"/>
  <c r="AS662" i="2"/>
  <c r="AW662" i="2"/>
  <c r="BA662" i="2" s="1"/>
  <c r="AS663" i="2"/>
  <c r="AW663" i="2" s="1"/>
  <c r="AS664" i="2"/>
  <c r="AW664" i="2"/>
  <c r="AS665" i="2"/>
  <c r="AS666" i="2"/>
  <c r="AS667" i="2"/>
  <c r="AS668" i="2"/>
  <c r="AS669" i="2"/>
  <c r="AW669" i="2"/>
  <c r="AS670" i="2"/>
  <c r="AW670" i="2"/>
  <c r="AS671" i="2"/>
  <c r="AW671" i="2"/>
  <c r="AS672" i="2"/>
  <c r="AW672" i="2"/>
  <c r="AS673" i="2"/>
  <c r="AS674" i="2"/>
  <c r="AW674" i="2" s="1"/>
  <c r="AS675" i="2"/>
  <c r="AW675" i="2" s="1"/>
  <c r="AS676" i="2"/>
  <c r="AS677" i="2"/>
  <c r="AS678" i="2"/>
  <c r="AW678" i="2" s="1"/>
  <c r="AS679" i="2"/>
  <c r="AW679" i="2" s="1"/>
  <c r="AS680" i="2"/>
  <c r="AW680" i="2" s="1"/>
  <c r="AS681" i="2"/>
  <c r="AS682" i="2"/>
  <c r="AS683" i="2"/>
  <c r="AS684" i="2"/>
  <c r="AS685" i="2"/>
  <c r="AS686" i="2"/>
  <c r="AW686" i="2" s="1"/>
  <c r="AZ686" i="2" s="1"/>
  <c r="AS687" i="2"/>
  <c r="AW687" i="2"/>
  <c r="AS688" i="2"/>
  <c r="AW688" i="2"/>
  <c r="AS689" i="2"/>
  <c r="AS690" i="2"/>
  <c r="AW690" i="2" s="1"/>
  <c r="AS691" i="2"/>
  <c r="AW691" i="2" s="1"/>
  <c r="AS692" i="2"/>
  <c r="AT2" i="2"/>
  <c r="AT3" i="2"/>
  <c r="AT4" i="2"/>
  <c r="AT5" i="2"/>
  <c r="AZ5" i="2" s="1"/>
  <c r="AT6" i="2"/>
  <c r="AT7" i="2"/>
  <c r="AT8" i="2"/>
  <c r="AT9" i="2"/>
  <c r="AT10" i="2"/>
  <c r="AT11" i="2"/>
  <c r="AY11" i="2"/>
  <c r="AT12" i="2"/>
  <c r="AT13" i="2"/>
  <c r="AY13" i="2" s="1"/>
  <c r="AT14" i="2"/>
  <c r="AT15" i="2"/>
  <c r="AT16" i="2"/>
  <c r="AT17" i="2"/>
  <c r="AT18" i="2"/>
  <c r="AT19" i="2"/>
  <c r="AT20" i="2"/>
  <c r="AT21" i="2"/>
  <c r="BB21" i="2" s="1"/>
  <c r="AT22" i="2"/>
  <c r="AT23" i="2"/>
  <c r="AT24" i="2"/>
  <c r="AZ24" i="2" s="1"/>
  <c r="AT25" i="2"/>
  <c r="AT26" i="2"/>
  <c r="AT27" i="2"/>
  <c r="AZ27" i="2" s="1"/>
  <c r="AT28" i="2"/>
  <c r="AT29" i="2"/>
  <c r="AX29" i="2"/>
  <c r="AT30" i="2"/>
  <c r="AT31" i="2"/>
  <c r="AT32" i="2"/>
  <c r="AT33" i="2"/>
  <c r="AT34" i="2"/>
  <c r="AT35" i="2"/>
  <c r="AT36" i="2"/>
  <c r="AT37" i="2"/>
  <c r="AY37" i="2" s="1"/>
  <c r="AT38" i="2"/>
  <c r="AT39" i="2"/>
  <c r="AT40" i="2"/>
  <c r="BA40" i="2" s="1"/>
  <c r="AT41" i="2"/>
  <c r="AT42" i="2"/>
  <c r="AT43" i="2"/>
  <c r="AT44" i="2"/>
  <c r="AT45" i="2"/>
  <c r="AX45" i="2"/>
  <c r="AT46" i="2"/>
  <c r="AT47" i="2"/>
  <c r="AT48" i="2"/>
  <c r="AT49" i="2"/>
  <c r="AT50" i="2"/>
  <c r="AT51" i="2"/>
  <c r="BB51" i="2" s="1"/>
  <c r="AT52" i="2"/>
  <c r="AT53" i="2"/>
  <c r="AY53" i="2"/>
  <c r="AT54" i="2"/>
  <c r="AT55" i="2"/>
  <c r="AX55" i="2" s="1"/>
  <c r="AT56" i="2"/>
  <c r="AT57" i="2"/>
  <c r="AT58" i="2"/>
  <c r="AT59" i="2"/>
  <c r="BA59" i="2" s="1"/>
  <c r="AT60" i="2"/>
  <c r="AT61" i="2"/>
  <c r="AT62" i="2"/>
  <c r="AT63" i="2"/>
  <c r="AT64" i="2"/>
  <c r="AT65" i="2"/>
  <c r="AT66" i="2"/>
  <c r="AT67" i="2"/>
  <c r="AT68" i="2"/>
  <c r="AT69" i="2"/>
  <c r="AZ69" i="2"/>
  <c r="AT70" i="2"/>
  <c r="AT71" i="2"/>
  <c r="AT72" i="2"/>
  <c r="BB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X85" i="2" s="1"/>
  <c r="AT86" i="2"/>
  <c r="AT87" i="2"/>
  <c r="AT88" i="2"/>
  <c r="AT89" i="2"/>
  <c r="AT90" i="2"/>
  <c r="AT91" i="2"/>
  <c r="AX91" i="2"/>
  <c r="AT92" i="2"/>
  <c r="AT93" i="2"/>
  <c r="AX93" i="2" s="1"/>
  <c r="AT94" i="2"/>
  <c r="AT95" i="2"/>
  <c r="AT96" i="2"/>
  <c r="AZ96" i="2" s="1"/>
  <c r="AT97" i="2"/>
  <c r="AT98" i="2"/>
  <c r="AT99" i="2"/>
  <c r="AT100" i="2"/>
  <c r="AT101" i="2"/>
  <c r="AT102" i="2"/>
  <c r="AT103" i="2"/>
  <c r="AT104" i="2"/>
  <c r="AT105" i="2"/>
  <c r="AT106" i="2"/>
  <c r="AT107" i="2"/>
  <c r="AT108" i="2"/>
  <c r="AT109" i="2"/>
  <c r="BB109" i="2"/>
  <c r="AT110" i="2"/>
  <c r="AT111" i="2"/>
  <c r="AT112" i="2"/>
  <c r="AT113" i="2"/>
  <c r="AT114" i="2"/>
  <c r="AT115" i="2"/>
  <c r="AT116" i="2"/>
  <c r="AT117" i="2"/>
  <c r="AT118" i="2"/>
  <c r="AT119" i="2"/>
  <c r="AT120" i="2"/>
  <c r="AT121" i="2"/>
  <c r="AT122" i="2"/>
  <c r="AT123" i="2"/>
  <c r="AT124" i="2"/>
  <c r="AT125" i="2"/>
  <c r="AT126" i="2"/>
  <c r="AT127" i="2"/>
  <c r="AT128" i="2"/>
  <c r="AT129" i="2"/>
  <c r="AT130" i="2"/>
  <c r="AT131" i="2"/>
  <c r="AT132" i="2"/>
  <c r="AT133" i="2"/>
  <c r="AT134" i="2"/>
  <c r="AT135" i="2"/>
  <c r="AT136" i="2"/>
  <c r="AT137" i="2"/>
  <c r="AT138" i="2"/>
  <c r="AT139" i="2"/>
  <c r="AT140" i="2"/>
  <c r="AT141" i="2"/>
  <c r="AT142" i="2"/>
  <c r="AT143" i="2"/>
  <c r="AT144" i="2"/>
  <c r="AT145" i="2"/>
  <c r="AT146" i="2"/>
  <c r="AT147" i="2"/>
  <c r="AT148" i="2"/>
  <c r="AT149" i="2"/>
  <c r="BA149" i="2" s="1"/>
  <c r="AT150" i="2"/>
  <c r="AT151" i="2"/>
  <c r="AT152" i="2"/>
  <c r="AT153" i="2"/>
  <c r="AT154" i="2"/>
  <c r="AT155" i="2"/>
  <c r="AT156" i="2"/>
  <c r="AT157" i="2"/>
  <c r="AT158" i="2"/>
  <c r="AT159" i="2"/>
  <c r="AT160" i="2"/>
  <c r="BB160" i="2" s="1"/>
  <c r="AT161" i="2"/>
  <c r="AT162" i="2"/>
  <c r="AT163" i="2"/>
  <c r="AT164" i="2"/>
  <c r="AT165" i="2"/>
  <c r="AT166" i="2"/>
  <c r="AT167" i="2"/>
  <c r="AT168" i="2"/>
  <c r="AT169" i="2"/>
  <c r="AT170" i="2"/>
  <c r="AT171" i="2"/>
  <c r="AT172" i="2"/>
  <c r="AT173" i="2"/>
  <c r="AT174" i="2"/>
  <c r="AT175" i="2"/>
  <c r="AT176" i="2"/>
  <c r="AZ176" i="2" s="1"/>
  <c r="AT177" i="2"/>
  <c r="AT178" i="2"/>
  <c r="AT179" i="2"/>
  <c r="AT180" i="2"/>
  <c r="AT181" i="2"/>
  <c r="BB181" i="2" s="1"/>
  <c r="AT182" i="2"/>
  <c r="AT183" i="2"/>
  <c r="BA183" i="2" s="1"/>
  <c r="AT184" i="2"/>
  <c r="BB184" i="2" s="1"/>
  <c r="AT185" i="2"/>
  <c r="AT186" i="2"/>
  <c r="AT187" i="2"/>
  <c r="AT188" i="2"/>
  <c r="AT189" i="2"/>
  <c r="AT190" i="2"/>
  <c r="AT191" i="2"/>
  <c r="AT192" i="2"/>
  <c r="AT193" i="2"/>
  <c r="AT194" i="2"/>
  <c r="AT195" i="2"/>
  <c r="AT196" i="2"/>
  <c r="AT197" i="2"/>
  <c r="AX197" i="2"/>
  <c r="AT198" i="2"/>
  <c r="AT199" i="2"/>
  <c r="AT200" i="2"/>
  <c r="AT201" i="2"/>
  <c r="AT202" i="2"/>
  <c r="AT203" i="2"/>
  <c r="AT204" i="2"/>
  <c r="AT205" i="2"/>
  <c r="BB205" i="2" s="1"/>
  <c r="AT206" i="2"/>
  <c r="AT207" i="2"/>
  <c r="AT208" i="2"/>
  <c r="AZ208" i="2" s="1"/>
  <c r="AT209" i="2"/>
  <c r="AT210" i="2"/>
  <c r="AT211" i="2"/>
  <c r="AT212" i="2"/>
  <c r="AT213" i="2"/>
  <c r="AY213" i="2" s="1"/>
  <c r="AT214" i="2"/>
  <c r="AT215" i="2"/>
  <c r="AT216" i="2"/>
  <c r="AT217" i="2"/>
  <c r="AT218" i="2"/>
  <c r="AT219" i="2"/>
  <c r="AT220" i="2"/>
  <c r="AT221" i="2"/>
  <c r="AT222" i="2"/>
  <c r="AT223" i="2"/>
  <c r="AX223" i="2" s="1"/>
  <c r="AT224" i="2"/>
  <c r="AT225" i="2"/>
  <c r="AT226" i="2"/>
  <c r="AT227" i="2"/>
  <c r="AT228" i="2"/>
  <c r="AT229" i="2"/>
  <c r="AT230" i="2"/>
  <c r="AT231" i="2"/>
  <c r="AT232" i="2"/>
  <c r="AT233" i="2"/>
  <c r="AT234" i="2"/>
  <c r="AT235" i="2"/>
  <c r="AT236" i="2"/>
  <c r="AT237" i="2"/>
  <c r="AX237" i="2"/>
  <c r="AT238" i="2"/>
  <c r="AT239" i="2"/>
  <c r="AT240" i="2"/>
  <c r="AT241" i="2"/>
  <c r="AT242" i="2"/>
  <c r="AT243" i="2"/>
  <c r="AT244" i="2"/>
  <c r="AT245" i="2"/>
  <c r="AT246" i="2"/>
  <c r="AT247" i="2"/>
  <c r="AT248" i="2"/>
  <c r="AT249" i="2"/>
  <c r="AT250" i="2"/>
  <c r="AT251" i="2"/>
  <c r="AT252" i="2"/>
  <c r="AT253" i="2"/>
  <c r="AT254" i="2"/>
  <c r="AT255" i="2"/>
  <c r="AT256" i="2"/>
  <c r="AT257" i="2"/>
  <c r="AT258" i="2"/>
  <c r="AT259" i="2"/>
  <c r="AZ259" i="2" s="1"/>
  <c r="AT260" i="2"/>
  <c r="AT261" i="2"/>
  <c r="AT262" i="2"/>
  <c r="AT263" i="2"/>
  <c r="AT264" i="2"/>
  <c r="AT265" i="2"/>
  <c r="AT266" i="2"/>
  <c r="AT267" i="2"/>
  <c r="AY267" i="2"/>
  <c r="AT268" i="2"/>
  <c r="AT269" i="2"/>
  <c r="AT270" i="2"/>
  <c r="AT271" i="2"/>
  <c r="BB271" i="2" s="1"/>
  <c r="AT272" i="2"/>
  <c r="BB272" i="2"/>
  <c r="AT273" i="2"/>
  <c r="AT274" i="2"/>
  <c r="AT275" i="2"/>
  <c r="AT276" i="2"/>
  <c r="AT277" i="2"/>
  <c r="AT278" i="2"/>
  <c r="AT279" i="2"/>
  <c r="AT280" i="2"/>
  <c r="AT281" i="2"/>
  <c r="AT282" i="2"/>
  <c r="AT283" i="2"/>
  <c r="AT284" i="2"/>
  <c r="AT285" i="2"/>
  <c r="AY285" i="2"/>
  <c r="AT286" i="2"/>
  <c r="AT287" i="2"/>
  <c r="AT288" i="2"/>
  <c r="BB288" i="2"/>
  <c r="AT289" i="2"/>
  <c r="AT290" i="2"/>
  <c r="AT291" i="2"/>
  <c r="AT292" i="2"/>
  <c r="AT293" i="2"/>
  <c r="BA293" i="2"/>
  <c r="AT294" i="2"/>
  <c r="AT295" i="2"/>
  <c r="AT296" i="2"/>
  <c r="AT297" i="2"/>
  <c r="AT298" i="2"/>
  <c r="AT299" i="2"/>
  <c r="AT300" i="2"/>
  <c r="AT301" i="2"/>
  <c r="AT302" i="2"/>
  <c r="AT303" i="2"/>
  <c r="AT304" i="2"/>
  <c r="BA304" i="2"/>
  <c r="AT305" i="2"/>
  <c r="AT306" i="2"/>
  <c r="AT307" i="2"/>
  <c r="AT308" i="2"/>
  <c r="AT309" i="2"/>
  <c r="AT310" i="2"/>
  <c r="AT311" i="2"/>
  <c r="AT312" i="2"/>
  <c r="AT313" i="2"/>
  <c r="AT314" i="2"/>
  <c r="AT315" i="2"/>
  <c r="AT316" i="2"/>
  <c r="AT317" i="2"/>
  <c r="AT318" i="2"/>
  <c r="AT319" i="2"/>
  <c r="AT320" i="2"/>
  <c r="AT321" i="2"/>
  <c r="AT322" i="2"/>
  <c r="AT323" i="2"/>
  <c r="AY323" i="2"/>
  <c r="AT324" i="2"/>
  <c r="AT325" i="2"/>
  <c r="AT326" i="2"/>
  <c r="AT327" i="2"/>
  <c r="AT328" i="2"/>
  <c r="AT329" i="2"/>
  <c r="AT330" i="2"/>
  <c r="AT331" i="2"/>
  <c r="AT332" i="2"/>
  <c r="AT333" i="2"/>
  <c r="AY333" i="2" s="1"/>
  <c r="AT334" i="2"/>
  <c r="AT335" i="2"/>
  <c r="AT336" i="2"/>
  <c r="BA336" i="2" s="1"/>
  <c r="AT337" i="2"/>
  <c r="AT338" i="2"/>
  <c r="AT339" i="2"/>
  <c r="AZ339" i="2" s="1"/>
  <c r="AT340" i="2"/>
  <c r="AT341" i="2"/>
  <c r="AX341" i="2"/>
  <c r="AT342" i="2"/>
  <c r="AT343" i="2"/>
  <c r="AT344" i="2"/>
  <c r="AT345" i="2"/>
  <c r="AT346" i="2"/>
  <c r="AT347" i="2"/>
  <c r="AT348" i="2"/>
  <c r="AT349" i="2"/>
  <c r="AT350" i="2"/>
  <c r="AT351" i="2"/>
  <c r="AT352" i="2"/>
  <c r="BA352" i="2"/>
  <c r="AT353" i="2"/>
  <c r="AT354" i="2"/>
  <c r="AT355" i="2"/>
  <c r="AT356" i="2"/>
  <c r="AT357" i="2"/>
  <c r="BB357" i="2"/>
  <c r="AT358" i="2"/>
  <c r="AT359" i="2"/>
  <c r="AT360" i="2"/>
  <c r="AT361" i="2"/>
  <c r="AT362" i="2"/>
  <c r="AT363" i="2"/>
  <c r="AT364" i="2"/>
  <c r="AT365" i="2"/>
  <c r="AT366" i="2"/>
  <c r="AT367" i="2"/>
  <c r="AT368" i="2"/>
  <c r="AT369" i="2"/>
  <c r="AT370" i="2"/>
  <c r="AT371" i="2"/>
  <c r="AT372" i="2"/>
  <c r="AT373" i="2"/>
  <c r="BA373" i="2"/>
  <c r="AT374" i="2"/>
  <c r="AT375" i="2"/>
  <c r="AT376" i="2"/>
  <c r="AT377" i="2"/>
  <c r="AT378" i="2"/>
  <c r="AT379" i="2"/>
  <c r="AZ379" i="2" s="1"/>
  <c r="AT380" i="2"/>
  <c r="AT381" i="2"/>
  <c r="AT382" i="2"/>
  <c r="AT383" i="2"/>
  <c r="AT384" i="2"/>
  <c r="AT385" i="2"/>
  <c r="AT386" i="2"/>
  <c r="AT387" i="2"/>
  <c r="AT388" i="2"/>
  <c r="AT389" i="2"/>
  <c r="AT390" i="2"/>
  <c r="AT391" i="2"/>
  <c r="AT392" i="2"/>
  <c r="AT393" i="2"/>
  <c r="AT394" i="2"/>
  <c r="AT395" i="2"/>
  <c r="AT396" i="2"/>
  <c r="AT397" i="2"/>
  <c r="AZ397" i="2"/>
  <c r="AT398" i="2"/>
  <c r="AT399" i="2"/>
  <c r="AT400" i="2"/>
  <c r="AT401" i="2"/>
  <c r="AT402" i="2"/>
  <c r="AT403" i="2"/>
  <c r="AT404" i="2"/>
  <c r="AT405" i="2"/>
  <c r="AT406" i="2"/>
  <c r="AT407" i="2"/>
  <c r="AT408" i="2"/>
  <c r="AT409" i="2"/>
  <c r="AT410" i="2"/>
  <c r="AT411" i="2"/>
  <c r="AT412" i="2"/>
  <c r="AT413" i="2"/>
  <c r="AT414" i="2"/>
  <c r="AT415" i="2"/>
  <c r="AT416" i="2"/>
  <c r="AT417" i="2"/>
  <c r="AT418" i="2"/>
  <c r="AT419" i="2"/>
  <c r="AT420" i="2"/>
  <c r="AT421" i="2"/>
  <c r="AT422" i="2"/>
  <c r="AT423" i="2"/>
  <c r="AT424" i="2"/>
  <c r="AT425" i="2"/>
  <c r="AT426" i="2"/>
  <c r="AT427" i="2"/>
  <c r="AT428" i="2"/>
  <c r="AT429" i="2"/>
  <c r="AT430" i="2"/>
  <c r="AT431" i="2"/>
  <c r="AT432" i="2"/>
  <c r="AT433" i="2"/>
  <c r="AT434" i="2"/>
  <c r="AT435" i="2"/>
  <c r="AT436" i="2"/>
  <c r="AT437" i="2"/>
  <c r="AY437" i="2"/>
  <c r="AT438" i="2"/>
  <c r="AT439" i="2"/>
  <c r="AT440" i="2"/>
  <c r="AT441" i="2"/>
  <c r="AT442" i="2"/>
  <c r="AT443" i="2"/>
  <c r="AT444" i="2"/>
  <c r="AT445" i="2"/>
  <c r="AT446" i="2"/>
  <c r="AT447" i="2"/>
  <c r="AT448" i="2"/>
  <c r="AT449" i="2"/>
  <c r="AT450" i="2"/>
  <c r="AT451" i="2"/>
  <c r="AT452" i="2"/>
  <c r="AT453" i="2"/>
  <c r="AZ453" i="2" s="1"/>
  <c r="AT454" i="2"/>
  <c r="AT455" i="2"/>
  <c r="AT456" i="2"/>
  <c r="AT457" i="2"/>
  <c r="AT458" i="2"/>
  <c r="AT459" i="2"/>
  <c r="AT460" i="2"/>
  <c r="AT461" i="2"/>
  <c r="AY461" i="2"/>
  <c r="AT462" i="2"/>
  <c r="AT463" i="2"/>
  <c r="AT464" i="2"/>
  <c r="AT465" i="2"/>
  <c r="AT466" i="2"/>
  <c r="AT467" i="2"/>
  <c r="AT468" i="2"/>
  <c r="AT469" i="2"/>
  <c r="BA469" i="2"/>
  <c r="AT470" i="2"/>
  <c r="AT471" i="2"/>
  <c r="AT472" i="2"/>
  <c r="AT473" i="2"/>
  <c r="AT474" i="2"/>
  <c r="AT475" i="2"/>
  <c r="BA475" i="2" s="1"/>
  <c r="AT476" i="2"/>
  <c r="AT477" i="2"/>
  <c r="AT478" i="2"/>
  <c r="AT479" i="2"/>
  <c r="AT480" i="2"/>
  <c r="AT481" i="2"/>
  <c r="AT482" i="2"/>
  <c r="AT483" i="2"/>
  <c r="AT484" i="2"/>
  <c r="AT485" i="2"/>
  <c r="AT486" i="2"/>
  <c r="AT487" i="2"/>
  <c r="AT488" i="2"/>
  <c r="AT489" i="2"/>
  <c r="AT490" i="2"/>
  <c r="AT491" i="2"/>
  <c r="AT492" i="2"/>
  <c r="AT493" i="2"/>
  <c r="AT494" i="2"/>
  <c r="AT495" i="2"/>
  <c r="AT496" i="2"/>
  <c r="AT497" i="2"/>
  <c r="AT498" i="2"/>
  <c r="AT499" i="2"/>
  <c r="AT500" i="2"/>
  <c r="AT501" i="2"/>
  <c r="BA501" i="2"/>
  <c r="AT502" i="2"/>
  <c r="AT503" i="2"/>
  <c r="AT504" i="2"/>
  <c r="AT505" i="2"/>
  <c r="AT506" i="2"/>
  <c r="AT507" i="2"/>
  <c r="AT508" i="2"/>
  <c r="AT509" i="2"/>
  <c r="AT510" i="2"/>
  <c r="AT511" i="2"/>
  <c r="AT512" i="2"/>
  <c r="AT513" i="2"/>
  <c r="AT514" i="2"/>
  <c r="AT515" i="2"/>
  <c r="AT516" i="2"/>
  <c r="AT517" i="2"/>
  <c r="AY517" i="2" s="1"/>
  <c r="AT518" i="2"/>
  <c r="AT519" i="2"/>
  <c r="AT520" i="2"/>
  <c r="AT521" i="2"/>
  <c r="AT522" i="2"/>
  <c r="AT523" i="2"/>
  <c r="AT524" i="2"/>
  <c r="AT525" i="2"/>
  <c r="AT526" i="2"/>
  <c r="AT527" i="2"/>
  <c r="AT528" i="2"/>
  <c r="AT529" i="2"/>
  <c r="AT530" i="2"/>
  <c r="AT531" i="2"/>
  <c r="AT532" i="2"/>
  <c r="AT533" i="2"/>
  <c r="AT534" i="2"/>
  <c r="AT535" i="2"/>
  <c r="AT536" i="2"/>
  <c r="AT537" i="2"/>
  <c r="AT538" i="2"/>
  <c r="AT539" i="2"/>
  <c r="AT540" i="2"/>
  <c r="AT541" i="2"/>
  <c r="AT542" i="2"/>
  <c r="AT543" i="2"/>
  <c r="AT544" i="2"/>
  <c r="BB544" i="2" s="1"/>
  <c r="AT545" i="2"/>
  <c r="AT546" i="2"/>
  <c r="AT547" i="2"/>
  <c r="AT548" i="2"/>
  <c r="AT549" i="2"/>
  <c r="AT550" i="2"/>
  <c r="AT551" i="2"/>
  <c r="AT552" i="2"/>
  <c r="AT553" i="2"/>
  <c r="AT554" i="2"/>
  <c r="AT555" i="2"/>
  <c r="AT556" i="2"/>
  <c r="AT557" i="2"/>
  <c r="AT558" i="2"/>
  <c r="AT559" i="2"/>
  <c r="AT560" i="2"/>
  <c r="BB560" i="2"/>
  <c r="AT561" i="2"/>
  <c r="AT562" i="2"/>
  <c r="AT563" i="2"/>
  <c r="AT564" i="2"/>
  <c r="AT565" i="2"/>
  <c r="BA565" i="2"/>
  <c r="AT566" i="2"/>
  <c r="AT567" i="2"/>
  <c r="AT568" i="2"/>
  <c r="AT569" i="2"/>
  <c r="AT570" i="2"/>
  <c r="AT571" i="2"/>
  <c r="AT572" i="2"/>
  <c r="AT573" i="2"/>
  <c r="AT574" i="2"/>
  <c r="AT575" i="2"/>
  <c r="AT576" i="2"/>
  <c r="AT577" i="2"/>
  <c r="AT578" i="2"/>
  <c r="AT579" i="2"/>
  <c r="BA579" i="2"/>
  <c r="AT580" i="2"/>
  <c r="AT581" i="2"/>
  <c r="AT582" i="2"/>
  <c r="AT583" i="2"/>
  <c r="AT584" i="2"/>
  <c r="AT585" i="2"/>
  <c r="AT586" i="2"/>
  <c r="AT587" i="2"/>
  <c r="AT588" i="2"/>
  <c r="AT589" i="2"/>
  <c r="AT590" i="2"/>
  <c r="AT591" i="2"/>
  <c r="AT592" i="2"/>
  <c r="AT593" i="2"/>
  <c r="AT594" i="2"/>
  <c r="AT595" i="2"/>
  <c r="AT596" i="2"/>
  <c r="AT597" i="2"/>
  <c r="AT598" i="2"/>
  <c r="AT599" i="2"/>
  <c r="AT600" i="2"/>
  <c r="AT601" i="2"/>
  <c r="AT602" i="2"/>
  <c r="AT603" i="2"/>
  <c r="AT604" i="2"/>
  <c r="AT605" i="2"/>
  <c r="AT606" i="2"/>
  <c r="AT607" i="2"/>
  <c r="AT608" i="2"/>
  <c r="AT609" i="2"/>
  <c r="AT610" i="2"/>
  <c r="AT611" i="2"/>
  <c r="AT612" i="2"/>
  <c r="AT613" i="2"/>
  <c r="AT614" i="2"/>
  <c r="AT615" i="2"/>
  <c r="AT616" i="2"/>
  <c r="AT617" i="2"/>
  <c r="AT618" i="2"/>
  <c r="AT619" i="2"/>
  <c r="AT620" i="2"/>
  <c r="AT621" i="2"/>
  <c r="AT622" i="2"/>
  <c r="AT623" i="2"/>
  <c r="AT624" i="2"/>
  <c r="AT625" i="2"/>
  <c r="AT626" i="2"/>
  <c r="AT627" i="2"/>
  <c r="AT628" i="2"/>
  <c r="AT629" i="2"/>
  <c r="AT630" i="2"/>
  <c r="AT631" i="2"/>
  <c r="AT632" i="2"/>
  <c r="AT633" i="2"/>
  <c r="AT634" i="2"/>
  <c r="AT635" i="2"/>
  <c r="AT636" i="2"/>
  <c r="AT637" i="2"/>
  <c r="AT638" i="2"/>
  <c r="AT639" i="2"/>
  <c r="AT640" i="2"/>
  <c r="AT641" i="2"/>
  <c r="AT642" i="2"/>
  <c r="AT643" i="2"/>
  <c r="AT644" i="2"/>
  <c r="AT645" i="2"/>
  <c r="AT646" i="2"/>
  <c r="AT647" i="2"/>
  <c r="AT648" i="2"/>
  <c r="AT649" i="2"/>
  <c r="AT650" i="2"/>
  <c r="AT651" i="2"/>
  <c r="AT652" i="2"/>
  <c r="AT653" i="2"/>
  <c r="AT654" i="2"/>
  <c r="AT655" i="2"/>
  <c r="AT656" i="2"/>
  <c r="AT657" i="2"/>
  <c r="AT658" i="2"/>
  <c r="AT659" i="2"/>
  <c r="AT660" i="2"/>
  <c r="AT661" i="2"/>
  <c r="AT662" i="2"/>
  <c r="AT663" i="2"/>
  <c r="AT664" i="2"/>
  <c r="AT665" i="2"/>
  <c r="AT666" i="2"/>
  <c r="AT667" i="2"/>
  <c r="AT668" i="2"/>
  <c r="AT669" i="2"/>
  <c r="AT670" i="2"/>
  <c r="AT671" i="2"/>
  <c r="AT672" i="2"/>
  <c r="AT673" i="2"/>
  <c r="AT674" i="2"/>
  <c r="AT675" i="2"/>
  <c r="AT676" i="2"/>
  <c r="AT677" i="2"/>
  <c r="AT678" i="2"/>
  <c r="AT679" i="2"/>
  <c r="AT680" i="2"/>
  <c r="AT681" i="2"/>
  <c r="AT682" i="2"/>
  <c r="AT683" i="2"/>
  <c r="AT684" i="2"/>
  <c r="AT685" i="2"/>
  <c r="AT686" i="2"/>
  <c r="AT687" i="2"/>
  <c r="AT688" i="2"/>
  <c r="AT689" i="2"/>
  <c r="AT690" i="2"/>
  <c r="AT691" i="2"/>
  <c r="AT692" i="2"/>
  <c r="AU2" i="2"/>
  <c r="AU3" i="2"/>
  <c r="AU4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4" i="2"/>
  <c r="AU55" i="2"/>
  <c r="AU56" i="2"/>
  <c r="AU57" i="2"/>
  <c r="AU58" i="2"/>
  <c r="AU59" i="2"/>
  <c r="AU60" i="2"/>
  <c r="AU61" i="2"/>
  <c r="AU62" i="2"/>
  <c r="AU63" i="2"/>
  <c r="AU64" i="2"/>
  <c r="AU65" i="2"/>
  <c r="AU66" i="2"/>
  <c r="AU67" i="2"/>
  <c r="AU68" i="2"/>
  <c r="AU69" i="2"/>
  <c r="AU70" i="2"/>
  <c r="AU71" i="2"/>
  <c r="AU72" i="2"/>
  <c r="AU73" i="2"/>
  <c r="AU74" i="2"/>
  <c r="AU75" i="2"/>
  <c r="AU76" i="2"/>
  <c r="AU77" i="2"/>
  <c r="AU78" i="2"/>
  <c r="AU79" i="2"/>
  <c r="AU80" i="2"/>
  <c r="AU81" i="2"/>
  <c r="AU82" i="2"/>
  <c r="AU83" i="2"/>
  <c r="AU84" i="2"/>
  <c r="AU85" i="2"/>
  <c r="AU86" i="2"/>
  <c r="AU87" i="2"/>
  <c r="AU88" i="2"/>
  <c r="AU89" i="2"/>
  <c r="AU90" i="2"/>
  <c r="AU91" i="2"/>
  <c r="AU92" i="2"/>
  <c r="AU93" i="2"/>
  <c r="AU94" i="2"/>
  <c r="AU95" i="2"/>
  <c r="AU96" i="2"/>
  <c r="AU97" i="2"/>
  <c r="AU98" i="2"/>
  <c r="AU99" i="2"/>
  <c r="AU100" i="2"/>
  <c r="AU101" i="2"/>
  <c r="AU102" i="2"/>
  <c r="AU103" i="2"/>
  <c r="AU104" i="2"/>
  <c r="AU105" i="2"/>
  <c r="AU106" i="2"/>
  <c r="AU107" i="2"/>
  <c r="AU108" i="2"/>
  <c r="AU109" i="2"/>
  <c r="AU110" i="2"/>
  <c r="AU111" i="2"/>
  <c r="AU112" i="2"/>
  <c r="AU113" i="2"/>
  <c r="AU114" i="2"/>
  <c r="AU115" i="2"/>
  <c r="AU116" i="2"/>
  <c r="AU117" i="2"/>
  <c r="AU118" i="2"/>
  <c r="AU119" i="2"/>
  <c r="AU120" i="2"/>
  <c r="AU121" i="2"/>
  <c r="AU122" i="2"/>
  <c r="AU123" i="2"/>
  <c r="AU124" i="2"/>
  <c r="AU125" i="2"/>
  <c r="AU126" i="2"/>
  <c r="AU127" i="2"/>
  <c r="AU128" i="2"/>
  <c r="AU129" i="2"/>
  <c r="AU130" i="2"/>
  <c r="AU131" i="2"/>
  <c r="AU132" i="2"/>
  <c r="AU133" i="2"/>
  <c r="AU134" i="2"/>
  <c r="AU135" i="2"/>
  <c r="AU136" i="2"/>
  <c r="AU137" i="2"/>
  <c r="AU138" i="2"/>
  <c r="AU139" i="2"/>
  <c r="AU140" i="2"/>
  <c r="AU141" i="2"/>
  <c r="AU142" i="2"/>
  <c r="AU143" i="2"/>
  <c r="AU144" i="2"/>
  <c r="AU145" i="2"/>
  <c r="AU146" i="2"/>
  <c r="AU147" i="2"/>
  <c r="AU148" i="2"/>
  <c r="AU149" i="2"/>
  <c r="AU150" i="2"/>
  <c r="AU151" i="2"/>
  <c r="AU152" i="2"/>
  <c r="AU153" i="2"/>
  <c r="AU154" i="2"/>
  <c r="AU155" i="2"/>
  <c r="AU156" i="2"/>
  <c r="AU157" i="2"/>
  <c r="AU158" i="2"/>
  <c r="AU159" i="2"/>
  <c r="AU160" i="2"/>
  <c r="AU161" i="2"/>
  <c r="AU162" i="2"/>
  <c r="AU163" i="2"/>
  <c r="AU164" i="2"/>
  <c r="AU165" i="2"/>
  <c r="AU166" i="2"/>
  <c r="AU167" i="2"/>
  <c r="AU168" i="2"/>
  <c r="AU169" i="2"/>
  <c r="AU170" i="2"/>
  <c r="AU171" i="2"/>
  <c r="AU172" i="2"/>
  <c r="AU173" i="2"/>
  <c r="AU174" i="2"/>
  <c r="AU175" i="2"/>
  <c r="AU176" i="2"/>
  <c r="AU177" i="2"/>
  <c r="AU178" i="2"/>
  <c r="AU179" i="2"/>
  <c r="AU180" i="2"/>
  <c r="AU181" i="2"/>
  <c r="AU182" i="2"/>
  <c r="AU183" i="2"/>
  <c r="AU184" i="2"/>
  <c r="AU185" i="2"/>
  <c r="AU186" i="2"/>
  <c r="AU187" i="2"/>
  <c r="AU188" i="2"/>
  <c r="AU189" i="2"/>
  <c r="AU190" i="2"/>
  <c r="AU191" i="2"/>
  <c r="AU192" i="2"/>
  <c r="AU193" i="2"/>
  <c r="AU194" i="2"/>
  <c r="AU195" i="2"/>
  <c r="AU196" i="2"/>
  <c r="AU197" i="2"/>
  <c r="AU198" i="2"/>
  <c r="AU199" i="2"/>
  <c r="AU200" i="2"/>
  <c r="AU201" i="2"/>
  <c r="AU202" i="2"/>
  <c r="AU203" i="2"/>
  <c r="AU204" i="2"/>
  <c r="AU205" i="2"/>
  <c r="AU206" i="2"/>
  <c r="AU207" i="2"/>
  <c r="AU208" i="2"/>
  <c r="AU209" i="2"/>
  <c r="AU210" i="2"/>
  <c r="AU211" i="2"/>
  <c r="AU212" i="2"/>
  <c r="AU213" i="2"/>
  <c r="AU214" i="2"/>
  <c r="AU215" i="2"/>
  <c r="AU216" i="2"/>
  <c r="AU217" i="2"/>
  <c r="AU218" i="2"/>
  <c r="AU219" i="2"/>
  <c r="AU220" i="2"/>
  <c r="AU221" i="2"/>
  <c r="AU222" i="2"/>
  <c r="AU223" i="2"/>
  <c r="AU224" i="2"/>
  <c r="AU225" i="2"/>
  <c r="AU226" i="2"/>
  <c r="AU227" i="2"/>
  <c r="AU228" i="2"/>
  <c r="AU229" i="2"/>
  <c r="AU230" i="2"/>
  <c r="AU231" i="2"/>
  <c r="AU232" i="2"/>
  <c r="AU233" i="2"/>
  <c r="AU234" i="2"/>
  <c r="AU235" i="2"/>
  <c r="AU236" i="2"/>
  <c r="AU237" i="2"/>
  <c r="AU238" i="2"/>
  <c r="AU239" i="2"/>
  <c r="AU240" i="2"/>
  <c r="AU241" i="2"/>
  <c r="AU242" i="2"/>
  <c r="AU243" i="2"/>
  <c r="AU244" i="2"/>
  <c r="AU245" i="2"/>
  <c r="AU246" i="2"/>
  <c r="AU247" i="2"/>
  <c r="AU248" i="2"/>
  <c r="AU249" i="2"/>
  <c r="AU250" i="2"/>
  <c r="AU251" i="2"/>
  <c r="AU252" i="2"/>
  <c r="AU253" i="2"/>
  <c r="AU254" i="2"/>
  <c r="AU255" i="2"/>
  <c r="AU256" i="2"/>
  <c r="AU257" i="2"/>
  <c r="AU258" i="2"/>
  <c r="AU259" i="2"/>
  <c r="AU260" i="2"/>
  <c r="AU261" i="2"/>
  <c r="AU262" i="2"/>
  <c r="AU263" i="2"/>
  <c r="AU264" i="2"/>
  <c r="AU265" i="2"/>
  <c r="AU266" i="2"/>
  <c r="AU267" i="2"/>
  <c r="AU268" i="2"/>
  <c r="AU269" i="2"/>
  <c r="AU270" i="2"/>
  <c r="AU271" i="2"/>
  <c r="AU272" i="2"/>
  <c r="AU273" i="2"/>
  <c r="AU274" i="2"/>
  <c r="AU275" i="2"/>
  <c r="AU276" i="2"/>
  <c r="AU277" i="2"/>
  <c r="AU278" i="2"/>
  <c r="AU279" i="2"/>
  <c r="AU280" i="2"/>
  <c r="AU281" i="2"/>
  <c r="AU282" i="2"/>
  <c r="AU283" i="2"/>
  <c r="AU284" i="2"/>
  <c r="AU285" i="2"/>
  <c r="AU286" i="2"/>
  <c r="AU287" i="2"/>
  <c r="AU288" i="2"/>
  <c r="AU289" i="2"/>
  <c r="AU290" i="2"/>
  <c r="AU291" i="2"/>
  <c r="AU292" i="2"/>
  <c r="AU293" i="2"/>
  <c r="AU294" i="2"/>
  <c r="AU295" i="2"/>
  <c r="AU296" i="2"/>
  <c r="AU297" i="2"/>
  <c r="AU298" i="2"/>
  <c r="AU299" i="2"/>
  <c r="AU300" i="2"/>
  <c r="AU301" i="2"/>
  <c r="AU302" i="2"/>
  <c r="AU303" i="2"/>
  <c r="AU304" i="2"/>
  <c r="AU305" i="2"/>
  <c r="AU306" i="2"/>
  <c r="AU307" i="2"/>
  <c r="AU308" i="2"/>
  <c r="AU309" i="2"/>
  <c r="AU310" i="2"/>
  <c r="AU311" i="2"/>
  <c r="AU312" i="2"/>
  <c r="AU313" i="2"/>
  <c r="AU314" i="2"/>
  <c r="AU315" i="2"/>
  <c r="AU316" i="2"/>
  <c r="AU317" i="2"/>
  <c r="AU318" i="2"/>
  <c r="AU319" i="2"/>
  <c r="AU320" i="2"/>
  <c r="AU321" i="2"/>
  <c r="AU322" i="2"/>
  <c r="AU323" i="2"/>
  <c r="AU324" i="2"/>
  <c r="AU325" i="2"/>
  <c r="AU326" i="2"/>
  <c r="AU327" i="2"/>
  <c r="AU328" i="2"/>
  <c r="AU329" i="2"/>
  <c r="AU330" i="2"/>
  <c r="AU331" i="2"/>
  <c r="AU332" i="2"/>
  <c r="AU333" i="2"/>
  <c r="AU334" i="2"/>
  <c r="AU335" i="2"/>
  <c r="AU336" i="2"/>
  <c r="AU337" i="2"/>
  <c r="AU338" i="2"/>
  <c r="AU339" i="2"/>
  <c r="AU340" i="2"/>
  <c r="AU341" i="2"/>
  <c r="AU342" i="2"/>
  <c r="AU343" i="2"/>
  <c r="AU344" i="2"/>
  <c r="AU345" i="2"/>
  <c r="AU346" i="2"/>
  <c r="AU347" i="2"/>
  <c r="AU348" i="2"/>
  <c r="AU349" i="2"/>
  <c r="AU350" i="2"/>
  <c r="AU351" i="2"/>
  <c r="AU352" i="2"/>
  <c r="AU353" i="2"/>
  <c r="AU354" i="2"/>
  <c r="AU355" i="2"/>
  <c r="AU356" i="2"/>
  <c r="AU357" i="2"/>
  <c r="AU358" i="2"/>
  <c r="AU359" i="2"/>
  <c r="AU360" i="2"/>
  <c r="AU361" i="2"/>
  <c r="AU362" i="2"/>
  <c r="AU363" i="2"/>
  <c r="AU364" i="2"/>
  <c r="AU365" i="2"/>
  <c r="AU366" i="2"/>
  <c r="AU367" i="2"/>
  <c r="AU368" i="2"/>
  <c r="AU369" i="2"/>
  <c r="AU370" i="2"/>
  <c r="AU371" i="2"/>
  <c r="AU372" i="2"/>
  <c r="AU373" i="2"/>
  <c r="AU374" i="2"/>
  <c r="AU375" i="2"/>
  <c r="AU376" i="2"/>
  <c r="AU377" i="2"/>
  <c r="AU378" i="2"/>
  <c r="AU379" i="2"/>
  <c r="AU380" i="2"/>
  <c r="AU381" i="2"/>
  <c r="AU382" i="2"/>
  <c r="AU383" i="2"/>
  <c r="AU384" i="2"/>
  <c r="AU385" i="2"/>
  <c r="AU386" i="2"/>
  <c r="AU387" i="2"/>
  <c r="AU388" i="2"/>
  <c r="AU389" i="2"/>
  <c r="AU390" i="2"/>
  <c r="AU391" i="2"/>
  <c r="AU392" i="2"/>
  <c r="AU393" i="2"/>
  <c r="AU394" i="2"/>
  <c r="AU395" i="2"/>
  <c r="AU396" i="2"/>
  <c r="AU397" i="2"/>
  <c r="AU398" i="2"/>
  <c r="AU399" i="2"/>
  <c r="AU400" i="2"/>
  <c r="AU401" i="2"/>
  <c r="AU402" i="2"/>
  <c r="AU403" i="2"/>
  <c r="AU404" i="2"/>
  <c r="AU405" i="2"/>
  <c r="AU406" i="2"/>
  <c r="AU407" i="2"/>
  <c r="AU408" i="2"/>
  <c r="AU409" i="2"/>
  <c r="AU410" i="2"/>
  <c r="AU411" i="2"/>
  <c r="AU412" i="2"/>
  <c r="AU413" i="2"/>
  <c r="AU414" i="2"/>
  <c r="AU415" i="2"/>
  <c r="AU416" i="2"/>
  <c r="AU417" i="2"/>
  <c r="AU418" i="2"/>
  <c r="AU419" i="2"/>
  <c r="AU420" i="2"/>
  <c r="AU421" i="2"/>
  <c r="AU422" i="2"/>
  <c r="AU423" i="2"/>
  <c r="AU424" i="2"/>
  <c r="AU425" i="2"/>
  <c r="AU426" i="2"/>
  <c r="AU427" i="2"/>
  <c r="AU428" i="2"/>
  <c r="AU429" i="2"/>
  <c r="AU430" i="2"/>
  <c r="AU431" i="2"/>
  <c r="AU432" i="2"/>
  <c r="AU433" i="2"/>
  <c r="AU434" i="2"/>
  <c r="AU435" i="2"/>
  <c r="AU436" i="2"/>
  <c r="AU437" i="2"/>
  <c r="AU438" i="2"/>
  <c r="AU439" i="2"/>
  <c r="AU440" i="2"/>
  <c r="AU441" i="2"/>
  <c r="AU442" i="2"/>
  <c r="AU443" i="2"/>
  <c r="AU444" i="2"/>
  <c r="AU445" i="2"/>
  <c r="AU446" i="2"/>
  <c r="AU447" i="2"/>
  <c r="AU448" i="2"/>
  <c r="AU449" i="2"/>
  <c r="AU450" i="2"/>
  <c r="AU451" i="2"/>
  <c r="AU452" i="2"/>
  <c r="AU453" i="2"/>
  <c r="AU454" i="2"/>
  <c r="AU455" i="2"/>
  <c r="AU456" i="2"/>
  <c r="AU457" i="2"/>
  <c r="AU458" i="2"/>
  <c r="AU459" i="2"/>
  <c r="AU460" i="2"/>
  <c r="AU461" i="2"/>
  <c r="AU462" i="2"/>
  <c r="AU463" i="2"/>
  <c r="AU464" i="2"/>
  <c r="AU465" i="2"/>
  <c r="AU466" i="2"/>
  <c r="AU467" i="2"/>
  <c r="AU468" i="2"/>
  <c r="AU469" i="2"/>
  <c r="AU470" i="2"/>
  <c r="AU471" i="2"/>
  <c r="AU472" i="2"/>
  <c r="AU473" i="2"/>
  <c r="AU474" i="2"/>
  <c r="AU475" i="2"/>
  <c r="AU476" i="2"/>
  <c r="AU477" i="2"/>
  <c r="AU478" i="2"/>
  <c r="AU479" i="2"/>
  <c r="AU480" i="2"/>
  <c r="AU481" i="2"/>
  <c r="AU482" i="2"/>
  <c r="AU483" i="2"/>
  <c r="AU484" i="2"/>
  <c r="AU485" i="2"/>
  <c r="AU486" i="2"/>
  <c r="AU487" i="2"/>
  <c r="AU488" i="2"/>
  <c r="AU489" i="2"/>
  <c r="AU490" i="2"/>
  <c r="AU491" i="2"/>
  <c r="AU492" i="2"/>
  <c r="AU493" i="2"/>
  <c r="AU494" i="2"/>
  <c r="AU495" i="2"/>
  <c r="AU496" i="2"/>
  <c r="AU497" i="2"/>
  <c r="AU498" i="2"/>
  <c r="AU499" i="2"/>
  <c r="AU500" i="2"/>
  <c r="AU501" i="2"/>
  <c r="AU502" i="2"/>
  <c r="AU503" i="2"/>
  <c r="AU504" i="2"/>
  <c r="AU505" i="2"/>
  <c r="AU506" i="2"/>
  <c r="AU507" i="2"/>
  <c r="AU508" i="2"/>
  <c r="AU509" i="2"/>
  <c r="AU510" i="2"/>
  <c r="AU511" i="2"/>
  <c r="AU512" i="2"/>
  <c r="AU513" i="2"/>
  <c r="AU514" i="2"/>
  <c r="AU515" i="2"/>
  <c r="AU516" i="2"/>
  <c r="AU517" i="2"/>
  <c r="AU518" i="2"/>
  <c r="AU519" i="2"/>
  <c r="AU520" i="2"/>
  <c r="AU521" i="2"/>
  <c r="AU522" i="2"/>
  <c r="AU523" i="2"/>
  <c r="AU524" i="2"/>
  <c r="AU525" i="2"/>
  <c r="AU526" i="2"/>
  <c r="AU527" i="2"/>
  <c r="AU528" i="2"/>
  <c r="AU529" i="2"/>
  <c r="AU530" i="2"/>
  <c r="AU531" i="2"/>
  <c r="AU532" i="2"/>
  <c r="AU533" i="2"/>
  <c r="AU534" i="2"/>
  <c r="AU535" i="2"/>
  <c r="AU536" i="2"/>
  <c r="AU537" i="2"/>
  <c r="AU538" i="2"/>
  <c r="AU539" i="2"/>
  <c r="AU540" i="2"/>
  <c r="AU541" i="2"/>
  <c r="AU542" i="2"/>
  <c r="AU543" i="2"/>
  <c r="AU544" i="2"/>
  <c r="AU545" i="2"/>
  <c r="AU546" i="2"/>
  <c r="AU547" i="2"/>
  <c r="AU548" i="2"/>
  <c r="AU549" i="2"/>
  <c r="AU550" i="2"/>
  <c r="AU551" i="2"/>
  <c r="AU552" i="2"/>
  <c r="AU553" i="2"/>
  <c r="AU554" i="2"/>
  <c r="AU555" i="2"/>
  <c r="AU556" i="2"/>
  <c r="AU557" i="2"/>
  <c r="AU558" i="2"/>
  <c r="AU559" i="2"/>
  <c r="AU560" i="2"/>
  <c r="AU561" i="2"/>
  <c r="AU562" i="2"/>
  <c r="AU563" i="2"/>
  <c r="AU564" i="2"/>
  <c r="AU565" i="2"/>
  <c r="AU566" i="2"/>
  <c r="AU567" i="2"/>
  <c r="AU568" i="2"/>
  <c r="AU569" i="2"/>
  <c r="AU570" i="2"/>
  <c r="AU571" i="2"/>
  <c r="AU572" i="2"/>
  <c r="AU573" i="2"/>
  <c r="AU574" i="2"/>
  <c r="AU575" i="2"/>
  <c r="AU576" i="2"/>
  <c r="AU577" i="2"/>
  <c r="AU578" i="2"/>
  <c r="AU579" i="2"/>
  <c r="AU580" i="2"/>
  <c r="AU581" i="2"/>
  <c r="AU582" i="2"/>
  <c r="AU583" i="2"/>
  <c r="AU584" i="2"/>
  <c r="AU585" i="2"/>
  <c r="AU586" i="2"/>
  <c r="AU587" i="2"/>
  <c r="AU588" i="2"/>
  <c r="AU589" i="2"/>
  <c r="AU590" i="2"/>
  <c r="AU591" i="2"/>
  <c r="AU592" i="2"/>
  <c r="AU593" i="2"/>
  <c r="AU594" i="2"/>
  <c r="AU595" i="2"/>
  <c r="AU596" i="2"/>
  <c r="AU597" i="2"/>
  <c r="AU598" i="2"/>
  <c r="AU599" i="2"/>
  <c r="AU600" i="2"/>
  <c r="AU601" i="2"/>
  <c r="AU602" i="2"/>
  <c r="AU603" i="2"/>
  <c r="AU604" i="2"/>
  <c r="AU605" i="2"/>
  <c r="AU606" i="2"/>
  <c r="AU607" i="2"/>
  <c r="AU608" i="2"/>
  <c r="AU609" i="2"/>
  <c r="AU610" i="2"/>
  <c r="AU611" i="2"/>
  <c r="AU612" i="2"/>
  <c r="AU613" i="2"/>
  <c r="AU614" i="2"/>
  <c r="AU615" i="2"/>
  <c r="AU616" i="2"/>
  <c r="AU617" i="2"/>
  <c r="AU618" i="2"/>
  <c r="AU619" i="2"/>
  <c r="AU620" i="2"/>
  <c r="AU621" i="2"/>
  <c r="AU622" i="2"/>
  <c r="AU623" i="2"/>
  <c r="AU624" i="2"/>
  <c r="AU625" i="2"/>
  <c r="AU626" i="2"/>
  <c r="AU627" i="2"/>
  <c r="AU628" i="2"/>
  <c r="AU629" i="2"/>
  <c r="AU630" i="2"/>
  <c r="AU631" i="2"/>
  <c r="AU632" i="2"/>
  <c r="AU633" i="2"/>
  <c r="AU634" i="2"/>
  <c r="AU635" i="2"/>
  <c r="AU636" i="2"/>
  <c r="AU637" i="2"/>
  <c r="AU638" i="2"/>
  <c r="AU639" i="2"/>
  <c r="AU640" i="2"/>
  <c r="AU641" i="2"/>
  <c r="AU642" i="2"/>
  <c r="AU643" i="2"/>
  <c r="AU644" i="2"/>
  <c r="AU645" i="2"/>
  <c r="AU646" i="2"/>
  <c r="AU647" i="2"/>
  <c r="AU648" i="2"/>
  <c r="AU649" i="2"/>
  <c r="AU650" i="2"/>
  <c r="AU651" i="2"/>
  <c r="AU652" i="2"/>
  <c r="AU653" i="2"/>
  <c r="AU654" i="2"/>
  <c r="AU655" i="2"/>
  <c r="AU656" i="2"/>
  <c r="AU657" i="2"/>
  <c r="AU658" i="2"/>
  <c r="AU659" i="2"/>
  <c r="AU660" i="2"/>
  <c r="AU661" i="2"/>
  <c r="AU662" i="2"/>
  <c r="AU663" i="2"/>
  <c r="AU664" i="2"/>
  <c r="AU665" i="2"/>
  <c r="AU666" i="2"/>
  <c r="AU667" i="2"/>
  <c r="AU668" i="2"/>
  <c r="AU669" i="2"/>
  <c r="AU670" i="2"/>
  <c r="AU671" i="2"/>
  <c r="AU672" i="2"/>
  <c r="AU673" i="2"/>
  <c r="AU674" i="2"/>
  <c r="AU675" i="2"/>
  <c r="AU676" i="2"/>
  <c r="AU677" i="2"/>
  <c r="AU678" i="2"/>
  <c r="AU679" i="2"/>
  <c r="AU680" i="2"/>
  <c r="AU681" i="2"/>
  <c r="AU682" i="2"/>
  <c r="AU683" i="2"/>
  <c r="AU684" i="2"/>
  <c r="AU685" i="2"/>
  <c r="AU686" i="2"/>
  <c r="AU687" i="2"/>
  <c r="AU688" i="2"/>
  <c r="AU689" i="2"/>
  <c r="AU690" i="2"/>
  <c r="AU691" i="2"/>
  <c r="AU692" i="2"/>
  <c r="AV2" i="2"/>
  <c r="AV3" i="2"/>
  <c r="AV4" i="2"/>
  <c r="AV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4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7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5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W2" i="2"/>
  <c r="BA2" i="2" s="1"/>
  <c r="AW3" i="2"/>
  <c r="BA3" i="2" s="1"/>
  <c r="AW4" i="2"/>
  <c r="AW9" i="2"/>
  <c r="BB9" i="2"/>
  <c r="AW12" i="2"/>
  <c r="AW14" i="2"/>
  <c r="AW17" i="2"/>
  <c r="AW19" i="2"/>
  <c r="BB19" i="2" s="1"/>
  <c r="AW20" i="2"/>
  <c r="AZ20" i="2" s="1"/>
  <c r="AW22" i="2"/>
  <c r="AW23" i="2"/>
  <c r="AW25" i="2"/>
  <c r="AW26" i="2"/>
  <c r="AZ26" i="2"/>
  <c r="AW28" i="2"/>
  <c r="AW33" i="2"/>
  <c r="AW36" i="2"/>
  <c r="AW39" i="2"/>
  <c r="AX39" i="2" s="1"/>
  <c r="AW41" i="2"/>
  <c r="AW44" i="2"/>
  <c r="AZ44" i="2" s="1"/>
  <c r="AW46" i="2"/>
  <c r="AX46" i="2" s="1"/>
  <c r="AW49" i="2"/>
  <c r="AW50" i="2"/>
  <c r="AZ50" i="2"/>
  <c r="AW52" i="2"/>
  <c r="AW54" i="2"/>
  <c r="BB54" i="2" s="1"/>
  <c r="AW57" i="2"/>
  <c r="AW58" i="2"/>
  <c r="BB58" i="2"/>
  <c r="AW60" i="2"/>
  <c r="BA60" i="2"/>
  <c r="AW62" i="2"/>
  <c r="AZ62" i="2"/>
  <c r="AW65" i="2"/>
  <c r="AW66" i="2"/>
  <c r="BA66" i="2" s="1"/>
  <c r="AW68" i="2"/>
  <c r="AW73" i="2"/>
  <c r="BB73" i="2"/>
  <c r="AW74" i="2"/>
  <c r="BB74" i="2"/>
  <c r="AW75" i="2"/>
  <c r="BB75" i="2" s="1"/>
  <c r="AW76" i="2"/>
  <c r="AW78" i="2"/>
  <c r="AX78" i="2"/>
  <c r="AW81" i="2"/>
  <c r="AW82" i="2"/>
  <c r="BB82" i="2" s="1"/>
  <c r="AW83" i="2"/>
  <c r="AW84" i="2"/>
  <c r="AW86" i="2"/>
  <c r="BB86" i="2"/>
  <c r="AW89" i="2"/>
  <c r="AW92" i="2"/>
  <c r="AW94" i="2"/>
  <c r="BB94" i="2"/>
  <c r="AW95" i="2"/>
  <c r="AW97" i="2"/>
  <c r="AW98" i="2"/>
  <c r="BB98" i="2"/>
  <c r="AW99" i="2"/>
  <c r="AX99" i="2" s="1"/>
  <c r="AW100" i="2"/>
  <c r="AW104" i="2"/>
  <c r="AW105" i="2"/>
  <c r="BB105" i="2" s="1"/>
  <c r="AW106" i="2"/>
  <c r="BB106" i="2" s="1"/>
  <c r="AW108" i="2"/>
  <c r="AW113" i="2"/>
  <c r="AW115" i="2"/>
  <c r="AW116" i="2"/>
  <c r="AW118" i="2"/>
  <c r="BB118" i="2" s="1"/>
  <c r="AW121" i="2"/>
  <c r="AW124" i="2"/>
  <c r="BA124" i="2"/>
  <c r="AW126" i="2"/>
  <c r="AW129" i="2"/>
  <c r="BB129" i="2" s="1"/>
  <c r="AW130" i="2"/>
  <c r="AW131" i="2"/>
  <c r="AX131" i="2"/>
  <c r="AW134" i="2"/>
  <c r="AY134" i="2"/>
  <c r="AW137" i="2"/>
  <c r="AW140" i="2"/>
  <c r="AW142" i="2"/>
  <c r="BB142" i="2"/>
  <c r="AW145" i="2"/>
  <c r="AW146" i="2"/>
  <c r="AW147" i="2"/>
  <c r="BA147" i="2" s="1"/>
  <c r="AW148" i="2"/>
  <c r="AY148" i="2" s="1"/>
  <c r="AW150" i="2"/>
  <c r="AW153" i="2"/>
  <c r="BB153" i="2" s="1"/>
  <c r="AW155" i="2"/>
  <c r="AW156" i="2"/>
  <c r="AW158" i="2"/>
  <c r="BA158" i="2" s="1"/>
  <c r="AW161" i="2"/>
  <c r="AW163" i="2"/>
  <c r="AW166" i="2"/>
  <c r="AY166" i="2" s="1"/>
  <c r="AW169" i="2"/>
  <c r="AW170" i="2"/>
  <c r="AW171" i="2"/>
  <c r="BB171" i="2" s="1"/>
  <c r="AW172" i="2"/>
  <c r="AW174" i="2"/>
  <c r="AZ174" i="2" s="1"/>
  <c r="AW177" i="2"/>
  <c r="AW178" i="2"/>
  <c r="AW180" i="2"/>
  <c r="AW182" i="2"/>
  <c r="AX182" i="2"/>
  <c r="AW185" i="2"/>
  <c r="AW187" i="2"/>
  <c r="AX187" i="2" s="1"/>
  <c r="AW188" i="2"/>
  <c r="AW190" i="2"/>
  <c r="BB190" i="2"/>
  <c r="AW193" i="2"/>
  <c r="AW194" i="2"/>
  <c r="AW198" i="2"/>
  <c r="AX198" i="2"/>
  <c r="AW201" i="2"/>
  <c r="AW202" i="2"/>
  <c r="BB202" i="2" s="1"/>
  <c r="AW204" i="2"/>
  <c r="AW206" i="2"/>
  <c r="AY206" i="2"/>
  <c r="AW209" i="2"/>
  <c r="AW210" i="2"/>
  <c r="BA210" i="2" s="1"/>
  <c r="AW211" i="2"/>
  <c r="AW212" i="2"/>
  <c r="AW214" i="2"/>
  <c r="AW217" i="2"/>
  <c r="AW219" i="2"/>
  <c r="AW220" i="2"/>
  <c r="AW222" i="2"/>
  <c r="AZ222" i="2" s="1"/>
  <c r="AW225" i="2"/>
  <c r="AW226" i="2"/>
  <c r="AW227" i="2"/>
  <c r="AY227" i="2" s="1"/>
  <c r="AW230" i="2"/>
  <c r="AW232" i="2"/>
  <c r="AW233" i="2"/>
  <c r="AW235" i="2"/>
  <c r="BB235" i="2"/>
  <c r="AW236" i="2"/>
  <c r="AW241" i="2"/>
  <c r="AW243" i="2"/>
  <c r="AW244" i="2"/>
  <c r="AW246" i="2"/>
  <c r="AZ246" i="2"/>
  <c r="AW249" i="2"/>
  <c r="AW250" i="2"/>
  <c r="AW252" i="2"/>
  <c r="AW257" i="2"/>
  <c r="AW260" i="2"/>
  <c r="AW262" i="2"/>
  <c r="AZ262" i="2" s="1"/>
  <c r="AW265" i="2"/>
  <c r="AW268" i="2"/>
  <c r="AW273" i="2"/>
  <c r="AW274" i="2"/>
  <c r="AW275" i="2"/>
  <c r="AW276" i="2"/>
  <c r="AW281" i="2"/>
  <c r="AW283" i="2"/>
  <c r="AW284" i="2"/>
  <c r="AW286" i="2"/>
  <c r="BB286" i="2"/>
  <c r="AW287" i="2"/>
  <c r="AY287" i="2"/>
  <c r="AW289" i="2"/>
  <c r="AW291" i="2"/>
  <c r="AZ291" i="2" s="1"/>
  <c r="AW292" i="2"/>
  <c r="AW294" i="2"/>
  <c r="AW296" i="2"/>
  <c r="AW297" i="2"/>
  <c r="AW298" i="2"/>
  <c r="AW300" i="2"/>
  <c r="AW302" i="2"/>
  <c r="AW305" i="2"/>
  <c r="AW306" i="2"/>
  <c r="AW307" i="2"/>
  <c r="AW308" i="2"/>
  <c r="AW313" i="2"/>
  <c r="AW314" i="2"/>
  <c r="AW315" i="2"/>
  <c r="AY315" i="2" s="1"/>
  <c r="AW316" i="2"/>
  <c r="AW318" i="2"/>
  <c r="AW321" i="2"/>
  <c r="AW324" i="2"/>
  <c r="AW328" i="2"/>
  <c r="AW329" i="2"/>
  <c r="BB329" i="2"/>
  <c r="AW331" i="2"/>
  <c r="AX331" i="2"/>
  <c r="AW332" i="2"/>
  <c r="AW337" i="2"/>
  <c r="AW344" i="2"/>
  <c r="AW345" i="2"/>
  <c r="AW346" i="2"/>
  <c r="AW347" i="2"/>
  <c r="BA347" i="2" s="1"/>
  <c r="AW348" i="2"/>
  <c r="AW353" i="2"/>
  <c r="AW354" i="2"/>
  <c r="AW355" i="2"/>
  <c r="AW358" i="2"/>
  <c r="BA358" i="2" s="1"/>
  <c r="AW361" i="2"/>
  <c r="AW363" i="2"/>
  <c r="AZ363" i="2" s="1"/>
  <c r="AW364" i="2"/>
  <c r="AW366" i="2"/>
  <c r="AW369" i="2"/>
  <c r="AX369" i="2" s="1"/>
  <c r="AW372" i="2"/>
  <c r="AW377" i="2"/>
  <c r="AW378" i="2"/>
  <c r="AW380" i="2"/>
  <c r="AW385" i="2"/>
  <c r="AW386" i="2"/>
  <c r="AW388" i="2"/>
  <c r="AW393" i="2"/>
  <c r="AW395" i="2"/>
  <c r="BB395" i="2" s="1"/>
  <c r="AW396" i="2"/>
  <c r="AW398" i="2"/>
  <c r="BA398" i="2" s="1"/>
  <c r="AW401" i="2"/>
  <c r="AW404" i="2"/>
  <c r="AW406" i="2"/>
  <c r="AW409" i="2"/>
  <c r="AW410" i="2"/>
  <c r="AW411" i="2"/>
  <c r="AW417" i="2"/>
  <c r="BB417" i="2"/>
  <c r="AW419" i="2"/>
  <c r="BB419" i="2" s="1"/>
  <c r="AW420" i="2"/>
  <c r="AW422" i="2"/>
  <c r="AW425" i="2"/>
  <c r="AW426" i="2"/>
  <c r="AW428" i="2"/>
  <c r="AW433" i="2"/>
  <c r="AW435" i="2"/>
  <c r="AW436" i="2"/>
  <c r="AW438" i="2"/>
  <c r="AZ438" i="2" s="1"/>
  <c r="AW441" i="2"/>
  <c r="BB441" i="2" s="1"/>
  <c r="AW443" i="2"/>
  <c r="AZ443" i="2" s="1"/>
  <c r="AW449" i="2"/>
  <c r="AW450" i="2"/>
  <c r="AW452" i="2"/>
  <c r="AW454" i="2"/>
  <c r="AZ454" i="2"/>
  <c r="AW457" i="2"/>
  <c r="AW458" i="2"/>
  <c r="AW459" i="2"/>
  <c r="BA459" i="2"/>
  <c r="AW460" i="2"/>
  <c r="AW465" i="2"/>
  <c r="AW467" i="2"/>
  <c r="AW468" i="2"/>
  <c r="AW470" i="2"/>
  <c r="BB470" i="2"/>
  <c r="AW473" i="2"/>
  <c r="BB473" i="2"/>
  <c r="AW481" i="2"/>
  <c r="AW482" i="2"/>
  <c r="AW483" i="2"/>
  <c r="AW484" i="2"/>
  <c r="AW486" i="2"/>
  <c r="BB486" i="2"/>
  <c r="AW488" i="2"/>
  <c r="AW489" i="2"/>
  <c r="AW491" i="2"/>
  <c r="BA491" i="2" s="1"/>
  <c r="AW492" i="2"/>
  <c r="AW494" i="2"/>
  <c r="AW495" i="2"/>
  <c r="AX495" i="2" s="1"/>
  <c r="AW497" i="2"/>
  <c r="AW499" i="2"/>
  <c r="BB499" i="2" s="1"/>
  <c r="AW500" i="2"/>
  <c r="AW505" i="2"/>
  <c r="BB505" i="2"/>
  <c r="AW506" i="2"/>
  <c r="AW508" i="2"/>
  <c r="AW513" i="2"/>
  <c r="AW516" i="2"/>
  <c r="AW521" i="2"/>
  <c r="AW523" i="2"/>
  <c r="BB523" i="2" s="1"/>
  <c r="AW524" i="2"/>
  <c r="AW529" i="2"/>
  <c r="AW534" i="2"/>
  <c r="BA534" i="2"/>
  <c r="AW536" i="2"/>
  <c r="AW537" i="2"/>
  <c r="BB537" i="2" s="1"/>
  <c r="AW539" i="2"/>
  <c r="BB539" i="2" s="1"/>
  <c r="AW540" i="2"/>
  <c r="AW545" i="2"/>
  <c r="AW552" i="2"/>
  <c r="BA552" i="2"/>
  <c r="AW553" i="2"/>
  <c r="AW555" i="2"/>
  <c r="AZ555" i="2" s="1"/>
  <c r="AW556" i="2"/>
  <c r="AW561" i="2"/>
  <c r="AW562" i="2"/>
  <c r="AW563" i="2"/>
  <c r="AW564" i="2"/>
  <c r="AW569" i="2"/>
  <c r="BB569" i="2"/>
  <c r="AW571" i="2"/>
  <c r="AX571" i="2"/>
  <c r="AW572" i="2"/>
  <c r="AW574" i="2"/>
  <c r="AZ574" i="2" s="1"/>
  <c r="AW577" i="2"/>
  <c r="AW578" i="2"/>
  <c r="AW580" i="2"/>
  <c r="AY580" i="2" s="1"/>
  <c r="AW581" i="2"/>
  <c r="AW582" i="2"/>
  <c r="BB582" i="2" s="1"/>
  <c r="AW585" i="2"/>
  <c r="AW586" i="2"/>
  <c r="AW589" i="2"/>
  <c r="AW590" i="2"/>
  <c r="AZ590" i="2"/>
  <c r="AW593" i="2"/>
  <c r="AW596" i="2"/>
  <c r="AW601" i="2"/>
  <c r="AW603" i="2"/>
  <c r="AX603" i="2" s="1"/>
  <c r="AW604" i="2"/>
  <c r="AW605" i="2"/>
  <c r="BA605" i="2" s="1"/>
  <c r="AW609" i="2"/>
  <c r="AW610" i="2"/>
  <c r="AW612" i="2"/>
  <c r="AW613" i="2"/>
  <c r="AW617" i="2"/>
  <c r="AW620" i="2"/>
  <c r="AW621" i="2"/>
  <c r="AW622" i="2"/>
  <c r="AZ622" i="2"/>
  <c r="AW625" i="2"/>
  <c r="AW626" i="2"/>
  <c r="AW627" i="2"/>
  <c r="AW629" i="2"/>
  <c r="AW633" i="2"/>
  <c r="BB633" i="2"/>
  <c r="AW636" i="2"/>
  <c r="AZ636" i="2"/>
  <c r="AW637" i="2"/>
  <c r="AW639" i="2"/>
  <c r="BB639" i="2" s="1"/>
  <c r="AW641" i="2"/>
  <c r="AW644" i="2"/>
  <c r="AW645" i="2"/>
  <c r="AW649" i="2"/>
  <c r="AW650" i="2"/>
  <c r="AW653" i="2"/>
  <c r="AW654" i="2"/>
  <c r="BB654" i="2" s="1"/>
  <c r="AW655" i="2"/>
  <c r="BB655" i="2"/>
  <c r="AW657" i="2"/>
  <c r="AW660" i="2"/>
  <c r="BA660" i="2" s="1"/>
  <c r="AW665" i="2"/>
  <c r="BB665" i="2"/>
  <c r="AW666" i="2"/>
  <c r="AW667" i="2"/>
  <c r="BA667" i="2" s="1"/>
  <c r="AW668" i="2"/>
  <c r="AW673" i="2"/>
  <c r="AW676" i="2"/>
  <c r="AW677" i="2"/>
  <c r="AW681" i="2"/>
  <c r="AW682" i="2"/>
  <c r="BA682" i="2" s="1"/>
  <c r="AW683" i="2"/>
  <c r="AY683" i="2" s="1"/>
  <c r="AW684" i="2"/>
  <c r="AW685" i="2"/>
  <c r="AW689" i="2"/>
  <c r="AW692" i="2"/>
  <c r="BA692" i="2" s="1"/>
  <c r="AX11" i="2"/>
  <c r="AX21" i="2"/>
  <c r="AX23" i="2"/>
  <c r="AX27" i="2"/>
  <c r="AX62" i="2"/>
  <c r="AX87" i="2"/>
  <c r="AX102" i="2"/>
  <c r="AX103" i="2"/>
  <c r="AX110" i="2"/>
  <c r="AX117" i="2"/>
  <c r="AX123" i="2"/>
  <c r="AX125" i="2"/>
  <c r="AX133" i="2"/>
  <c r="AX141" i="2"/>
  <c r="AX147" i="2"/>
  <c r="AX246" i="2"/>
  <c r="AX270" i="2"/>
  <c r="AX374" i="2"/>
  <c r="AX670" i="2"/>
  <c r="AY29" i="2"/>
  <c r="AY55" i="2"/>
  <c r="AY59" i="2"/>
  <c r="AY62" i="2"/>
  <c r="AY91" i="2"/>
  <c r="AY95" i="2"/>
  <c r="AY117" i="2"/>
  <c r="AY123" i="2"/>
  <c r="AY125" i="2"/>
  <c r="AY133" i="2"/>
  <c r="AY141" i="2"/>
  <c r="AY151" i="2"/>
  <c r="AY182" i="2"/>
  <c r="AY246" i="2"/>
  <c r="AY270" i="2"/>
  <c r="AY283" i="2"/>
  <c r="AY294" i="2"/>
  <c r="AY310" i="2"/>
  <c r="AY379" i="2"/>
  <c r="AY398" i="2"/>
  <c r="AY630" i="2"/>
  <c r="AZ8" i="2"/>
  <c r="AZ12" i="2"/>
  <c r="AZ14" i="2"/>
  <c r="AZ21" i="2"/>
  <c r="AZ37" i="2"/>
  <c r="AZ38" i="2"/>
  <c r="AZ53" i="2"/>
  <c r="AZ55" i="2"/>
  <c r="AZ59" i="2"/>
  <c r="AZ63" i="2"/>
  <c r="AZ64" i="2"/>
  <c r="AZ72" i="2"/>
  <c r="AZ79" i="2"/>
  <c r="AZ80" i="2"/>
  <c r="AZ91" i="2"/>
  <c r="AZ99" i="2"/>
  <c r="AZ107" i="2"/>
  <c r="AZ112" i="2"/>
  <c r="AZ117" i="2"/>
  <c r="AZ123" i="2"/>
  <c r="AZ125" i="2"/>
  <c r="AZ133" i="2"/>
  <c r="AZ136" i="2"/>
  <c r="AZ141" i="2"/>
  <c r="AZ270" i="2"/>
  <c r="AZ286" i="2"/>
  <c r="AZ304" i="2"/>
  <c r="AZ310" i="2"/>
  <c r="AZ398" i="2"/>
  <c r="AZ510" i="2"/>
  <c r="BA5" i="2"/>
  <c r="BA14" i="2"/>
  <c r="BA21" i="2"/>
  <c r="BA30" i="2"/>
  <c r="BA37" i="2"/>
  <c r="BA48" i="2"/>
  <c r="BA53" i="2"/>
  <c r="BA54" i="2"/>
  <c r="BA62" i="2"/>
  <c r="BA64" i="2"/>
  <c r="BA72" i="2"/>
  <c r="BA75" i="2"/>
  <c r="BA83" i="2"/>
  <c r="BA86" i="2"/>
  <c r="BA99" i="2"/>
  <c r="BA102" i="2"/>
  <c r="BA107" i="2"/>
  <c r="BA109" i="2"/>
  <c r="BA110" i="2"/>
  <c r="BA112" i="2"/>
  <c r="BA117" i="2"/>
  <c r="BA120" i="2"/>
  <c r="BA125" i="2"/>
  <c r="BA133" i="2"/>
  <c r="BA136" i="2"/>
  <c r="BA141" i="2"/>
  <c r="BA199" i="2"/>
  <c r="BA216" i="2"/>
  <c r="BA270" i="2"/>
  <c r="BA278" i="2"/>
  <c r="BA286" i="2"/>
  <c r="BA312" i="2"/>
  <c r="BA323" i="2"/>
  <c r="BA333" i="2"/>
  <c r="BA355" i="2"/>
  <c r="BA357" i="2"/>
  <c r="BA368" i="2"/>
  <c r="BA427" i="2"/>
  <c r="BA510" i="2"/>
  <c r="BA560" i="2"/>
  <c r="BA574" i="2"/>
  <c r="BA590" i="2"/>
  <c r="BA630" i="2"/>
  <c r="BA670" i="2"/>
  <c r="BB5" i="2"/>
  <c r="BB8" i="2"/>
  <c r="BB13" i="2"/>
  <c r="BB16" i="2"/>
  <c r="BB18" i="2"/>
  <c r="BB22" i="2"/>
  <c r="BB27" i="2"/>
  <c r="BB29" i="2"/>
  <c r="BB30" i="2"/>
  <c r="BB37" i="2"/>
  <c r="BB38" i="2"/>
  <c r="BB40" i="2"/>
  <c r="BB42" i="2"/>
  <c r="BB48" i="2"/>
  <c r="BB50" i="2"/>
  <c r="BB53" i="2"/>
  <c r="BB55" i="2"/>
  <c r="BB61" i="2"/>
  <c r="BB62" i="2"/>
  <c r="BB63" i="2"/>
  <c r="BB64" i="2"/>
  <c r="BB66" i="2"/>
  <c r="BB85" i="2"/>
  <c r="BB90" i="2"/>
  <c r="BB96" i="2"/>
  <c r="BB102" i="2"/>
  <c r="BB117" i="2"/>
  <c r="BB119" i="2"/>
  <c r="BB123" i="2"/>
  <c r="BB125" i="2"/>
  <c r="BB133" i="2"/>
  <c r="BB136" i="2"/>
  <c r="BB138" i="2"/>
  <c r="BB139" i="2"/>
  <c r="BB141" i="2"/>
  <c r="BB143" i="2"/>
  <c r="BB157" i="2"/>
  <c r="BB176" i="2"/>
  <c r="BB182" i="2"/>
  <c r="BB201" i="2"/>
  <c r="BB203" i="2"/>
  <c r="BB221" i="2"/>
  <c r="BB246" i="2"/>
  <c r="BB254" i="2"/>
  <c r="BB259" i="2"/>
  <c r="BB270" i="2"/>
  <c r="BB299" i="2"/>
  <c r="BB304" i="2"/>
  <c r="BB310" i="2"/>
  <c r="BB350" i="2"/>
  <c r="BB359" i="2"/>
  <c r="BB379" i="2"/>
  <c r="BB398" i="2"/>
  <c r="BB400" i="2"/>
  <c r="BB409" i="2"/>
  <c r="BB427" i="2"/>
  <c r="BB462" i="2"/>
  <c r="BB528" i="2"/>
  <c r="BB601" i="2"/>
  <c r="BB622" i="2"/>
  <c r="BB627" i="2"/>
  <c r="BB630" i="2"/>
  <c r="AX295" i="2"/>
  <c r="BB295" i="2"/>
  <c r="BB502" i="2"/>
  <c r="AY502" i="2"/>
  <c r="BA502" i="2"/>
  <c r="AZ502" i="2"/>
  <c r="AX502" i="2"/>
  <c r="BB327" i="2"/>
  <c r="AY327" i="2"/>
  <c r="BB579" i="2"/>
  <c r="BB91" i="2"/>
  <c r="BA479" i="2"/>
  <c r="AZ395" i="2"/>
  <c r="AX683" i="2"/>
  <c r="BA163" i="2"/>
  <c r="AQ457" i="2"/>
  <c r="AP281" i="2"/>
  <c r="AZ683" i="2"/>
  <c r="BB459" i="2"/>
  <c r="BB683" i="2"/>
  <c r="BB565" i="2"/>
  <c r="BB469" i="2"/>
  <c r="BB223" i="2"/>
  <c r="BA463" i="2"/>
  <c r="BA359" i="2"/>
  <c r="AZ535" i="2"/>
  <c r="AZ391" i="2"/>
  <c r="AZ199" i="2"/>
  <c r="AX275" i="2"/>
  <c r="AY14" i="2"/>
  <c r="BB14" i="2"/>
  <c r="AQ361" i="2"/>
  <c r="AP673" i="2"/>
  <c r="AQ687" i="2"/>
  <c r="AP687" i="2"/>
  <c r="AP665" i="2"/>
  <c r="AQ665" i="2"/>
  <c r="AP657" i="2"/>
  <c r="AQ657" i="2"/>
  <c r="AP641" i="2"/>
  <c r="AQ641" i="2"/>
  <c r="AQ633" i="2"/>
  <c r="AP633" i="2"/>
  <c r="AQ625" i="2"/>
  <c r="AP625" i="2"/>
  <c r="AP617" i="2"/>
  <c r="AQ617" i="2"/>
  <c r="AP609" i="2"/>
  <c r="AQ609" i="2"/>
  <c r="AQ601" i="2"/>
  <c r="AP601" i="2"/>
  <c r="AP593" i="2"/>
  <c r="AQ593" i="2"/>
  <c r="AP577" i="2"/>
  <c r="AQ577" i="2"/>
  <c r="AQ569" i="2"/>
  <c r="AP569" i="2"/>
  <c r="AQ561" i="2"/>
  <c r="AP561" i="2"/>
  <c r="AP545" i="2"/>
  <c r="AQ545" i="2"/>
  <c r="AQ537" i="2"/>
  <c r="AP537" i="2"/>
  <c r="AP529" i="2"/>
  <c r="AQ529" i="2"/>
  <c r="AP513" i="2"/>
  <c r="AQ513" i="2"/>
  <c r="AQ505" i="2"/>
  <c r="AP505" i="2"/>
  <c r="AQ497" i="2"/>
  <c r="AP497" i="2"/>
  <c r="AP481" i="2"/>
  <c r="AQ481" i="2"/>
  <c r="AQ473" i="2"/>
  <c r="AP473" i="2"/>
  <c r="AP465" i="2"/>
  <c r="AQ465" i="2"/>
  <c r="AP449" i="2"/>
  <c r="AQ449" i="2"/>
  <c r="AQ441" i="2"/>
  <c r="AP441" i="2"/>
  <c r="AQ433" i="2"/>
  <c r="AP433" i="2"/>
  <c r="AP417" i="2"/>
  <c r="AQ417" i="2"/>
  <c r="AP401" i="2"/>
  <c r="AQ401" i="2"/>
  <c r="AP385" i="2"/>
  <c r="AQ385" i="2"/>
  <c r="AP377" i="2"/>
  <c r="AQ377" i="2"/>
  <c r="AQ369" i="2"/>
  <c r="AP369" i="2"/>
  <c r="AP353" i="2"/>
  <c r="AQ353" i="2"/>
  <c r="AP337" i="2"/>
  <c r="AQ337" i="2"/>
  <c r="AP321" i="2"/>
  <c r="AQ321" i="2"/>
  <c r="AP313" i="2"/>
  <c r="AQ313" i="2"/>
  <c r="AQ305" i="2"/>
  <c r="AP305" i="2"/>
  <c r="AP289" i="2"/>
  <c r="AQ289" i="2"/>
  <c r="AP273" i="2"/>
  <c r="AQ273" i="2"/>
  <c r="AP265" i="2"/>
  <c r="AQ265" i="2"/>
  <c r="AP257" i="2"/>
  <c r="AQ257" i="2"/>
  <c r="AQ249" i="2"/>
  <c r="AP249" i="2"/>
  <c r="AQ241" i="2"/>
  <c r="AP241" i="2"/>
  <c r="AQ233" i="2"/>
  <c r="AP233" i="2"/>
  <c r="AP225" i="2"/>
  <c r="AQ225" i="2"/>
  <c r="AP209" i="2"/>
  <c r="AQ209" i="2"/>
  <c r="AP201" i="2"/>
  <c r="AQ201" i="2"/>
  <c r="AP193" i="2"/>
  <c r="AQ193" i="2"/>
  <c r="AQ185" i="2"/>
  <c r="AP185" i="2"/>
  <c r="AQ177" i="2"/>
  <c r="AP177" i="2"/>
  <c r="AQ169" i="2"/>
  <c r="AP169" i="2"/>
  <c r="AP161" i="2"/>
  <c r="AQ161" i="2"/>
  <c r="AQ151" i="2"/>
  <c r="AP151" i="2"/>
  <c r="AQ139" i="2"/>
  <c r="AP139" i="2"/>
  <c r="AQ131" i="2"/>
  <c r="AP131" i="2"/>
  <c r="AP123" i="2"/>
  <c r="AQ123" i="2"/>
  <c r="AP94" i="2"/>
  <c r="AQ94" i="2"/>
  <c r="AQ86" i="2"/>
  <c r="AP86" i="2"/>
  <c r="AP78" i="2"/>
  <c r="AQ78" i="2"/>
  <c r="AP62" i="2"/>
  <c r="AQ62" i="2"/>
  <c r="AQ54" i="2"/>
  <c r="AP54" i="2"/>
  <c r="AP46" i="2"/>
  <c r="AQ46" i="2"/>
  <c r="AP30" i="2"/>
  <c r="AQ30" i="2"/>
  <c r="AQ22" i="2"/>
  <c r="AP22" i="2"/>
  <c r="AP14" i="2"/>
  <c r="AQ14" i="2"/>
  <c r="BB534" i="2"/>
  <c r="BB206" i="2"/>
  <c r="BA206" i="2"/>
  <c r="AQ681" i="2"/>
  <c r="AQ425" i="2"/>
  <c r="AP649" i="2"/>
  <c r="AP217" i="2"/>
  <c r="AZ23" i="2"/>
  <c r="BA23" i="2"/>
  <c r="AQ585" i="2"/>
  <c r="AQ329" i="2"/>
  <c r="AQ102" i="2"/>
  <c r="AQ489" i="2"/>
  <c r="AQ6" i="2"/>
  <c r="AP345" i="2"/>
  <c r="AZ22" i="2"/>
  <c r="BA22" i="2"/>
  <c r="AY22" i="2"/>
  <c r="AX175" i="2"/>
  <c r="AZ175" i="2"/>
  <c r="AX35" i="2"/>
  <c r="BB35" i="2"/>
  <c r="AZ35" i="2"/>
  <c r="BB670" i="2"/>
  <c r="AZ670" i="2"/>
  <c r="AY350" i="2"/>
  <c r="AZ350" i="2"/>
  <c r="BA350" i="2"/>
  <c r="AZ342" i="2"/>
  <c r="BB342" i="2"/>
  <c r="AY342" i="2"/>
  <c r="AX334" i="2"/>
  <c r="BA334" i="2"/>
  <c r="AQ393" i="2"/>
  <c r="BB667" i="2"/>
  <c r="AZ467" i="2"/>
  <c r="AX259" i="2"/>
  <c r="BA259" i="2"/>
  <c r="BB323" i="2"/>
  <c r="BB39" i="2"/>
  <c r="BA487" i="2"/>
  <c r="BA379" i="2"/>
  <c r="BA27" i="2"/>
  <c r="AX9" i="2"/>
  <c r="AX398" i="2"/>
  <c r="BB115" i="2"/>
  <c r="AX115" i="2"/>
  <c r="BA19" i="2"/>
  <c r="AQ553" i="2"/>
  <c r="AQ297" i="2"/>
  <c r="AQ70" i="2"/>
  <c r="AP115" i="2"/>
  <c r="AZ662" i="2"/>
  <c r="AY590" i="2"/>
  <c r="AQ659" i="2"/>
  <c r="AQ267" i="2"/>
  <c r="AQ235" i="2"/>
  <c r="AQ203" i="2"/>
  <c r="AQ171" i="2"/>
  <c r="AQ125" i="2"/>
  <c r="AP675" i="2"/>
  <c r="AP651" i="2"/>
  <c r="AP411" i="2"/>
  <c r="AP347" i="2"/>
  <c r="AP283" i="2"/>
  <c r="AP219" i="2"/>
  <c r="AP117" i="2"/>
  <c r="AY102" i="2"/>
  <c r="BB70" i="2"/>
  <c r="AY38" i="2"/>
  <c r="AX30" i="2"/>
  <c r="AY6" i="2"/>
  <c r="AQ667" i="2"/>
  <c r="AQ635" i="2"/>
  <c r="AQ211" i="2"/>
  <c r="AQ133" i="2"/>
  <c r="AP660" i="2"/>
  <c r="AP571" i="2"/>
  <c r="AP507" i="2"/>
  <c r="AP153" i="2"/>
  <c r="AQ689" i="2"/>
  <c r="AQ603" i="2"/>
  <c r="AQ539" i="2"/>
  <c r="AQ475" i="2"/>
  <c r="AQ443" i="2"/>
  <c r="AQ379" i="2"/>
  <c r="AQ315" i="2"/>
  <c r="AQ88" i="2"/>
  <c r="AQ56" i="2"/>
  <c r="AQ24" i="2"/>
  <c r="AP419" i="2"/>
  <c r="AP355" i="2"/>
  <c r="AP291" i="2"/>
  <c r="AP227" i="2"/>
  <c r="AP163" i="2"/>
  <c r="AZ171" i="2"/>
  <c r="AX171" i="2"/>
  <c r="AX75" i="2"/>
  <c r="AQ643" i="2"/>
  <c r="AQ251" i="2"/>
  <c r="AQ187" i="2"/>
  <c r="AP619" i="2"/>
  <c r="AY259" i="2"/>
  <c r="BB179" i="2"/>
  <c r="BA91" i="2"/>
  <c r="AX59" i="2"/>
  <c r="AZ51" i="2"/>
  <c r="AX43" i="2"/>
  <c r="AY35" i="2"/>
  <c r="AY27" i="2"/>
  <c r="AQ674" i="2"/>
  <c r="AQ642" i="2"/>
  <c r="AQ579" i="2"/>
  <c r="AQ515" i="2"/>
  <c r="AQ451" i="2"/>
  <c r="AQ96" i="2"/>
  <c r="AQ64" i="2"/>
  <c r="AQ32" i="2"/>
  <c r="AZ84" i="2"/>
  <c r="BB103" i="2"/>
  <c r="BB87" i="2"/>
  <c r="BA55" i="2"/>
  <c r="AQ145" i="2"/>
  <c r="AQ143" i="2"/>
  <c r="AP112" i="2"/>
  <c r="AP111" i="2"/>
  <c r="BB603" i="2"/>
  <c r="AZ212" i="2"/>
  <c r="BB231" i="2"/>
  <c r="BA231" i="2"/>
  <c r="AZ231" i="2"/>
  <c r="AZ94" i="2"/>
  <c r="BA94" i="2"/>
  <c r="BA315" i="2"/>
  <c r="BB315" i="2"/>
  <c r="AX299" i="2"/>
  <c r="BA299" i="2"/>
  <c r="AY235" i="2"/>
  <c r="BA235" i="2"/>
  <c r="AZ126" i="2"/>
  <c r="BB126" i="2"/>
  <c r="BB46" i="2"/>
  <c r="BA176" i="2"/>
  <c r="BA126" i="2"/>
  <c r="AY126" i="2"/>
  <c r="AX363" i="2"/>
  <c r="AZ627" i="2"/>
  <c r="AX462" i="2"/>
  <c r="AZ462" i="2"/>
  <c r="AY363" i="2"/>
  <c r="AZ187" i="2"/>
  <c r="BA187" i="2"/>
  <c r="BB187" i="2"/>
  <c r="AX31" i="2"/>
  <c r="AZ31" i="2"/>
  <c r="BB31" i="2"/>
  <c r="BB291" i="2"/>
  <c r="BA291" i="2"/>
  <c r="BA603" i="2"/>
  <c r="AX315" i="2"/>
  <c r="AZ563" i="2"/>
  <c r="BA478" i="2"/>
  <c r="BB478" i="2"/>
  <c r="BB411" i="2"/>
  <c r="AY395" i="2"/>
  <c r="BA395" i="2"/>
  <c r="AZ47" i="2"/>
  <c r="BA47" i="2"/>
  <c r="BA150" i="2"/>
  <c r="AX150" i="2"/>
  <c r="AZ150" i="2"/>
  <c r="AY150" i="2"/>
  <c r="BB150" i="2"/>
  <c r="AZ368" i="2"/>
  <c r="BB368" i="2"/>
  <c r="BA635" i="2"/>
  <c r="BB635" i="2"/>
  <c r="BA595" i="2"/>
  <c r="AX387" i="2"/>
  <c r="BB339" i="2"/>
  <c r="AY299" i="2"/>
  <c r="BB267" i="2"/>
  <c r="BA267" i="2"/>
  <c r="AY251" i="2"/>
  <c r="AX251" i="2"/>
  <c r="AZ203" i="2"/>
  <c r="BA203" i="2"/>
  <c r="AZ139" i="2"/>
  <c r="BA139" i="2"/>
  <c r="AX107" i="2"/>
  <c r="AY107" i="2"/>
  <c r="BB107" i="2"/>
  <c r="BA11" i="2"/>
  <c r="BB11" i="2"/>
  <c r="AX227" i="2"/>
  <c r="AZ227" i="2"/>
  <c r="BB227" i="2"/>
  <c r="BB240" i="2"/>
  <c r="AZ240" i="2"/>
  <c r="BA240" i="2"/>
  <c r="AY291" i="2"/>
  <c r="AX94" i="2"/>
  <c r="BA654" i="2"/>
  <c r="AY622" i="2"/>
  <c r="BA622" i="2"/>
  <c r="BB540" i="2"/>
  <c r="AY99" i="2"/>
  <c r="BB99" i="2"/>
  <c r="BA222" i="2"/>
  <c r="BB222" i="2"/>
  <c r="AX291" i="2"/>
  <c r="AX126" i="2"/>
  <c r="AZ46" i="2"/>
  <c r="BA46" i="2"/>
  <c r="AY46" i="2"/>
  <c r="BB443" i="2"/>
  <c r="BA227" i="2"/>
  <c r="BA142" i="2"/>
  <c r="BA78" i="2"/>
  <c r="BA499" i="2"/>
  <c r="AY422" i="2"/>
  <c r="AZ422" i="2"/>
  <c r="AX406" i="2"/>
  <c r="BA406" i="2"/>
  <c r="BB406" i="2"/>
  <c r="AY406" i="2"/>
  <c r="BB388" i="2"/>
  <c r="AY318" i="2"/>
  <c r="BB318" i="2"/>
  <c r="AZ115" i="2"/>
  <c r="BA115" i="2"/>
  <c r="AZ427" i="2"/>
  <c r="AX379" i="2"/>
  <c r="BB131" i="2"/>
  <c r="BB59" i="2"/>
  <c r="BA191" i="2"/>
  <c r="BA96" i="2"/>
  <c r="AZ315" i="2"/>
  <c r="AY427" i="2"/>
  <c r="AX22" i="2"/>
  <c r="BB436" i="2"/>
  <c r="BB420" i="2"/>
  <c r="BB404" i="2"/>
  <c r="BB296" i="2"/>
  <c r="AZ148" i="2"/>
  <c r="AY63" i="2"/>
  <c r="AZ42" i="2"/>
  <c r="BB34" i="2"/>
  <c r="AZ10" i="2"/>
  <c r="AQ654" i="2"/>
  <c r="AQ43" i="2"/>
  <c r="AP582" i="2"/>
  <c r="AP558" i="2"/>
  <c r="AZ160" i="2"/>
  <c r="AZ483" i="2"/>
  <c r="AX435" i="2"/>
  <c r="BB307" i="2"/>
  <c r="BA219" i="2"/>
  <c r="AQ550" i="2"/>
  <c r="AQ414" i="2"/>
  <c r="AQ206" i="2"/>
  <c r="AP398" i="2"/>
  <c r="BB452" i="2"/>
  <c r="BA204" i="2"/>
  <c r="BB26" i="2"/>
  <c r="BA182" i="2"/>
  <c r="AZ307" i="2"/>
  <c r="AX391" i="2"/>
  <c r="AX14" i="2"/>
  <c r="AY332" i="2"/>
  <c r="AZ100" i="2"/>
  <c r="AZ4" i="2"/>
  <c r="BA653" i="2"/>
  <c r="BB621" i="2"/>
  <c r="AQ590" i="2"/>
  <c r="AQ422" i="2"/>
  <c r="AQ286" i="2"/>
  <c r="AP310" i="2"/>
  <c r="AP198" i="2"/>
  <c r="AZ52" i="2"/>
  <c r="AZ151" i="2"/>
  <c r="AX143" i="2"/>
  <c r="AQ670" i="2"/>
  <c r="AQ59" i="2"/>
  <c r="AY670" i="2"/>
  <c r="AZ638" i="2"/>
  <c r="BA566" i="2"/>
  <c r="AX518" i="2"/>
  <c r="AY510" i="2"/>
  <c r="AQ222" i="2"/>
  <c r="AP318" i="2"/>
  <c r="BA523" i="2"/>
  <c r="BA211" i="2"/>
  <c r="BB564" i="2"/>
  <c r="AP526" i="2"/>
  <c r="BB575" i="2"/>
  <c r="BA575" i="2"/>
  <c r="AZ575" i="2"/>
  <c r="BB519" i="2"/>
  <c r="BA519" i="2"/>
  <c r="AZ519" i="2"/>
  <c r="AZ511" i="2"/>
  <c r="BB511" i="2"/>
  <c r="BA511" i="2"/>
  <c r="AX511" i="2"/>
  <c r="AY511" i="2"/>
  <c r="AY351" i="2"/>
  <c r="BA351" i="2"/>
  <c r="BB351" i="2"/>
  <c r="AY343" i="2"/>
  <c r="AX343" i="2"/>
  <c r="BA343" i="2"/>
  <c r="BB343" i="2"/>
  <c r="AZ343" i="2"/>
  <c r="AX279" i="2"/>
  <c r="AY279" i="2"/>
  <c r="BB279" i="2"/>
  <c r="AZ279" i="2"/>
  <c r="BA279" i="2"/>
  <c r="BA263" i="2"/>
  <c r="BB263" i="2"/>
  <c r="AZ263" i="2"/>
  <c r="AX255" i="2"/>
  <c r="BA255" i="2"/>
  <c r="BB255" i="2"/>
  <c r="AZ255" i="2"/>
  <c r="AY255" i="2"/>
  <c r="BA215" i="2"/>
  <c r="BB215" i="2"/>
  <c r="AY215" i="2"/>
  <c r="AX215" i="2"/>
  <c r="AZ215" i="2"/>
  <c r="AY167" i="2"/>
  <c r="BA167" i="2"/>
  <c r="AZ167" i="2"/>
  <c r="BB167" i="2"/>
  <c r="AX167" i="2"/>
  <c r="AX3" i="2"/>
  <c r="AY3" i="2"/>
  <c r="BB431" i="2"/>
  <c r="BB3" i="2"/>
  <c r="BA571" i="2"/>
  <c r="BA535" i="2"/>
  <c r="BA331" i="2"/>
  <c r="BA296" i="2"/>
  <c r="BA223" i="2"/>
  <c r="AZ571" i="2"/>
  <c r="AZ296" i="2"/>
  <c r="AZ3" i="2"/>
  <c r="AY39" i="2"/>
  <c r="BB492" i="2"/>
  <c r="AX142" i="2"/>
  <c r="AY142" i="2"/>
  <c r="AX83" i="2"/>
  <c r="AY83" i="2"/>
  <c r="BB491" i="2"/>
  <c r="BB198" i="2"/>
  <c r="BA387" i="2"/>
  <c r="BA327" i="2"/>
  <c r="AZ295" i="2"/>
  <c r="AZ127" i="2"/>
  <c r="AZ71" i="2"/>
  <c r="AY555" i="2"/>
  <c r="AX327" i="2"/>
  <c r="AX151" i="2"/>
  <c r="AZ28" i="2"/>
  <c r="BB638" i="2"/>
  <c r="BB555" i="2"/>
  <c r="BB331" i="2"/>
  <c r="BB239" i="2"/>
  <c r="BB207" i="2"/>
  <c r="BB159" i="2"/>
  <c r="BB71" i="2"/>
  <c r="BA555" i="2"/>
  <c r="BA318" i="2"/>
  <c r="BA251" i="2"/>
  <c r="BA212" i="2"/>
  <c r="BA71" i="2"/>
  <c r="BA31" i="2"/>
  <c r="AZ492" i="2"/>
  <c r="AZ404" i="2"/>
  <c r="AZ327" i="2"/>
  <c r="AZ251" i="2"/>
  <c r="AZ159" i="2"/>
  <c r="AY331" i="2"/>
  <c r="AY158" i="2"/>
  <c r="AY23" i="2"/>
  <c r="AX534" i="2"/>
  <c r="AX222" i="2"/>
  <c r="BB572" i="2"/>
  <c r="AX459" i="2"/>
  <c r="AY459" i="2"/>
  <c r="BB428" i="2"/>
  <c r="BB396" i="2"/>
  <c r="AX380" i="2"/>
  <c r="BA324" i="2"/>
  <c r="AZ206" i="2"/>
  <c r="AX206" i="2"/>
  <c r="BA12" i="2"/>
  <c r="BB554" i="2"/>
  <c r="BA330" i="2"/>
  <c r="BB266" i="2"/>
  <c r="AX582" i="2"/>
  <c r="AY582" i="2"/>
  <c r="AX119" i="2"/>
  <c r="AY119" i="2"/>
  <c r="BA39" i="2"/>
  <c r="AZ39" i="2"/>
  <c r="BB571" i="2"/>
  <c r="BB483" i="2"/>
  <c r="BB415" i="2"/>
  <c r="BB391" i="2"/>
  <c r="BB151" i="2"/>
  <c r="BB134" i="2"/>
  <c r="BB83" i="2"/>
  <c r="BB23" i="2"/>
  <c r="BA483" i="2"/>
  <c r="BA462" i="2"/>
  <c r="BA363" i="2"/>
  <c r="BA159" i="2"/>
  <c r="BA127" i="2"/>
  <c r="AZ523" i="2"/>
  <c r="AZ275" i="2"/>
  <c r="AZ239" i="2"/>
  <c r="AZ182" i="2"/>
  <c r="AZ142" i="2"/>
  <c r="AZ83" i="2"/>
  <c r="AY391" i="2"/>
  <c r="AY222" i="2"/>
  <c r="AX510" i="2"/>
  <c r="AX71" i="2"/>
  <c r="AZ654" i="2"/>
  <c r="AY654" i="2"/>
  <c r="BB484" i="2"/>
  <c r="AX286" i="2"/>
  <c r="AY286" i="2"/>
  <c r="AX190" i="2"/>
  <c r="AY190" i="2"/>
  <c r="BA131" i="2"/>
  <c r="AZ131" i="2"/>
  <c r="AY131" i="2"/>
  <c r="BA118" i="2"/>
  <c r="AX118" i="2"/>
  <c r="AY118" i="2"/>
  <c r="AY75" i="2"/>
  <c r="AZ75" i="2"/>
  <c r="AX63" i="2"/>
  <c r="AZ36" i="2"/>
  <c r="BB508" i="2"/>
  <c r="AY483" i="2"/>
  <c r="AX483" i="2"/>
  <c r="BB645" i="2"/>
  <c r="AY101" i="2"/>
  <c r="AX101" i="2"/>
  <c r="AZ101" i="2"/>
  <c r="AZ77" i="2"/>
  <c r="AY77" i="2"/>
  <c r="BA69" i="2"/>
  <c r="AY69" i="2"/>
  <c r="AY61" i="2"/>
  <c r="AX61" i="2"/>
  <c r="AZ103" i="2"/>
  <c r="BB79" i="2"/>
  <c r="AZ7" i="2"/>
  <c r="AZ110" i="2"/>
  <c r="AY110" i="2"/>
  <c r="AY535" i="2"/>
  <c r="AX535" i="2"/>
  <c r="BB595" i="2"/>
  <c r="BB127" i="2"/>
  <c r="BB110" i="2"/>
  <c r="BA415" i="2"/>
  <c r="AZ415" i="2"/>
  <c r="BB2" i="2"/>
  <c r="AX47" i="2"/>
  <c r="AZ478" i="2"/>
  <c r="AX478" i="2"/>
  <c r="BA669" i="2"/>
  <c r="BA374" i="2"/>
  <c r="AY374" i="2"/>
  <c r="AX19" i="2"/>
  <c r="AY19" i="2"/>
  <c r="AZ19" i="2"/>
  <c r="AX559" i="2"/>
  <c r="AX487" i="2"/>
  <c r="AY487" i="2"/>
  <c r="BB251" i="2"/>
  <c r="BA452" i="2"/>
  <c r="AX166" i="2"/>
  <c r="AX254" i="2"/>
  <c r="AY254" i="2"/>
  <c r="BA58" i="2"/>
  <c r="AY295" i="2"/>
  <c r="AY127" i="2"/>
  <c r="BB559" i="2"/>
  <c r="BB510" i="2"/>
  <c r="BB487" i="2"/>
  <c r="BB363" i="2"/>
  <c r="BB334" i="2"/>
  <c r="BB191" i="2"/>
  <c r="BA627" i="2"/>
  <c r="BA495" i="2"/>
  <c r="BA254" i="2"/>
  <c r="BA119" i="2"/>
  <c r="BA35" i="2"/>
  <c r="AZ495" i="2"/>
  <c r="AZ459" i="2"/>
  <c r="AZ374" i="2"/>
  <c r="AZ334" i="2"/>
  <c r="AZ254" i="2"/>
  <c r="AY334" i="2"/>
  <c r="AY239" i="2"/>
  <c r="AX427" i="2"/>
  <c r="AX574" i="2"/>
  <c r="AY574" i="2"/>
  <c r="BB516" i="2"/>
  <c r="BA342" i="2"/>
  <c r="AX342" i="2"/>
  <c r="AY54" i="2"/>
  <c r="AX54" i="2"/>
  <c r="AZ54" i="2"/>
  <c r="AY356" i="2"/>
  <c r="BB609" i="2"/>
  <c r="AZ577" i="2"/>
  <c r="AZ323" i="2"/>
  <c r="AY243" i="2"/>
  <c r="BB195" i="2"/>
  <c r="BA171" i="2"/>
  <c r="AZ147" i="2"/>
  <c r="AZ76" i="2"/>
  <c r="BB65" i="2"/>
  <c r="AP692" i="2"/>
  <c r="AQ692" i="2"/>
  <c r="AP662" i="2"/>
  <c r="AQ662" i="2"/>
  <c r="AP646" i="2"/>
  <c r="AQ646" i="2"/>
  <c r="AP638" i="2"/>
  <c r="AQ638" i="2"/>
  <c r="AP630" i="2"/>
  <c r="AQ630" i="2"/>
  <c r="AQ622" i="2"/>
  <c r="AP622" i="2"/>
  <c r="AP598" i="2"/>
  <c r="AQ598" i="2"/>
  <c r="AP574" i="2"/>
  <c r="AQ574" i="2"/>
  <c r="AQ566" i="2"/>
  <c r="AP566" i="2"/>
  <c r="AP534" i="2"/>
  <c r="AQ534" i="2"/>
  <c r="AP510" i="2"/>
  <c r="AQ510" i="2"/>
  <c r="AQ502" i="2"/>
  <c r="AP502" i="2"/>
  <c r="AQ494" i="2"/>
  <c r="AP494" i="2"/>
  <c r="AQ454" i="2"/>
  <c r="AP454" i="2"/>
  <c r="AQ446" i="2"/>
  <c r="AP446" i="2"/>
  <c r="AQ390" i="2"/>
  <c r="AP390" i="2"/>
  <c r="AQ382" i="2"/>
  <c r="AP382" i="2"/>
  <c r="AP374" i="2"/>
  <c r="AQ374" i="2"/>
  <c r="AP366" i="2"/>
  <c r="AQ366" i="2"/>
  <c r="AP358" i="2"/>
  <c r="AQ358" i="2"/>
  <c r="AP342" i="2"/>
  <c r="AQ342" i="2"/>
  <c r="AQ326" i="2"/>
  <c r="AP326" i="2"/>
  <c r="AP302" i="2"/>
  <c r="AQ302" i="2"/>
  <c r="AP294" i="2"/>
  <c r="AQ294" i="2"/>
  <c r="AQ262" i="2"/>
  <c r="AP262" i="2"/>
  <c r="AQ254" i="2"/>
  <c r="AP254" i="2"/>
  <c r="AP246" i="2"/>
  <c r="AQ246" i="2"/>
  <c r="AP238" i="2"/>
  <c r="AQ238" i="2"/>
  <c r="AP214" i="2"/>
  <c r="AQ214" i="2"/>
  <c r="AP190" i="2"/>
  <c r="AQ190" i="2"/>
  <c r="AQ182" i="2"/>
  <c r="AP182" i="2"/>
  <c r="AP174" i="2"/>
  <c r="AQ174" i="2"/>
  <c r="AP166" i="2"/>
  <c r="AQ166" i="2"/>
  <c r="AP156" i="2"/>
  <c r="AQ156" i="2"/>
  <c r="AP147" i="2"/>
  <c r="AQ147" i="2"/>
  <c r="AP136" i="2"/>
  <c r="AQ136" i="2"/>
  <c r="AP128" i="2"/>
  <c r="AQ128" i="2"/>
  <c r="AP120" i="2"/>
  <c r="AQ120" i="2"/>
  <c r="AQ109" i="2"/>
  <c r="AP109" i="2"/>
  <c r="AP99" i="2"/>
  <c r="AQ99" i="2"/>
  <c r="AP91" i="2"/>
  <c r="AQ91" i="2"/>
  <c r="AP83" i="2"/>
  <c r="AQ83" i="2"/>
  <c r="AP75" i="2"/>
  <c r="AQ75" i="2"/>
  <c r="AP67" i="2"/>
  <c r="AQ67" i="2"/>
  <c r="AP51" i="2"/>
  <c r="AQ51" i="2"/>
  <c r="AP35" i="2"/>
  <c r="AQ35" i="2"/>
  <c r="AP27" i="2"/>
  <c r="AQ27" i="2"/>
  <c r="AP19" i="2"/>
  <c r="AQ19" i="2"/>
  <c r="AQ11" i="2"/>
  <c r="AP11" i="2"/>
  <c r="BA664" i="2"/>
  <c r="AX568" i="2"/>
  <c r="AZ560" i="2"/>
  <c r="AZ504" i="2"/>
  <c r="AZ480" i="2"/>
  <c r="BA448" i="2"/>
  <c r="AZ408" i="2"/>
  <c r="AY376" i="2"/>
  <c r="AQ684" i="2"/>
  <c r="AQ542" i="2"/>
  <c r="AQ350" i="2"/>
  <c r="AP430" i="2"/>
  <c r="AP406" i="2"/>
  <c r="AQ478" i="2"/>
  <c r="AY547" i="2"/>
  <c r="AZ491" i="2"/>
  <c r="BB468" i="2"/>
  <c r="AX443" i="2"/>
  <c r="AZ316" i="2"/>
  <c r="AX92" i="2"/>
  <c r="AZ68" i="2"/>
  <c r="BB476" i="2"/>
  <c r="BB412" i="2"/>
  <c r="AQ486" i="2"/>
  <c r="AP470" i="2"/>
  <c r="AP230" i="2"/>
  <c r="BA611" i="2"/>
  <c r="BB580" i="2"/>
  <c r="BB556" i="2"/>
  <c r="BB524" i="2"/>
  <c r="BB500" i="2"/>
  <c r="AY467" i="2"/>
  <c r="BA268" i="2"/>
  <c r="AZ299" i="2"/>
  <c r="AQ606" i="2"/>
  <c r="AQ334" i="2"/>
  <c r="AP518" i="2"/>
  <c r="AP278" i="2"/>
  <c r="AQ3" i="2"/>
  <c r="BB81" i="2"/>
  <c r="AY49" i="2"/>
  <c r="BB17" i="2"/>
  <c r="AY312" i="2"/>
  <c r="AZ256" i="2"/>
  <c r="AY248" i="2"/>
  <c r="BB216" i="2"/>
  <c r="AY184" i="2"/>
  <c r="BB88" i="2"/>
  <c r="AY56" i="2"/>
  <c r="AZ48" i="2"/>
  <c r="AZ40" i="2"/>
  <c r="BA24" i="2"/>
  <c r="BA8" i="2"/>
  <c r="BA509" i="2"/>
  <c r="BB509" i="2"/>
  <c r="AY477" i="2"/>
  <c r="BB477" i="2"/>
  <c r="AZ477" i="2"/>
  <c r="BA477" i="2"/>
  <c r="AZ381" i="2"/>
  <c r="AZ325" i="2"/>
  <c r="BA325" i="2"/>
  <c r="AY325" i="2"/>
  <c r="BB325" i="2"/>
  <c r="AX269" i="2"/>
  <c r="AY269" i="2"/>
  <c r="AZ269" i="2"/>
  <c r="BA269" i="2"/>
  <c r="BB269" i="2"/>
  <c r="AZ189" i="2"/>
  <c r="AY189" i="2"/>
  <c r="AX189" i="2"/>
  <c r="BB189" i="2"/>
  <c r="AY677" i="2"/>
  <c r="BB278" i="2"/>
  <c r="AX278" i="2"/>
  <c r="AY278" i="2"/>
  <c r="BB501" i="2"/>
  <c r="BB237" i="2"/>
  <c r="BB197" i="2"/>
  <c r="BA437" i="2"/>
  <c r="BA205" i="2"/>
  <c r="AZ509" i="2"/>
  <c r="AZ437" i="2"/>
  <c r="AY7" i="2"/>
  <c r="AX7" i="2"/>
  <c r="BB685" i="2"/>
  <c r="AX639" i="2"/>
  <c r="AY639" i="2"/>
  <c r="BA639" i="2"/>
  <c r="AZ639" i="2"/>
  <c r="AZ419" i="2"/>
  <c r="AX419" i="2"/>
  <c r="BA419" i="2"/>
  <c r="BA214" i="2"/>
  <c r="AY214" i="2"/>
  <c r="AZ214" i="2"/>
  <c r="AX214" i="2"/>
  <c r="BB214" i="2"/>
  <c r="AZ87" i="2"/>
  <c r="AY87" i="2"/>
  <c r="BA87" i="2"/>
  <c r="AX319" i="2"/>
  <c r="BB319" i="2"/>
  <c r="BB541" i="2"/>
  <c r="AY365" i="2"/>
  <c r="BB365" i="2"/>
  <c r="AX365" i="2"/>
  <c r="BA365" i="2"/>
  <c r="BA309" i="2"/>
  <c r="AZ309" i="2"/>
  <c r="AZ245" i="2"/>
  <c r="AX245" i="2"/>
  <c r="BA245" i="2"/>
  <c r="AY245" i="2"/>
  <c r="BB245" i="2"/>
  <c r="AY173" i="2"/>
  <c r="AX173" i="2"/>
  <c r="AZ173" i="2"/>
  <c r="BA173" i="2"/>
  <c r="BB293" i="2"/>
  <c r="AY429" i="2"/>
  <c r="BB173" i="2"/>
  <c r="BA453" i="2"/>
  <c r="AZ365" i="2"/>
  <c r="AZ293" i="2"/>
  <c r="AY341" i="2"/>
  <c r="BB647" i="2"/>
  <c r="BB629" i="2"/>
  <c r="BA543" i="2"/>
  <c r="AX543" i="2"/>
  <c r="AY534" i="2"/>
  <c r="AZ534" i="2"/>
  <c r="BB460" i="2"/>
  <c r="BA460" i="2"/>
  <c r="AX355" i="2"/>
  <c r="AY355" i="2"/>
  <c r="AZ355" i="2"/>
  <c r="BB355" i="2"/>
  <c r="BB335" i="2"/>
  <c r="AY335" i="2"/>
  <c r="AY223" i="2"/>
  <c r="AZ223" i="2"/>
  <c r="BA43" i="2"/>
  <c r="AZ43" i="2"/>
  <c r="BB43" i="2"/>
  <c r="AY43" i="2"/>
  <c r="AZ623" i="2"/>
  <c r="AY623" i="2"/>
  <c r="BA623" i="2"/>
  <c r="AZ421" i="2"/>
  <c r="BB421" i="2"/>
  <c r="BA421" i="2"/>
  <c r="AZ341" i="2"/>
  <c r="BA341" i="2"/>
  <c r="BB341" i="2"/>
  <c r="AY277" i="2"/>
  <c r="AZ277" i="2"/>
  <c r="BB277" i="2"/>
  <c r="AX277" i="2"/>
  <c r="AX213" i="2"/>
  <c r="BB213" i="2"/>
  <c r="BA213" i="2"/>
  <c r="BA277" i="2"/>
  <c r="AX536" i="2"/>
  <c r="BA536" i="2"/>
  <c r="AY67" i="2"/>
  <c r="AZ67" i="2"/>
  <c r="AX67" i="2"/>
  <c r="BB67" i="2"/>
  <c r="BB517" i="2"/>
  <c r="BB397" i="2"/>
  <c r="BB437" i="2"/>
  <c r="BA397" i="2"/>
  <c r="BA319" i="2"/>
  <c r="AZ319" i="2"/>
  <c r="AY309" i="2"/>
  <c r="AZ655" i="2"/>
  <c r="AY655" i="2"/>
  <c r="BA655" i="2"/>
  <c r="AX655" i="2"/>
  <c r="BB637" i="2"/>
  <c r="BB591" i="2"/>
  <c r="AZ591" i="2"/>
  <c r="AY552" i="2"/>
  <c r="AZ552" i="2"/>
  <c r="BB552" i="2"/>
  <c r="AX470" i="2"/>
  <c r="AZ470" i="2"/>
  <c r="AY470" i="2"/>
  <c r="BA470" i="2"/>
  <c r="BA344" i="2"/>
  <c r="AZ344" i="2"/>
  <c r="AZ232" i="2"/>
  <c r="BA232" i="2"/>
  <c r="BB232" i="2"/>
  <c r="BA95" i="2"/>
  <c r="AX95" i="2"/>
  <c r="AZ95" i="2"/>
  <c r="BB95" i="2"/>
  <c r="AX195" i="2"/>
  <c r="AZ195" i="2"/>
  <c r="BA195" i="2"/>
  <c r="AY195" i="2"/>
  <c r="AX557" i="2"/>
  <c r="BB557" i="2"/>
  <c r="AZ557" i="2"/>
  <c r="AX501" i="2"/>
  <c r="AZ501" i="2"/>
  <c r="BB413" i="2"/>
  <c r="AX349" i="2"/>
  <c r="BB349" i="2"/>
  <c r="AZ349" i="2"/>
  <c r="AY349" i="2"/>
  <c r="BA349" i="2"/>
  <c r="AY293" i="2"/>
  <c r="AX293" i="2"/>
  <c r="AY261" i="2"/>
  <c r="BA261" i="2"/>
  <c r="AZ261" i="2"/>
  <c r="BB261" i="2"/>
  <c r="AX205" i="2"/>
  <c r="AZ205" i="2"/>
  <c r="AY397" i="2"/>
  <c r="BB613" i="2"/>
  <c r="AZ328" i="2"/>
  <c r="BA328" i="2"/>
  <c r="AX287" i="2"/>
  <c r="AZ287" i="2"/>
  <c r="BA287" i="2"/>
  <c r="BB287" i="2"/>
  <c r="AY78" i="2"/>
  <c r="BB78" i="2"/>
  <c r="AZ78" i="2"/>
  <c r="BB623" i="2"/>
  <c r="BB453" i="2"/>
  <c r="BB309" i="2"/>
  <c r="BA517" i="2"/>
  <c r="BA67" i="2"/>
  <c r="AZ461" i="2"/>
  <c r="AZ213" i="2"/>
  <c r="AY237" i="2"/>
  <c r="AY205" i="2"/>
  <c r="AY149" i="2"/>
  <c r="AX149" i="2"/>
  <c r="BA645" i="2"/>
  <c r="AX599" i="2"/>
  <c r="AY599" i="2"/>
  <c r="AZ581" i="2"/>
  <c r="AX479" i="2"/>
  <c r="AY479" i="2"/>
  <c r="AZ479" i="2"/>
  <c r="AX135" i="2"/>
  <c r="BA135" i="2"/>
  <c r="BB135" i="2"/>
  <c r="AY135" i="2"/>
  <c r="AZ135" i="2"/>
  <c r="AZ104" i="2"/>
  <c r="BB104" i="2"/>
  <c r="BA104" i="2"/>
  <c r="AZ445" i="2"/>
  <c r="AX389" i="2"/>
  <c r="BA389" i="2"/>
  <c r="BB333" i="2"/>
  <c r="AX333" i="2"/>
  <c r="AZ333" i="2"/>
  <c r="AZ285" i="2"/>
  <c r="BA285" i="2"/>
  <c r="BB285" i="2"/>
  <c r="AZ229" i="2"/>
  <c r="BA229" i="2"/>
  <c r="BB229" i="2"/>
  <c r="AY181" i="2"/>
  <c r="AX181" i="2"/>
  <c r="AZ181" i="2"/>
  <c r="BA181" i="2"/>
  <c r="AZ389" i="2"/>
  <c r="BB653" i="2"/>
  <c r="BA589" i="2"/>
  <c r="AZ383" i="2"/>
  <c r="BB383" i="2"/>
  <c r="BA383" i="2"/>
  <c r="AY383" i="2"/>
  <c r="BA7" i="2"/>
  <c r="BB7" i="2"/>
  <c r="BB527" i="2"/>
  <c r="AZ527" i="2"/>
  <c r="BA461" i="2"/>
  <c r="BB461" i="2"/>
  <c r="AZ373" i="2"/>
  <c r="BB373" i="2"/>
  <c r="AX373" i="2"/>
  <c r="AY317" i="2"/>
  <c r="AZ317" i="2"/>
  <c r="AX317" i="2"/>
  <c r="BB317" i="2"/>
  <c r="AX253" i="2"/>
  <c r="BA253" i="2"/>
  <c r="AZ253" i="2"/>
  <c r="BB253" i="2"/>
  <c r="AZ197" i="2"/>
  <c r="BA197" i="2"/>
  <c r="AY197" i="2"/>
  <c r="BA317" i="2"/>
  <c r="BA189" i="2"/>
  <c r="AX623" i="2"/>
  <c r="AX671" i="2"/>
  <c r="AZ671" i="2"/>
  <c r="BA671" i="2"/>
  <c r="BB671" i="2"/>
  <c r="BB607" i="2"/>
  <c r="AZ488" i="2"/>
  <c r="BA488" i="2"/>
  <c r="BB669" i="2"/>
  <c r="BB381" i="2"/>
  <c r="BB328" i="2"/>
  <c r="BA631" i="2"/>
  <c r="AZ278" i="2"/>
  <c r="AY515" i="2"/>
  <c r="AY229" i="2"/>
  <c r="AX679" i="2"/>
  <c r="BB661" i="2"/>
  <c r="BB597" i="2"/>
  <c r="AY163" i="2"/>
  <c r="AZ163" i="2"/>
  <c r="BB163" i="2"/>
  <c r="AX163" i="2"/>
  <c r="BA485" i="2"/>
  <c r="BB405" i="2"/>
  <c r="BA405" i="2"/>
  <c r="AZ357" i="2"/>
  <c r="AX357" i="2"/>
  <c r="AY357" i="2"/>
  <c r="AX301" i="2"/>
  <c r="AZ301" i="2"/>
  <c r="BA301" i="2"/>
  <c r="BB301" i="2"/>
  <c r="AY301" i="2"/>
  <c r="BA237" i="2"/>
  <c r="AZ237" i="2"/>
  <c r="AX221" i="2"/>
  <c r="BA221" i="2"/>
  <c r="AY221" i="2"/>
  <c r="AZ221" i="2"/>
  <c r="AZ165" i="2"/>
  <c r="BA165" i="2"/>
  <c r="BB165" i="2"/>
  <c r="AX165" i="2"/>
  <c r="AY165" i="2"/>
  <c r="AX157" i="2"/>
  <c r="AY157" i="2"/>
  <c r="BA157" i="2"/>
  <c r="AZ157" i="2"/>
  <c r="AZ149" i="2"/>
  <c r="BB149" i="2"/>
  <c r="AZ109" i="2"/>
  <c r="AY109" i="2"/>
  <c r="AX109" i="2"/>
  <c r="AZ544" i="2"/>
  <c r="BA544" i="2"/>
  <c r="AY528" i="2"/>
  <c r="BA528" i="2"/>
  <c r="AZ528" i="2"/>
  <c r="AX528" i="2"/>
  <c r="AZ520" i="2"/>
  <c r="BA520" i="2"/>
  <c r="BB520" i="2"/>
  <c r="BA456" i="2"/>
  <c r="BB456" i="2"/>
  <c r="AZ456" i="2"/>
  <c r="AZ424" i="2"/>
  <c r="BB424" i="2"/>
  <c r="BA424" i="2"/>
  <c r="AY416" i="2"/>
  <c r="BA416" i="2"/>
  <c r="BA400" i="2"/>
  <c r="AX400" i="2"/>
  <c r="AY352" i="2"/>
  <c r="AZ352" i="2"/>
  <c r="BB352" i="2"/>
  <c r="BB336" i="2"/>
  <c r="AX336" i="2"/>
  <c r="AY288" i="2"/>
  <c r="AZ288" i="2"/>
  <c r="BA288" i="2"/>
  <c r="AY272" i="2"/>
  <c r="AX272" i="2"/>
  <c r="AZ272" i="2"/>
  <c r="BA272" i="2"/>
  <c r="AZ264" i="2"/>
  <c r="BA264" i="2"/>
  <c r="BB264" i="2"/>
  <c r="AY224" i="2"/>
  <c r="BA224" i="2"/>
  <c r="BB224" i="2"/>
  <c r="AZ224" i="2"/>
  <c r="AY208" i="2"/>
  <c r="AX208" i="2"/>
  <c r="BA208" i="2"/>
  <c r="BB208" i="2"/>
  <c r="BB200" i="2"/>
  <c r="AZ200" i="2"/>
  <c r="BA200" i="2"/>
  <c r="AZ168" i="2"/>
  <c r="BA168" i="2"/>
  <c r="BB168" i="2"/>
  <c r="AY160" i="2"/>
  <c r="BA160" i="2"/>
  <c r="BB152" i="2"/>
  <c r="BA152" i="2"/>
  <c r="AX144" i="2"/>
  <c r="AZ144" i="2"/>
  <c r="BB144" i="2"/>
  <c r="AY80" i="2"/>
  <c r="BA80" i="2"/>
  <c r="BB80" i="2"/>
  <c r="AY32" i="2"/>
  <c r="BB32" i="2"/>
  <c r="AZ32" i="2"/>
  <c r="BA32" i="2"/>
  <c r="AY16" i="2"/>
  <c r="AZ16" i="2"/>
  <c r="BA16" i="2"/>
  <c r="BA93" i="2"/>
  <c r="BA77" i="2"/>
  <c r="AY93" i="2"/>
  <c r="AY45" i="2"/>
  <c r="AX77" i="2"/>
  <c r="AZ93" i="2"/>
  <c r="AZ61" i="2"/>
  <c r="AZ45" i="2"/>
  <c r="AY21" i="2"/>
  <c r="AX37" i="2"/>
  <c r="AZ447" i="2"/>
  <c r="AY191" i="2"/>
  <c r="AX191" i="2"/>
  <c r="BB93" i="2"/>
  <c r="BB69" i="2"/>
  <c r="BB45" i="2"/>
  <c r="BA61" i="2"/>
  <c r="AX13" i="2"/>
  <c r="AX199" i="2"/>
  <c r="AY199" i="2"/>
  <c r="BA101" i="2"/>
  <c r="BA45" i="2"/>
  <c r="BA29" i="2"/>
  <c r="BA13" i="2"/>
  <c r="AZ29" i="2"/>
  <c r="AY85" i="2"/>
  <c r="AX638" i="2"/>
  <c r="AX69" i="2"/>
  <c r="AX53" i="2"/>
  <c r="AZ387" i="2"/>
  <c r="AY387" i="2"/>
  <c r="BB101" i="2"/>
  <c r="BB77" i="2"/>
  <c r="BA85" i="2"/>
  <c r="AZ85" i="2"/>
  <c r="AZ13" i="2"/>
  <c r="AY566" i="2"/>
  <c r="AZ566" i="2"/>
  <c r="AY5" i="2"/>
  <c r="AX5" i="2"/>
  <c r="AX318" i="2"/>
  <c r="AZ318" i="2"/>
  <c r="AY86" i="2"/>
  <c r="AX86" i="2"/>
  <c r="AY64" i="2"/>
  <c r="AX64" i="2"/>
  <c r="AP276" i="2"/>
  <c r="BB662" i="2"/>
  <c r="AX654" i="2"/>
  <c r="AY638" i="2"/>
  <c r="BB590" i="2"/>
  <c r="AZ582" i="2"/>
  <c r="BB574" i="2"/>
  <c r="AX566" i="2"/>
  <c r="AZ526" i="2"/>
  <c r="AY462" i="2"/>
  <c r="AP212" i="2"/>
  <c r="AP596" i="2"/>
  <c r="AP532" i="2"/>
  <c r="AP468" i="2"/>
  <c r="AP404" i="2"/>
  <c r="AP340" i="2"/>
  <c r="AP678" i="2"/>
  <c r="AX640" i="2"/>
  <c r="AY640" i="2"/>
  <c r="AZ640" i="2"/>
  <c r="BA640" i="2"/>
  <c r="BB640" i="2"/>
  <c r="BB512" i="2"/>
  <c r="AZ512" i="2"/>
  <c r="BA512" i="2"/>
  <c r="AX366" i="2"/>
  <c r="AY366" i="2"/>
  <c r="BA366" i="2"/>
  <c r="BB366" i="2"/>
  <c r="AZ366" i="2"/>
  <c r="BA320" i="2"/>
  <c r="BB320" i="2"/>
  <c r="AY128" i="2"/>
  <c r="AZ128" i="2"/>
  <c r="BA128" i="2"/>
  <c r="BB210" i="2"/>
  <c r="AY687" i="2"/>
  <c r="AZ687" i="2"/>
  <c r="BB687" i="2"/>
  <c r="BA687" i="2"/>
  <c r="AY592" i="2"/>
  <c r="BA539" i="2"/>
  <c r="AZ539" i="2"/>
  <c r="AX494" i="2"/>
  <c r="AY494" i="2"/>
  <c r="AZ494" i="2"/>
  <c r="BA494" i="2"/>
  <c r="AX247" i="2"/>
  <c r="BB247" i="2"/>
  <c r="AZ247" i="2"/>
  <c r="AY247" i="2"/>
  <c r="BA247" i="2"/>
  <c r="AZ137" i="2"/>
  <c r="BB137" i="2"/>
  <c r="BB256" i="2"/>
  <c r="BA503" i="2"/>
  <c r="AX680" i="2"/>
  <c r="AX608" i="2"/>
  <c r="AY608" i="2"/>
  <c r="BA608" i="2"/>
  <c r="AZ608" i="2"/>
  <c r="AX576" i="2"/>
  <c r="BA576" i="2"/>
  <c r="AZ576" i="2"/>
  <c r="AY576" i="2"/>
  <c r="AZ439" i="2"/>
  <c r="BA439" i="2"/>
  <c r="AX375" i="2"/>
  <c r="AX302" i="2"/>
  <c r="BB302" i="2"/>
  <c r="AY302" i="2"/>
  <c r="BA274" i="2"/>
  <c r="BB274" i="2"/>
  <c r="AX238" i="2"/>
  <c r="BA238" i="2"/>
  <c r="AZ238" i="2"/>
  <c r="AX155" i="2"/>
  <c r="AY155" i="2"/>
  <c r="AZ155" i="2"/>
  <c r="BB238" i="2"/>
  <c r="AZ430" i="2"/>
  <c r="AX656" i="2"/>
  <c r="AY656" i="2"/>
  <c r="BB656" i="2"/>
  <c r="BA656" i="2"/>
  <c r="AZ616" i="2"/>
  <c r="AY616" i="2"/>
  <c r="BB616" i="2"/>
  <c r="AZ558" i="2"/>
  <c r="AY558" i="2"/>
  <c r="BA558" i="2"/>
  <c r="BB558" i="2"/>
  <c r="AY311" i="2"/>
  <c r="AZ311" i="2"/>
  <c r="BA311" i="2"/>
  <c r="BB311" i="2"/>
  <c r="AX311" i="2"/>
  <c r="AY256" i="2"/>
  <c r="BA256" i="2"/>
  <c r="AY219" i="2"/>
  <c r="BB219" i="2"/>
  <c r="AX219" i="2"/>
  <c r="AZ219" i="2"/>
  <c r="AY192" i="2"/>
  <c r="BB192" i="2"/>
  <c r="BB439" i="2"/>
  <c r="BB648" i="2"/>
  <c r="BB576" i="2"/>
  <c r="BA680" i="2"/>
  <c r="AX430" i="2"/>
  <c r="AX664" i="2"/>
  <c r="AZ664" i="2"/>
  <c r="AY664" i="2"/>
  <c r="AX624" i="2"/>
  <c r="BA624" i="2"/>
  <c r="BB624" i="2"/>
  <c r="AZ624" i="2"/>
  <c r="BB584" i="2"/>
  <c r="AZ584" i="2"/>
  <c r="AZ347" i="2"/>
  <c r="AX347" i="2"/>
  <c r="AY347" i="2"/>
  <c r="BA283" i="2"/>
  <c r="AZ283" i="2"/>
  <c r="AX283" i="2"/>
  <c r="BB448" i="2"/>
  <c r="BA302" i="2"/>
  <c r="AZ656" i="2"/>
  <c r="AZ302" i="2"/>
  <c r="AZ688" i="2"/>
  <c r="BB688" i="2"/>
  <c r="AX632" i="2"/>
  <c r="BB632" i="2"/>
  <c r="BA632" i="2"/>
  <c r="BB600" i="2"/>
  <c r="BA384" i="2"/>
  <c r="BB384" i="2"/>
  <c r="BB608" i="2"/>
  <c r="BB664" i="2"/>
  <c r="BB592" i="2"/>
  <c r="BB494" i="2"/>
  <c r="BA430" i="2"/>
  <c r="AZ192" i="2"/>
  <c r="AY430" i="2"/>
  <c r="AX672" i="2"/>
  <c r="BB672" i="2"/>
  <c r="BA672" i="2"/>
  <c r="AZ672" i="2"/>
  <c r="AY672" i="2"/>
  <c r="AX567" i="2"/>
  <c r="AY567" i="2"/>
  <c r="AX475" i="2"/>
  <c r="AZ475" i="2"/>
  <c r="BB475" i="2"/>
  <c r="AY475" i="2"/>
  <c r="AZ411" i="2"/>
  <c r="BA411" i="2"/>
  <c r="BA174" i="2"/>
  <c r="AX174" i="2"/>
  <c r="BB174" i="2"/>
  <c r="AY174" i="2"/>
  <c r="BB283" i="2"/>
  <c r="BB128" i="2"/>
  <c r="BB155" i="2"/>
  <c r="BA567" i="2"/>
  <c r="BA192" i="2"/>
  <c r="BA155" i="2"/>
  <c r="AZ375" i="2"/>
  <c r="AY238" i="2"/>
  <c r="AX558" i="2"/>
  <c r="AY663" i="2"/>
  <c r="AX663" i="2"/>
  <c r="AZ663" i="2"/>
  <c r="AX583" i="2"/>
  <c r="AZ583" i="2"/>
  <c r="AX575" i="2"/>
  <c r="AY575" i="2"/>
  <c r="BA438" i="2"/>
  <c r="AX438" i="2"/>
  <c r="AY438" i="2"/>
  <c r="AY662" i="2"/>
  <c r="AX630" i="2"/>
  <c r="AX622" i="2"/>
  <c r="AZ606" i="2"/>
  <c r="AX590" i="2"/>
  <c r="AX519" i="2"/>
  <c r="AY519" i="2"/>
  <c r="AX455" i="2"/>
  <c r="AZ455" i="2"/>
  <c r="AY400" i="2"/>
  <c r="AZ400" i="2"/>
  <c r="AY336" i="2"/>
  <c r="AZ336" i="2"/>
  <c r="AY308" i="2"/>
  <c r="AZ308" i="2"/>
  <c r="AX235" i="2"/>
  <c r="AZ235" i="2"/>
  <c r="AZ190" i="2"/>
  <c r="BA190" i="2"/>
  <c r="AY144" i="2"/>
  <c r="BA144" i="2"/>
  <c r="BB280" i="2"/>
  <c r="AZ280" i="2"/>
  <c r="AX51" i="2"/>
  <c r="AY51" i="2"/>
  <c r="AZ15" i="2"/>
  <c r="AX15" i="2"/>
  <c r="BB675" i="2"/>
  <c r="BB646" i="2"/>
  <c r="BB515" i="2"/>
  <c r="BB488" i="2"/>
  <c r="BB387" i="2"/>
  <c r="BA646" i="2"/>
  <c r="BA582" i="2"/>
  <c r="BA326" i="2"/>
  <c r="BA295" i="2"/>
  <c r="BA134" i="2"/>
  <c r="BA88" i="2"/>
  <c r="BA51" i="2"/>
  <c r="AZ496" i="2"/>
  <c r="AZ406" i="2"/>
  <c r="AZ331" i="2"/>
  <c r="AZ86" i="2"/>
  <c r="AZ11" i="2"/>
  <c r="AY671" i="2"/>
  <c r="AY536" i="2"/>
  <c r="AY415" i="2"/>
  <c r="AY94" i="2"/>
  <c r="AY31" i="2"/>
  <c r="AX662" i="2"/>
  <c r="AX615" i="2"/>
  <c r="AX383" i="2"/>
  <c r="AX310" i="2"/>
  <c r="AX70" i="2"/>
  <c r="AX678" i="2"/>
  <c r="AY115" i="2"/>
  <c r="AX351" i="2"/>
  <c r="AZ351" i="2"/>
  <c r="BA678" i="2"/>
  <c r="AX267" i="2"/>
  <c r="AZ267" i="2"/>
  <c r="AY203" i="2"/>
  <c r="AX203" i="2"/>
  <c r="AY103" i="2"/>
  <c r="BA103" i="2"/>
  <c r="AY30" i="2"/>
  <c r="AZ30" i="2"/>
  <c r="AY679" i="2"/>
  <c r="BB678" i="2"/>
  <c r="BB686" i="2"/>
  <c r="BA686" i="2"/>
  <c r="BA70" i="2"/>
  <c r="BA15" i="2"/>
  <c r="AZ326" i="2"/>
  <c r="AY527" i="2"/>
  <c r="AX526" i="2"/>
  <c r="AX323" i="2"/>
  <c r="AX550" i="2"/>
  <c r="AY486" i="2"/>
  <c r="BA367" i="2"/>
  <c r="AZ367" i="2"/>
  <c r="AX294" i="2"/>
  <c r="AZ294" i="2"/>
  <c r="BB230" i="2"/>
  <c r="AY230" i="2"/>
  <c r="BB692" i="2"/>
  <c r="BB684" i="2"/>
  <c r="BA676" i="2"/>
  <c r="BB668" i="2"/>
  <c r="BB660" i="2"/>
  <c r="BB652" i="2"/>
  <c r="BB644" i="2"/>
  <c r="BB636" i="2"/>
  <c r="BB628" i="2"/>
  <c r="BA620" i="2"/>
  <c r="BB612" i="2"/>
  <c r="BB604" i="2"/>
  <c r="BB596" i="2"/>
  <c r="AP105" i="2"/>
  <c r="AX659" i="2"/>
  <c r="AZ651" i="2"/>
  <c r="AY635" i="2"/>
  <c r="AP41" i="2"/>
  <c r="AP73" i="2"/>
  <c r="BB399" i="2"/>
  <c r="BB326" i="2"/>
  <c r="BB312" i="2"/>
  <c r="BB275" i="2"/>
  <c r="BB211" i="2"/>
  <c r="BB175" i="2"/>
  <c r="BB47" i="2"/>
  <c r="BB15" i="2"/>
  <c r="BB6" i="2"/>
  <c r="BA685" i="2"/>
  <c r="BA581" i="2"/>
  <c r="BA431" i="2"/>
  <c r="BA339" i="2"/>
  <c r="BA243" i="2"/>
  <c r="BA230" i="2"/>
  <c r="BA179" i="2"/>
  <c r="AZ435" i="2"/>
  <c r="AZ207" i="2"/>
  <c r="AZ152" i="2"/>
  <c r="AZ102" i="2"/>
  <c r="AZ88" i="2"/>
  <c r="AY624" i="2"/>
  <c r="AY478" i="2"/>
  <c r="AY358" i="2"/>
  <c r="AX527" i="2"/>
  <c r="AX467" i="2"/>
  <c r="AX367" i="2"/>
  <c r="AX350" i="2"/>
  <c r="AX335" i="2"/>
  <c r="BA335" i="2"/>
  <c r="AY271" i="2"/>
  <c r="AZ271" i="2"/>
  <c r="BA271" i="2"/>
  <c r="BB234" i="2"/>
  <c r="BA234" i="2"/>
  <c r="BB605" i="2"/>
  <c r="BB581" i="2"/>
  <c r="BB568" i="2"/>
  <c r="BB495" i="2"/>
  <c r="BB435" i="2"/>
  <c r="BB422" i="2"/>
  <c r="BB262" i="2"/>
  <c r="BB248" i="2"/>
  <c r="BB147" i="2"/>
  <c r="BB111" i="2"/>
  <c r="BB56" i="2"/>
  <c r="BB24" i="2"/>
  <c r="BA467" i="2"/>
  <c r="BA390" i="2"/>
  <c r="BA376" i="2"/>
  <c r="BA111" i="2"/>
  <c r="BA38" i="2"/>
  <c r="AZ376" i="2"/>
  <c r="AZ335" i="2"/>
  <c r="AZ243" i="2"/>
  <c r="AZ230" i="2"/>
  <c r="AZ216" i="2"/>
  <c r="AZ179" i="2"/>
  <c r="AZ166" i="2"/>
  <c r="AZ6" i="2"/>
  <c r="AY559" i="2"/>
  <c r="AY495" i="2"/>
  <c r="AY435" i="2"/>
  <c r="AY326" i="2"/>
  <c r="AY275" i="2"/>
  <c r="AY198" i="2"/>
  <c r="AY179" i="2"/>
  <c r="AY147" i="2"/>
  <c r="AY111" i="2"/>
  <c r="AY79" i="2"/>
  <c r="AY47" i="2"/>
  <c r="AY15" i="2"/>
  <c r="AX687" i="2"/>
  <c r="AX431" i="2"/>
  <c r="AX411" i="2"/>
  <c r="AX307" i="2"/>
  <c r="BB677" i="2"/>
  <c r="BB531" i="2"/>
  <c r="BB518" i="2"/>
  <c r="BB408" i="2"/>
  <c r="BB358" i="2"/>
  <c r="BB344" i="2"/>
  <c r="BA563" i="2"/>
  <c r="BA518" i="2"/>
  <c r="BA504" i="2"/>
  <c r="BA454" i="2"/>
  <c r="BA403" i="2"/>
  <c r="BA307" i="2"/>
  <c r="BA294" i="2"/>
  <c r="BA280" i="2"/>
  <c r="BA239" i="2"/>
  <c r="BA175" i="2"/>
  <c r="AZ568" i="2"/>
  <c r="AZ536" i="2"/>
  <c r="AZ431" i="2"/>
  <c r="AZ403" i="2"/>
  <c r="AZ390" i="2"/>
  <c r="AZ111" i="2"/>
  <c r="AY518" i="2"/>
  <c r="AY454" i="2"/>
  <c r="AY371" i="2"/>
  <c r="AY339" i="2"/>
  <c r="AY307" i="2"/>
  <c r="AY175" i="2"/>
  <c r="AY143" i="2"/>
  <c r="AX486" i="2"/>
  <c r="AX303" i="2"/>
  <c r="AX262" i="2"/>
  <c r="AX243" i="2"/>
  <c r="AX179" i="2"/>
  <c r="BB626" i="2"/>
  <c r="BB578" i="2"/>
  <c r="BA578" i="2"/>
  <c r="AX560" i="2"/>
  <c r="AY560" i="2"/>
  <c r="BB450" i="2"/>
  <c r="BA450" i="2"/>
  <c r="AX359" i="2"/>
  <c r="AZ359" i="2"/>
  <c r="AY231" i="2"/>
  <c r="AX231" i="2"/>
  <c r="AX158" i="2"/>
  <c r="AZ158" i="2"/>
  <c r="BB158" i="2"/>
  <c r="AX139" i="2"/>
  <c r="AY139" i="2"/>
  <c r="AZ550" i="2"/>
  <c r="BA550" i="2"/>
  <c r="BB467" i="2"/>
  <c r="BB454" i="2"/>
  <c r="BB367" i="2"/>
  <c r="BB294" i="2"/>
  <c r="BB10" i="2"/>
  <c r="BA559" i="2"/>
  <c r="BA371" i="2"/>
  <c r="BA303" i="2"/>
  <c r="BA198" i="2"/>
  <c r="BA184" i="2"/>
  <c r="AZ518" i="2"/>
  <c r="AZ440" i="2"/>
  <c r="AZ358" i="2"/>
  <c r="AZ134" i="2"/>
  <c r="AZ120" i="2"/>
  <c r="AY211" i="2"/>
  <c r="AX454" i="2"/>
  <c r="AX358" i="2"/>
  <c r="AX134" i="2"/>
  <c r="AX38" i="2"/>
  <c r="AX688" i="2"/>
  <c r="BA688" i="2"/>
  <c r="AX648" i="2"/>
  <c r="AZ648" i="2"/>
  <c r="BA648" i="2"/>
  <c r="AX616" i="2"/>
  <c r="BA616" i="2"/>
  <c r="AX600" i="2"/>
  <c r="AX592" i="2"/>
  <c r="AY503" i="2"/>
  <c r="AZ503" i="2"/>
  <c r="AY448" i="2"/>
  <c r="AZ448" i="2"/>
  <c r="AX439" i="2"/>
  <c r="AY439" i="2"/>
  <c r="AY384" i="2"/>
  <c r="AZ384" i="2"/>
  <c r="BA338" i="2"/>
  <c r="AY320" i="2"/>
  <c r="AZ320" i="2"/>
  <c r="AX183" i="2"/>
  <c r="AY183" i="2"/>
  <c r="AZ183" i="2"/>
  <c r="BB183" i="2"/>
  <c r="BA146" i="2"/>
  <c r="BB146" i="2"/>
  <c r="BB589" i="2"/>
  <c r="BB330" i="2"/>
  <c r="BB120" i="2"/>
  <c r="BB550" i="2"/>
  <c r="BA527" i="2"/>
  <c r="BA486" i="2"/>
  <c r="BA262" i="2"/>
  <c r="BA248" i="2"/>
  <c r="BA207" i="2"/>
  <c r="BA143" i="2"/>
  <c r="BA79" i="2"/>
  <c r="BA56" i="2"/>
  <c r="BA6" i="2"/>
  <c r="AZ499" i="2"/>
  <c r="AZ486" i="2"/>
  <c r="AZ303" i="2"/>
  <c r="AY262" i="2"/>
  <c r="AY207" i="2"/>
  <c r="AX422" i="2"/>
  <c r="AX399" i="2"/>
  <c r="AX230" i="2"/>
  <c r="AX6" i="2"/>
  <c r="BB563" i="2"/>
  <c r="BB243" i="2"/>
  <c r="BB536" i="2"/>
  <c r="BB463" i="2"/>
  <c r="BB403" i="2"/>
  <c r="BB390" i="2"/>
  <c r="BB376" i="2"/>
  <c r="BB303" i="2"/>
  <c r="BB166" i="2"/>
  <c r="BA568" i="2"/>
  <c r="BA435" i="2"/>
  <c r="BA422" i="2"/>
  <c r="BA408" i="2"/>
  <c r="BA275" i="2"/>
  <c r="AZ559" i="2"/>
  <c r="AZ312" i="2"/>
  <c r="AZ248" i="2"/>
  <c r="AZ211" i="2"/>
  <c r="AZ198" i="2"/>
  <c r="AZ184" i="2"/>
  <c r="AZ143" i="2"/>
  <c r="AZ70" i="2"/>
  <c r="AZ56" i="2"/>
  <c r="AY568" i="2"/>
  <c r="AY550" i="2"/>
  <c r="AY70" i="2"/>
  <c r="AX503" i="2"/>
  <c r="AX271" i="2"/>
  <c r="AX211" i="2"/>
  <c r="AX79" i="2"/>
  <c r="BA246" i="2"/>
  <c r="AY319" i="2"/>
  <c r="AY629" i="2"/>
  <c r="AX605" i="2"/>
  <c r="BA597" i="2"/>
  <c r="AX589" i="2"/>
  <c r="AX565" i="2"/>
  <c r="AY557" i="2"/>
  <c r="AX541" i="2"/>
  <c r="AX552" i="2"/>
  <c r="AZ58" i="2"/>
  <c r="AY66" i="2"/>
  <c r="AX627" i="2"/>
  <c r="AZ619" i="2"/>
  <c r="AY603" i="2"/>
  <c r="AX595" i="2"/>
  <c r="AY587" i="2"/>
  <c r="AZ579" i="2"/>
  <c r="AY571" i="2"/>
  <c r="AX563" i="2"/>
  <c r="AX555" i="2"/>
  <c r="AX539" i="2"/>
  <c r="AZ18" i="2"/>
  <c r="AZ34" i="2"/>
  <c r="AQ690" i="2"/>
  <c r="AQ154" i="2"/>
  <c r="AP668" i="2"/>
  <c r="AP604" i="2"/>
  <c r="AP540" i="2"/>
  <c r="AP476" i="2"/>
  <c r="AP412" i="2"/>
  <c r="AP348" i="2"/>
  <c r="AP284" i="2"/>
  <c r="AP220" i="2"/>
  <c r="AQ97" i="2"/>
  <c r="AQ89" i="2"/>
  <c r="AQ81" i="2"/>
  <c r="AQ65" i="2"/>
  <c r="AQ57" i="2"/>
  <c r="AQ49" i="2"/>
  <c r="AQ33" i="2"/>
  <c r="AQ25" i="2"/>
  <c r="AQ17" i="2"/>
  <c r="AP676" i="2"/>
  <c r="AP612" i="2"/>
  <c r="AP548" i="2"/>
  <c r="AP484" i="2"/>
  <c r="AP420" i="2"/>
  <c r="AP356" i="2"/>
  <c r="AP292" i="2"/>
  <c r="AP228" i="2"/>
  <c r="AP164" i="2"/>
  <c r="AP620" i="2"/>
  <c r="AP556" i="2"/>
  <c r="AP492" i="2"/>
  <c r="AP428" i="2"/>
  <c r="AP364" i="2"/>
  <c r="AP300" i="2"/>
  <c r="AP236" i="2"/>
  <c r="AP172" i="2"/>
  <c r="AP628" i="2"/>
  <c r="AP564" i="2"/>
  <c r="AP500" i="2"/>
  <c r="AP436" i="2"/>
  <c r="AP372" i="2"/>
  <c r="AP308" i="2"/>
  <c r="AP244" i="2"/>
  <c r="AP180" i="2"/>
  <c r="AP118" i="2"/>
  <c r="AY525" i="2"/>
  <c r="AX517" i="2"/>
  <c r="AX509" i="2"/>
  <c r="AY501" i="2"/>
  <c r="AX493" i="2"/>
  <c r="AX485" i="2"/>
  <c r="AX477" i="2"/>
  <c r="AZ469" i="2"/>
  <c r="AX461" i="2"/>
  <c r="AX437" i="2"/>
  <c r="AX429" i="2"/>
  <c r="AY421" i="2"/>
  <c r="AX405" i="2"/>
  <c r="AX397" i="2"/>
  <c r="AY373" i="2"/>
  <c r="AX325" i="2"/>
  <c r="AX309" i="2"/>
  <c r="AX285" i="2"/>
  <c r="AX261" i="2"/>
  <c r="AY253" i="2"/>
  <c r="AX229" i="2"/>
  <c r="AQ142" i="2"/>
  <c r="AQ134" i="2"/>
  <c r="AQ126" i="2"/>
  <c r="AP636" i="2"/>
  <c r="AP572" i="2"/>
  <c r="AP508" i="2"/>
  <c r="AP444" i="2"/>
  <c r="AP380" i="2"/>
  <c r="AP316" i="2"/>
  <c r="AP252" i="2"/>
  <c r="AP188" i="2"/>
  <c r="AP644" i="2"/>
  <c r="AP580" i="2"/>
  <c r="AP516" i="2"/>
  <c r="AP452" i="2"/>
  <c r="AP388" i="2"/>
  <c r="AP324" i="2"/>
  <c r="AP260" i="2"/>
  <c r="AP196" i="2"/>
  <c r="AY523" i="2"/>
  <c r="AZ451" i="2"/>
  <c r="AY419" i="2"/>
  <c r="AX339" i="2"/>
  <c r="AQ652" i="2"/>
  <c r="AQ588" i="2"/>
  <c r="AQ524" i="2"/>
  <c r="AQ460" i="2"/>
  <c r="AQ396" i="2"/>
  <c r="AQ332" i="2"/>
  <c r="AQ268" i="2"/>
  <c r="AQ204" i="2"/>
  <c r="BB634" i="2"/>
  <c r="BA634" i="2"/>
  <c r="AX673" i="2"/>
  <c r="AY673" i="2"/>
  <c r="AZ673" i="2"/>
  <c r="BA673" i="2"/>
  <c r="AY649" i="2"/>
  <c r="BA649" i="2"/>
  <c r="AX649" i="2"/>
  <c r="AZ649" i="2"/>
  <c r="BA617" i="2"/>
  <c r="AX617" i="2"/>
  <c r="AY617" i="2"/>
  <c r="AZ617" i="2"/>
  <c r="BA577" i="2"/>
  <c r="AX577" i="2"/>
  <c r="AX545" i="2"/>
  <c r="AY545" i="2"/>
  <c r="BA545" i="2"/>
  <c r="AZ545" i="2"/>
  <c r="AX521" i="2"/>
  <c r="BA521" i="2"/>
  <c r="AY521" i="2"/>
  <c r="AZ521" i="2"/>
  <c r="BA489" i="2"/>
  <c r="AX489" i="2"/>
  <c r="AY489" i="2"/>
  <c r="AZ489" i="2"/>
  <c r="BA457" i="2"/>
  <c r="AX457" i="2"/>
  <c r="AY457" i="2"/>
  <c r="AZ457" i="2"/>
  <c r="AX425" i="2"/>
  <c r="BA425" i="2"/>
  <c r="AY425" i="2"/>
  <c r="AZ425" i="2"/>
  <c r="AY385" i="2"/>
  <c r="BA385" i="2"/>
  <c r="AZ385" i="2"/>
  <c r="BA353" i="2"/>
  <c r="AZ353" i="2"/>
  <c r="AY353" i="2"/>
  <c r="BB353" i="2"/>
  <c r="AX313" i="2"/>
  <c r="AZ313" i="2"/>
  <c r="BA313" i="2"/>
  <c r="AY313" i="2"/>
  <c r="BB313" i="2"/>
  <c r="BA281" i="2"/>
  <c r="AY281" i="2"/>
  <c r="AZ281" i="2"/>
  <c r="BB281" i="2"/>
  <c r="BA225" i="2"/>
  <c r="AX225" i="2"/>
  <c r="AZ225" i="2"/>
  <c r="BB225" i="2"/>
  <c r="AY225" i="2"/>
  <c r="AZ185" i="2"/>
  <c r="BA185" i="2"/>
  <c r="AX185" i="2"/>
  <c r="AY185" i="2"/>
  <c r="BB185" i="2"/>
  <c r="BB338" i="2"/>
  <c r="BB642" i="2"/>
  <c r="BA642" i="2"/>
  <c r="AX681" i="2"/>
  <c r="AY681" i="2"/>
  <c r="AZ681" i="2"/>
  <c r="BA681" i="2"/>
  <c r="AY641" i="2"/>
  <c r="BA641" i="2"/>
  <c r="AZ641" i="2"/>
  <c r="AX641" i="2"/>
  <c r="AX625" i="2"/>
  <c r="BA625" i="2"/>
  <c r="AY625" i="2"/>
  <c r="AZ625" i="2"/>
  <c r="AX585" i="2"/>
  <c r="BA585" i="2"/>
  <c r="AY585" i="2"/>
  <c r="AZ585" i="2"/>
  <c r="AX553" i="2"/>
  <c r="AY553" i="2"/>
  <c r="BA553" i="2"/>
  <c r="AZ553" i="2"/>
  <c r="AY513" i="2"/>
  <c r="BA513" i="2"/>
  <c r="AZ513" i="2"/>
  <c r="AX513" i="2"/>
  <c r="BA481" i="2"/>
  <c r="AZ481" i="2"/>
  <c r="AY481" i="2"/>
  <c r="AX481" i="2"/>
  <c r="BA449" i="2"/>
  <c r="AY449" i="2"/>
  <c r="AX449" i="2"/>
  <c r="AZ449" i="2"/>
  <c r="BA409" i="2"/>
  <c r="AY409" i="2"/>
  <c r="AZ409" i="2"/>
  <c r="AX409" i="2"/>
  <c r="AX377" i="2"/>
  <c r="AZ377" i="2"/>
  <c r="BA377" i="2"/>
  <c r="AY377" i="2"/>
  <c r="BB377" i="2"/>
  <c r="AX337" i="2"/>
  <c r="AY337" i="2"/>
  <c r="BA337" i="2"/>
  <c r="AZ337" i="2"/>
  <c r="BB337" i="2"/>
  <c r="AX297" i="2"/>
  <c r="BA297" i="2"/>
  <c r="AZ297" i="2"/>
  <c r="AY297" i="2"/>
  <c r="BB297" i="2"/>
  <c r="AY257" i="2"/>
  <c r="BA257" i="2"/>
  <c r="AX257" i="2"/>
  <c r="AZ257" i="2"/>
  <c r="BA233" i="2"/>
  <c r="AZ233" i="2"/>
  <c r="AY233" i="2"/>
  <c r="BB233" i="2"/>
  <c r="AX233" i="2"/>
  <c r="AY201" i="2"/>
  <c r="BA201" i="2"/>
  <c r="AX201" i="2"/>
  <c r="AZ201" i="2"/>
  <c r="AX161" i="2"/>
  <c r="BA161" i="2"/>
  <c r="AY161" i="2"/>
  <c r="AZ161" i="2"/>
  <c r="BB161" i="2"/>
  <c r="BB673" i="2"/>
  <c r="BB641" i="2"/>
  <c r="BB577" i="2"/>
  <c r="BB545" i="2"/>
  <c r="BB513" i="2"/>
  <c r="BB481" i="2"/>
  <c r="BB449" i="2"/>
  <c r="BB385" i="2"/>
  <c r="BB257" i="2"/>
  <c r="AY577" i="2"/>
  <c r="AX281" i="2"/>
  <c r="AX690" i="2"/>
  <c r="AZ690" i="2"/>
  <c r="BB690" i="2"/>
  <c r="BA690" i="2"/>
  <c r="BA618" i="2"/>
  <c r="AX689" i="2"/>
  <c r="AY689" i="2"/>
  <c r="AZ689" i="2"/>
  <c r="BA689" i="2"/>
  <c r="AY657" i="2"/>
  <c r="AX657" i="2"/>
  <c r="BA657" i="2"/>
  <c r="AZ657" i="2"/>
  <c r="AZ633" i="2"/>
  <c r="BA633" i="2"/>
  <c r="AX633" i="2"/>
  <c r="AY633" i="2"/>
  <c r="AY593" i="2"/>
  <c r="BA593" i="2"/>
  <c r="AZ593" i="2"/>
  <c r="AX593" i="2"/>
  <c r="AX569" i="2"/>
  <c r="AZ569" i="2"/>
  <c r="BA569" i="2"/>
  <c r="AY569" i="2"/>
  <c r="BA537" i="2"/>
  <c r="AX537" i="2"/>
  <c r="AY537" i="2"/>
  <c r="AZ537" i="2"/>
  <c r="BA497" i="2"/>
  <c r="AY497" i="2"/>
  <c r="AX497" i="2"/>
  <c r="AZ497" i="2"/>
  <c r="AX465" i="2"/>
  <c r="AY465" i="2"/>
  <c r="BA465" i="2"/>
  <c r="AZ465" i="2"/>
  <c r="AZ441" i="2"/>
  <c r="BA441" i="2"/>
  <c r="AX441" i="2"/>
  <c r="AY441" i="2"/>
  <c r="AY401" i="2"/>
  <c r="BA401" i="2"/>
  <c r="AX401" i="2"/>
  <c r="AZ401" i="2"/>
  <c r="AX361" i="2"/>
  <c r="AY361" i="2"/>
  <c r="BA361" i="2"/>
  <c r="BB361" i="2"/>
  <c r="AZ361" i="2"/>
  <c r="AX321" i="2"/>
  <c r="BA321" i="2"/>
  <c r="AY321" i="2"/>
  <c r="AZ321" i="2"/>
  <c r="AX273" i="2"/>
  <c r="AY273" i="2"/>
  <c r="BA273" i="2"/>
  <c r="AZ273" i="2"/>
  <c r="BB273" i="2"/>
  <c r="BA241" i="2"/>
  <c r="AX241" i="2"/>
  <c r="AY241" i="2"/>
  <c r="AZ241" i="2"/>
  <c r="BB241" i="2"/>
  <c r="AX209" i="2"/>
  <c r="AY209" i="2"/>
  <c r="BA209" i="2"/>
  <c r="AZ209" i="2"/>
  <c r="BB209" i="2"/>
  <c r="BA177" i="2"/>
  <c r="AY177" i="2"/>
  <c r="AZ177" i="2"/>
  <c r="AX177" i="2"/>
  <c r="BB177" i="2"/>
  <c r="BA626" i="2"/>
  <c r="AX353" i="2"/>
  <c r="AX665" i="2"/>
  <c r="BA665" i="2"/>
  <c r="AZ665" i="2"/>
  <c r="AY665" i="2"/>
  <c r="BA609" i="2"/>
  <c r="AZ609" i="2"/>
  <c r="AX609" i="2"/>
  <c r="AY609" i="2"/>
  <c r="BA601" i="2"/>
  <c r="AY601" i="2"/>
  <c r="AX601" i="2"/>
  <c r="AZ601" i="2"/>
  <c r="BA561" i="2"/>
  <c r="AZ561" i="2"/>
  <c r="AX561" i="2"/>
  <c r="AY561" i="2"/>
  <c r="AX529" i="2"/>
  <c r="BA529" i="2"/>
  <c r="AY529" i="2"/>
  <c r="AZ529" i="2"/>
  <c r="AY505" i="2"/>
  <c r="AZ505" i="2"/>
  <c r="BA505" i="2"/>
  <c r="AX505" i="2"/>
  <c r="AX473" i="2"/>
  <c r="BA473" i="2"/>
  <c r="AY473" i="2"/>
  <c r="AZ473" i="2"/>
  <c r="BA433" i="2"/>
  <c r="AX433" i="2"/>
  <c r="AZ433" i="2"/>
  <c r="AY433" i="2"/>
  <c r="BA417" i="2"/>
  <c r="AX417" i="2"/>
  <c r="AZ417" i="2"/>
  <c r="AY417" i="2"/>
  <c r="AY393" i="2"/>
  <c r="BA393" i="2"/>
  <c r="AZ393" i="2"/>
  <c r="AX393" i="2"/>
  <c r="AY369" i="2"/>
  <c r="BA369" i="2"/>
  <c r="AZ369" i="2"/>
  <c r="BB369" i="2"/>
  <c r="BA345" i="2"/>
  <c r="AZ345" i="2"/>
  <c r="AY345" i="2"/>
  <c r="AX345" i="2"/>
  <c r="BB345" i="2"/>
  <c r="BA329" i="2"/>
  <c r="AX329" i="2"/>
  <c r="AZ329" i="2"/>
  <c r="AY329" i="2"/>
  <c r="AY305" i="2"/>
  <c r="AX305" i="2"/>
  <c r="BA305" i="2"/>
  <c r="BB305" i="2"/>
  <c r="AZ305" i="2"/>
  <c r="AY289" i="2"/>
  <c r="BA289" i="2"/>
  <c r="AX289" i="2"/>
  <c r="AZ289" i="2"/>
  <c r="BB289" i="2"/>
  <c r="BA265" i="2"/>
  <c r="AY265" i="2"/>
  <c r="AX265" i="2"/>
  <c r="AZ265" i="2"/>
  <c r="AZ249" i="2"/>
  <c r="BA249" i="2"/>
  <c r="AY249" i="2"/>
  <c r="AX249" i="2"/>
  <c r="BB249" i="2"/>
  <c r="AX217" i="2"/>
  <c r="BA217" i="2"/>
  <c r="AY217" i="2"/>
  <c r="AZ217" i="2"/>
  <c r="BB217" i="2"/>
  <c r="AX193" i="2"/>
  <c r="BA193" i="2"/>
  <c r="AZ193" i="2"/>
  <c r="AY193" i="2"/>
  <c r="AX169" i="2"/>
  <c r="BA169" i="2"/>
  <c r="AY169" i="2"/>
  <c r="AZ169" i="2"/>
  <c r="BB169" i="2"/>
  <c r="BB681" i="2"/>
  <c r="BB649" i="2"/>
  <c r="BB617" i="2"/>
  <c r="BB585" i="2"/>
  <c r="BB553" i="2"/>
  <c r="BB521" i="2"/>
  <c r="BB489" i="2"/>
  <c r="BB457" i="2"/>
  <c r="BB425" i="2"/>
  <c r="BB393" i="2"/>
  <c r="BB265" i="2"/>
  <c r="AX385" i="2"/>
  <c r="AZ658" i="2"/>
  <c r="BB658" i="2"/>
  <c r="AX666" i="2"/>
  <c r="AZ666" i="2"/>
  <c r="BB666" i="2"/>
  <c r="BA666" i="2"/>
  <c r="BA554" i="2"/>
  <c r="BB689" i="2"/>
  <c r="BB657" i="2"/>
  <c r="BB625" i="2"/>
  <c r="BB593" i="2"/>
  <c r="BB561" i="2"/>
  <c r="BB529" i="2"/>
  <c r="BB497" i="2"/>
  <c r="BB465" i="2"/>
  <c r="BB433" i="2"/>
  <c r="BB401" i="2"/>
  <c r="BB321" i="2"/>
  <c r="BB193" i="2"/>
  <c r="AX682" i="2"/>
  <c r="AZ682" i="2"/>
  <c r="BB682" i="2"/>
  <c r="AX674" i="2"/>
  <c r="BA674" i="2"/>
  <c r="BB674" i="2"/>
  <c r="AZ674" i="2"/>
  <c r="BA650" i="2"/>
  <c r="BB650" i="2"/>
  <c r="BA610" i="2"/>
  <c r="BB610" i="2"/>
  <c r="BA602" i="2"/>
  <c r="BB602" i="2"/>
  <c r="BA594" i="2"/>
  <c r="BB594" i="2"/>
  <c r="BA586" i="2"/>
  <c r="BB586" i="2"/>
  <c r="BB570" i="2"/>
  <c r="BA570" i="2"/>
  <c r="BA562" i="2"/>
  <c r="BB562" i="2"/>
  <c r="BA546" i="2"/>
  <c r="BB546" i="2"/>
  <c r="BB538" i="2"/>
  <c r="BA530" i="2"/>
  <c r="BB530" i="2"/>
  <c r="BA522" i="2"/>
  <c r="BB522" i="2"/>
  <c r="BB514" i="2"/>
  <c r="BA514" i="2"/>
  <c r="BB506" i="2"/>
  <c r="BA506" i="2"/>
  <c r="BA498" i="2"/>
  <c r="BB498" i="2"/>
  <c r="BA490" i="2"/>
  <c r="BB490" i="2"/>
  <c r="BA482" i="2"/>
  <c r="BB482" i="2"/>
  <c r="AY474" i="2"/>
  <c r="BA474" i="2"/>
  <c r="BB474" i="2"/>
  <c r="BA466" i="2"/>
  <c r="BB466" i="2"/>
  <c r="AY458" i="2"/>
  <c r="BA458" i="2"/>
  <c r="BB458" i="2"/>
  <c r="BB442" i="2"/>
  <c r="BA442" i="2"/>
  <c r="BA434" i="2"/>
  <c r="BB434" i="2"/>
  <c r="BA426" i="2"/>
  <c r="BB426" i="2"/>
  <c r="BA418" i="2"/>
  <c r="BB418" i="2"/>
  <c r="BA410" i="2"/>
  <c r="AY410" i="2"/>
  <c r="BB410" i="2"/>
  <c r="BA402" i="2"/>
  <c r="AY394" i="2"/>
  <c r="BA394" i="2"/>
  <c r="BB394" i="2"/>
  <c r="BB386" i="2"/>
  <c r="BA386" i="2"/>
  <c r="BA378" i="2"/>
  <c r="BB378" i="2"/>
  <c r="BA370" i="2"/>
  <c r="BB370" i="2"/>
  <c r="BA362" i="2"/>
  <c r="BB362" i="2"/>
  <c r="BA354" i="2"/>
  <c r="BB354" i="2"/>
  <c r="BA346" i="2"/>
  <c r="BB346" i="2"/>
  <c r="BA322" i="2"/>
  <c r="BB322" i="2"/>
  <c r="BA314" i="2"/>
  <c r="BB314" i="2"/>
  <c r="BA306" i="2"/>
  <c r="BB306" i="2"/>
  <c r="BA298" i="2"/>
  <c r="BB298" i="2"/>
  <c r="BA290" i="2"/>
  <c r="BB290" i="2"/>
  <c r="AY282" i="2"/>
  <c r="BA282" i="2"/>
  <c r="BB282" i="2"/>
  <c r="AY266" i="2"/>
  <c r="BA266" i="2"/>
  <c r="BA258" i="2"/>
  <c r="BB258" i="2"/>
  <c r="BA250" i="2"/>
  <c r="BB250" i="2"/>
  <c r="BA242" i="2"/>
  <c r="BB242" i="2"/>
  <c r="BA226" i="2"/>
  <c r="BB226" i="2"/>
  <c r="AY218" i="2"/>
  <c r="BA218" i="2"/>
  <c r="BB218" i="2"/>
  <c r="AY202" i="2"/>
  <c r="BA202" i="2"/>
  <c r="BA194" i="2"/>
  <c r="BB194" i="2"/>
  <c r="BA186" i="2"/>
  <c r="BB186" i="2"/>
  <c r="BA178" i="2"/>
  <c r="BB178" i="2"/>
  <c r="BA170" i="2"/>
  <c r="BB170" i="2"/>
  <c r="BA162" i="2"/>
  <c r="BB162" i="2"/>
  <c r="AY154" i="2"/>
  <c r="BA154" i="2"/>
  <c r="BB154" i="2"/>
  <c r="BA138" i="2"/>
  <c r="AY138" i="2"/>
  <c r="BA130" i="2"/>
  <c r="BB130" i="2"/>
  <c r="BA122" i="2"/>
  <c r="BB122" i="2"/>
  <c r="BA114" i="2"/>
  <c r="BB114" i="2"/>
  <c r="AX145" i="2"/>
  <c r="BA145" i="2"/>
  <c r="AY145" i="2"/>
  <c r="AX89" i="2"/>
  <c r="BA89" i="2"/>
  <c r="AY89" i="2"/>
  <c r="AZ89" i="2"/>
  <c r="BA25" i="2"/>
  <c r="AY25" i="2"/>
  <c r="AX25" i="2"/>
  <c r="AZ25" i="2"/>
  <c r="BB145" i="2"/>
  <c r="BA636" i="2"/>
  <c r="BA516" i="2"/>
  <c r="BA388" i="2"/>
  <c r="BA148" i="2"/>
  <c r="AZ92" i="2"/>
  <c r="AZ60" i="2"/>
  <c r="AY460" i="2"/>
  <c r="BA129" i="2"/>
  <c r="AY129" i="2"/>
  <c r="AZ129" i="2"/>
  <c r="AX129" i="2"/>
  <c r="BA73" i="2"/>
  <c r="AX73" i="2"/>
  <c r="AY73" i="2"/>
  <c r="AZ73" i="2"/>
  <c r="BA41" i="2"/>
  <c r="AY41" i="2"/>
  <c r="AX41" i="2"/>
  <c r="AZ41" i="2"/>
  <c r="BB89" i="2"/>
  <c r="BB25" i="2"/>
  <c r="BA596" i="2"/>
  <c r="AY420" i="2"/>
  <c r="AX36" i="2"/>
  <c r="AX137" i="2"/>
  <c r="BA137" i="2"/>
  <c r="BA97" i="2"/>
  <c r="AY97" i="2"/>
  <c r="AX97" i="2"/>
  <c r="AZ97" i="2"/>
  <c r="BA33" i="2"/>
  <c r="AZ33" i="2"/>
  <c r="AX33" i="2"/>
  <c r="BB97" i="2"/>
  <c r="BB33" i="2"/>
  <c r="BA644" i="2"/>
  <c r="BA524" i="2"/>
  <c r="BA396" i="2"/>
  <c r="AX121" i="2"/>
  <c r="AZ121" i="2"/>
  <c r="BA121" i="2"/>
  <c r="AY121" i="2"/>
  <c r="AY81" i="2"/>
  <c r="BA81" i="2"/>
  <c r="AX81" i="2"/>
  <c r="AZ81" i="2"/>
  <c r="AY17" i="2"/>
  <c r="BA17" i="2"/>
  <c r="AX17" i="2"/>
  <c r="AZ17" i="2"/>
  <c r="BB676" i="2"/>
  <c r="BB620" i="2"/>
  <c r="BB41" i="2"/>
  <c r="AZ145" i="2"/>
  <c r="BA153" i="2"/>
  <c r="AY153" i="2"/>
  <c r="AX153" i="2"/>
  <c r="BA105" i="2"/>
  <c r="AX105" i="2"/>
  <c r="AY105" i="2"/>
  <c r="AZ105" i="2"/>
  <c r="AX65" i="2"/>
  <c r="AY65" i="2"/>
  <c r="BA65" i="2"/>
  <c r="AZ65" i="2"/>
  <c r="BA49" i="2"/>
  <c r="AX49" i="2"/>
  <c r="AZ49" i="2"/>
  <c r="AZ153" i="2"/>
  <c r="AX676" i="2"/>
  <c r="AY676" i="2"/>
  <c r="AZ676" i="2"/>
  <c r="AX660" i="2"/>
  <c r="AY660" i="2"/>
  <c r="AZ660" i="2"/>
  <c r="AX644" i="2"/>
  <c r="AZ644" i="2"/>
  <c r="AY644" i="2"/>
  <c r="AX636" i="2"/>
  <c r="AY636" i="2"/>
  <c r="AY620" i="2"/>
  <c r="AZ620" i="2"/>
  <c r="AX604" i="2"/>
  <c r="AZ604" i="2"/>
  <c r="BA604" i="2"/>
  <c r="AY604" i="2"/>
  <c r="AX588" i="2"/>
  <c r="AY588" i="2"/>
  <c r="AY572" i="2"/>
  <c r="AX572" i="2"/>
  <c r="AZ572" i="2"/>
  <c r="BA572" i="2"/>
  <c r="AX556" i="2"/>
  <c r="AY556" i="2"/>
  <c r="AZ556" i="2"/>
  <c r="AY540" i="2"/>
  <c r="BA540" i="2"/>
  <c r="AX540" i="2"/>
  <c r="AZ540" i="2"/>
  <c r="AX524" i="2"/>
  <c r="AZ524" i="2"/>
  <c r="AY524" i="2"/>
  <c r="AX508" i="2"/>
  <c r="BA508" i="2"/>
  <c r="AZ508" i="2"/>
  <c r="AY508" i="2"/>
  <c r="AY492" i="2"/>
  <c r="AX492" i="2"/>
  <c r="BA492" i="2"/>
  <c r="AY476" i="2"/>
  <c r="AZ476" i="2"/>
  <c r="AX476" i="2"/>
  <c r="BA476" i="2"/>
  <c r="AX460" i="2"/>
  <c r="AZ460" i="2"/>
  <c r="AY444" i="2"/>
  <c r="AZ444" i="2"/>
  <c r="AX444" i="2"/>
  <c r="BA444" i="2"/>
  <c r="AX428" i="2"/>
  <c r="AY428" i="2"/>
  <c r="BA428" i="2"/>
  <c r="AZ428" i="2"/>
  <c r="AX412" i="2"/>
  <c r="BA412" i="2"/>
  <c r="AX396" i="2"/>
  <c r="AY396" i="2"/>
  <c r="AZ396" i="2"/>
  <c r="AY380" i="2"/>
  <c r="AZ380" i="2"/>
  <c r="BA380" i="2"/>
  <c r="BB380" i="2"/>
  <c r="AX364" i="2"/>
  <c r="AZ364" i="2"/>
  <c r="BA364" i="2"/>
  <c r="AY364" i="2"/>
  <c r="BB364" i="2"/>
  <c r="AX348" i="2"/>
  <c r="AY348" i="2"/>
  <c r="AZ348" i="2"/>
  <c r="BA348" i="2"/>
  <c r="BB348" i="2"/>
  <c r="AX332" i="2"/>
  <c r="AZ332" i="2"/>
  <c r="BB332" i="2"/>
  <c r="AY316" i="2"/>
  <c r="AX316" i="2"/>
  <c r="BA316" i="2"/>
  <c r="BB316" i="2"/>
  <c r="AX300" i="2"/>
  <c r="AY300" i="2"/>
  <c r="AZ300" i="2"/>
  <c r="BA300" i="2"/>
  <c r="BB300" i="2"/>
  <c r="AY284" i="2"/>
  <c r="AX284" i="2"/>
  <c r="AZ284" i="2"/>
  <c r="BA284" i="2"/>
  <c r="BB284" i="2"/>
  <c r="AX268" i="2"/>
  <c r="AY268" i="2"/>
  <c r="AZ268" i="2"/>
  <c r="BB268" i="2"/>
  <c r="AX252" i="2"/>
  <c r="AZ252" i="2"/>
  <c r="BA252" i="2"/>
  <c r="BB252" i="2"/>
  <c r="AY252" i="2"/>
  <c r="AX244" i="2"/>
  <c r="BA244" i="2"/>
  <c r="AZ244" i="2"/>
  <c r="AY244" i="2"/>
  <c r="BB244" i="2"/>
  <c r="AX228" i="2"/>
  <c r="BA228" i="2"/>
  <c r="AZ228" i="2"/>
  <c r="AY228" i="2"/>
  <c r="BB228" i="2"/>
  <c r="AY212" i="2"/>
  <c r="AX212" i="2"/>
  <c r="BB212" i="2"/>
  <c r="AX196" i="2"/>
  <c r="BA196" i="2"/>
  <c r="AZ196" i="2"/>
  <c r="AY196" i="2"/>
  <c r="BB196" i="2"/>
  <c r="AY188" i="2"/>
  <c r="AZ188" i="2"/>
  <c r="AX188" i="2"/>
  <c r="BB188" i="2"/>
  <c r="BA188" i="2"/>
  <c r="AX180" i="2"/>
  <c r="AY180" i="2"/>
  <c r="BA180" i="2"/>
  <c r="AZ180" i="2"/>
  <c r="BB180" i="2"/>
  <c r="AX172" i="2"/>
  <c r="AY172" i="2"/>
  <c r="BA172" i="2"/>
  <c r="AZ172" i="2"/>
  <c r="BB172" i="2"/>
  <c r="AX164" i="2"/>
  <c r="BA164" i="2"/>
  <c r="BB164" i="2"/>
  <c r="AZ164" i="2"/>
  <c r="AX148" i="2"/>
  <c r="BB148" i="2"/>
  <c r="AX140" i="2"/>
  <c r="AY140" i="2"/>
  <c r="AZ140" i="2"/>
  <c r="BA140" i="2"/>
  <c r="BB140" i="2"/>
  <c r="BA132" i="2"/>
  <c r="AY132" i="2"/>
  <c r="AZ132" i="2"/>
  <c r="BB132" i="2"/>
  <c r="AX132" i="2"/>
  <c r="AX124" i="2"/>
  <c r="AY124" i="2"/>
  <c r="AZ124" i="2"/>
  <c r="BB124" i="2"/>
  <c r="BA116" i="2"/>
  <c r="AZ116" i="2"/>
  <c r="AY116" i="2"/>
  <c r="BB116" i="2"/>
  <c r="AX116" i="2"/>
  <c r="AY108" i="2"/>
  <c r="AZ108" i="2"/>
  <c r="AX108" i="2"/>
  <c r="BA108" i="2"/>
  <c r="BB108" i="2"/>
  <c r="AX100" i="2"/>
  <c r="AY100" i="2"/>
  <c r="BA100" i="2"/>
  <c r="BB100" i="2"/>
  <c r="AY92" i="2"/>
  <c r="BA92" i="2"/>
  <c r="BB92" i="2"/>
  <c r="AY84" i="2"/>
  <c r="AX84" i="2"/>
  <c r="BA84" i="2"/>
  <c r="BB84" i="2"/>
  <c r="AX76" i="2"/>
  <c r="AY76" i="2"/>
  <c r="BB76" i="2"/>
  <c r="BA76" i="2"/>
  <c r="AY68" i="2"/>
  <c r="BA68" i="2"/>
  <c r="AX68" i="2"/>
  <c r="BB68" i="2"/>
  <c r="AX60" i="2"/>
  <c r="AY60" i="2"/>
  <c r="BB60" i="2"/>
  <c r="BA52" i="2"/>
  <c r="AY52" i="2"/>
  <c r="AX52" i="2"/>
  <c r="BB52" i="2"/>
  <c r="AY44" i="2"/>
  <c r="BA44" i="2"/>
  <c r="BB44" i="2"/>
  <c r="AX44" i="2"/>
  <c r="AY36" i="2"/>
  <c r="BA36" i="2"/>
  <c r="BB36" i="2"/>
  <c r="AX28" i="2"/>
  <c r="AY28" i="2"/>
  <c r="BA28" i="2"/>
  <c r="BB28" i="2"/>
  <c r="AY20" i="2"/>
  <c r="BB20" i="2"/>
  <c r="AX20" i="2"/>
  <c r="BA20" i="2"/>
  <c r="AX12" i="2"/>
  <c r="AY12" i="2"/>
  <c r="BB12" i="2"/>
  <c r="AY4" i="2"/>
  <c r="BA4" i="2"/>
  <c r="AX4" i="2"/>
  <c r="BB4" i="2"/>
  <c r="AY685" i="2"/>
  <c r="AX685" i="2"/>
  <c r="AZ685" i="2"/>
  <c r="AZ677" i="2"/>
  <c r="AX677" i="2"/>
  <c r="BA677" i="2"/>
  <c r="AX669" i="2"/>
  <c r="AY669" i="2"/>
  <c r="AZ669" i="2"/>
  <c r="AX661" i="2"/>
  <c r="AZ661" i="2"/>
  <c r="AY661" i="2"/>
  <c r="BA661" i="2"/>
  <c r="AX653" i="2"/>
  <c r="AZ653" i="2"/>
  <c r="AY653" i="2"/>
  <c r="AX645" i="2"/>
  <c r="AY645" i="2"/>
  <c r="AZ645" i="2"/>
  <c r="AX637" i="2"/>
  <c r="AY637" i="2"/>
  <c r="BA637" i="2"/>
  <c r="AZ637" i="2"/>
  <c r="AX113" i="2"/>
  <c r="BA113" i="2"/>
  <c r="AY113" i="2"/>
  <c r="AZ113" i="2"/>
  <c r="BA57" i="2"/>
  <c r="AX57" i="2"/>
  <c r="AZ57" i="2"/>
  <c r="AY57" i="2"/>
  <c r="BA9" i="2"/>
  <c r="AY9" i="2"/>
  <c r="AZ9" i="2"/>
  <c r="BB113" i="2"/>
  <c r="BB49" i="2"/>
  <c r="AY33" i="2"/>
  <c r="AX692" i="2"/>
  <c r="AZ692" i="2"/>
  <c r="AY692" i="2"/>
  <c r="AX684" i="2"/>
  <c r="AZ684" i="2"/>
  <c r="AY684" i="2"/>
  <c r="AX668" i="2"/>
  <c r="AZ668" i="2"/>
  <c r="AY668" i="2"/>
  <c r="BA668" i="2"/>
  <c r="AX652" i="2"/>
  <c r="AZ652" i="2"/>
  <c r="AY652" i="2"/>
  <c r="BA652" i="2"/>
  <c r="AZ628" i="2"/>
  <c r="AY628" i="2"/>
  <c r="AX612" i="2"/>
  <c r="AY612" i="2"/>
  <c r="AZ612" i="2"/>
  <c r="BA612" i="2"/>
  <c r="AX596" i="2"/>
  <c r="AY596" i="2"/>
  <c r="AZ596" i="2"/>
  <c r="AX580" i="2"/>
  <c r="AZ580" i="2"/>
  <c r="AX564" i="2"/>
  <c r="AY564" i="2"/>
  <c r="BA564" i="2"/>
  <c r="AZ564" i="2"/>
  <c r="AX548" i="2"/>
  <c r="AY548" i="2"/>
  <c r="BA548" i="2"/>
  <c r="AZ548" i="2"/>
  <c r="AY532" i="2"/>
  <c r="AX532" i="2"/>
  <c r="AZ532" i="2"/>
  <c r="BA532" i="2"/>
  <c r="AX516" i="2"/>
  <c r="AY516" i="2"/>
  <c r="AZ516" i="2"/>
  <c r="AX500" i="2"/>
  <c r="AZ500" i="2"/>
  <c r="BA500" i="2"/>
  <c r="AY500" i="2"/>
  <c r="AX484" i="2"/>
  <c r="AY484" i="2"/>
  <c r="AZ484" i="2"/>
  <c r="BA484" i="2"/>
  <c r="AX468" i="2"/>
  <c r="AY468" i="2"/>
  <c r="AZ468" i="2"/>
  <c r="BA468" i="2"/>
  <c r="AX452" i="2"/>
  <c r="AY452" i="2"/>
  <c r="AZ452" i="2"/>
  <c r="AX436" i="2"/>
  <c r="AY436" i="2"/>
  <c r="BA436" i="2"/>
  <c r="AZ436" i="2"/>
  <c r="AX420" i="2"/>
  <c r="BA420" i="2"/>
  <c r="AZ420" i="2"/>
  <c r="AX404" i="2"/>
  <c r="AY404" i="2"/>
  <c r="BA404" i="2"/>
  <c r="AX388" i="2"/>
  <c r="AY388" i="2"/>
  <c r="AZ388" i="2"/>
  <c r="AX372" i="2"/>
  <c r="BA372" i="2"/>
  <c r="AY372" i="2"/>
  <c r="AZ372" i="2"/>
  <c r="BB372" i="2"/>
  <c r="AX356" i="2"/>
  <c r="BA356" i="2"/>
  <c r="BB356" i="2"/>
  <c r="AZ356" i="2"/>
  <c r="AX340" i="2"/>
  <c r="AZ340" i="2"/>
  <c r="BB340" i="2"/>
  <c r="AY340" i="2"/>
  <c r="BA340" i="2"/>
  <c r="AX324" i="2"/>
  <c r="AY324" i="2"/>
  <c r="BB324" i="2"/>
  <c r="AZ324" i="2"/>
  <c r="AX308" i="2"/>
  <c r="BA308" i="2"/>
  <c r="BB308" i="2"/>
  <c r="AX292" i="2"/>
  <c r="AY292" i="2"/>
  <c r="AZ292" i="2"/>
  <c r="BA292" i="2"/>
  <c r="BB292" i="2"/>
  <c r="AX276" i="2"/>
  <c r="AZ276" i="2"/>
  <c r="AY276" i="2"/>
  <c r="BB276" i="2"/>
  <c r="BA276" i="2"/>
  <c r="AX260" i="2"/>
  <c r="AZ260" i="2"/>
  <c r="BA260" i="2"/>
  <c r="AY260" i="2"/>
  <c r="BB260" i="2"/>
  <c r="AX236" i="2"/>
  <c r="BA236" i="2"/>
  <c r="AZ236" i="2"/>
  <c r="BB236" i="2"/>
  <c r="AY236" i="2"/>
  <c r="AY220" i="2"/>
  <c r="AX220" i="2"/>
  <c r="BA220" i="2"/>
  <c r="BB220" i="2"/>
  <c r="AZ220" i="2"/>
  <c r="AX204" i="2"/>
  <c r="AZ204" i="2"/>
  <c r="AY204" i="2"/>
  <c r="BB204" i="2"/>
  <c r="AX156" i="2"/>
  <c r="AY156" i="2"/>
  <c r="AZ156" i="2"/>
  <c r="BA156" i="2"/>
  <c r="BB156" i="2"/>
  <c r="BB121" i="2"/>
  <c r="BB57" i="2"/>
  <c r="BA684" i="2"/>
  <c r="BA580" i="2"/>
  <c r="BA556" i="2"/>
  <c r="BA332" i="2"/>
  <c r="AY137" i="2"/>
  <c r="AX620" i="2"/>
  <c r="AX106" i="2"/>
  <c r="BA106" i="2"/>
  <c r="AX98" i="2"/>
  <c r="AY98" i="2"/>
  <c r="BA98" i="2"/>
  <c r="AZ98" i="2"/>
  <c r="AX90" i="2"/>
  <c r="AY90" i="2"/>
  <c r="BA90" i="2"/>
  <c r="AZ90" i="2"/>
  <c r="AX82" i="2"/>
  <c r="AY82" i="2"/>
  <c r="BA82" i="2"/>
  <c r="AZ82" i="2"/>
  <c r="AX74" i="2"/>
  <c r="AY74" i="2"/>
  <c r="BA74" i="2"/>
  <c r="AZ74" i="2"/>
  <c r="AX66" i="2"/>
  <c r="AZ66" i="2"/>
  <c r="AZ589" i="2"/>
  <c r="BA42" i="2"/>
  <c r="AZ2" i="2"/>
  <c r="AY589" i="2"/>
  <c r="AZ629" i="2"/>
  <c r="AX629" i="2"/>
  <c r="BA629" i="2"/>
  <c r="AX621" i="2"/>
  <c r="AY621" i="2"/>
  <c r="AZ621" i="2"/>
  <c r="BA621" i="2"/>
  <c r="AX613" i="2"/>
  <c r="AZ613" i="2"/>
  <c r="BA613" i="2"/>
  <c r="AY605" i="2"/>
  <c r="AZ605" i="2"/>
  <c r="AZ597" i="2"/>
  <c r="AX597" i="2"/>
  <c r="AY597" i="2"/>
  <c r="AY581" i="2"/>
  <c r="AX581" i="2"/>
  <c r="BA573" i="2"/>
  <c r="AZ573" i="2"/>
  <c r="AY613" i="2"/>
  <c r="AX58" i="2"/>
  <c r="AY58" i="2"/>
  <c r="AX50" i="2"/>
  <c r="AY50" i="2"/>
  <c r="BA50" i="2"/>
  <c r="AX42" i="2"/>
  <c r="AY42" i="2"/>
  <c r="AX34" i="2"/>
  <c r="AY34" i="2"/>
  <c r="BA34" i="2"/>
  <c r="AX26" i="2"/>
  <c r="AY26" i="2"/>
  <c r="BA26" i="2"/>
  <c r="AX18" i="2"/>
  <c r="AY18" i="2"/>
  <c r="BA18" i="2"/>
  <c r="AX10" i="2"/>
  <c r="AY10" i="2"/>
  <c r="BA10" i="2"/>
  <c r="AX2" i="2"/>
  <c r="AY2" i="2"/>
  <c r="AY691" i="2"/>
  <c r="AX675" i="2"/>
  <c r="AY667" i="2"/>
  <c r="AX667" i="2"/>
  <c r="AZ667" i="2"/>
  <c r="AZ635" i="2"/>
  <c r="AZ565" i="2"/>
  <c r="AZ517" i="2"/>
  <c r="AY565" i="2"/>
  <c r="AX619" i="2"/>
  <c r="BA557" i="2"/>
  <c r="AZ595" i="2"/>
  <c r="AY619" i="2"/>
  <c r="AY539" i="2"/>
  <c r="AY485" i="2"/>
  <c r="AY595" i="2"/>
  <c r="AX686" i="2"/>
  <c r="AY686" i="2"/>
  <c r="BA619" i="2"/>
  <c r="AZ603" i="2"/>
  <c r="AY659" i="2"/>
  <c r="AY627" i="2"/>
  <c r="AY509" i="2"/>
  <c r="AY469" i="2"/>
  <c r="AX579" i="2"/>
  <c r="AZ533" i="2"/>
  <c r="AY453" i="2"/>
  <c r="AX453" i="2"/>
  <c r="AZ541" i="2"/>
  <c r="AY579" i="2"/>
  <c r="AX523" i="2"/>
  <c r="AX469" i="2"/>
  <c r="AX507" i="2"/>
  <c r="AY651" i="2"/>
  <c r="AY499" i="2"/>
  <c r="AX499" i="2"/>
  <c r="AX491" i="2"/>
  <c r="AY491" i="2"/>
  <c r="AX421" i="2"/>
  <c r="AX544" i="2"/>
  <c r="AY544" i="2"/>
  <c r="AX463" i="2"/>
  <c r="AY463" i="2"/>
  <c r="AX263" i="2"/>
  <c r="AY263" i="2"/>
  <c r="AZ405" i="2"/>
  <c r="AY632" i="2"/>
  <c r="AY405" i="2"/>
  <c r="AX635" i="2"/>
  <c r="AX611" i="2"/>
  <c r="AY563" i="2"/>
  <c r="AX531" i="2"/>
  <c r="AY443" i="2"/>
  <c r="AY411" i="2"/>
  <c r="AX395" i="2"/>
  <c r="AY96" i="2"/>
  <c r="AX96" i="2"/>
  <c r="AY159" i="2"/>
  <c r="AY688" i="2"/>
  <c r="AY680" i="2"/>
  <c r="AX650" i="2"/>
  <c r="AZ650" i="2"/>
  <c r="AX642" i="2"/>
  <c r="AZ642" i="2"/>
  <c r="AX634" i="2"/>
  <c r="AZ634" i="2"/>
  <c r="AX626" i="2"/>
  <c r="AZ626" i="2"/>
  <c r="AZ618" i="2"/>
  <c r="AX610" i="2"/>
  <c r="AZ610" i="2"/>
  <c r="AX602" i="2"/>
  <c r="AZ602" i="2"/>
  <c r="AX594" i="2"/>
  <c r="AZ594" i="2"/>
  <c r="AX586" i="2"/>
  <c r="AZ586" i="2"/>
  <c r="AX578" i="2"/>
  <c r="AZ578" i="2"/>
  <c r="AX570" i="2"/>
  <c r="AZ570" i="2"/>
  <c r="AX562" i="2"/>
  <c r="AZ562" i="2"/>
  <c r="AX554" i="2"/>
  <c r="AZ554" i="2"/>
  <c r="AX546" i="2"/>
  <c r="AZ546" i="2"/>
  <c r="AZ538" i="2"/>
  <c r="AX530" i="2"/>
  <c r="AZ530" i="2"/>
  <c r="AX522" i="2"/>
  <c r="AZ522" i="2"/>
  <c r="AX514" i="2"/>
  <c r="AZ514" i="2"/>
  <c r="AY514" i="2"/>
  <c r="AX506" i="2"/>
  <c r="AZ506" i="2"/>
  <c r="AY506" i="2"/>
  <c r="AX498" i="2"/>
  <c r="AZ498" i="2"/>
  <c r="AY498" i="2"/>
  <c r="AX490" i="2"/>
  <c r="AY490" i="2"/>
  <c r="AZ490" i="2"/>
  <c r="AX482" i="2"/>
  <c r="AZ482" i="2"/>
  <c r="AY482" i="2"/>
  <c r="AX474" i="2"/>
  <c r="AZ474" i="2"/>
  <c r="AX466" i="2"/>
  <c r="AZ466" i="2"/>
  <c r="AY466" i="2"/>
  <c r="AX458" i="2"/>
  <c r="AZ458" i="2"/>
  <c r="AX450" i="2"/>
  <c r="AZ450" i="2"/>
  <c r="AY450" i="2"/>
  <c r="AX442" i="2"/>
  <c r="AZ442" i="2"/>
  <c r="AY442" i="2"/>
  <c r="AX434" i="2"/>
  <c r="AZ434" i="2"/>
  <c r="AY434" i="2"/>
  <c r="AX426" i="2"/>
  <c r="AY426" i="2"/>
  <c r="AZ426" i="2"/>
  <c r="AX418" i="2"/>
  <c r="AZ418" i="2"/>
  <c r="AY418" i="2"/>
  <c r="AX410" i="2"/>
  <c r="AZ410" i="2"/>
  <c r="AX402" i="2"/>
  <c r="AY402" i="2"/>
  <c r="AX394" i="2"/>
  <c r="AZ394" i="2"/>
  <c r="AX386" i="2"/>
  <c r="AZ386" i="2"/>
  <c r="AY386" i="2"/>
  <c r="AX378" i="2"/>
  <c r="AZ378" i="2"/>
  <c r="AY378" i="2"/>
  <c r="AX370" i="2"/>
  <c r="AZ370" i="2"/>
  <c r="AY370" i="2"/>
  <c r="AX362" i="2"/>
  <c r="AY362" i="2"/>
  <c r="AZ362" i="2"/>
  <c r="AX354" i="2"/>
  <c r="AZ354" i="2"/>
  <c r="AY354" i="2"/>
  <c r="AX346" i="2"/>
  <c r="AZ346" i="2"/>
  <c r="AX338" i="2"/>
  <c r="AZ338" i="2"/>
  <c r="AY338" i="2"/>
  <c r="AX330" i="2"/>
  <c r="AZ330" i="2"/>
  <c r="AX322" i="2"/>
  <c r="AZ322" i="2"/>
  <c r="AY322" i="2"/>
  <c r="AX314" i="2"/>
  <c r="AZ314" i="2"/>
  <c r="AY314" i="2"/>
  <c r="AX306" i="2"/>
  <c r="AZ306" i="2"/>
  <c r="AY306" i="2"/>
  <c r="AX298" i="2"/>
  <c r="AY298" i="2"/>
  <c r="AZ298" i="2"/>
  <c r="AX290" i="2"/>
  <c r="AZ290" i="2"/>
  <c r="AY290" i="2"/>
  <c r="AX282" i="2"/>
  <c r="AZ282" i="2"/>
  <c r="AX274" i="2"/>
  <c r="AZ274" i="2"/>
  <c r="AY274" i="2"/>
  <c r="AX266" i="2"/>
  <c r="AZ266" i="2"/>
  <c r="AX258" i="2"/>
  <c r="AZ258" i="2"/>
  <c r="AY258" i="2"/>
  <c r="AX250" i="2"/>
  <c r="AZ250" i="2"/>
  <c r="AY250" i="2"/>
  <c r="AX242" i="2"/>
  <c r="AZ242" i="2"/>
  <c r="AY242" i="2"/>
  <c r="AX234" i="2"/>
  <c r="AY234" i="2"/>
  <c r="AZ234" i="2"/>
  <c r="AX226" i="2"/>
  <c r="AZ226" i="2"/>
  <c r="AY226" i="2"/>
  <c r="AX218" i="2"/>
  <c r="AZ218" i="2"/>
  <c r="AX210" i="2"/>
  <c r="AZ210" i="2"/>
  <c r="AY210" i="2"/>
  <c r="AX202" i="2"/>
  <c r="AZ202" i="2"/>
  <c r="AX194" i="2"/>
  <c r="AZ194" i="2"/>
  <c r="AY194" i="2"/>
  <c r="AX186" i="2"/>
  <c r="AZ186" i="2"/>
  <c r="AY186" i="2"/>
  <c r="AX178" i="2"/>
  <c r="AZ178" i="2"/>
  <c r="AY178" i="2"/>
  <c r="AX170" i="2"/>
  <c r="AY170" i="2"/>
  <c r="AZ170" i="2"/>
  <c r="AX162" i="2"/>
  <c r="AZ162" i="2"/>
  <c r="AY162" i="2"/>
  <c r="AX154" i="2"/>
  <c r="AZ154" i="2"/>
  <c r="AX146" i="2"/>
  <c r="AZ146" i="2"/>
  <c r="AY146" i="2"/>
  <c r="AX138" i="2"/>
  <c r="AZ138" i="2"/>
  <c r="AX130" i="2"/>
  <c r="AZ130" i="2"/>
  <c r="AY130" i="2"/>
  <c r="AX122" i="2"/>
  <c r="AZ122" i="2"/>
  <c r="AY122" i="2"/>
  <c r="AX114" i="2"/>
  <c r="AZ114" i="2"/>
  <c r="AY114" i="2"/>
  <c r="AY330" i="2"/>
  <c r="AY520" i="2"/>
  <c r="AX520" i="2"/>
  <c r="AY512" i="2"/>
  <c r="AX512" i="2"/>
  <c r="AY504" i="2"/>
  <c r="AX504" i="2"/>
  <c r="AX496" i="2"/>
  <c r="AY496" i="2"/>
  <c r="AX488" i="2"/>
  <c r="AY488" i="2"/>
  <c r="AX480" i="2"/>
  <c r="AY472" i="2"/>
  <c r="AY456" i="2"/>
  <c r="AX456" i="2"/>
  <c r="AY690" i="2"/>
  <c r="AY682" i="2"/>
  <c r="AY674" i="2"/>
  <c r="AY666" i="2"/>
  <c r="AY650" i="2"/>
  <c r="AY642" i="2"/>
  <c r="AY634" i="2"/>
  <c r="AY626" i="2"/>
  <c r="AY618" i="2"/>
  <c r="AY610" i="2"/>
  <c r="AY602" i="2"/>
  <c r="AY594" i="2"/>
  <c r="AY586" i="2"/>
  <c r="AY578" i="2"/>
  <c r="AY570" i="2"/>
  <c r="AY562" i="2"/>
  <c r="AY554" i="2"/>
  <c r="AY546" i="2"/>
  <c r="AY538" i="2"/>
  <c r="AY530" i="2"/>
  <c r="AY522" i="2"/>
  <c r="AY346" i="2"/>
  <c r="AX448" i="2"/>
  <c r="AX416" i="2"/>
  <c r="AX384" i="2"/>
  <c r="AX352" i="2"/>
  <c r="AX320" i="2"/>
  <c r="AX288" i="2"/>
  <c r="AX256" i="2"/>
  <c r="AX224" i="2"/>
  <c r="AX192" i="2"/>
  <c r="AX160" i="2"/>
  <c r="AX120" i="2"/>
  <c r="AX80" i="2"/>
  <c r="AX128" i="2"/>
  <c r="AX56" i="2"/>
  <c r="AX16" i="2"/>
  <c r="AY432" i="2"/>
  <c r="AX424" i="2"/>
  <c r="AY424" i="2"/>
  <c r="AX408" i="2"/>
  <c r="AY408" i="2"/>
  <c r="AY392" i="2"/>
  <c r="AX392" i="2"/>
  <c r="AX368" i="2"/>
  <c r="AY368" i="2"/>
  <c r="AY360" i="2"/>
  <c r="AX344" i="2"/>
  <c r="AY344" i="2"/>
  <c r="AY328" i="2"/>
  <c r="AX328" i="2"/>
  <c r="AX304" i="2"/>
  <c r="AY304" i="2"/>
  <c r="AX296" i="2"/>
  <c r="AY296" i="2"/>
  <c r="AX280" i="2"/>
  <c r="AY280" i="2"/>
  <c r="AY264" i="2"/>
  <c r="AX264" i="2"/>
  <c r="AX240" i="2"/>
  <c r="AY240" i="2"/>
  <c r="AX232" i="2"/>
  <c r="AY232" i="2"/>
  <c r="AX216" i="2"/>
  <c r="AY216" i="2"/>
  <c r="AY200" i="2"/>
  <c r="AX200" i="2"/>
  <c r="AX176" i="2"/>
  <c r="AY176" i="2"/>
  <c r="AX168" i="2"/>
  <c r="AY168" i="2"/>
  <c r="AX152" i="2"/>
  <c r="AY152" i="2"/>
  <c r="AY136" i="2"/>
  <c r="AX136" i="2"/>
  <c r="AX112" i="2"/>
  <c r="AY112" i="2"/>
  <c r="AX104" i="2"/>
  <c r="AY104" i="2"/>
  <c r="AX88" i="2"/>
  <c r="AY88" i="2"/>
  <c r="AY72" i="2"/>
  <c r="AX72" i="2"/>
  <c r="AX48" i="2"/>
  <c r="AY48" i="2"/>
  <c r="AX40" i="2"/>
  <c r="AY40" i="2"/>
  <c r="AX24" i="2"/>
  <c r="AY24" i="2"/>
  <c r="AY8" i="2"/>
  <c r="AX8" i="2"/>
  <c r="AZ106" i="2"/>
  <c r="AY106" i="2"/>
  <c r="AX376" i="2"/>
  <c r="AX312" i="2"/>
  <c r="AX248" i="2"/>
  <c r="AX184" i="2"/>
  <c r="AX32" i="2"/>
  <c r="F19" i="12327"/>
  <c r="F20" i="12327"/>
  <c r="F21" i="12327"/>
  <c r="F22" i="12327"/>
  <c r="F23" i="12327"/>
  <c r="F24" i="12327"/>
  <c r="F25" i="12327"/>
  <c r="F26" i="12327"/>
  <c r="F27" i="12327"/>
  <c r="F28" i="12327"/>
  <c r="F29" i="12327"/>
  <c r="F30" i="12327"/>
  <c r="F31" i="12327"/>
  <c r="F32" i="12327"/>
  <c r="F33" i="12327"/>
  <c r="F34" i="12327"/>
  <c r="F35" i="12327"/>
  <c r="F36" i="12327"/>
  <c r="F37" i="12327"/>
  <c r="F38" i="12327"/>
  <c r="F39" i="12327"/>
  <c r="F40" i="12327"/>
  <c r="F41" i="12327"/>
  <c r="F42" i="12327"/>
  <c r="F43" i="12327"/>
  <c r="F44" i="12327"/>
  <c r="F45" i="12327"/>
  <c r="F18" i="12327"/>
  <c r="D3" i="12322"/>
  <c r="D4" i="12322"/>
  <c r="D5" i="12322"/>
  <c r="D6" i="12322"/>
  <c r="D7" i="12322"/>
  <c r="D8" i="12322"/>
  <c r="D9" i="12322"/>
  <c r="D10" i="12322"/>
  <c r="D11" i="12322"/>
  <c r="D12" i="12322"/>
  <c r="D13" i="12322"/>
  <c r="D14" i="12322"/>
  <c r="D2" i="12322"/>
  <c r="BB691" i="2" l="1"/>
  <c r="BA691" i="2"/>
  <c r="BA679" i="2"/>
  <c r="AZ679" i="2"/>
  <c r="AZ675" i="2"/>
  <c r="BA675" i="2"/>
  <c r="BA651" i="2"/>
  <c r="BB651" i="2"/>
  <c r="AY647" i="2"/>
  <c r="AZ647" i="2"/>
  <c r="BA647" i="2"/>
  <c r="AX647" i="2"/>
  <c r="AY643" i="2"/>
  <c r="BA643" i="2"/>
  <c r="BB643" i="2"/>
  <c r="AX643" i="2"/>
  <c r="AZ631" i="2"/>
  <c r="BB631" i="2"/>
  <c r="AY631" i="2"/>
  <c r="AZ615" i="2"/>
  <c r="AY615" i="2"/>
  <c r="BA615" i="2"/>
  <c r="AZ611" i="2"/>
  <c r="AY611" i="2"/>
  <c r="BB611" i="2"/>
  <c r="BA607" i="2"/>
  <c r="AZ607" i="2"/>
  <c r="AY607" i="2"/>
  <c r="AY598" i="2"/>
  <c r="BA598" i="2"/>
  <c r="AZ598" i="2"/>
  <c r="AX598" i="2"/>
  <c r="BB598" i="2"/>
  <c r="AX551" i="2"/>
  <c r="BB551" i="2"/>
  <c r="AY551" i="2"/>
  <c r="BA551" i="2"/>
  <c r="AZ551" i="2"/>
  <c r="AZ549" i="2"/>
  <c r="BB549" i="2"/>
  <c r="BB547" i="2"/>
  <c r="BA547" i="2"/>
  <c r="AZ547" i="2"/>
  <c r="BB542" i="2"/>
  <c r="BA542" i="2"/>
  <c r="AX542" i="2"/>
  <c r="AZ542" i="2"/>
  <c r="BB533" i="2"/>
  <c r="BA533" i="2"/>
  <c r="AY531" i="2"/>
  <c r="BA531" i="2"/>
  <c r="AX525" i="2"/>
  <c r="BB525" i="2"/>
  <c r="AX515" i="2"/>
  <c r="BA515" i="2"/>
  <c r="BB507" i="2"/>
  <c r="BA507" i="2"/>
  <c r="AZ507" i="2"/>
  <c r="AY507" i="2"/>
  <c r="AY493" i="2"/>
  <c r="BA493" i="2"/>
  <c r="BB480" i="2"/>
  <c r="BA480" i="2"/>
  <c r="BA464" i="2"/>
  <c r="BB464" i="2"/>
  <c r="AZ464" i="2"/>
  <c r="AX464" i="2"/>
  <c r="BB451" i="2"/>
  <c r="BA451" i="2"/>
  <c r="AY451" i="2"/>
  <c r="BB447" i="2"/>
  <c r="BA447" i="2"/>
  <c r="AX447" i="2"/>
  <c r="AY447" i="2"/>
  <c r="AX445" i="2"/>
  <c r="AY445" i="2"/>
  <c r="BB445" i="2"/>
  <c r="BA440" i="2"/>
  <c r="AY440" i="2"/>
  <c r="AZ432" i="2"/>
  <c r="BB432" i="2"/>
  <c r="BA432" i="2"/>
  <c r="AZ429" i="2"/>
  <c r="BA429" i="2"/>
  <c r="BB429" i="2"/>
  <c r="AZ423" i="2"/>
  <c r="BB423" i="2"/>
  <c r="AX423" i="2"/>
  <c r="AY423" i="2"/>
  <c r="BB414" i="2"/>
  <c r="BA414" i="2"/>
  <c r="AY414" i="2"/>
  <c r="AZ414" i="2"/>
  <c r="AX414" i="2"/>
  <c r="BA407" i="2"/>
  <c r="AY407" i="2"/>
  <c r="AZ407" i="2"/>
  <c r="AX407" i="2"/>
  <c r="BB407" i="2"/>
  <c r="AX381" i="2"/>
  <c r="AY381" i="2"/>
  <c r="BA381" i="2"/>
  <c r="AZ360" i="2"/>
  <c r="BB360" i="2"/>
  <c r="BA360" i="2"/>
  <c r="AX440" i="2"/>
  <c r="AX360" i="2"/>
  <c r="AX432" i="2"/>
  <c r="AY658" i="2"/>
  <c r="AX472" i="2"/>
  <c r="AY480" i="2"/>
  <c r="AZ402" i="2"/>
  <c r="AX538" i="2"/>
  <c r="AX618" i="2"/>
  <c r="AX371" i="2"/>
  <c r="AX451" i="2"/>
  <c r="AX651" i="2"/>
  <c r="AY533" i="2"/>
  <c r="AX533" i="2"/>
  <c r="AZ493" i="2"/>
  <c r="AZ525" i="2"/>
  <c r="AX549" i="2"/>
  <c r="BA549" i="2"/>
  <c r="AY675" i="2"/>
  <c r="AZ691" i="2"/>
  <c r="AX691" i="2"/>
  <c r="AY573" i="2"/>
  <c r="AX573" i="2"/>
  <c r="BA628" i="2"/>
  <c r="AZ412" i="2"/>
  <c r="AZ588" i="2"/>
  <c r="BA658" i="2"/>
  <c r="AZ515" i="2"/>
  <c r="AX547" i="2"/>
  <c r="AY549" i="2"/>
  <c r="AZ531" i="2"/>
  <c r="BB440" i="2"/>
  <c r="AZ592" i="2"/>
  <c r="AY600" i="2"/>
  <c r="AY399" i="2"/>
  <c r="AZ399" i="2"/>
  <c r="AZ472" i="2"/>
  <c r="BB371" i="2"/>
  <c r="AY390" i="2"/>
  <c r="BB472" i="2"/>
  <c r="AZ643" i="2"/>
  <c r="BB588" i="2"/>
  <c r="AY542" i="2"/>
  <c r="BA423" i="2"/>
  <c r="AZ600" i="2"/>
  <c r="AY584" i="2"/>
  <c r="AX584" i="2"/>
  <c r="BA375" i="2"/>
  <c r="AY375" i="2"/>
  <c r="AY464" i="2"/>
  <c r="BB615" i="2"/>
  <c r="BB679" i="2"/>
  <c r="AX607" i="2"/>
  <c r="BA445" i="2"/>
  <c r="BA525" i="2"/>
  <c r="BB493" i="2"/>
  <c r="AX631" i="2"/>
  <c r="BB680" i="2"/>
  <c r="AZ680" i="2"/>
  <c r="AY678" i="2"/>
  <c r="AZ678" i="2"/>
  <c r="BA663" i="2"/>
  <c r="BB663" i="2"/>
  <c r="AZ659" i="2"/>
  <c r="BB659" i="2"/>
  <c r="BA659" i="2"/>
  <c r="AZ646" i="2"/>
  <c r="AY646" i="2"/>
  <c r="AX646" i="2"/>
  <c r="AY614" i="2"/>
  <c r="AX614" i="2"/>
  <c r="BA614" i="2"/>
  <c r="BB614" i="2"/>
  <c r="AZ614" i="2"/>
  <c r="BB606" i="2"/>
  <c r="BA606" i="2"/>
  <c r="AY606" i="2"/>
  <c r="AX606" i="2"/>
  <c r="BB599" i="2"/>
  <c r="BA599" i="2"/>
  <c r="AZ599" i="2"/>
  <c r="AY591" i="2"/>
  <c r="BA591" i="2"/>
  <c r="AX591" i="2"/>
  <c r="BA587" i="2"/>
  <c r="AX587" i="2"/>
  <c r="AZ587" i="2"/>
  <c r="BB587" i="2"/>
  <c r="BB583" i="2"/>
  <c r="AY583" i="2"/>
  <c r="BA583" i="2"/>
  <c r="AZ567" i="2"/>
  <c r="BB567" i="2"/>
  <c r="BB543" i="2"/>
  <c r="AZ543" i="2"/>
  <c r="AY543" i="2"/>
  <c r="BA541" i="2"/>
  <c r="AY541" i="2"/>
  <c r="AY526" i="2"/>
  <c r="BA526" i="2"/>
  <c r="BB526" i="2"/>
  <c r="BB496" i="2"/>
  <c r="BA496" i="2"/>
  <c r="BB485" i="2"/>
  <c r="AZ485" i="2"/>
  <c r="AZ471" i="2"/>
  <c r="BA471" i="2"/>
  <c r="AY471" i="2"/>
  <c r="AX471" i="2"/>
  <c r="BB471" i="2"/>
  <c r="BB455" i="2"/>
  <c r="BA455" i="2"/>
  <c r="AY455" i="2"/>
  <c r="AZ446" i="2"/>
  <c r="AX446" i="2"/>
  <c r="BB446" i="2"/>
  <c r="AY446" i="2"/>
  <c r="BA446" i="2"/>
  <c r="BB416" i="2"/>
  <c r="AZ416" i="2"/>
  <c r="BA413" i="2"/>
  <c r="AY413" i="2"/>
  <c r="AX413" i="2"/>
  <c r="AZ413" i="2"/>
  <c r="AY403" i="2"/>
  <c r="AX403" i="2"/>
  <c r="AZ392" i="2"/>
  <c r="BA392" i="2"/>
  <c r="BB392" i="2"/>
  <c r="AY389" i="2"/>
  <c r="BB389" i="2"/>
  <c r="AX382" i="2"/>
  <c r="AY382" i="2"/>
  <c r="AZ382" i="2"/>
  <c r="BA382" i="2"/>
  <c r="BB382" i="2"/>
  <c r="BA683" i="2"/>
  <c r="BB347" i="2"/>
  <c r="BA443" i="2"/>
  <c r="AZ118" i="2"/>
  <c r="BB438" i="2"/>
  <c r="BA166" i="2"/>
  <c r="AY171" i="2"/>
  <c r="AY187" i="2"/>
  <c r="AY359" i="2"/>
  <c r="AY303" i="2"/>
  <c r="BB199" i="2"/>
  <c r="AY71" i="2"/>
  <c r="AP631" i="2"/>
  <c r="AP519" i="2"/>
  <c r="AX239" i="2"/>
  <c r="AZ191" i="2"/>
  <c r="BA151" i="2"/>
  <c r="BA63" i="2"/>
  <c r="AP661" i="2"/>
  <c r="AQ661" i="2"/>
  <c r="AP594" i="2"/>
  <c r="AQ594" i="2"/>
  <c r="AP587" i="2"/>
  <c r="AQ587" i="2"/>
  <c r="AP568" i="2"/>
  <c r="AQ568" i="2"/>
  <c r="AP530" i="2"/>
  <c r="AQ530" i="2"/>
  <c r="AP523" i="2"/>
  <c r="AQ523" i="2"/>
  <c r="AP521" i="2"/>
  <c r="AQ521" i="2"/>
  <c r="AP506" i="2"/>
  <c r="AQ506" i="2"/>
  <c r="AP482" i="2"/>
  <c r="AQ482" i="2"/>
  <c r="AP461" i="2"/>
  <c r="AQ461" i="2"/>
  <c r="AP442" i="2"/>
  <c r="AQ442" i="2"/>
  <c r="AP410" i="2"/>
  <c r="AQ410" i="2"/>
  <c r="AQ378" i="2"/>
  <c r="AQ304" i="2"/>
  <c r="AQ287" i="2"/>
  <c r="AQ272" i="2"/>
  <c r="AQ250" i="2"/>
  <c r="AQ239" i="2"/>
  <c r="AQ226" i="2"/>
  <c r="AQ202" i="2"/>
  <c r="AQ178" i="2"/>
  <c r="AQ167" i="2"/>
  <c r="AQ132" i="2"/>
  <c r="AQ113" i="2"/>
  <c r="AQ77" i="2"/>
  <c r="AQ60" i="2"/>
  <c r="AQ45" i="2"/>
  <c r="AQ42" i="2"/>
  <c r="AQ34" i="2"/>
  <c r="AQ15" i="2"/>
  <c r="AP195" i="2"/>
</calcChain>
</file>

<file path=xl/sharedStrings.xml><?xml version="1.0" encoding="utf-8"?>
<sst xmlns="http://schemas.openxmlformats.org/spreadsheetml/2006/main" count="16990" uniqueCount="1366">
  <si>
    <t>Fact. debiteur</t>
  </si>
  <si>
    <t>Relat. Debiteur</t>
  </si>
  <si>
    <t>Naam relatie</t>
  </si>
  <si>
    <t>TvD</t>
  </si>
  <si>
    <t>Organisatie</t>
  </si>
  <si>
    <t>Afdeling/PO</t>
  </si>
  <si>
    <t>Naam</t>
  </si>
  <si>
    <t>Adres</t>
  </si>
  <si>
    <t>Postcode</t>
  </si>
  <si>
    <t>Plaats</t>
  </si>
  <si>
    <t>Contract code</t>
  </si>
  <si>
    <t>Contract omschrijving</t>
  </si>
  <si>
    <t>Ingangsdatum</t>
  </si>
  <si>
    <t>Eind datum</t>
  </si>
  <si>
    <t>Opdracht nr.</t>
  </si>
  <si>
    <t>Afval code</t>
  </si>
  <si>
    <t>Afval omschrijving</t>
  </si>
  <si>
    <t>Eural code</t>
  </si>
  <si>
    <t>Gebruikelijke naam</t>
  </si>
  <si>
    <t>Afvalstroomnummer</t>
  </si>
  <si>
    <t>Bonnummer</t>
  </si>
  <si>
    <t>Container</t>
  </si>
  <si>
    <t>Aantal</t>
  </si>
  <si>
    <t>Eenheid</t>
  </si>
  <si>
    <t>Artikel</t>
  </si>
  <si>
    <t>Artikel omschrijving</t>
  </si>
  <si>
    <t>BTW code</t>
  </si>
  <si>
    <t>BTW soort</t>
  </si>
  <si>
    <t>BTW klasse</t>
  </si>
  <si>
    <t>Kostendrager</t>
  </si>
  <si>
    <t>Factuurtekst</t>
  </si>
  <si>
    <t>Eenheidsprijs</t>
  </si>
  <si>
    <t>Omzet</t>
  </si>
  <si>
    <t>Factuur</t>
  </si>
  <si>
    <t>Rekening</t>
  </si>
  <si>
    <t>Led. freq.</t>
  </si>
  <si>
    <t>Route</t>
  </si>
  <si>
    <t>Printen op factuur</t>
  </si>
  <si>
    <t>Kenmerk</t>
  </si>
  <si>
    <t>Controller</t>
  </si>
  <si>
    <t>Maandnr</t>
  </si>
  <si>
    <t>Maand</t>
  </si>
  <si>
    <t>Kwartaal</t>
  </si>
  <si>
    <t>Jaar</t>
  </si>
  <si>
    <t>Afvalstroom</t>
  </si>
  <si>
    <t>Gewicht</t>
  </si>
  <si>
    <t>Kosten</t>
  </si>
  <si>
    <t>Opbrengsten</t>
  </si>
  <si>
    <t>TNO gecertificeerd</t>
  </si>
  <si>
    <r>
      <t>kg CO</t>
    </r>
    <r>
      <rPr>
        <vertAlign val="sub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vermeden per ton</t>
    </r>
  </si>
  <si>
    <t>Grondstof</t>
  </si>
  <si>
    <t>Groene energie</t>
  </si>
  <si>
    <t>Grijze energie</t>
  </si>
  <si>
    <t>Afval</t>
  </si>
  <si>
    <t>Gymzaal Muspelplein</t>
  </si>
  <si>
    <t>Container mutaties rol</t>
  </si>
  <si>
    <t>ROL,SPG,RCM Zuid</t>
  </si>
  <si>
    <t xml:space="preserve">Alberickstraat 51 </t>
  </si>
  <si>
    <t>5922 BM</t>
  </si>
  <si>
    <t>VENLO</t>
  </si>
  <si>
    <t>226k213112</t>
  </si>
  <si>
    <t xml:space="preserve">RCM </t>
  </si>
  <si>
    <t>301385,4342,21218</t>
  </si>
  <si>
    <t>226C0561289</t>
  </si>
  <si>
    <t>240 mini k-vg/grijs deksel</t>
  </si>
  <si>
    <t>STUK</t>
  </si>
  <si>
    <t>PL0240</t>
  </si>
  <si>
    <t>Plaatsen 240 ltr. rolcontainer</t>
  </si>
  <si>
    <t>H</t>
  </si>
  <si>
    <t>A</t>
  </si>
  <si>
    <t>NL-1</t>
  </si>
  <si>
    <t xml:space="preserve">Plaatsen 240 ltr. rolcontainer           </t>
  </si>
  <si>
    <t xml:space="preserve">Ja </t>
  </si>
  <si>
    <t>FA Verzamel maand,CS Zuid,Factblok CPUM 2022 NOZU</t>
  </si>
  <si>
    <t>Gymzaal de Meule</t>
  </si>
  <si>
    <t xml:space="preserve">Albert Cuypstraat 1 </t>
  </si>
  <si>
    <t>5914 XE</t>
  </si>
  <si>
    <t>226k213115</t>
  </si>
  <si>
    <t>301385,4342,21214</t>
  </si>
  <si>
    <t>226C0561314</t>
  </si>
  <si>
    <t>MFC de Schans</t>
  </si>
  <si>
    <t xml:space="preserve">Burgemeester Van Soest-Jansbekenplein 1 </t>
  </si>
  <si>
    <t>5944 BN</t>
  </si>
  <si>
    <t>ARCEN</t>
  </si>
  <si>
    <t>226k213118</t>
  </si>
  <si>
    <t>301385,4342,22029</t>
  </si>
  <si>
    <t>226C0561319</t>
  </si>
  <si>
    <t>Sporthal Gulick</t>
  </si>
  <si>
    <t xml:space="preserve">De Drink 7 </t>
  </si>
  <si>
    <t>5932 CP</t>
  </si>
  <si>
    <t>TEGELEN</t>
  </si>
  <si>
    <t>226k213121</t>
  </si>
  <si>
    <t>301385,4342,21104</t>
  </si>
  <si>
    <t>226C0561299</t>
  </si>
  <si>
    <t>1100 din k-vg/grijs dks pl</t>
  </si>
  <si>
    <t>PL1100</t>
  </si>
  <si>
    <t>Plaatsen 1100 ltr. rolcontainer</t>
  </si>
  <si>
    <t xml:space="preserve">Plaatsen 1100 ltr. rolcontainer           </t>
  </si>
  <si>
    <t>Kan Doen West</t>
  </si>
  <si>
    <t>Dickenslaan 50 A</t>
  </si>
  <si>
    <t>5924 VX</t>
  </si>
  <si>
    <t>226k213125</t>
  </si>
  <si>
    <t>302604,4342,22029</t>
  </si>
  <si>
    <t>226C0561290</t>
  </si>
  <si>
    <t>2500 euro s-grijs</t>
  </si>
  <si>
    <t>PL2500</t>
  </si>
  <si>
    <t>Plaatsen 2500 ltr. rolcontainer</t>
  </si>
  <si>
    <t xml:space="preserve">Plaatsen 2500 ltr. rolcontainer           </t>
  </si>
  <si>
    <t>Gemeente archief</t>
  </si>
  <si>
    <t>Gemeente Archief</t>
  </si>
  <si>
    <t xml:space="preserve">Dokter Blumenkampstraat 1 </t>
  </si>
  <si>
    <t>5914 PV</t>
  </si>
  <si>
    <t>226k213131</t>
  </si>
  <si>
    <t>302330,4342,240111</t>
  </si>
  <si>
    <t>226C0561315</t>
  </si>
  <si>
    <t>Sporthal Egerbos</t>
  </si>
  <si>
    <t xml:space="preserve">Drie Decembersingel 34 </t>
  </si>
  <si>
    <t>5922 BD</t>
  </si>
  <si>
    <t>226k213134</t>
  </si>
  <si>
    <t>301385,4342,21103</t>
  </si>
  <si>
    <t>226C0561288</t>
  </si>
  <si>
    <t>Zwembad de Wisselslag</t>
  </si>
  <si>
    <t xml:space="preserve">Drie Decembersingel 52 </t>
  </si>
  <si>
    <t>5921 AC</t>
  </si>
  <si>
    <t>226k213139</t>
  </si>
  <si>
    <t>301385,4342,21002</t>
  </si>
  <si>
    <t>226C0561287</t>
  </si>
  <si>
    <t>660 din k-vg/blauw deksel</t>
  </si>
  <si>
    <t>PL0660</t>
  </si>
  <si>
    <t>Plaatsen 660 ltr. rolcontainer</t>
  </si>
  <si>
    <t xml:space="preserve">Plaatsen 660 ltr. rolcontainer           </t>
  </si>
  <si>
    <t>Gymzaal Emmastraat</t>
  </si>
  <si>
    <t xml:space="preserve">Emmastraat 126 </t>
  </si>
  <si>
    <t>5912 CT</t>
  </si>
  <si>
    <t>226k213144</t>
  </si>
  <si>
    <t>301385,4342,21205</t>
  </si>
  <si>
    <t>226C0561312</t>
  </si>
  <si>
    <t>Kan Doen Cocon</t>
  </si>
  <si>
    <t xml:space="preserve">Galgenvenstraat 250 </t>
  </si>
  <si>
    <t>5932 SW</t>
  </si>
  <si>
    <t>226k213161</t>
  </si>
  <si>
    <t>301110,4342,</t>
  </si>
  <si>
    <t>226C0561300</t>
  </si>
  <si>
    <t>Gymzaal Goudenregenstraat</t>
  </si>
  <si>
    <t xml:space="preserve">Goudenregenstraat 45 </t>
  </si>
  <si>
    <t>5925 AP</t>
  </si>
  <si>
    <t>226k213167</t>
  </si>
  <si>
    <t>301385,4342,21217</t>
  </si>
  <si>
    <t>226C0561291</t>
  </si>
  <si>
    <t>Gemeente Venlo inzake Sport en Facility Sporthal Hagerhof</t>
  </si>
  <si>
    <t>Sporthal Hagerhof</t>
  </si>
  <si>
    <t xml:space="preserve">Hagerhofweg 21 </t>
  </si>
  <si>
    <t>5912 PN</t>
  </si>
  <si>
    <t>226k213170</t>
  </si>
  <si>
    <t>301385,4342,21105</t>
  </si>
  <si>
    <t>226C0561311</t>
  </si>
  <si>
    <t>Stadskantoor</t>
  </si>
  <si>
    <t xml:space="preserve">Veilingstraat 1 </t>
  </si>
  <si>
    <t>5912 AG</t>
  </si>
  <si>
    <t>226k213176</t>
  </si>
  <si>
    <t>500020,4342,24010</t>
  </si>
  <si>
    <t>226C0561310</t>
  </si>
  <si>
    <t>240 mini k-vg/geel deksel</t>
  </si>
  <si>
    <t>Gemeente Venlo inzake Sport en Facility Sportpark Maasenhof</t>
  </si>
  <si>
    <t>Sportpark Maasenhof</t>
  </si>
  <si>
    <t xml:space="preserve">Heymansstraat 101 </t>
  </si>
  <si>
    <t>5927 NP</t>
  </si>
  <si>
    <t>226k213196</t>
  </si>
  <si>
    <t>301395,4342,21317</t>
  </si>
  <si>
    <t>226C0561292</t>
  </si>
  <si>
    <t>Gymzaal Hoogstraat</t>
  </si>
  <si>
    <t>Hoogstraat 38 A</t>
  </si>
  <si>
    <t>5931 GC</t>
  </si>
  <si>
    <t>226k213201</t>
  </si>
  <si>
    <t>301385,4342,21206</t>
  </si>
  <si>
    <t>226C0561294</t>
  </si>
  <si>
    <t>Gemeente Venlo Hulsterweg</t>
  </si>
  <si>
    <t xml:space="preserve">Hulsterweg 19 </t>
  </si>
  <si>
    <t>5912 PL</t>
  </si>
  <si>
    <t>226k213204</t>
  </si>
  <si>
    <t>500020,4342,24002</t>
  </si>
  <si>
    <t>226C0561309</t>
  </si>
  <si>
    <t>Gymzaal Leutherweg</t>
  </si>
  <si>
    <t xml:space="preserve">Leutherweg 193 </t>
  </si>
  <si>
    <t>5915 CG</t>
  </si>
  <si>
    <t>226k213206</t>
  </si>
  <si>
    <t>301385,4342,21208</t>
  </si>
  <si>
    <t>226C0561317</t>
  </si>
  <si>
    <t>Gymzaal Ligsterhofweg</t>
  </si>
  <si>
    <t xml:space="preserve">Lingsterhofweg 122 </t>
  </si>
  <si>
    <t>5931 MB</t>
  </si>
  <si>
    <t>226k213209</t>
  </si>
  <si>
    <t>301385,4342,21215</t>
  </si>
  <si>
    <t>226C0561295</t>
  </si>
  <si>
    <t>Bakwagens</t>
  </si>
  <si>
    <t>Semler Inzameling</t>
  </si>
  <si>
    <t>941k018573</t>
  </si>
  <si>
    <t xml:space="preserve">Swill 120 liter abonnement </t>
  </si>
  <si>
    <t>swill, route</t>
  </si>
  <si>
    <t>941C0132165</t>
  </si>
  <si>
    <t>120 ltr rolcont. swill</t>
  </si>
  <si>
    <t>PL0120 ZR</t>
  </si>
  <si>
    <t>Plaatsen 120 liter rolcontainer</t>
  </si>
  <si>
    <t xml:space="preserve">Plaatsen 120 liter rolcontainer           </t>
  </si>
  <si>
    <t>Nee</t>
  </si>
  <si>
    <t>Gemeente Venlo Monseigneur Nolensplein</t>
  </si>
  <si>
    <t xml:space="preserve">Monseigneur Nolensplein 31 </t>
  </si>
  <si>
    <t>5911 GG</t>
  </si>
  <si>
    <t>941k018574</t>
  </si>
  <si>
    <t>500020,4342,23021</t>
  </si>
  <si>
    <t>941C0132166</t>
  </si>
  <si>
    <t>941k018572</t>
  </si>
  <si>
    <t>941C0132167</t>
  </si>
  <si>
    <t>Gemeente Venlo Nedinscoplein</t>
  </si>
  <si>
    <t>Gemeente Venlo Nediscoplein</t>
  </si>
  <si>
    <t xml:space="preserve">Nedinscoplein 60 </t>
  </si>
  <si>
    <t>5912 AP</t>
  </si>
  <si>
    <t>941k018575</t>
  </si>
  <si>
    <t>500030,4342,24050</t>
  </si>
  <si>
    <t>941C0132168</t>
  </si>
  <si>
    <t>226k213221</t>
  </si>
  <si>
    <t>226C0561303</t>
  </si>
  <si>
    <t>226k213227</t>
  </si>
  <si>
    <t>226C0561308</t>
  </si>
  <si>
    <t>660 din k-vg/grijs deksel</t>
  </si>
  <si>
    <t>Sportpark de Vrijenbroek</t>
  </si>
  <si>
    <t xml:space="preserve">Wittendijkweg 59 </t>
  </si>
  <si>
    <t>5912 PJ</t>
  </si>
  <si>
    <t>226k213234</t>
  </si>
  <si>
    <t>301395,4342,21321</t>
  </si>
  <si>
    <t>226C0561307</t>
  </si>
  <si>
    <t>Gymzaal Reinbeekstraat</t>
  </si>
  <si>
    <t xml:space="preserve">Rijnbeekstraat 4 </t>
  </si>
  <si>
    <t>5913 GA</t>
  </si>
  <si>
    <t>226k213238</t>
  </si>
  <si>
    <t>301385,4342,21106</t>
  </si>
  <si>
    <t>226C0561313</t>
  </si>
  <si>
    <t>Gymzaal Pastoor Op Heijstraat</t>
  </si>
  <si>
    <t xml:space="preserve">Pastoor Op Heijstraat 24 </t>
  </si>
  <si>
    <t>5912 BT</t>
  </si>
  <si>
    <t>226k213247</t>
  </si>
  <si>
    <t>301385,4342,21210</t>
  </si>
  <si>
    <t>226C0561306</t>
  </si>
  <si>
    <t>Gymzaal Steijl</t>
  </si>
  <si>
    <t xml:space="preserve">Sint Sebastianusstraat 2 </t>
  </si>
  <si>
    <t>5935 AX</t>
  </si>
  <si>
    <t>STEYL</t>
  </si>
  <si>
    <t>226k213252</t>
  </si>
  <si>
    <t>301385,4342,21212</t>
  </si>
  <si>
    <t>226C0561302</t>
  </si>
  <si>
    <t>Gymzaal Spectstraat</t>
  </si>
  <si>
    <t>Gymzaal Spechtstraat</t>
  </si>
  <si>
    <t xml:space="preserve">Spechtstraat 54 </t>
  </si>
  <si>
    <t>5932 VK</t>
  </si>
  <si>
    <t>226k213255</t>
  </si>
  <si>
    <t>301385,4342,21211</t>
  </si>
  <si>
    <t>226C0561301</t>
  </si>
  <si>
    <t>Rolcontainerdiensten</t>
  </si>
  <si>
    <t>226k213188</t>
  </si>
  <si>
    <t xml:space="preserve">Foliezakken 400 liter op afroep </t>
  </si>
  <si>
    <t>226C0560457</t>
  </si>
  <si>
    <t>VK0400FROL-FOLI</t>
  </si>
  <si>
    <t>Levering 400 ltr. foliezakken per rol</t>
  </si>
  <si>
    <t xml:space="preserve">Levering 400 ltr. foliezakken per rol           </t>
  </si>
  <si>
    <t>Extra dienst</t>
  </si>
  <si>
    <t>KEER</t>
  </si>
  <si>
    <t>VERZENDKOSTEN</t>
  </si>
  <si>
    <t>Verzendkosten</t>
  </si>
  <si>
    <t xml:space="preserve">Verzendkosten           </t>
  </si>
  <si>
    <t>VK0400FZH-FOLIE</t>
  </si>
  <si>
    <t>Verkoop 400 ltr. houder voor foliezakken</t>
  </si>
  <si>
    <t xml:space="preserve">Verkoop 400 ltr. houder voor foliezakken           </t>
  </si>
  <si>
    <t>226k213370</t>
  </si>
  <si>
    <t xml:space="preserve">Verkoop foliezakken en foliezakhouders </t>
  </si>
  <si>
    <t>226C0560458</t>
  </si>
  <si>
    <t>226k213372</t>
  </si>
  <si>
    <t xml:space="preserve">Verkoop foliezakken en foliezakhouder </t>
  </si>
  <si>
    <t>226C0560459</t>
  </si>
  <si>
    <t>Stichting KanDoen Vogelhut</t>
  </si>
  <si>
    <t xml:space="preserve">Merelweg 1 </t>
  </si>
  <si>
    <t>5915 BT</t>
  </si>
  <si>
    <t>226k213382</t>
  </si>
  <si>
    <t>226C0561316</t>
  </si>
  <si>
    <t>302330,4342,24011</t>
  </si>
  <si>
    <t>226C0561579</t>
  </si>
  <si>
    <t>770 din k-vg/grijs deksel</t>
  </si>
  <si>
    <t>PL0770</t>
  </si>
  <si>
    <t>Plaatsen 770 ltr. rolcontainer</t>
  </si>
  <si>
    <t xml:space="preserve">Plaatsen 770 ltr. rolcontainer           </t>
  </si>
  <si>
    <t>226C0563184</t>
  </si>
  <si>
    <t>226C0564795</t>
  </si>
  <si>
    <t>OP2500</t>
  </si>
  <si>
    <t>Ophalen 2500 ltr. rolcontainer</t>
  </si>
  <si>
    <t xml:space="preserve">Ophalen 2500 ltr. rolcontainer           </t>
  </si>
  <si>
    <t>941k018625</t>
  </si>
  <si>
    <t xml:space="preserve">Frietvet 60 liter op afroep </t>
  </si>
  <si>
    <t>941C0132424</t>
  </si>
  <si>
    <t>60 liter vat frituurvet</t>
  </si>
  <si>
    <t>PL0060 ZR</t>
  </si>
  <si>
    <t>Plaatsen 60 liter vat</t>
  </si>
  <si>
    <t xml:space="preserve">Plaatsen 60 liter vat           </t>
  </si>
  <si>
    <t>226k213236</t>
  </si>
  <si>
    <t xml:space="preserve">Restafval 1100 ltr abonnement </t>
  </si>
  <si>
    <t>brandbaar bedrijfsafval, route</t>
  </si>
  <si>
    <t>11B720001946</t>
  </si>
  <si>
    <t>226C0564586</t>
  </si>
  <si>
    <t>Rol vervangende lediging</t>
  </si>
  <si>
    <t>VERVANG-REST</t>
  </si>
  <si>
    <t>Vervangende lediging restafval</t>
  </si>
  <si>
    <t xml:space="preserve">Vervangende lediging restafval           </t>
  </si>
  <si>
    <t>VE1142</t>
  </si>
  <si>
    <t>226k213130</t>
  </si>
  <si>
    <t xml:space="preserve">Restafval 770 liter abonnement </t>
  </si>
  <si>
    <t>226C0564374</t>
  </si>
  <si>
    <t>VE5142</t>
  </si>
  <si>
    <t>226k213136</t>
  </si>
  <si>
    <t xml:space="preserve">Papier 660 liter op afroep </t>
  </si>
  <si>
    <t>papier &amp; karton, route</t>
  </si>
  <si>
    <t>11B720001950</t>
  </si>
  <si>
    <t>226C0566836</t>
  </si>
  <si>
    <t>LE0660-PAPI</t>
  </si>
  <si>
    <t>Lediging 660 ltr. papier/karton</t>
  </si>
  <si>
    <t xml:space="preserve">Lediging 660 ltr. papier/karton rolcontainer          </t>
  </si>
  <si>
    <t>VE2212</t>
  </si>
  <si>
    <t>941C0132883</t>
  </si>
  <si>
    <t>VERVANG-SWILL</t>
  </si>
  <si>
    <t>Vervangende lediging swill</t>
  </si>
  <si>
    <t xml:space="preserve">Vervangende lediging swill           </t>
  </si>
  <si>
    <t>941C0133391</t>
  </si>
  <si>
    <t>941C0133410</t>
  </si>
  <si>
    <t>941C0134092</t>
  </si>
  <si>
    <t>226C0575720</t>
  </si>
  <si>
    <t>VE5222</t>
  </si>
  <si>
    <t>226k213203</t>
  </si>
  <si>
    <t xml:space="preserve">Papier 660 liter abonnement </t>
  </si>
  <si>
    <t>226C0581318</t>
  </si>
  <si>
    <t>VERVANG-PAPI</t>
  </si>
  <si>
    <t>Vervangende lediging papier/karton</t>
  </si>
  <si>
    <t xml:space="preserve">Vervangende lediging papier/karton           </t>
  </si>
  <si>
    <t>226C0581869</t>
  </si>
  <si>
    <t>226C0582246</t>
  </si>
  <si>
    <t>VE3212</t>
  </si>
  <si>
    <t>226C0583217</t>
  </si>
  <si>
    <t>VE5212</t>
  </si>
  <si>
    <t>226k213138</t>
  </si>
  <si>
    <t xml:space="preserve">Restafval 1100 liter abonnement </t>
  </si>
  <si>
    <t>226C0583843</t>
  </si>
  <si>
    <t>LE1100-REST</t>
  </si>
  <si>
    <t>Lediging 1100 ltr. restafval</t>
  </si>
  <si>
    <t xml:space="preserve">Lediging 1100 ltr. restafval rolcontainer          </t>
  </si>
  <si>
    <t>VE2142</t>
  </si>
  <si>
    <t>Oud gebouw VHC</t>
  </si>
  <si>
    <t>Gebouw VHC</t>
  </si>
  <si>
    <t xml:space="preserve">Louisenburgweg 5 </t>
  </si>
  <si>
    <t>5916 NA</t>
  </si>
  <si>
    <t>226k219650</t>
  </si>
  <si>
    <t>226C0585477</t>
  </si>
  <si>
    <t>226C0586336</t>
  </si>
  <si>
    <t>226C0586932</t>
  </si>
  <si>
    <t>400 ltr foliezakken</t>
  </si>
  <si>
    <t>LE0400FZK-FOLI</t>
  </si>
  <si>
    <t>Lediging 400 ltr. foliezak</t>
  </si>
  <si>
    <t xml:space="preserve">Lediging 400 ltr. foliezak           </t>
  </si>
  <si>
    <t>VE4211</t>
  </si>
  <si>
    <t>226C0588235</t>
  </si>
  <si>
    <t>226C0588732</t>
  </si>
  <si>
    <t>Gemeente Venlo inzake Sport &amp; Facility</t>
  </si>
  <si>
    <t xml:space="preserve">Hanzeplaats 1 </t>
  </si>
  <si>
    <t>5912 AT</t>
  </si>
  <si>
    <t>226k221336</t>
  </si>
  <si>
    <t>226C0592163</t>
  </si>
  <si>
    <t>500 din k-marmer vrt pap</t>
  </si>
  <si>
    <t>PL0500 DD</t>
  </si>
  <si>
    <t>Plaatsen 500 ltr. destra data</t>
  </si>
  <si>
    <t xml:space="preserve">Plaatsen 500 ltr. destra data rolcontainer          </t>
  </si>
  <si>
    <t>226C0593616</t>
  </si>
  <si>
    <t>226C0597283</t>
  </si>
  <si>
    <t>226k213173</t>
  </si>
  <si>
    <t>226C0604487</t>
  </si>
  <si>
    <t>226C0605384</t>
  </si>
  <si>
    <t>226k213175</t>
  </si>
  <si>
    <t xml:space="preserve">Restafval 2500 liter abonnement </t>
  </si>
  <si>
    <t>500020,4342,24010 EL iov mevr Liebregts</t>
  </si>
  <si>
    <t>226C0605371</t>
  </si>
  <si>
    <t>EL2500-REST</t>
  </si>
  <si>
    <t>Extra lediging 2500 ltr. restafval</t>
  </si>
  <si>
    <t xml:space="preserve">Extra lediging 2500 ltr. restafval rolcontainer          </t>
  </si>
  <si>
    <t>226C0607491</t>
  </si>
  <si>
    <t>Breda Destra Data Inzameling</t>
  </si>
  <si>
    <t>274k003690</t>
  </si>
  <si>
    <t>Gevonden voorwerpen vertrouwelijke vernietiging via bak In 500L DD container</t>
  </si>
  <si>
    <t>274C0010594</t>
  </si>
  <si>
    <t>TR BAKWA RIT</t>
  </si>
  <si>
    <t>Transport bakwagen per rit</t>
  </si>
  <si>
    <t xml:space="preserve">Transport bakwagen per rit           </t>
  </si>
  <si>
    <t>NPI ter vertrouwelijke vernietiging, niet route</t>
  </si>
  <si>
    <t>93DTBNPI0005</t>
  </si>
  <si>
    <t>TON</t>
  </si>
  <si>
    <t>VX07NPIVERT-TON</t>
  </si>
  <si>
    <t>Inzameling NPI ter vertrouwelijke vernietiging per ton</t>
  </si>
  <si>
    <t xml:space="preserve">Inzameling NPI ter vertrouwelijke vernietiging per ton           </t>
  </si>
  <si>
    <t>IN PALLET</t>
  </si>
  <si>
    <t>Pallet per stuk</t>
  </si>
  <si>
    <t xml:space="preserve">Pallet per stuk           </t>
  </si>
  <si>
    <t>VERKLARING</t>
  </si>
  <si>
    <t>Vernietigingsverklaring</t>
  </si>
  <si>
    <t xml:space="preserve">Vernietigingsverklaring           </t>
  </si>
  <si>
    <t>226k225194</t>
  </si>
  <si>
    <t>226C0610354</t>
  </si>
  <si>
    <t>BRAND-DIEFSTAL</t>
  </si>
  <si>
    <t>Vervanging container i.v.m. brand of</t>
  </si>
  <si>
    <t xml:space="preserve">Vervanging container i.v.m. brand of diefstal          </t>
  </si>
  <si>
    <t>226k213117</t>
  </si>
  <si>
    <t xml:space="preserve">Restafval 240 liter abonnement </t>
  </si>
  <si>
    <t>226C0620782</t>
  </si>
  <si>
    <t>VE2132</t>
  </si>
  <si>
    <t>226k213133</t>
  </si>
  <si>
    <t>bedrijfsafval route Green Collective</t>
  </si>
  <si>
    <t>11B720005550</t>
  </si>
  <si>
    <t>226C0620783</t>
  </si>
  <si>
    <t>GC2VNL</t>
  </si>
  <si>
    <t>226k213233</t>
  </si>
  <si>
    <t>Restafval 1100 liter abonnement Afsluitbaar</t>
  </si>
  <si>
    <t>226C0620417</t>
  </si>
  <si>
    <t>GC1VNL</t>
  </si>
  <si>
    <t>226C0620418</t>
  </si>
  <si>
    <t>226C0611867</t>
  </si>
  <si>
    <t>Reiniging</t>
  </si>
  <si>
    <t>Overig Zuid</t>
  </si>
  <si>
    <t>227k017662</t>
  </si>
  <si>
    <t xml:space="preserve">Vetput &lt;1m3 lediging 2x per jaar </t>
  </si>
  <si>
    <t>227C0140170</t>
  </si>
  <si>
    <t>LE&lt;1M3 VETPUT</t>
  </si>
  <si>
    <t>Ledigen vetput t/m 1 m3</t>
  </si>
  <si>
    <t xml:space="preserve">Ledigen vetput t/m 1 m3           </t>
  </si>
  <si>
    <t>METER</t>
  </si>
  <si>
    <t>SLANG-MTR</t>
  </si>
  <si>
    <t>Extra slang per meter</t>
  </si>
  <si>
    <t xml:space="preserve">Extra slang per meter           </t>
  </si>
  <si>
    <t>226k213251</t>
  </si>
  <si>
    <t>226C0620784</t>
  </si>
  <si>
    <t>VE2152</t>
  </si>
  <si>
    <t>226k213114</t>
  </si>
  <si>
    <t>226C0620419</t>
  </si>
  <si>
    <t>226C0620420</t>
  </si>
  <si>
    <t>226k213218</t>
  </si>
  <si>
    <t>226C0620785</t>
  </si>
  <si>
    <t>226k213205</t>
  </si>
  <si>
    <t>226C0620421</t>
  </si>
  <si>
    <t>226k213226</t>
  </si>
  <si>
    <t xml:space="preserve">Restafval 660 liter abonnement </t>
  </si>
  <si>
    <t>226C0620422</t>
  </si>
  <si>
    <t>226k213380</t>
  </si>
  <si>
    <t>226C0620423</t>
  </si>
  <si>
    <t>226k213111</t>
  </si>
  <si>
    <t>226C0620786</t>
  </si>
  <si>
    <t>226C0613870</t>
  </si>
  <si>
    <t>226k213169</t>
  </si>
  <si>
    <t>226C0615058</t>
  </si>
  <si>
    <t>GC3VNL</t>
  </si>
  <si>
    <t>226C0616644</t>
  </si>
  <si>
    <t>226C0616645</t>
  </si>
  <si>
    <t>226k213192</t>
  </si>
  <si>
    <t>226C0618331</t>
  </si>
  <si>
    <t>VE1172</t>
  </si>
  <si>
    <t>brandbaar bedrijfsafval ter overslag</t>
  </si>
  <si>
    <t>bedrijfsafval ter overslag Green Collective</t>
  </si>
  <si>
    <t>11B720005533</t>
  </si>
  <si>
    <t>226C0620062</t>
  </si>
  <si>
    <t>GC5VNL</t>
  </si>
  <si>
    <t>226C0620622</t>
  </si>
  <si>
    <t>VE1152</t>
  </si>
  <si>
    <t>226C0620787</t>
  </si>
  <si>
    <t>226C0620945</t>
  </si>
  <si>
    <t>226k227732</t>
  </si>
  <si>
    <t>226C0621285</t>
  </si>
  <si>
    <t>500 din k-grijs bruin dksl</t>
  </si>
  <si>
    <t>PL0500</t>
  </si>
  <si>
    <t>Plaatsen 500 ltr. rolcontainer</t>
  </si>
  <si>
    <t xml:space="preserve">Plaatsen 500 ltr. rolcontainer           </t>
  </si>
  <si>
    <t>226k227729</t>
  </si>
  <si>
    <t xml:space="preserve">Koffiebekerzakken verkoop </t>
  </si>
  <si>
    <t>226C0621469</t>
  </si>
  <si>
    <t>VK0080KROL-KART</t>
  </si>
  <si>
    <t>Levering 80 liter kartonnen bekers</t>
  </si>
  <si>
    <t xml:space="preserve">Levering 80 liter kartonnen bekers zakken per rol          </t>
  </si>
  <si>
    <t>226k213245</t>
  </si>
  <si>
    <t>226C0621835</t>
  </si>
  <si>
    <t>GC4VNL</t>
  </si>
  <si>
    <t>Gemeente Venlo/Expeditie</t>
  </si>
  <si>
    <t>226k228559</t>
  </si>
  <si>
    <t>226C0624788</t>
  </si>
  <si>
    <t>226k228558</t>
  </si>
  <si>
    <t>226C0624789</t>
  </si>
  <si>
    <t>226C0626814</t>
  </si>
  <si>
    <t>EL0660-PAPI</t>
  </si>
  <si>
    <t>Extra lediging 660 ltr. papier/karton</t>
  </si>
  <si>
    <t xml:space="preserve">Extra lediging 660 ltr. papier/karton rolcontainer          </t>
  </si>
  <si>
    <t>226C0627603</t>
  </si>
  <si>
    <t>Gemeente Venlo inzake Sport &amp; Facil</t>
  </si>
  <si>
    <t>226k229313</t>
  </si>
  <si>
    <t>226C0629693</t>
  </si>
  <si>
    <t>226k213113</t>
  </si>
  <si>
    <t xml:space="preserve">Reiniging rolcontainer </t>
  </si>
  <si>
    <t>226C0630683</t>
  </si>
  <si>
    <t>REIN CONT STUK</t>
  </si>
  <si>
    <t>Reiniging rolcontainer per stuk</t>
  </si>
  <si>
    <t xml:space="preserve">Reiniging rolcontainer per stuk           </t>
  </si>
  <si>
    <t>HE321V</t>
  </si>
  <si>
    <t>226k213116</t>
  </si>
  <si>
    <t xml:space="preserve">Reiniging rolcontainers </t>
  </si>
  <si>
    <t>226C0630684</t>
  </si>
  <si>
    <t>226k213119</t>
  </si>
  <si>
    <t>226C0630685</t>
  </si>
  <si>
    <t>226k213122</t>
  </si>
  <si>
    <t>226C0630686</t>
  </si>
  <si>
    <t>226k213128</t>
  </si>
  <si>
    <t>226C0630687</t>
  </si>
  <si>
    <t>REI CONT&gt;2500LT</t>
  </si>
  <si>
    <t>Reiniging rolcontainer &gt; 2500 ltr.</t>
  </si>
  <si>
    <t xml:space="preserve">Reiniging rolcontainer &gt; 2500 ltr.           </t>
  </si>
  <si>
    <t>226k213132</t>
  </si>
  <si>
    <t>226C0630688</t>
  </si>
  <si>
    <t>226k213135</t>
  </si>
  <si>
    <t>226C0630689</t>
  </si>
  <si>
    <t>226k213140</t>
  </si>
  <si>
    <t>226C0630690</t>
  </si>
  <si>
    <t>226k213145</t>
  </si>
  <si>
    <t>226C0630691</t>
  </si>
  <si>
    <t>226C0630692</t>
  </si>
  <si>
    <t>226k213168</t>
  </si>
  <si>
    <t>226C0630693</t>
  </si>
  <si>
    <t>226k213162</t>
  </si>
  <si>
    <t>226C0630694</t>
  </si>
  <si>
    <t>226k213171</t>
  </si>
  <si>
    <t>226C0630695</t>
  </si>
  <si>
    <t>226k213179</t>
  </si>
  <si>
    <t xml:space="preserve">Reinging containers </t>
  </si>
  <si>
    <t>226C0630696</t>
  </si>
  <si>
    <t>226k213197</t>
  </si>
  <si>
    <t xml:space="preserve">Reiniging containers </t>
  </si>
  <si>
    <t>226C0630697</t>
  </si>
  <si>
    <t>226k213202</t>
  </si>
  <si>
    <t>226C0630698</t>
  </si>
  <si>
    <t>226k213207</t>
  </si>
  <si>
    <t>226C0630699</t>
  </si>
  <si>
    <t>226k213210</t>
  </si>
  <si>
    <t>226C0630700</t>
  </si>
  <si>
    <t>226k213222</t>
  </si>
  <si>
    <t xml:space="preserve">Reinging rolcontainers </t>
  </si>
  <si>
    <t>226C0630701</t>
  </si>
  <si>
    <t>226k213228</t>
  </si>
  <si>
    <t>226C0630702</t>
  </si>
  <si>
    <t>226k213235</t>
  </si>
  <si>
    <t>226C0630703</t>
  </si>
  <si>
    <t>226k213242</t>
  </si>
  <si>
    <t>226C0630704</t>
  </si>
  <si>
    <t>226k213248</t>
  </si>
  <si>
    <t>226C0630705</t>
  </si>
  <si>
    <t>226k213253</t>
  </si>
  <si>
    <t>226C0630706</t>
  </si>
  <si>
    <t>226k213256</t>
  </si>
  <si>
    <t>226C0630707</t>
  </si>
  <si>
    <t>226k213383</t>
  </si>
  <si>
    <t>226C0630708</t>
  </si>
  <si>
    <t>Afzetcontainerdiensten</t>
  </si>
  <si>
    <t>Afzet Zuid</t>
  </si>
  <si>
    <t>225k102020</t>
  </si>
  <si>
    <t xml:space="preserve">Papier/karton 20m3 afzet gesloten tijdelijk </t>
  </si>
  <si>
    <t>Iov dhr. B. Hendrix</t>
  </si>
  <si>
    <t>225C1158754</t>
  </si>
  <si>
    <t>20 m3 open afzetcontainer</t>
  </si>
  <si>
    <t>PL20A-RIT</t>
  </si>
  <si>
    <t>Plaatsen 20m3 afzetcontainer per rit</t>
  </si>
  <si>
    <t xml:space="preserve">Plaatsen 20m3 afzetcontainer per rit           </t>
  </si>
  <si>
    <t>papier &amp; karton, niet route</t>
  </si>
  <si>
    <t>11B7210VAP01</t>
  </si>
  <si>
    <t>225C1160805</t>
  </si>
  <si>
    <t>TV20A-RIT</t>
  </si>
  <si>
    <t>Transport 20m3 afzet per rit t.b.v.</t>
  </si>
  <si>
    <t xml:space="preserve">Transport 20m3 afzet per rit t.b.v. verwerking          </t>
  </si>
  <si>
    <t>VW07BNTPAKA-TON</t>
  </si>
  <si>
    <t>Verwerking bont papier en karton per ton</t>
  </si>
  <si>
    <t xml:space="preserve">Verwerking bont papier en karton per ton           </t>
  </si>
  <si>
    <t>941k019150</t>
  </si>
  <si>
    <t>941C0141691</t>
  </si>
  <si>
    <t>LE0060-FRIETVET</t>
  </si>
  <si>
    <t>lediging 60 ltr. frietvet vat</t>
  </si>
  <si>
    <t xml:space="preserve">lediging 60 ltr. frietvet vat           </t>
  </si>
  <si>
    <t>E10003</t>
  </si>
  <si>
    <t>226C0640343</t>
  </si>
  <si>
    <t>226C0642467</t>
  </si>
  <si>
    <t>225h0933462</t>
  </si>
  <si>
    <t>DAG</t>
  </si>
  <si>
    <t>HU20AO-DAG</t>
  </si>
  <si>
    <t>Huur 20m3 afzetcontainer, per dag</t>
  </si>
  <si>
    <t xml:space="preserve">Huur 20m3 afzetcontainer, per dag           </t>
  </si>
  <si>
    <t>226C0645962</t>
  </si>
  <si>
    <t>226C0646059</t>
  </si>
  <si>
    <t>226C0647581</t>
  </si>
  <si>
    <t>226C0647841</t>
  </si>
  <si>
    <t>EcoSmart Nederland</t>
  </si>
  <si>
    <t>EcoSmart Nederland Dienstverlening</t>
  </si>
  <si>
    <t>912k005218</t>
  </si>
  <si>
    <t xml:space="preserve">Dienstverlening Ecosmart </t>
  </si>
  <si>
    <t>912C0008320</t>
  </si>
  <si>
    <t>VK QUBIC</t>
  </si>
  <si>
    <t>Leveren Qubic</t>
  </si>
  <si>
    <t xml:space="preserve">Levering Qubic t.b.v. afvalstromen GFT - restafval - glas - PMD          </t>
  </si>
  <si>
    <t>226C0651629</t>
  </si>
  <si>
    <t>226C0653009</t>
  </si>
  <si>
    <t>226C0655217</t>
  </si>
  <si>
    <t>CFR225041697</t>
  </si>
  <si>
    <t>MILIEUBIJDRAGE</t>
  </si>
  <si>
    <t>Milieubijdrage</t>
  </si>
  <si>
    <t xml:space="preserve">Milieubijdrage           </t>
  </si>
  <si>
    <t>226C0657833</t>
  </si>
  <si>
    <t>941C0144515</t>
  </si>
  <si>
    <t>226C0659292</t>
  </si>
  <si>
    <t>226C0660059</t>
  </si>
  <si>
    <t>226k213124</t>
  </si>
  <si>
    <t>226C0660721</t>
  </si>
  <si>
    <t>226C0660726</t>
  </si>
  <si>
    <t>226C0662519</t>
  </si>
  <si>
    <t>227C0152457</t>
  </si>
  <si>
    <t>MAAND</t>
  </si>
  <si>
    <t>AB1100-REST</t>
  </si>
  <si>
    <t>Abonnement 1100 ltr. restafval</t>
  </si>
  <si>
    <t xml:space="preserve">Abonnement 1100 ltr. restafval rolcontainer          </t>
  </si>
  <si>
    <t>1XPW</t>
  </si>
  <si>
    <t>GC5VNL,GC5VNL</t>
  </si>
  <si>
    <t>GC5VNL,GC5VNL,GC5VNL</t>
  </si>
  <si>
    <t>GC5VNL,GC5VNL,GC5VNL,GC5VNL</t>
  </si>
  <si>
    <t>GC5VNL,GC5VNL,GC5VNL,GC5VNL,GC5VNL</t>
  </si>
  <si>
    <t>GC5VNL,GC5VNL,GC5VNL,GC5VNL,GC5VNL,GC5VNL</t>
  </si>
  <si>
    <t>GC5VNL,GC5VNL,GC5VNL,GC5VNL,GC5VNL,GC5VNL,GC5VNL</t>
  </si>
  <si>
    <t xml:space="preserve">Restafval 1100 liter op afroep </t>
  </si>
  <si>
    <t>HU1100</t>
  </si>
  <si>
    <t>Huur 1100 ltr. rolcontainer</t>
  </si>
  <si>
    <t xml:space="preserve">Huur 1100 ltr. rolcontainer           </t>
  </si>
  <si>
    <t>VE5152</t>
  </si>
  <si>
    <t>AB2500-REST</t>
  </si>
  <si>
    <t>Abonnement 2500 ltr. restafval</t>
  </si>
  <si>
    <t xml:space="preserve">Abonnement 2500 ltr. restafval rolcontainer          </t>
  </si>
  <si>
    <t>AB0240-REST</t>
  </si>
  <si>
    <t>Abonnement 240 ltr. restafval</t>
  </si>
  <si>
    <t xml:space="preserve">Abonnement 240 ltr. restafval rolcontainer          </t>
  </si>
  <si>
    <t>1XP4W</t>
  </si>
  <si>
    <t>GC3VNL,GC3VNL</t>
  </si>
  <si>
    <t>GC3VNL,GC3VNL,GC3VNL</t>
  </si>
  <si>
    <t>GC3VNL,GC3VNL,GC3VNL,GC3VNL</t>
  </si>
  <si>
    <t>GC3VNL,GC3VNL,GC3VNL,GC3VNL,GC3VNL</t>
  </si>
  <si>
    <t>GC3VNL,GC3VNL,GC3VNL,GC3VNL,GC3VNL,GC3VNL</t>
  </si>
  <si>
    <t>GC3VNL,GC3VNL,GC3VNL,GC3VNL,GC3VNL,GC3VNL,GC3VNL</t>
  </si>
  <si>
    <t>GC3VNL,GC3VNL,GC3VNL,GC3VNL,GC3VNL,GC3VNL,GC3VNL,GC3VNL</t>
  </si>
  <si>
    <t>GC3VNL,GC3VNL,GC3VNL,GC3VNL,GC3VNL,GC3VNL,GC3VNL,GC3VNL,GC3VNL</t>
  </si>
  <si>
    <t>GC3VNL,GC3VNL,GC3VNL,GC3VNL,GC3VNL,GC3VNL,GC3VNL,GC3VNL,GC3VNL,GC3VNL</t>
  </si>
  <si>
    <t>GC3VNL,GC3VNL,GC3VNL,GC3VNL,GC3VNL,GC3VNL,GC3VNL,GC3VNL,GC3VNL,GC3VNL,GC3VNL</t>
  </si>
  <si>
    <t xml:space="preserve">Restafval 240 liter op afroep </t>
  </si>
  <si>
    <t>HU0240</t>
  </si>
  <si>
    <t>Huur 240 ltr. rolcontainer</t>
  </si>
  <si>
    <t xml:space="preserve">Huur 240 ltr. rolcontainer           </t>
  </si>
  <si>
    <t>VE3142</t>
  </si>
  <si>
    <t>GC5VNL,GC5VNL,GC5VNL,GC5VNL,GC5VNL,GC5VNL,GC5VNL,GC5VNL</t>
  </si>
  <si>
    <t>GC5VNL,GC5VNL,GC5VNL,GC5VNL,GC5VNL,GC5VNL,GC5VNL,GC5VNL,GC5VNL</t>
  </si>
  <si>
    <t>GC5VNL,GC5VNL,GC5VNL,GC5VNL,GC5VNL,GC5VNL,GC5VNL,GC5VNL,GC5VNL,GC5VNL</t>
  </si>
  <si>
    <t>GC5VNL,GC5VNL,GC5VNL,GC5VNL,GC5VNL,GC5VNL,GC5VNL,GC5VNL,GC5VNL,GC5VNL,GC5VNL</t>
  </si>
  <si>
    <t>VE3132</t>
  </si>
  <si>
    <t>VE3132,VE3132</t>
  </si>
  <si>
    <t>VE3132,VE3132,VE3132</t>
  </si>
  <si>
    <t>VE3132,VE3132,VE3132,VE3132</t>
  </si>
  <si>
    <t>VE3132,VE3132,VE3132,VE3132,VE3132</t>
  </si>
  <si>
    <t>VE3132,VE3132,VE3132,VE3132,VE3132,VE3132</t>
  </si>
  <si>
    <t>VE3132,VE3132,VE3132,VE3132,VE3132,VE3132,VE3132</t>
  </si>
  <si>
    <t>226k213142</t>
  </si>
  <si>
    <t>GC1VNL,GC1VNL</t>
  </si>
  <si>
    <t>GC1VNL,GC1VNL,GC1VNL</t>
  </si>
  <si>
    <t>GC1VNL,GC1VNL,GC1VNL,GC1VNL</t>
  </si>
  <si>
    <t>GC1VNL,GC1VNL,GC1VNL,GC1VNL,GC1VNL</t>
  </si>
  <si>
    <t>GC1VNL,GC1VNL,GC1VNL,GC1VNL,GC1VNL,GC1VNL</t>
  </si>
  <si>
    <t>GC1VNL,GC1VNL,GC1VNL,GC1VNL,GC1VNL,GC1VNL,GC1VNL</t>
  </si>
  <si>
    <t>GC1VNL,GC1VNL,GC1VNL,GC1VNL,GC1VNL,GC1VNL,GC1VNL,GC1VNL</t>
  </si>
  <si>
    <t>GC1VNL,GC1VNL,GC1VNL,GC1VNL,GC1VNL,GC1VNL,GC1VNL,GC1VNL,GC1VNL</t>
  </si>
  <si>
    <t>GC1VNL,GC1VNL,GC1VNL,GC1VNL,GC1VNL,GC1VNL,GC1VNL,GC1VNL,GC1VNL,GC1VNL</t>
  </si>
  <si>
    <t>GC1VNL,GC1VNL,GC1VNL,GC1VNL,GC1VNL,GC1VNL,GC1VNL,GC1VNL,GC1VNL,GC1VNL,GC1VNL</t>
  </si>
  <si>
    <t>226k213166</t>
  </si>
  <si>
    <t>GC2VNL,GC2VNL</t>
  </si>
  <si>
    <t>GC2VNL,GC2VNL,GC2VNL</t>
  </si>
  <si>
    <t>GC2VNL,GC2VNL,GC2VNL,GC2VNL</t>
  </si>
  <si>
    <t>GC2VNL,GC2VNL,GC2VNL,GC2VNL,GC2VNL</t>
  </si>
  <si>
    <t>GC2VNL,GC2VNL,GC2VNL,GC2VNL,GC2VNL,GC2VNL</t>
  </si>
  <si>
    <t>GC2VNL,GC2VNL,GC2VNL,GC2VNL,GC2VNL,GC2VNL,GC2VNL</t>
  </si>
  <si>
    <t>GC2VNL,GC2VNL,GC2VNL,GC2VNL,GC2VNL,GC2VNL,GC2VNL,GC2VNL</t>
  </si>
  <si>
    <t>GC2VNL,GC2VNL,GC2VNL,GC2VNL,GC2VNL,GC2VNL,GC2VNL,GC2VNL,GC2VNL</t>
  </si>
  <si>
    <t>GC2VNL,GC2VNL,GC2VNL,GC2VNL,GC2VNL,GC2VNL,GC2VNL,GC2VNL,GC2VNL,GC2VNL</t>
  </si>
  <si>
    <t>GC2VNL,GC2VNL,GC2VNL,GC2VNL,GC2VNL,GC2VNL,GC2VNL,GC2VNL,GC2VNL,GC2VNL,GC2VNL</t>
  </si>
  <si>
    <t>GC4VNL,GC4VNL</t>
  </si>
  <si>
    <t>GC4VNL,GC4VNL,GC4VNL</t>
  </si>
  <si>
    <t>GC4VNL,GC4VNL,GC4VNL,GC4VNL</t>
  </si>
  <si>
    <t>GC4VNL,GC4VNL,GC4VNL,GC4VNL,GC4VNL</t>
  </si>
  <si>
    <t>GC4VNL,GC4VNL,GC4VNL,GC4VNL,GC4VNL,GC4VNL</t>
  </si>
  <si>
    <t>GC4VNL,GC4VNL,GC4VNL,GC4VNL,GC4VNL,GC4VNL,GC4VNL</t>
  </si>
  <si>
    <t>GC4VNL,GC4VNL,GC4VNL,GC4VNL,GC4VNL,GC4VNL,GC4VNL,GC4VNL</t>
  </si>
  <si>
    <t>GC4VNL,GC4VNL,GC4VNL,GC4VNL,GC4VNL,GC4VNL,GC4VNL,GC4VNL,GC4VNL</t>
  </si>
  <si>
    <t>GC4VNL,GC4VNL,GC4VNL,GC4VNL,GC4VNL,GC4VNL,GC4VNL,GC4VNL,GC4VNL,GC4VNL</t>
  </si>
  <si>
    <t>GC4VNL,GC4VNL,GC4VNL,GC4VNL,GC4VNL,GC4VNL,GC4VNL,GC4VNL,GC4VNL,GC4VNL,GC4VNL</t>
  </si>
  <si>
    <t>VE4142</t>
  </si>
  <si>
    <t>226k213208</t>
  </si>
  <si>
    <t>VE2152,VE2152</t>
  </si>
  <si>
    <t>VE2152,VE2152,VE2152</t>
  </si>
  <si>
    <t>VE2152,VE2152,VE2152,VE2152</t>
  </si>
  <si>
    <t>VE2152,VE2152,VE2152,VE2152,VE2152</t>
  </si>
  <si>
    <t>VE2152,VE2152,VE2152,VE2152,VE2152,VE2152</t>
  </si>
  <si>
    <t>VE2152,VE2152,VE2152,VE2152,VE2152,VE2152,VE2152</t>
  </si>
  <si>
    <t>VE2152,VE2152,VE2152,VE2152,VE2152,VE2152,VE2152,VE2152</t>
  </si>
  <si>
    <t>VE2152,VE2152,VE2152,VE2152,VE2152,VE2152,VE2152,VE2152,VE2152</t>
  </si>
  <si>
    <t>VE2152,VE2152,VE2152,VE2152,VE2152,VE2152,VE2152,VE2152,VE2152,VE2152</t>
  </si>
  <si>
    <t>VE2152,VE2152,VE2152,VE2152,VE2152,VE2152,VE2152,VE2152,VE2152,VE2152,VE2152</t>
  </si>
  <si>
    <t>VE4112</t>
  </si>
  <si>
    <t>VE4112,VE4112</t>
  </si>
  <si>
    <t>VE4112,VE4112,VE4112</t>
  </si>
  <si>
    <t>VE4112,VE4112,VE4112,VE4112</t>
  </si>
  <si>
    <t>VE4112,VE4112,VE4112,VE4112,VE4112</t>
  </si>
  <si>
    <t>VE4112,VE4112,VE4112,VE4112,VE4112,VE4112</t>
  </si>
  <si>
    <t>VE4112,VE4112,VE4112,VE4112,VE4112,VE4112,VE4112</t>
  </si>
  <si>
    <t>VE4112,VE4112,VE4112,VE4112,VE4112,VE4112,VE4112,VE4112</t>
  </si>
  <si>
    <t>VE4112,VE4112,VE4112,VE4112,VE4112,VE4112,VE4112,VE4112,VE4112</t>
  </si>
  <si>
    <t>VE4112,VE4112,VE4112,VE4112,VE4112,VE4112,VE4112,VE4112,VE4112,VE4112</t>
  </si>
  <si>
    <t>VE4112,VE4112,VE4112,VE4112,VE4112,VE4112,VE4112,VE4112,VE4112,VE4112,VE4112</t>
  </si>
  <si>
    <t>226k213254</t>
  </si>
  <si>
    <t>226k213120</t>
  </si>
  <si>
    <t xml:space="preserve">Restafval 2500 liter op afroep </t>
  </si>
  <si>
    <t>HU2500</t>
  </si>
  <si>
    <t>Huur 2500 ltr. rolcontainer</t>
  </si>
  <si>
    <t xml:space="preserve">Huur 2500 ltr. rolcontainer           </t>
  </si>
  <si>
    <t>1XP2W</t>
  </si>
  <si>
    <t xml:space="preserve">Restafval 1100 ltr op afroep </t>
  </si>
  <si>
    <t>Restafval 1100 liter op afroep Afsluitbaar</t>
  </si>
  <si>
    <t>226k213123</t>
  </si>
  <si>
    <t>GC2VNL,GC2VNL,GC2VNL,GC2VNL,GC2VNL,GC2VNL,GC2VNL,GC2VNL,GC2VNL,GC2VNL,GC2VNL,GC2VNL</t>
  </si>
  <si>
    <t>AB0770-REST</t>
  </si>
  <si>
    <t>Abonnement 770 ltr. restafval</t>
  </si>
  <si>
    <t xml:space="preserve">Abonnement 770 ltr. restafval rolcontainer          </t>
  </si>
  <si>
    <t>GC3VNL,GC3VNL,GC3VNL,GC3VNL,GC3VNL,GC3VNL,GC3VNL,GC3VNL,GC3VNL,GC3VNL,GC3VNL,GC3VNL</t>
  </si>
  <si>
    <t>HU0660</t>
  </si>
  <si>
    <t>Huur 660 ltr. rolcontainer</t>
  </si>
  <si>
    <t xml:space="preserve">Huur 660 ltr. rolcontainer           </t>
  </si>
  <si>
    <t>VE1142,VE1142</t>
  </si>
  <si>
    <t>226k213158</t>
  </si>
  <si>
    <t>AB0660-PAPI</t>
  </si>
  <si>
    <t>Abonnement 660 ltr. papier/karton</t>
  </si>
  <si>
    <t xml:space="preserve">Abonnement 660 ltr. papier/karton rolcontainer          </t>
  </si>
  <si>
    <t>VE5222,VE5222</t>
  </si>
  <si>
    <t>VE5222,VE5222,VE5222</t>
  </si>
  <si>
    <t>VE5222,VE5222,VE5222,VE5222</t>
  </si>
  <si>
    <t>VE5222,VE5222,VE5222,VE5222,VE5222</t>
  </si>
  <si>
    <t>VE5222,VE5222,VE5222,VE5222,VE5222,VE5222</t>
  </si>
  <si>
    <t>VE5222,VE5222,VE5222,VE5222,VE5222,VE5222,VE5222</t>
  </si>
  <si>
    <t>VE5222,VE5222,VE5222,VE5222,VE5222,VE5222,VE5222,VE5222</t>
  </si>
  <si>
    <t>VE5222,VE5222,VE5222,VE5222,VE5222,VE5222,VE5222,VE5222,VE5222</t>
  </si>
  <si>
    <t>VE5222,VE5222,VE5222,VE5222,VE5222,VE5222,VE5222,VE5222,VE5222,VE5222</t>
  </si>
  <si>
    <t>VE5222,VE5222,VE5222,VE5222,VE5222,VE5222,VE5222,VE5222,VE5222,VE5222,VE5222</t>
  </si>
  <si>
    <t>VE5222,VE5222,VE5222,VE5222,VE5222,VE5222,VE5222,VE5222,VE5222,VE5222,VE5222,VE5222</t>
  </si>
  <si>
    <t>226k213160</t>
  </si>
  <si>
    <t>AB0660-REST</t>
  </si>
  <si>
    <t>Abonnement 660 ltr. restafval</t>
  </si>
  <si>
    <t xml:space="preserve">Abonnement 660 ltr. restafval rolcontainer          </t>
  </si>
  <si>
    <t>226k213172</t>
  </si>
  <si>
    <t xml:space="preserve">Glas 240 liter abonnement </t>
  </si>
  <si>
    <t>hol bont glas, route</t>
  </si>
  <si>
    <t>11B720001945</t>
  </si>
  <si>
    <t>AB0240-GLAS</t>
  </si>
  <si>
    <t>Abonnement 240 ltr. glas rolcontainer</t>
  </si>
  <si>
    <t xml:space="preserve">Abonnement 240 ltr. glas rolcontainer           </t>
  </si>
  <si>
    <t>VE3412</t>
  </si>
  <si>
    <t>VE3412,VE3412</t>
  </si>
  <si>
    <t>VE3412,VE3412,VE3412</t>
  </si>
  <si>
    <t>VE3412,VE3412,VE3412,VE3412</t>
  </si>
  <si>
    <t>VE3412,VE3412,VE3412,VE3412,VE3412</t>
  </si>
  <si>
    <t>VE3412,VE3412,VE3412,VE3412,VE3412,VE3412</t>
  </si>
  <si>
    <t>VE3412,VE3412,VE3412,VE3412,VE3412,VE3412,VE3412</t>
  </si>
  <si>
    <t>VE3412,VE3412,VE3412,VE3412,VE3412,VE3412,VE3412,VE3412</t>
  </si>
  <si>
    <t>VE3412,VE3412,VE3412,VE3412,VE3412,VE3412,VE3412,VE3412,VE3412</t>
  </si>
  <si>
    <t>VE3412,VE3412,VE3412,VE3412,VE3412,VE3412,VE3412,VE3412,VE3412,VE3412</t>
  </si>
  <si>
    <t>VE3412,VE3412,VE3412,VE3412,VE3412,VE3412,VE3412,VE3412,VE3412,VE3412,VE3412</t>
  </si>
  <si>
    <t>VE3412,VE3412,VE3412,VE3412,VE3412,VE3412,VE3412,VE3412,VE3412,VE3412,VE3412,VE3412</t>
  </si>
  <si>
    <t>VE4211,VE4211</t>
  </si>
  <si>
    <t>VE4211,VE4211,VE4211</t>
  </si>
  <si>
    <t>VE4211,VE4211,VE4211,VE4211</t>
  </si>
  <si>
    <t>VE4211,VE4211,VE4211,VE4211,VE4211</t>
  </si>
  <si>
    <t>VE4211,VE4211,VE4211,VE4211,VE4211,VE4211</t>
  </si>
  <si>
    <t>VE4211,VE4211,VE4211,VE4211,VE4211,VE4211,VE4211</t>
  </si>
  <si>
    <t>VE4211,VE4211,VE4211,VE4211,VE4211,VE4211,VE4211,VE4211</t>
  </si>
  <si>
    <t>VE4211,VE4211,VE4211,VE4211,VE4211,VE4211,VE4211,VE4211,VE4211</t>
  </si>
  <si>
    <t>VE4211,VE4211,VE4211,VE4211,VE4211,VE4211,VE4211,VE4211,VE4211,VE4211</t>
  </si>
  <si>
    <t>VE4211,VE4211,VE4211,VE4211,VE4211,VE4211,VE4211,VE4211,VE4211,VE4211,VE4211</t>
  </si>
  <si>
    <t>VE4211,VE4211,VE4211,VE4211,VE4211,VE4211,VE4211,VE4211,VE4211,VE4211,VE4211,VE4211</t>
  </si>
  <si>
    <t>2XPW</t>
  </si>
  <si>
    <t>GC1VNL,GC4VNL</t>
  </si>
  <si>
    <t>GC1VNL,GC4VNL,GC1VNL,GC4VNL</t>
  </si>
  <si>
    <t>GC1VNL,GC4VNL,GC1VNL,GC4VNL,GC1VNL,GC4VNL</t>
  </si>
  <si>
    <t>GC1VNL,GC4VNL,GC1VNL,GC4VNL,GC1VNL,GC4VNL,GC1VNL,GC4VNL</t>
  </si>
  <si>
    <t>GC1VNL,GC4VNL,GC1VNL,GC4VNL,GC1VNL,GC4VNL,GC1VNL,GC4VNL,GC1VNL,GC4VNL</t>
  </si>
  <si>
    <t>GC1VNL,GC4VNL,GC1VNL,GC4VNL,GC1VNL,GC4VNL,GC1VNL,GC4VNL,GC1VNL,GC4VNL,GC1VNL,GC4VNL</t>
  </si>
  <si>
    <t>GC1VNL,GC4VNL,GC1VNL,GC4VNL,GC1VNL,GC4VNL,GC1VNL,GC4VNL,GC1VNL,GC4VNL,GC1VNL,GC4VNL,GC1VNL,GC4VNL</t>
  </si>
  <si>
    <t>GC1VNL,GC4VNL,GC1VNL,GC4VNL,GC1VNL,GC4VNL,GC1VNL,GC4VNL,GC1VNL,GC4VNL,GC1VNL,GC4VNL,GC1VNL,GC4VNL,GC1VNL,GC4VNL</t>
  </si>
  <si>
    <t>GC1VNL,GC4VNL,GC1VNL,GC4VNL,GC1VNL,GC4VNL,GC1VNL,GC4VNL,GC1VNL,GC4VNL,GC1VNL,GC4VNL,GC1VNL,GC4VNL,GC1VNL,GC4VNL,GC1VNL,GC4VNL</t>
  </si>
  <si>
    <t>GC1VNL,GC4VNL,GC1VNL,GC4VNL,GC1VNL,GC4VNL,GC1VNL,GC4VNL,GC1VNL,GC4VNL,GC1VNL,GC4VNL,GC1VNL,GC4VNL,GC1VNL,GC4VNL,GC1VNL,GC4VNL,GC1VNL,GC4VNL</t>
  </si>
  <si>
    <t>GC1VNL,GC4VNL,GC1VNL,GC4VNL,GC1VNL,GC4VNL,GC1VNL,GC4VNL,GC1VNL,GC4VNL,GC1VNL,GC4VNL,GC1VNL,GC4VNL,GC1VNL,GC4VNL,GC1VNL,GC4VNL,GC1VNL,GC4VNL,GC1VNL,GC4VNL</t>
  </si>
  <si>
    <t>GC1VNL,GC4VNL,GC1VNL,GC4VNL,GC1VNL,GC4VNL,GC1VNL,GC4VNL,GC1VNL,GC4VNL,GC1VNL,GC4VNL,GC1VNL,GC4VNL,GC1VNL,GC4VNL,GC1VNL,GC4VNL,GC1VNL,GC4VNL,GC1VNL,GC4VNL,GC1VNL,GC4VNL</t>
  </si>
  <si>
    <t>VE1152,VE4142</t>
  </si>
  <si>
    <t>226k213225</t>
  </si>
  <si>
    <t>GC4VNL,GC4VNL,GC4VNL,GC4VNL,GC4VNL,GC4VNL,GC4VNL,GC4VNL,GC4VNL,GC4VNL,GC4VNL,GC4VNL</t>
  </si>
  <si>
    <t>226k213230</t>
  </si>
  <si>
    <t>Papier 660 liter op afroep Afsluitbaar</t>
  </si>
  <si>
    <t>226k213199</t>
  </si>
  <si>
    <t xml:space="preserve">Swill 120 liter op afroep </t>
  </si>
  <si>
    <t>HU0120</t>
  </si>
  <si>
    <t>Huur 120 ltr. rolcontainer</t>
  </si>
  <si>
    <t xml:space="preserve">Huur 120 ltr. rolcontainer           </t>
  </si>
  <si>
    <t>AB0120-SWILL</t>
  </si>
  <si>
    <t>Abonnement 120 ltr. swill rolcontainer</t>
  </si>
  <si>
    <t xml:space="preserve">Abonnement 120 ltr. swill rolcontainer           </t>
  </si>
  <si>
    <t>E10003,E10003</t>
  </si>
  <si>
    <t>E10003,E10003,E10003</t>
  </si>
  <si>
    <t>E10003,E10003,E10003,E10003</t>
  </si>
  <si>
    <t>E10003,E10003,E10003,E10003,E10003</t>
  </si>
  <si>
    <t>E10003,E10003,E10003,E10003,E10003,E10003</t>
  </si>
  <si>
    <t>E10003,E10003,E10003,E10003,E10003,E10003,E10003</t>
  </si>
  <si>
    <t>310006,310006,310006</t>
  </si>
  <si>
    <t>310006,310006,310006,310006</t>
  </si>
  <si>
    <t>310006,310006,310006,310006,310006</t>
  </si>
  <si>
    <t>310006,310006,310006,310006,310006,310006</t>
  </si>
  <si>
    <t>310006,310006,310006,310006,310006,310006,310006</t>
  </si>
  <si>
    <t>310006,310006,310006,310006,310006,310006,310006,310006</t>
  </si>
  <si>
    <t>310006,310006,310006,310006,310006,310006,310006,310006,310006</t>
  </si>
  <si>
    <t>310006,310006,310006,310006,310006,310006,310006,310006,310006,310006</t>
  </si>
  <si>
    <t>310006,310006,310006,310006,310006,310006,310006,310006,310006,310006,310006</t>
  </si>
  <si>
    <t>000CORONA</t>
  </si>
  <si>
    <t>310006,310006,310006,310006,310006,310006,310006,310006,310006,310006,310006,310006</t>
  </si>
  <si>
    <t>HU0060 VAT</t>
  </si>
  <si>
    <t>Huur 60 ltr. vat</t>
  </si>
  <si>
    <t xml:space="preserve">Huur 60 ltr. vat           </t>
  </si>
  <si>
    <t>226k219648</t>
  </si>
  <si>
    <t>Boeknummer; 301395.4342.21313</t>
  </si>
  <si>
    <t>226k228557</t>
  </si>
  <si>
    <t xml:space="preserve">Koffiebekers 500 liter abonnement </t>
  </si>
  <si>
    <t>papier ter vertrouwelijke vernietiging, route</t>
  </si>
  <si>
    <t>AB0500-KARTBEK</t>
  </si>
  <si>
    <t>Abonnement 500 liter kartonnen bekers</t>
  </si>
  <si>
    <t xml:space="preserve">Abonnement 500 liter kartonnen bekers           </t>
  </si>
  <si>
    <t>MA2311</t>
  </si>
  <si>
    <t>MA2311,MA2311</t>
  </si>
  <si>
    <t>MA2311,MA2311,MA2311</t>
  </si>
  <si>
    <t>MA2311,MA2311,MA2311,MA2311</t>
  </si>
  <si>
    <t>MA2311,MA2311,MA2311,MA2311,MA2311</t>
  </si>
  <si>
    <t>MA2311,MA2311,MA2311,MA2311,MA2311,MA2311</t>
  </si>
  <si>
    <t>226k232879</t>
  </si>
  <si>
    <t>274k003905</t>
  </si>
  <si>
    <t>Vernietiging videobanden/dia-raampjes via bakwagen In 500L DD container</t>
  </si>
  <si>
    <t>HU 0500 DD</t>
  </si>
  <si>
    <t>Huur 500 liter Destra Data rolcontainer</t>
  </si>
  <si>
    <t xml:space="preserve">Huur 500 liter Destra Data rolcontainer per maand          </t>
  </si>
  <si>
    <t>Controle</t>
  </si>
  <si>
    <t xml:space="preserve">Kies voor 'Alles vernieuwen' - onder 'Gegevens' (zie balk van Excel) </t>
  </si>
  <si>
    <r>
      <t xml:space="preserve">Kopieer de data </t>
    </r>
    <r>
      <rPr>
        <u/>
        <sz val="10"/>
        <rFont val="Arial"/>
        <family val="2"/>
      </rPr>
      <t>onder</t>
    </r>
    <r>
      <rPr>
        <sz val="10"/>
        <rFont val="Arial"/>
        <family val="2"/>
      </rPr>
      <t xml:space="preserve"> #N/B naar de juiste kolom in tabblad 'Data' en vul de tabellen aan (zie schuin en onderstreept)- als er geen data verschijnt, dan hoeft er geen actie plaats te vinden</t>
    </r>
  </si>
  <si>
    <t>Resultaat:</t>
  </si>
  <si>
    <t>Afvalomschrijving</t>
  </si>
  <si>
    <t>Zoekveld:</t>
  </si>
  <si>
    <t>Data D t/m E</t>
  </si>
  <si>
    <t>Artikelomschr.</t>
  </si>
  <si>
    <t>Data A t/m B</t>
  </si>
  <si>
    <t>Led. Freq.</t>
  </si>
  <si>
    <t>Data H t/m I</t>
  </si>
  <si>
    <t>Rijlabels</t>
  </si>
  <si>
    <t>Eindtotaal</t>
  </si>
  <si>
    <t>Artikelomschrijving</t>
  </si>
  <si>
    <t>Frequentie</t>
  </si>
  <si>
    <t>Clearfactor</t>
  </si>
  <si>
    <r>
      <t>kg CO</t>
    </r>
    <r>
      <rPr>
        <b/>
        <vertAlign val="subscript"/>
        <sz val="10"/>
        <color indexed="9"/>
        <rFont val="Arial"/>
        <family val="2"/>
      </rPr>
      <t>2</t>
    </r>
    <r>
      <rPr>
        <b/>
        <sz val="10"/>
        <color indexed="9"/>
        <rFont val="Arial"/>
        <family val="2"/>
      </rPr>
      <t>vermeden per ton</t>
    </r>
  </si>
  <si>
    <t>Abonnement 100 ltr. restafval zakken</t>
  </si>
  <si>
    <t>Overig</t>
  </si>
  <si>
    <t>1XP52W</t>
  </si>
  <si>
    <t>Januari</t>
  </si>
  <si>
    <t>Afval/Restafval</t>
  </si>
  <si>
    <t>ja</t>
  </si>
  <si>
    <t>Abonnement 1000 ltr. EPS zak</t>
  </si>
  <si>
    <t>1XP39W</t>
  </si>
  <si>
    <t>Februari</t>
  </si>
  <si>
    <t>Banden/Rubber</t>
  </si>
  <si>
    <t>nee</t>
  </si>
  <si>
    <t>Abonnement 1000 ltr. glas rolcontainer</t>
  </si>
  <si>
    <t>1XP26W</t>
  </si>
  <si>
    <t>Maart</t>
  </si>
  <si>
    <t>Bouw &amp; sloop</t>
  </si>
  <si>
    <t>Abonnement 1000 ltr. incontinentie</t>
  </si>
  <si>
    <t>1XP12W</t>
  </si>
  <si>
    <t>April</t>
  </si>
  <si>
    <t>Elektr(on)isch afval</t>
  </si>
  <si>
    <t>Abonnement 1000 ltr. mono glascontainer</t>
  </si>
  <si>
    <t>1XP10W</t>
  </si>
  <si>
    <t>Mei</t>
  </si>
  <si>
    <t>Folie/kunststoffen</t>
  </si>
  <si>
    <t>Abonnement 1000 ltr. papier/karton</t>
  </si>
  <si>
    <t>1XP9W</t>
  </si>
  <si>
    <t>Juni</t>
  </si>
  <si>
    <t>Gevaarlijk afval</t>
  </si>
  <si>
    <t>Abonnement 1000 ltr. restafval</t>
  </si>
  <si>
    <t>1XP8W</t>
  </si>
  <si>
    <t>Juli</t>
  </si>
  <si>
    <t>GFT</t>
  </si>
  <si>
    <t>Abonnement 1000 ltr. vlakglas container</t>
  </si>
  <si>
    <t>1XP7W</t>
  </si>
  <si>
    <t>Augustus</t>
  </si>
  <si>
    <t>Glas</t>
  </si>
  <si>
    <t>Abonnement 1050 ltr. glas rolcontainer</t>
  </si>
  <si>
    <t>1XP6W</t>
  </si>
  <si>
    <t>September</t>
  </si>
  <si>
    <t>Grond</t>
  </si>
  <si>
    <t>Abonnement 1050 ltr. restafval</t>
  </si>
  <si>
    <t>1XP5W</t>
  </si>
  <si>
    <t>Oktober</t>
  </si>
  <si>
    <t>Hout</t>
  </si>
  <si>
    <t>gerekend met B-Hout</t>
  </si>
  <si>
    <t>Abonnement 1100 liter kunststof</t>
  </si>
  <si>
    <t>Papier/Karton</t>
  </si>
  <si>
    <t>November</t>
  </si>
  <si>
    <t>Incontinentiemateriaal</t>
  </si>
  <si>
    <t>Abonnement 1100 ltr. folie rolcontainer</t>
  </si>
  <si>
    <t>1XP3W</t>
  </si>
  <si>
    <t>December</t>
  </si>
  <si>
    <t>Kolken</t>
  </si>
  <si>
    <t>Abonnement 1100 ltr. GFT rolcontainer</t>
  </si>
  <si>
    <t>Vertrouwelijk papier</t>
  </si>
  <si>
    <t>Non Ferro</t>
  </si>
  <si>
    <t>Abonnement 1100 ltr. glas rolcontainer</t>
  </si>
  <si>
    <t>Vertrouwelijk afval</t>
  </si>
  <si>
    <t>ODP</t>
  </si>
  <si>
    <t>Abonnement 1100 ltr. incontinentie</t>
  </si>
  <si>
    <t>Olie/Water/Slib</t>
  </si>
  <si>
    <t>Abonnement 1100 ltr. papier/karton</t>
  </si>
  <si>
    <t>3XPW</t>
  </si>
  <si>
    <t>4XPW</t>
  </si>
  <si>
    <t>Abonnement 120 liter kunststof</t>
  </si>
  <si>
    <t>5XPW</t>
  </si>
  <si>
    <t>PMD</t>
  </si>
  <si>
    <t>Abonnement 120 ltr. GFT rolcontainer</t>
  </si>
  <si>
    <t>6XPW</t>
  </si>
  <si>
    <t>Puin</t>
  </si>
  <si>
    <t>Abonnement 120 ltr. papier/karton</t>
  </si>
  <si>
    <t>7XPW</t>
  </si>
  <si>
    <t>Schroot</t>
  </si>
  <si>
    <t>Abonnement 120 ltr. restafval</t>
  </si>
  <si>
    <t>SPG</t>
  </si>
  <si>
    <t>Swill</t>
  </si>
  <si>
    <t>Abonnement 1300 ltr. incontinentie</t>
  </si>
  <si>
    <t>Textiel</t>
  </si>
  <si>
    <t>Abonnement 1300 ltr. mono glascontainer</t>
  </si>
  <si>
    <t>Veegwerkzaamheden</t>
  </si>
  <si>
    <t>Abonnement 1300 ltr. papier/karton</t>
  </si>
  <si>
    <t>Abonnement 1300 ltr. restafval</t>
  </si>
  <si>
    <t>Abonnement 140 ltr. destra data</t>
  </si>
  <si>
    <t>Vetten</t>
  </si>
  <si>
    <t>gerekend met frituurvet</t>
  </si>
  <si>
    <t>Abonnement 140 ltr. GFT rolcontainer</t>
  </si>
  <si>
    <t>Abonnement 140 ltr. glas rolcontainer</t>
  </si>
  <si>
    <t>Abonnement 140 ltr. papier/karton</t>
  </si>
  <si>
    <t>Abonnement 140 ltr. restafval</t>
  </si>
  <si>
    <t>Abonnement 1400 ltr. restafval</t>
  </si>
  <si>
    <t>Abonnement 1600 liter kunststof</t>
  </si>
  <si>
    <t>Abonnement 1600 ltr. incontinentie</t>
  </si>
  <si>
    <t>Abonnement 1600 ltr. papier/karton</t>
  </si>
  <si>
    <t>Abonnement 1600 ltr. restafval</t>
  </si>
  <si>
    <t>Abonnement 1700 ltr. folie rolcontainer</t>
  </si>
  <si>
    <t>Abonnement 1700 ltr. incontinentie</t>
  </si>
  <si>
    <t>Abonnement 1700 ltr. papier/karton</t>
  </si>
  <si>
    <t>Abonnement 1700 ltr. restafval</t>
  </si>
  <si>
    <t>Abonnement 2000 ltr. vlakglas container</t>
  </si>
  <si>
    <t>Abonnement 240 liter</t>
  </si>
  <si>
    <t>Abonnement 240 ltr. destra data</t>
  </si>
  <si>
    <t>Abonnement 240 ltr. folie rolcontainer</t>
  </si>
  <si>
    <t>Abonnement 240 ltr. GFT rolcontainer</t>
  </si>
  <si>
    <t>Abonnement 240 ltr. incontinentie</t>
  </si>
  <si>
    <t>Abonnement 240 ltr. kartonnen bekers</t>
  </si>
  <si>
    <t>Abonnement 240 ltr. over datum producten</t>
  </si>
  <si>
    <t>Abonnement 240 ltr. papier/karton</t>
  </si>
  <si>
    <t>Abonnement 2400 ltr. folie rolcontainer</t>
  </si>
  <si>
    <t>Abonnement 2400 ltr. papier/karton</t>
  </si>
  <si>
    <t>Abonnement 2500 ltr. incontinentie</t>
  </si>
  <si>
    <t>Abonnement 2500 ltr. papier/karton</t>
  </si>
  <si>
    <t>Abonnement 2600 ltr. mono glascontainer</t>
  </si>
  <si>
    <t>kartonnen bekers</t>
  </si>
  <si>
    <t>Abonnement 300 ltr. knapzak</t>
  </si>
  <si>
    <t>Abonnement 3000 ltr. blikcontainer</t>
  </si>
  <si>
    <t>Abonnement 3000 ltr. duo glascontainer</t>
  </si>
  <si>
    <t>Abonnement 3000 ltr. glascontainer</t>
  </si>
  <si>
    <t>Abonnement 3000 ltr. incontinentie</t>
  </si>
  <si>
    <t>Abonnement 3000 ltr. mono glascontainer</t>
  </si>
  <si>
    <t>Abonnement 3000 ltr. papier/karton</t>
  </si>
  <si>
    <t>Abonnement 3000 ltr. papiercontainer</t>
  </si>
  <si>
    <t>Abonnement 3000 ltr. restafval</t>
  </si>
  <si>
    <t>Abonnement 3000 ltr. restafvalcontainer</t>
  </si>
  <si>
    <t>Abonnement 3000 ltr. trio glascontainer</t>
  </si>
  <si>
    <t>Abonnement 3250 ltr. trio glascontainer</t>
  </si>
  <si>
    <t>Abonnement 360 ltr. glas rolcontainer</t>
  </si>
  <si>
    <t>Abonnement 360 ltr. papier/karton</t>
  </si>
  <si>
    <t>Abonnement 360 ltr. restafval</t>
  </si>
  <si>
    <t>Abonnement 40 ltr. restafval emmer</t>
  </si>
  <si>
    <t>Abonnement 400 ltr. foliezak</t>
  </si>
  <si>
    <t>Abonnement 400 ltr. mono glascontainer</t>
  </si>
  <si>
    <t>Abonnement 4000 ltr. duo glascontainer</t>
  </si>
  <si>
    <t>Abonnement 500 ltr. destra data</t>
  </si>
  <si>
    <t>Abonnement 500 ltr. GFT rolcontainer</t>
  </si>
  <si>
    <t>Abonnement 500 ltr. incontinentie</t>
  </si>
  <si>
    <t>Abonnement 500 ltr. papier/karton</t>
  </si>
  <si>
    <t>Abonnement 500 ltr. restafval</t>
  </si>
  <si>
    <t>Abonnement 5000 ltr. duo glascontainer</t>
  </si>
  <si>
    <t>Abonnement 5000 ltr. incontinentie</t>
  </si>
  <si>
    <t>Abonnement 5000 ltr. mono glascontainer</t>
  </si>
  <si>
    <t>Abonnement 5000 ltr. papier/karton</t>
  </si>
  <si>
    <t>Abonnement 5000 ltr. papiercontainer</t>
  </si>
  <si>
    <t>Abonnement 5000 ltr. restafval</t>
  </si>
  <si>
    <t>Abonnement 5000 ltr. restafvalcontainer</t>
  </si>
  <si>
    <t>Abonnement 5000 ltr. trio glascontainer</t>
  </si>
  <si>
    <t>Abonnement 60 liter Inco boxen</t>
  </si>
  <si>
    <t>Abonnement 60 ltr. restafval</t>
  </si>
  <si>
    <t>Abonnement 60 ltr. swill vat</t>
  </si>
  <si>
    <t>Abonnement 600 liter ODP bak</t>
  </si>
  <si>
    <t>Abonnement 660 liter kunststof</t>
  </si>
  <si>
    <t>Abonnement 660 ltr. destra data</t>
  </si>
  <si>
    <t>Abonnement 660 ltr. GFT rolcontainer</t>
  </si>
  <si>
    <t>Abonnement 660 ltr. glas rolcontainer</t>
  </si>
  <si>
    <t>Abonnement 660 ltr. incontinentie</t>
  </si>
  <si>
    <t>Abonnement 750 ltr. incontinentie</t>
  </si>
  <si>
    <t>Abonnement 750 ltr. papier rolcontainer</t>
  </si>
  <si>
    <t>Abonnement 750 ltr. restafval</t>
  </si>
  <si>
    <t>Abonnement 770 ltr. folie rolcontainer</t>
  </si>
  <si>
    <t>Abonnement 770 ltr. GFT rolcontainer</t>
  </si>
  <si>
    <t>Abonnement 770 ltr. incontinentie</t>
  </si>
  <si>
    <t>Abonnement 770 ltr. kunststof</t>
  </si>
  <si>
    <t>Abonnement 770 ltr. papier/karton</t>
  </si>
  <si>
    <t>Abonnement 800 ltr. mono glascontainer</t>
  </si>
  <si>
    <t>Abonnement 800 ltr. papier/karton</t>
  </si>
  <si>
    <t>Abonnement 800 ltr. restafval</t>
  </si>
  <si>
    <t>Abonnement inzameling los papier</t>
  </si>
  <si>
    <t>Abonnement inzameling los restafval</t>
  </si>
  <si>
    <t>Extra lediging 100 ltr. restafval zakken</t>
  </si>
  <si>
    <t>extra lediging 1000 ltr. EPS zak</t>
  </si>
  <si>
    <t>Extra lediging 1000 ltr. glas</t>
  </si>
  <si>
    <t>Extra lediging 1000 ltr. incontinentie</t>
  </si>
  <si>
    <t>Extra lediging 1000 ltr. papier/karton</t>
  </si>
  <si>
    <t>Extra lediging 1000 ltr. restafval</t>
  </si>
  <si>
    <t>Extra lediging 1100 liter kunststof</t>
  </si>
  <si>
    <t>Extra lediging 1100 ltr. folie</t>
  </si>
  <si>
    <t>Extra lediging 1100 ltr. incontinentie</t>
  </si>
  <si>
    <t>Extra lediging 1100 ltr. papier/karton</t>
  </si>
  <si>
    <t>Extra lediging 1100 ltr. restafval</t>
  </si>
  <si>
    <t>Extra lediging 120 ltr. restafval</t>
  </si>
  <si>
    <t>Extra lediging 120 ltr. swill</t>
  </si>
  <si>
    <t>Extra lediging 1300 ltr. incontinentie</t>
  </si>
  <si>
    <t>Extra lediging 1300 ltr. restafval</t>
  </si>
  <si>
    <t>Extra lediging 140 ltr. destra data</t>
  </si>
  <si>
    <t>Extra lediging 140 ltr. papier/karton</t>
  </si>
  <si>
    <t>extra lediging 1400 ltr. restafval</t>
  </si>
  <si>
    <t>Extra lediging 1600 ltr. papier/karton</t>
  </si>
  <si>
    <t>Extra lediging 1600 ltr. restafval</t>
  </si>
  <si>
    <t>Extra lediging 1700 ltr. incontinentie</t>
  </si>
  <si>
    <t>Extra lediging 1700 ltr. papier/karton</t>
  </si>
  <si>
    <t>Extra lediging 1700 ltr. restafval</t>
  </si>
  <si>
    <t>Extra lediging 240 liter kunststof</t>
  </si>
  <si>
    <t>Extra lediging 240 ltr. destra data</t>
  </si>
  <si>
    <t>Extra lediging 240 ltr. foli</t>
  </si>
  <si>
    <t>Extra lediging 240 ltr. GFT</t>
  </si>
  <si>
    <t>Extra lediging 240 ltr. glas</t>
  </si>
  <si>
    <t>Extra lediging 240 ltr. kartonnen bekers</t>
  </si>
  <si>
    <t>Extra lediging 240 ltr. over datum</t>
  </si>
  <si>
    <t>Extra lediging 240 ltr. papier/karton</t>
  </si>
  <si>
    <t>Extra lediging 240 ltr. restafval</t>
  </si>
  <si>
    <t>Extra lediging 2400 ltr. papier/karton</t>
  </si>
  <si>
    <t>Extra lediging 2500 liter</t>
  </si>
  <si>
    <t>Extra lediging 2500 ltr. papier/karton</t>
  </si>
  <si>
    <t>Extra lediging 3000 ltr.</t>
  </si>
  <si>
    <t>Extra lediging 3000 ltr. duo</t>
  </si>
  <si>
    <t>Extra lediging 3000 ltr. restafval</t>
  </si>
  <si>
    <t>Extra lediging 3200 ltr. duo</t>
  </si>
  <si>
    <t>Extra lediging 400 ltr. folie knapzak</t>
  </si>
  <si>
    <t>Extra lediging 400 ltr. folie zak</t>
  </si>
  <si>
    <t>Extra lediging 4000 ltr. mono</t>
  </si>
  <si>
    <t>Extra lediging 500 liter kartonnen</t>
  </si>
  <si>
    <t>Extra lediging 500 ltr. destra data</t>
  </si>
  <si>
    <t>Extra lediging 500 ltr. restafval</t>
  </si>
  <si>
    <t>Extra lediging 5000 ltr PMD-container</t>
  </si>
  <si>
    <t>Extra lediging 5000 ltr.</t>
  </si>
  <si>
    <t>Extra lediging 5000 ltr. incocontainer</t>
  </si>
  <si>
    <t>Extra lediging 5000 ltr. incontinentie</t>
  </si>
  <si>
    <t>Extra lediging 5000 ltr. papier/karton</t>
  </si>
  <si>
    <t>Extra lediging 5000 ltr. restafval</t>
  </si>
  <si>
    <t>Extra lediging 60 ltr. afvalzak</t>
  </si>
  <si>
    <t>Extra lediging 600 liter ODP bak</t>
  </si>
  <si>
    <t>Extra lediging 660 liter kunststof</t>
  </si>
  <si>
    <t>Extra lediging 660 ltr. GFT</t>
  </si>
  <si>
    <t>Extra lediging 660 ltr. glas</t>
  </si>
  <si>
    <t>Extra lediging 660 ltr. incontinentie</t>
  </si>
  <si>
    <t>Extra lediging 660 ltr. restafval</t>
  </si>
  <si>
    <t>Extra lediging 750 ltr. incontinentie</t>
  </si>
  <si>
    <t>Extra lediging 750 ltr. papier</t>
  </si>
  <si>
    <t>Extra lediging 750 ltr. restafval</t>
  </si>
  <si>
    <t>Extra lediging 770 ltr. papier/karton</t>
  </si>
  <si>
    <t>Extra lediging 770 ltr. restafval</t>
  </si>
  <si>
    <t>Extra lediging 770 ltr. rolcontainer met</t>
  </si>
  <si>
    <t>Extra lediging bedrijfsafval per keer</t>
  </si>
  <si>
    <t>Extra lediging ondergrondse container</t>
  </si>
  <si>
    <t>Extra lediging papier/karton per keer</t>
  </si>
  <si>
    <t>Extra ledigingstop restafval inzameling</t>
  </si>
  <si>
    <t>Inzameling brandbaar bedrijfsafval per</t>
  </si>
  <si>
    <t>Inzameling kunststof in 240 ltr. zakken</t>
  </si>
  <si>
    <t>Inzameling los papier</t>
  </si>
  <si>
    <t>Ledigen 400 ltr. foliezak per stuk</t>
  </si>
  <si>
    <t>Ledigen 600 liter frietvet bak</t>
  </si>
  <si>
    <t>Ledigen vetput t/m 1,5 m3</t>
  </si>
  <si>
    <t>Ledigen vetput t/m 2 m3</t>
  </si>
  <si>
    <t>Ledigen vetput t/m 2,5 m3</t>
  </si>
  <si>
    <t>Ledigen vetput t/m 3 m3</t>
  </si>
  <si>
    <t>Ledigen vetput t/m 4 m3</t>
  </si>
  <si>
    <t>ledigen vetput t/m 4,5 m3</t>
  </si>
  <si>
    <t>Ledigen vetput t/m 5 m3</t>
  </si>
  <si>
    <t>Ledigen vetput t/m 9 m3</t>
  </si>
  <si>
    <t>Lediging 100 ltr. restafval zakken</t>
  </si>
  <si>
    <t>Lediging 1000 ltr. EPS zak</t>
  </si>
  <si>
    <t>Lediging 1000 ltr. folie knapzak</t>
  </si>
  <si>
    <t>Lediging 1000 ltr. mono glascontainer</t>
  </si>
  <si>
    <t>Lediging 1000 ltr. papier/karton</t>
  </si>
  <si>
    <t>Lediging 1000 ltr. restafval</t>
  </si>
  <si>
    <t>Lediging 1000 ltr. restafvalcontainer</t>
  </si>
  <si>
    <t>Lediging 1100 liter kunststof</t>
  </si>
  <si>
    <t>Lediging 1100 ltr. folie rolcontainer</t>
  </si>
  <si>
    <t>Lediging 1100 ltr. GFT rolcontainer</t>
  </si>
  <si>
    <t>Lediging 1100 ltr. incontinentie</t>
  </si>
  <si>
    <t>Lediging 1100 ltr. papier/karton</t>
  </si>
  <si>
    <t>Lediging 120 ltr. glas rolcontainer</t>
  </si>
  <si>
    <t>Lediging 120 ltr. papier/karton</t>
  </si>
  <si>
    <t>Lediging 120 ltr. restafval</t>
  </si>
  <si>
    <t>Lediging 120 ltr. swill rolcontainer</t>
  </si>
  <si>
    <t>Lediging 1300 ltr. glascontainer</t>
  </si>
  <si>
    <t>Lediging 1300 ltr. kunststof</t>
  </si>
  <si>
    <t>Lediging 1300 ltr. restafval</t>
  </si>
  <si>
    <t>Lediging 140 liter kunststof</t>
  </si>
  <si>
    <t>Lediging 140 ltr. destra data</t>
  </si>
  <si>
    <t>Lediging 140 ltr. GFT rolcontainer</t>
  </si>
  <si>
    <t>Lediging 140 ltr. glas rolcontainer</t>
  </si>
  <si>
    <t>Lediging 140 ltr. restafval</t>
  </si>
  <si>
    <t>Lediging 1400 ltr. folie knapzak</t>
  </si>
  <si>
    <t>Lediging 150 ltr. frietvet vat</t>
  </si>
  <si>
    <t>Lediging 1600 liter kunststof</t>
  </si>
  <si>
    <t>Lediging 1600 ltr. mono glascontainer</t>
  </si>
  <si>
    <t>Lediging 1600 ltr. restafval</t>
  </si>
  <si>
    <t>Lediging 1700 ltr. GFT rolcontainer</t>
  </si>
  <si>
    <t>Lediging 1700 ltr. papier/karton</t>
  </si>
  <si>
    <t>Lediging 1700 ltr. restafval</t>
  </si>
  <si>
    <t>Lediging 200 ltr. frietvet vat</t>
  </si>
  <si>
    <t>Lediging 240 liter frietvet rolcontainer</t>
  </si>
  <si>
    <t>Lediging 240 ltr. destra data</t>
  </si>
  <si>
    <t>Lediging 240 ltr. duo rolcontainer</t>
  </si>
  <si>
    <t>Lediging 240 ltr. folie rolcontainer</t>
  </si>
  <si>
    <t>Lediging 240 ltr. GFT rolcontainer</t>
  </si>
  <si>
    <t>Lediging 240 ltr. glas rolcontainer</t>
  </si>
  <si>
    <t>Lediging 240 ltr. kunststof rolcontainer</t>
  </si>
  <si>
    <t>Lediging 240 ltr. over datum producten</t>
  </si>
  <si>
    <t>Lediging 240 ltr. papier/karton</t>
  </si>
  <si>
    <t>Lediging 240 ltr. restafval</t>
  </si>
  <si>
    <t>Lediging 2400 liter kunststof</t>
  </si>
  <si>
    <t>Lediging 2400 ltr. folie rolcontainer</t>
  </si>
  <si>
    <t>Lediging 2400 ltr. papier/karton</t>
  </si>
  <si>
    <t>Lediging 25 ltr. GFT emmer</t>
  </si>
  <si>
    <t>Lediging 25 ltr. restafval emmer</t>
  </si>
  <si>
    <t>Lediging 2500 ltr. kunststofcontainer</t>
  </si>
  <si>
    <t>Lediging 2500 ltr. papier/karton</t>
  </si>
  <si>
    <t>Lediging 2500 ltr. restafval</t>
  </si>
  <si>
    <t>Lediging 2500 ltr. restafvalcontainer</t>
  </si>
  <si>
    <t>Lediging 300 ltr. folie knapzak</t>
  </si>
  <si>
    <t>Lediging 3000 ltr PMD container</t>
  </si>
  <si>
    <t>Lediging 3000 ltr. glascontainer</t>
  </si>
  <si>
    <t>Lediging 3000 ltr. kunststofcontainer</t>
  </si>
  <si>
    <t>Lediging 3000 ltr. mono glascontainer</t>
  </si>
  <si>
    <t>Lediging 3000 ltr. restafvalcontainer</t>
  </si>
  <si>
    <t>Lediging 3300 ltr. restafval</t>
  </si>
  <si>
    <t>Lediging 3500 ltr. kunststofcontainer</t>
  </si>
  <si>
    <t>Lediging 360 ltr. papier/karton</t>
  </si>
  <si>
    <t>Lediging 360 ltr. restafval</t>
  </si>
  <si>
    <t>Lediging 40 ltr. GFT emmer</t>
  </si>
  <si>
    <t>Lediging 40 ltr. mediabox</t>
  </si>
  <si>
    <t>Lediging 40 ltr. restafval emmer</t>
  </si>
  <si>
    <t>Lediging 400 ltr. folie knapzak</t>
  </si>
  <si>
    <t>Lediging 400 ltr. knapzak tbv inzameling</t>
  </si>
  <si>
    <t>Lediging 400 mono glascontainer</t>
  </si>
  <si>
    <t>Lediging 4000 ltr kunststofcontainer</t>
  </si>
  <si>
    <t>Lediging 4000 ltr. duo glascontainer</t>
  </si>
  <si>
    <t>Lediging 4000 ltr. PMD-container</t>
  </si>
  <si>
    <t>Lediging 4000 ltr. restafvalcontainer</t>
  </si>
  <si>
    <t>Lediging 4400 ltr. restafval</t>
  </si>
  <si>
    <t>Lediging 50 ltr. swill doos</t>
  </si>
  <si>
    <t>Lediging 500 liter kartonnen bekers</t>
  </si>
  <si>
    <t>Lediging 500 ltr. destra data</t>
  </si>
  <si>
    <t>Lediging 500 ltr. glas rolcontainer</t>
  </si>
  <si>
    <t>Lediging 500 ltr. papier/karton</t>
  </si>
  <si>
    <t>Lediging 500 ltr. restafval</t>
  </si>
  <si>
    <t>Lediging 5000 ltr PMD container</t>
  </si>
  <si>
    <t>Lediging 5000 ltr. glascontainer</t>
  </si>
  <si>
    <t>Lediging 5000 ltr. incontinentie</t>
  </si>
  <si>
    <t>Lediging 5000 ltr. kunststofcontainer</t>
  </si>
  <si>
    <t>Lediging 5000 ltr. mono glascontainer</t>
  </si>
  <si>
    <t>Lediging 5000 ltr. ondergrondse</t>
  </si>
  <si>
    <t>Lediging 5000 ltr. papier/karton</t>
  </si>
  <si>
    <t>Lediging 5000 ltr. papiercontainer</t>
  </si>
  <si>
    <t>Lediging 5000 ltr. restafval</t>
  </si>
  <si>
    <t>Lediging 5000 ltr. restafvalcontainer</t>
  </si>
  <si>
    <t>Lediging 60 ltr. rest afvalzakken</t>
  </si>
  <si>
    <t>Lediging 600 ltr. over datum producten</t>
  </si>
  <si>
    <t>Lediging 660 ltr. glas rolcontainer</t>
  </si>
  <si>
    <t>Lediging 660 ltr. kunststoffen</t>
  </si>
  <si>
    <t>Lediging 660 ltr. restafval</t>
  </si>
  <si>
    <t>Lediging 70 ltr. destra bag</t>
  </si>
  <si>
    <t>Lediging 70 ltr. destra data</t>
  </si>
  <si>
    <t>Lediging 750 ltr. GFT rolcotainer</t>
  </si>
  <si>
    <t>Lediging 750 ltr. incontinentie</t>
  </si>
  <si>
    <t>Lediging 750 ltr. restafval</t>
  </si>
  <si>
    <t>Lediging 770 ltr. glas rolcontainer</t>
  </si>
  <si>
    <t>Lediging 770 ltr. papier/karton</t>
  </si>
  <si>
    <t>Lediging 770 ltr. restafval</t>
  </si>
  <si>
    <t>Lediging 770 ltr. rolcontainer met</t>
  </si>
  <si>
    <t>Lediging 80 ltr. restafval rolcontainer</t>
  </si>
  <si>
    <t>Lediging 800 ltr. mono glascontainer</t>
  </si>
  <si>
    <t>Lediging los afval glas</t>
  </si>
  <si>
    <t>Lediging oliehoudend garage afval op</t>
  </si>
  <si>
    <t>Lediging pallet over datum producten</t>
  </si>
  <si>
    <t>Lediging restafval storting</t>
  </si>
  <si>
    <t>Lediging tempexzak per stuk</t>
  </si>
  <si>
    <t>Lediging vetput 10 m3</t>
  </si>
  <si>
    <t>Lediging vetput per keer</t>
  </si>
  <si>
    <t>Ledigingen hoogbouw</t>
  </si>
  <si>
    <t>Ledigingsronde glas</t>
  </si>
  <si>
    <t>Ledigingsronde papier</t>
  </si>
  <si>
    <t>Ledigingsronde papier/karton</t>
  </si>
  <si>
    <t>Ledigingsronde restafval</t>
  </si>
  <si>
    <t>Ledigingsronde restafval (incl. afval)</t>
  </si>
  <si>
    <t>Ledigingsstop ODP</t>
  </si>
  <si>
    <t>Ledigingstop Destra Data</t>
  </si>
  <si>
    <t>Ledigingstop folie inzameling</t>
  </si>
  <si>
    <t>Ledigingstop GFT inzameling</t>
  </si>
  <si>
    <t>Ledigingstop glas inzameling</t>
  </si>
  <si>
    <t>Ledigingstop papier inzameling</t>
  </si>
  <si>
    <t>Ledigingstop papier/karton inzameling</t>
  </si>
  <si>
    <t>Ledigingstop restafval inzameling</t>
  </si>
  <si>
    <t>Ledigingstop swill inzameling</t>
  </si>
  <si>
    <t>Leveren 140 ltr rolcontainer</t>
  </si>
  <si>
    <t>Leveren 240 ltr rolcontainer</t>
  </si>
  <si>
    <t>Leveren 40 ltr citybin</t>
  </si>
  <si>
    <t>Leveren 400 ltr. knapzak folie</t>
  </si>
  <si>
    <t>Leveringskosten</t>
  </si>
  <si>
    <t>Losvuil/m3 folie</t>
  </si>
  <si>
    <t>Losvuil/m3 incontinentiemateriaal</t>
  </si>
  <si>
    <t>Losvuil/m3 kunststof</t>
  </si>
  <si>
    <t>Losvuil/m3 papier en karton</t>
  </si>
  <si>
    <t>Losvuil/m3 restafval</t>
  </si>
  <si>
    <t>Ophalen pallets per stuk</t>
  </si>
  <si>
    <t>Ledigen vetput t/m 3,5 m3</t>
  </si>
  <si>
    <t>Extra lediging 1000 ltr. GFT</t>
  </si>
  <si>
    <t>Abonnement 770 ltr. PMD rolcontainer</t>
  </si>
  <si>
    <t>Abonnement 1100 ltr. PMD rolcontainer</t>
  </si>
  <si>
    <t>Inzameling EPS per m3</t>
  </si>
  <si>
    <t>Verwerking EPS per m3</t>
  </si>
  <si>
    <t>Factuur nummer</t>
  </si>
  <si>
    <t>Nummer factuurrelatie</t>
  </si>
  <si>
    <t>Gefactureerde omzet</t>
  </si>
  <si>
    <t>Factuur datum</t>
  </si>
  <si>
    <t>Som van Omzet</t>
  </si>
  <si>
    <t>(Alle)</t>
  </si>
  <si>
    <t>Totaalgewicht (kg)</t>
  </si>
  <si>
    <t>Grondstof (kg)</t>
  </si>
  <si>
    <t>Groene energie (kg)</t>
  </si>
  <si>
    <t>Grijze energie (kg)</t>
  </si>
  <si>
    <t>Afval (kg)</t>
  </si>
  <si>
    <t>kg CO2vermeden per ton</t>
  </si>
  <si>
    <t>Percentage</t>
  </si>
  <si>
    <t>Opbrengsten per maand</t>
  </si>
  <si>
    <t xml:space="preserve">Opbrengsten per afvalstroom </t>
  </si>
  <si>
    <t>Gewicht per maand (kg)</t>
  </si>
  <si>
    <t>Gewicht (kg)</t>
  </si>
  <si>
    <t>Gewicht per afvalstroom (kg)</t>
  </si>
  <si>
    <r>
      <t>Recycling + CO</t>
    </r>
    <r>
      <rPr>
        <b/>
        <sz val="12"/>
        <color theme="0"/>
        <rFont val="Calibri"/>
        <family val="2"/>
      </rPr>
      <t xml:space="preserve">₂ </t>
    </r>
    <r>
      <rPr>
        <b/>
        <sz val="10"/>
        <color theme="0"/>
        <rFont val="Calibri"/>
        <family val="2"/>
      </rPr>
      <t>(op basis van TNO-gecertificeerde stromen)</t>
    </r>
  </si>
  <si>
    <t>Afvalbarometer</t>
  </si>
  <si>
    <t>Besparing CO₂</t>
  </si>
  <si>
    <r>
      <t>Kilogrammen vermeden CO</t>
    </r>
    <r>
      <rPr>
        <b/>
        <sz val="16"/>
        <color theme="0"/>
        <rFont val="Calibri"/>
        <family val="2"/>
      </rPr>
      <t xml:space="preserve">₂ </t>
    </r>
    <r>
      <rPr>
        <b/>
        <sz val="10"/>
        <color theme="0"/>
        <rFont val="Calibri"/>
        <family val="2"/>
      </rPr>
      <t>(op basis van TNO-gecertificeerde stromen)</t>
    </r>
  </si>
  <si>
    <t>vermeden CO₂</t>
  </si>
  <si>
    <r>
      <t xml:space="preserve">Recycling per afvalstroom </t>
    </r>
    <r>
      <rPr>
        <b/>
        <sz val="10"/>
        <color theme="0"/>
        <rFont val="Calibri"/>
        <family val="2"/>
        <scheme val="minor"/>
      </rPr>
      <t>(op basis van TNO-gecertificeerde stromen)</t>
    </r>
  </si>
  <si>
    <t>Totaal gewicht (kg)</t>
  </si>
  <si>
    <t>Lediging</t>
  </si>
  <si>
    <t>Ledigingsdagen</t>
  </si>
  <si>
    <t>Swill 120 liter abonnement</t>
  </si>
  <si>
    <t>Wo</t>
  </si>
  <si>
    <t>Frietvet 60 liter op afroep</t>
  </si>
  <si>
    <t>Vetten/AGF</t>
  </si>
  <si>
    <t/>
  </si>
  <si>
    <t>Glas 240 liter abonnement</t>
  </si>
  <si>
    <t>PMD 240 liter abonnement</t>
  </si>
  <si>
    <t>Do</t>
  </si>
  <si>
    <t>Koffiebekers 500 liter abonnement</t>
  </si>
  <si>
    <t>Koffiebekers</t>
  </si>
  <si>
    <t>Di</t>
  </si>
  <si>
    <t>Papier 660 liter abonnement</t>
  </si>
  <si>
    <t>Papier/karton</t>
  </si>
  <si>
    <t>STADSKANTOOR</t>
  </si>
  <si>
    <t>Vetput &lt;1m3 lediging 2x per jaar</t>
  </si>
  <si>
    <t>Restafval 2500 liter abonnement</t>
  </si>
  <si>
    <t>Bedrijfs/restafval</t>
  </si>
  <si>
    <t>Ma;Do</t>
  </si>
  <si>
    <t>Swill 120 liter op afroep</t>
  </si>
  <si>
    <t>Restafval 660 liter abonnement</t>
  </si>
  <si>
    <t>Koffiebekers 240 liter abonnement</t>
  </si>
  <si>
    <t>Restafval 240 liter abonnement</t>
  </si>
  <si>
    <t>KAN DOEN WEST</t>
  </si>
  <si>
    <t>Restafval 1100 liter abonnement</t>
  </si>
  <si>
    <t>Restafval 770 liter abonnement</t>
  </si>
  <si>
    <t>Los laden papier</t>
  </si>
  <si>
    <t>Di;Vr</t>
  </si>
  <si>
    <t>Restafval 1100 ltr abonnement</t>
  </si>
  <si>
    <t>Ma</t>
  </si>
  <si>
    <t>Papier 660 liter op afroep</t>
  </si>
  <si>
    <t>Vr</t>
  </si>
  <si>
    <t>KAN DOEN COCON</t>
  </si>
  <si>
    <t>Locatie</t>
  </si>
  <si>
    <t>Omschrijving</t>
  </si>
  <si>
    <t>Gegevens</t>
  </si>
  <si>
    <t>Totaal Som van Gewicht</t>
  </si>
  <si>
    <t>Totaal Percentage</t>
  </si>
  <si>
    <t>2020-2021</t>
  </si>
  <si>
    <t>2021-2022</t>
  </si>
  <si>
    <t>HULSTERWEG</t>
  </si>
  <si>
    <t>NEDINSCO</t>
  </si>
  <si>
    <t>DE COMMISSARIS</t>
  </si>
  <si>
    <t>ARCHIEF</t>
  </si>
  <si>
    <t>LOUISENBURGWEG 5A</t>
  </si>
  <si>
    <t>KANDOEN VOGELHUT</t>
  </si>
  <si>
    <t>SPECHTSTRAAT</t>
  </si>
  <si>
    <t>OUD ZUID</t>
  </si>
  <si>
    <t>WITTENDIJKWEG 61</t>
  </si>
  <si>
    <t>DE MUNT</t>
  </si>
  <si>
    <t>LEUTHERWEG</t>
  </si>
  <si>
    <t>HOOGSTRAAT</t>
  </si>
  <si>
    <t>RUBEN KOGELDANS</t>
  </si>
  <si>
    <t>KLINGERBERG</t>
  </si>
  <si>
    <t>EMMASTRAAT</t>
  </si>
  <si>
    <t>WISSELSLAG</t>
  </si>
  <si>
    <t>EGERBOS</t>
  </si>
  <si>
    <t>GULICK</t>
  </si>
  <si>
    <t>DE SCHANS</t>
  </si>
  <si>
    <t>DE MEULE</t>
  </si>
  <si>
    <t>MUSPELHEIM</t>
  </si>
  <si>
    <t>RIJNBEEK</t>
  </si>
  <si>
    <t>MAASENHOF (Langvenweg 6 en Heijmansstraat 101)</t>
  </si>
  <si>
    <t>(2019 niet beschikbaar)</t>
  </si>
  <si>
    <t>ZUIDPILAAR</t>
  </si>
  <si>
    <t>PRONK EPPELKE</t>
  </si>
  <si>
    <t>CRANEVELD</t>
  </si>
  <si>
    <t>n.t.b.</t>
  </si>
  <si>
    <t>Papier 240 liter op afroep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</si>
</sst>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 &quot;€&quot;\ * #,##0_ ;_ &quot;€&quot;\ * \-#,##0_ ;_ &quot;€&quot;\ * &quot;-&quot;_ ;_ @_ "/>
  </numFmts>
  <fonts count="33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</font>
    <font>
      <sz val="10"/>
      <color rgb="FF00B0F0"/>
      <name val="Arial"/>
      <family val="2"/>
    </font>
    <font>
      <u/>
      <sz val="10"/>
      <name val="Arial"/>
      <family val="2"/>
    </font>
    <font>
      <i/>
      <u/>
      <sz val="8"/>
      <name val="Arial"/>
      <family val="2"/>
    </font>
    <font>
      <b/>
      <sz val="16"/>
      <color rgb="FF00B0F0"/>
      <name val="Arial"/>
      <family val="2"/>
    </font>
    <font>
      <sz val="16"/>
      <color rgb="FF00B0F0"/>
      <name val="Arial"/>
      <family val="2"/>
    </font>
    <font>
      <b/>
      <sz val="10"/>
      <color theme="0"/>
      <name val="Arial"/>
      <family val="2"/>
    </font>
    <font>
      <b/>
      <vertAlign val="subscript"/>
      <sz val="10"/>
      <color indexed="9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vertAlign val="subscript"/>
      <sz val="10"/>
      <color theme="0"/>
      <name val="Arial"/>
      <family val="2"/>
    </font>
    <font>
      <b/>
      <sz val="15"/>
      <color rgb="FF009DE0"/>
      <name val="Calibri"/>
      <family val="2"/>
      <scheme val="minor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5D9E2"/>
      </patternFill>
    </fill>
    <fill>
      <patternFill patternType="solid">
        <fgColor rgb="FF0055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8" fillId="3" borderId="0" xfId="0" applyFont="1" applyFill="1" applyAlignment="1">
      <alignment horizontal="center"/>
    </xf>
    <xf numFmtId="0" fontId="7" fillId="3" borderId="0" xfId="0" applyFont="1" applyFill="1"/>
    <xf numFmtId="0" fontId="4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  <xf numFmtId="1" fontId="9" fillId="0" borderId="0" xfId="0" applyNumberFormat="1" applyFont="1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0" fontId="0" fillId="0" borderId="0" xfId="0" pivotButton="1"/>
    <xf numFmtId="0" fontId="10" fillId="4" borderId="5" xfId="0" applyFont="1" applyFill="1" applyBorder="1" applyAlignment="1">
      <alignment horizontal="left" vertical="top"/>
    </xf>
    <xf numFmtId="0" fontId="10" fillId="4" borderId="6" xfId="0" applyFont="1" applyFill="1" applyBorder="1" applyAlignment="1">
      <alignment horizontal="left" vertical="top"/>
    </xf>
    <xf numFmtId="4" fontId="0" fillId="0" borderId="0" xfId="0" applyNumberFormat="1"/>
    <xf numFmtId="0" fontId="1" fillId="0" borderId="0" xfId="1"/>
    <xf numFmtId="0" fontId="2" fillId="0" borderId="0" xfId="0" applyFont="1"/>
    <xf numFmtId="0" fontId="3" fillId="0" borderId="0" xfId="0" applyFont="1"/>
    <xf numFmtId="0" fontId="13" fillId="0" borderId="0" xfId="0" applyFont="1"/>
    <xf numFmtId="0" fontId="0" fillId="3" borderId="0" xfId="0" applyFill="1"/>
    <xf numFmtId="42" fontId="0" fillId="0" borderId="0" xfId="0" applyNumberFormat="1"/>
    <xf numFmtId="0" fontId="11" fillId="3" borderId="0" xfId="0" applyFont="1" applyFill="1"/>
    <xf numFmtId="10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4" fontId="0" fillId="0" borderId="1" xfId="0" applyNumberFormat="1" applyBorder="1"/>
    <xf numFmtId="0" fontId="16" fillId="2" borderId="7" xfId="0" applyFont="1" applyFill="1" applyBorder="1" applyAlignment="1">
      <alignment horizontal="left"/>
    </xf>
    <xf numFmtId="1" fontId="16" fillId="2" borderId="7" xfId="0" applyNumberFormat="1" applyFont="1" applyFill="1" applyBorder="1" applyAlignment="1">
      <alignment horizontal="center"/>
    </xf>
    <xf numFmtId="0" fontId="16" fillId="2" borderId="8" xfId="0" applyFont="1" applyFill="1" applyBorder="1" applyAlignment="1">
      <alignment horizontal="left"/>
    </xf>
    <xf numFmtId="0" fontId="1" fillId="3" borderId="0" xfId="1" applyFill="1"/>
    <xf numFmtId="0" fontId="7" fillId="3" borderId="0" xfId="1" applyFont="1" applyFill="1"/>
    <xf numFmtId="0" fontId="8" fillId="3" borderId="0" xfId="1" applyFont="1" applyFill="1" applyAlignment="1">
      <alignment horizontal="center"/>
    </xf>
    <xf numFmtId="0" fontId="1" fillId="3" borderId="0" xfId="1" applyFill="1" applyAlignment="1">
      <alignment horizontal="center" vertical="center"/>
    </xf>
    <xf numFmtId="0" fontId="16" fillId="2" borderId="8" xfId="0" applyFont="1" applyFill="1" applyBorder="1"/>
    <xf numFmtId="0" fontId="6" fillId="0" borderId="0" xfId="0" applyFont="1"/>
    <xf numFmtId="0" fontId="19" fillId="5" borderId="0" xfId="0" applyFont="1" applyFill="1"/>
    <xf numFmtId="0" fontId="22" fillId="0" borderId="1" xfId="0" applyFont="1" applyBorder="1"/>
    <xf numFmtId="0" fontId="1" fillId="0" borderId="0" xfId="0" applyFont="1"/>
    <xf numFmtId="0" fontId="5" fillId="2" borderId="7" xfId="0" applyFont="1" applyFill="1" applyBorder="1" applyAlignment="1">
      <alignment horizontal="left"/>
    </xf>
    <xf numFmtId="3" fontId="0" fillId="6" borderId="0" xfId="0" applyNumberFormat="1" applyFill="1"/>
    <xf numFmtId="0" fontId="0" fillId="0" borderId="9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left" indent="1"/>
    </xf>
    <xf numFmtId="0" fontId="1" fillId="0" borderId="7" xfId="0" applyFont="1" applyBorder="1"/>
    <xf numFmtId="14" fontId="0" fillId="0" borderId="0" xfId="0" applyNumberFormat="1"/>
    <xf numFmtId="2" fontId="5" fillId="2" borderId="4" xfId="0" applyNumberFormat="1" applyFont="1" applyFill="1" applyBorder="1" applyAlignment="1">
      <alignment horizontal="left"/>
    </xf>
    <xf numFmtId="0" fontId="18" fillId="5" borderId="0" xfId="0" applyFont="1" applyFill="1" applyAlignment="1">
      <alignment horizontal="center"/>
    </xf>
    <xf numFmtId="0" fontId="18" fillId="5" borderId="0" xfId="0" applyFont="1" applyFill="1" applyAlignment="1">
      <alignment horizontal="left"/>
    </xf>
    <xf numFmtId="1" fontId="18" fillId="5" borderId="0" xfId="0" applyNumberFormat="1" applyFont="1" applyFill="1" applyAlignment="1">
      <alignment horizontal="right"/>
    </xf>
    <xf numFmtId="0" fontId="19" fillId="5" borderId="0" xfId="0" applyFont="1" applyFill="1" applyAlignment="1">
      <alignment horizontal="center"/>
    </xf>
    <xf numFmtId="3" fontId="19" fillId="5" borderId="0" xfId="0" applyNumberFormat="1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/>
    </xf>
    <xf numFmtId="0" fontId="30" fillId="0" borderId="0" xfId="0" applyFont="1"/>
    <xf numFmtId="0" fontId="30" fillId="0" borderId="1" xfId="0" applyFont="1" applyBorder="1" applyAlignment="1">
      <alignment vertical="top"/>
    </xf>
    <xf numFmtId="0" fontId="30" fillId="0" borderId="1" xfId="0" applyFont="1" applyBorder="1" applyAlignment="1">
      <alignment horizontal="left" vertical="top"/>
    </xf>
    <xf numFmtId="0" fontId="30" fillId="0" borderId="1" xfId="0" applyFont="1" applyBorder="1" applyAlignment="1">
      <alignment horizontal="center" vertical="top"/>
    </xf>
    <xf numFmtId="0" fontId="29" fillId="7" borderId="1" xfId="0" applyFont="1" applyFill="1" applyBorder="1" applyAlignment="1">
      <alignment horizontal="left" vertical="top"/>
    </xf>
    <xf numFmtId="0" fontId="18" fillId="7" borderId="0" xfId="0" applyFont="1" applyFill="1"/>
    <xf numFmtId="0" fontId="0" fillId="7" borderId="0" xfId="0" applyFill="1"/>
    <xf numFmtId="0" fontId="1" fillId="0" borderId="0" xfId="0" applyFont="1" applyFill="1"/>
    <xf numFmtId="3" fontId="1" fillId="0" borderId="0" xfId="0" applyNumberFormat="1" applyFont="1" applyFill="1"/>
    <xf numFmtId="0" fontId="16" fillId="7" borderId="0" xfId="0" applyFont="1" applyFill="1"/>
    <xf numFmtId="3" fontId="22" fillId="0" borderId="0" xfId="0" applyNumberFormat="1" applyFont="1"/>
    <xf numFmtId="3" fontId="31" fillId="0" borderId="10" xfId="0" applyNumberFormat="1" applyFont="1" applyBorder="1"/>
    <xf numFmtId="0" fontId="0" fillId="0" borderId="0" xfId="0" pivotButton="1" applyBorder="1" applyAlignment="1"/>
    <xf numFmtId="0" fontId="0" fillId="0" borderId="0" xfId="0" applyBorder="1"/>
    <xf numFmtId="10" fontId="0" fillId="0" borderId="0" xfId="0" applyNumberFormat="1" applyBorder="1"/>
    <xf numFmtId="3" fontId="0" fillId="0" borderId="0" xfId="0" applyNumberFormat="1" applyBorder="1"/>
    <xf numFmtId="0" fontId="0" fillId="7" borderId="0" xfId="0" applyFill="1" applyBorder="1"/>
    <xf numFmtId="0" fontId="18" fillId="7" borderId="0" xfId="0" applyFont="1" applyFill="1" applyBorder="1"/>
    <xf numFmtId="0" fontId="0" fillId="7" borderId="0" xfId="0" applyFill="1" applyBorder="1" applyAlignment="1"/>
    <xf numFmtId="0" fontId="30" fillId="0" borderId="0" xfId="0" applyFont="1" applyFill="1"/>
    <xf numFmtId="0" fontId="1" fillId="0" borderId="0" xfId="1" applyFill="1"/>
    <xf numFmtId="0" fontId="18" fillId="7" borderId="0" xfId="1" applyFont="1" applyFill="1"/>
    <xf numFmtId="0" fontId="30" fillId="0" borderId="1" xfId="0" applyFont="1" applyFill="1" applyBorder="1" applyAlignment="1">
      <alignment vertical="top"/>
    </xf>
    <xf numFmtId="0" fontId="30" fillId="0" borderId="1" xfId="0" applyFont="1" applyFill="1" applyBorder="1" applyAlignment="1">
      <alignment horizontal="left" vertical="top"/>
    </xf>
    <xf numFmtId="0" fontId="30" fillId="0" borderId="1" xfId="0" applyFont="1" applyFill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7" borderId="0" xfId="0" applyFont="1" applyFill="1" applyAlignment="1">
      <alignment horizontal="left" vertical="center"/>
    </xf>
    <xf numFmtId="0" fontId="24" fillId="7" borderId="0" xfId="0" applyFont="1" applyFill="1" applyAlignment="1">
      <alignment horizontal="left" vertical="center"/>
    </xf>
    <xf numFmtId="0" fontId="23" fillId="7" borderId="0" xfId="1" applyFont="1" applyFill="1" applyAlignment="1">
      <alignment horizontal="left" vertical="center"/>
    </xf>
    <xf numFmtId="0" fontId="24" fillId="7" borderId="0" xfId="1" applyFont="1" applyFill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23" fillId="7" borderId="0" xfId="0" applyFont="1" applyFill="1" applyAlignment="1">
      <alignment horizontal="center" vertical="center"/>
    </xf>
  </cellXfs>
  <cellStyles count="3">
    <cellStyle name="Procent 2" xfId="2" xr:uid="{00000000-0005-0000-0000-000001000000}"/>
    <cellStyle name="Standaard" xfId="0" builtinId="0"/>
    <cellStyle name="Standaard 2" xfId="1" xr:uid="{00000000-0005-0000-0000-000003000000}"/>
  </cellStyles>
  <dxfs count="16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ont>
        <color auto="1"/>
      </font>
    </dxf>
    <dxf>
      <font>
        <color theme="0"/>
      </font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numFmt numFmtId="3" formatCode="#,##0"/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numFmt numFmtId="14" formatCode="0.0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numFmt numFmtId="14" formatCode="0.00%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fill>
        <patternFill patternType="solid">
          <bgColor theme="8"/>
        </patternFill>
      </fill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numFmt numFmtId="14" formatCode="0.00%"/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numFmt numFmtId="14" formatCode="0.00%"/>
    </dxf>
    <dxf>
      <numFmt numFmtId="32" formatCode="_ &quot;€&quot;\ * #,##0_ ;_ &quot;€&quot;\ * \-#,##0_ ;_ &quot;€&quot;\ * &quot;-&quot;_ ;_ @_ "/>
    </dxf>
    <dxf>
      <border>
        <left/>
        <right/>
        <top/>
        <bottom/>
        <vertical/>
        <horizontal/>
      </border>
    </dxf>
    <dxf>
      <font>
        <color theme="0"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numFmt numFmtId="32" formatCode="_ &quot;€&quot;\ * #,##0_ ;_ &quot;€&quot;\ * \-#,##0_ ;_ &quot;€&quot;\ * &quot;-&quot;_ ;_ @_ "/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3" formatCode="#,##0"/>
      <fill>
        <patternFill patternType="solid">
          <fgColor indexed="64"/>
          <bgColor rgb="FF0055A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3" formatCode="#,##0"/>
      <fill>
        <patternFill patternType="solid">
          <fgColor indexed="64"/>
          <bgColor rgb="FF0055A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3" formatCode="#,##0"/>
      <fill>
        <patternFill patternType="solid">
          <fgColor indexed="64"/>
          <bgColor rgb="FF0055A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3" formatCode="#,##0"/>
      <fill>
        <patternFill patternType="solid">
          <fgColor indexed="64"/>
          <bgColor rgb="FF0055A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3" formatCode="#,##0"/>
      <fill>
        <patternFill patternType="solid">
          <fgColor indexed="64"/>
          <bgColor rgb="FF0055A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numFmt numFmtId="0" formatCode="General"/>
      <fill>
        <patternFill patternType="solid">
          <fgColor indexed="64"/>
          <bgColor rgb="FF0055A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indexed="64"/>
          <bgColor rgb="FF0055A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0" formatCode="General"/>
      <fill>
        <patternFill patternType="solid">
          <fgColor indexed="64"/>
          <bgColor rgb="FF0055A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" formatCode="0"/>
      <fill>
        <patternFill patternType="solid">
          <fgColor indexed="64"/>
          <bgColor rgb="FF0055A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55A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55A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55A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55A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55A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/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/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scheme val="none"/>
      </font>
      <fill>
        <patternFill patternType="solid">
          <fgColor indexed="64"/>
          <bgColor indexed="18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color rgb="FF009DE0"/>
      </font>
      <border>
        <bottom style="thin">
          <color theme="8"/>
        </bottom>
        <vertical/>
        <horizontal/>
      </border>
    </dxf>
    <dxf>
      <font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</font>
    </dxf>
    <dxf>
      <font>
        <b/>
        <color theme="1"/>
      </font>
    </dxf>
    <dxf>
      <font>
        <b/>
        <color theme="1"/>
      </font>
      <fill>
        <patternFill patternType="solid">
          <fgColor theme="4" tint="0.59999389629810485"/>
          <bgColor theme="4" tint="0.59999389629810485"/>
        </patternFill>
      </fill>
    </dxf>
    <dxf>
      <font>
        <b/>
        <color theme="1"/>
      </font>
      <border>
        <left style="medium">
          <color theme="4" tint="0.59999389629810485"/>
        </left>
        <right style="medium">
          <color theme="4" tint="0.59999389629810485"/>
        </right>
        <top style="medium">
          <color theme="4" tint="0.59999389629810485"/>
        </top>
        <bottom style="medium">
          <color theme="4" tint="0.59999389629810485"/>
        </bottom>
      </border>
    </dxf>
    <dxf>
      <border>
        <left style="thin">
          <color theme="4" tint="0.39997558519241921"/>
        </left>
        <right style="thin">
          <color theme="4" tint="0.39997558519241921"/>
        </right>
      </border>
    </dxf>
    <dxf>
      <border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ont>
        <b/>
        <color theme="1"/>
      </font>
      <border>
        <top style="thin">
          <color theme="4" tint="-0.249977111117893"/>
        </top>
        <bottom style="medium">
          <color theme="4" tint="-0.249977111117893"/>
        </bottom>
      </border>
    </dxf>
    <dxf>
      <font>
        <b/>
        <color theme="0"/>
      </font>
      <fill>
        <patternFill patternType="solid">
          <fgColor theme="4"/>
          <bgColor theme="4"/>
        </patternFill>
      </fill>
      <border>
        <top style="medium">
          <color theme="4" tint="-0.249977111117893"/>
        </top>
      </border>
    </dxf>
    <dxf>
      <font>
        <color theme="1"/>
      </font>
    </dxf>
  </dxfs>
  <tableStyles count="2" defaultTableStyle="TableStyleMedium2" defaultPivotStyle="PivotStyleLight16">
    <tableStyle name="PivotStyleMedium9 2" table="0" count="13" xr9:uid="{00000000-0011-0000-FFFF-FFFF00000000}">
      <tableStyleElement type="wholeTable" dxfId="162"/>
      <tableStyleElement type="headerRow" dxfId="161"/>
      <tableStyleElement type="totalRow" dxfId="160"/>
      <tableStyleElement type="firstRowStripe" dxfId="159"/>
      <tableStyleElement type="firstColumnStripe" dxfId="158"/>
      <tableStyleElement type="firstSubtotalColumn" dxfId="157"/>
      <tableStyleElement type="firstSubtotalRow" dxfId="156"/>
      <tableStyleElement type="secondSubtotalRow" dxfId="155"/>
      <tableStyleElement type="thirdSubtotalRow" dxfId="154"/>
      <tableStyleElement type="firstRowSubheading" dxfId="153"/>
      <tableStyleElement type="secondRowSubheading" dxfId="152"/>
      <tableStyleElement type="pageFieldLabels" dxfId="151"/>
      <tableStyleElement type="pageFieldValues" dxfId="150"/>
    </tableStyle>
    <tableStyle name="SlicerStyleDark5 3" pivot="0" table="0" count="10" xr9:uid="{00000000-0011-0000-FFFF-FFFF01000000}">
      <tableStyleElement type="wholeTable" dxfId="149"/>
      <tableStyleElement type="headerRow" dxfId="14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99FF"/>
      <rgbColor rgb="00FF8080"/>
      <rgbColor rgb="000066CC"/>
      <rgbColor rgb="00CCCCFF"/>
      <rgbColor rgb="00000080"/>
      <rgbColor rgb="00FF00FF"/>
      <rgbColor rgb="00FFFF00"/>
      <rgbColor rgb="0066FF33"/>
      <rgbColor rgb="00993300"/>
      <rgbColor rgb="00666699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DE0"/>
      <color rgb="FF009EE0"/>
      <color rgb="FF3399FF"/>
      <color rgb="FF670000"/>
      <color rgb="FF0055A0"/>
      <color rgb="FFFFED00"/>
      <color rgb="FFA2C037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5 3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4</xdr:row>
      <xdr:rowOff>66675</xdr:rowOff>
    </xdr:from>
    <xdr:to>
      <xdr:col>15</xdr:col>
      <xdr:colOff>570287</xdr:colOff>
      <xdr:row>6</xdr:row>
      <xdr:rowOff>127631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5" y="400050"/>
          <a:ext cx="6428162" cy="384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13</xdr:col>
      <xdr:colOff>372826</xdr:colOff>
      <xdr:row>35</xdr:row>
      <xdr:rowOff>37015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72CBBE-0265-4F45-86E1-FD0367857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6780"/>
          <a:ext cx="11193226" cy="50662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129663</xdr:rowOff>
    </xdr:from>
    <xdr:to>
      <xdr:col>7</xdr:col>
      <xdr:colOff>8965</xdr:colOff>
      <xdr:row>30</xdr:row>
      <xdr:rowOff>143435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AAC06CB-024D-49FE-8D76-1610D4EE3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41051"/>
          <a:ext cx="7082118" cy="154673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ms16.venlo.lan/home/htrtve01/Bureaublad/Bijlagen%20specificaties/Nieuw/Gemeente%20Venlo%20-Sport%20&amp;%20Facility-%20rapportage%202021-2022%20-%20C474431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rsten Manders-Looijmans" refreshedDate="44571.504200694442" createdVersion="5" refreshedVersion="6" minRefreshableVersion="3" recordCount="691" xr:uid="{00000000-000A-0000-FFFF-FFFF320B0000}">
  <cacheSource type="worksheet">
    <worksheetSource name="facturen"/>
  </cacheSource>
  <cacheFields count="54">
    <cacheField name="Fact. debiteur" numFmtId="0">
      <sharedItems containsSemiMixedTypes="0" containsString="0" containsNumber="1" containsInteger="1" minValue="474431" maxValue="474431"/>
    </cacheField>
    <cacheField name="Relat. Debiteur" numFmtId="0">
      <sharedItems containsSemiMixedTypes="0" containsString="0" containsNumber="1" containsInteger="1" minValue="474431" maxValue="479587"/>
    </cacheField>
    <cacheField name="Naam relatie" numFmtId="0">
      <sharedItems/>
    </cacheField>
    <cacheField name="TvD" numFmtId="0">
      <sharedItems/>
    </cacheField>
    <cacheField name="Organisatie" numFmtId="0">
      <sharedItems/>
    </cacheField>
    <cacheField name="Afdeling/PO" numFmtId="0">
      <sharedItems containsSemiMixedTypes="0" containsString="0" containsNumber="1" containsInteger="1" minValue="1" maxValue="2" count="2">
        <n v="1"/>
        <n v="2"/>
      </sharedItems>
    </cacheField>
    <cacheField name="Naam" numFmtId="0">
      <sharedItems count="30">
        <s v="Gymzaal Muspelplein"/>
        <s v="Gymzaal de Meule"/>
        <s v="MFC de Schans"/>
        <s v="Sporthal Gulick"/>
        <s v="Kan Doen West"/>
        <s v="Gemeente Archief"/>
        <s v="Sporthal Egerbos"/>
        <s v="Zwembad de Wisselslag"/>
        <s v="Gymzaal Emmastraat"/>
        <s v="Kan Doen Cocon"/>
        <s v="Gymzaal Goudenregenstraat"/>
        <s v="Sporthal Hagerhof"/>
        <s v="Stadskantoor"/>
        <s v="Sportpark Maasenhof"/>
        <s v="Gymzaal Hoogstraat"/>
        <s v="Gemeente Venlo Hulsterweg"/>
        <s v="Gymzaal Leutherweg"/>
        <s v="Gymzaal Ligsterhofweg"/>
        <s v="Gemeente Venlo Monseigneur Nolensplein"/>
        <s v="Gemeente Venlo Nediscoplein"/>
        <s v="Sportpark de Vrijenbroek"/>
        <s v="Gymzaal Reinbeekstraat"/>
        <s v="Gymzaal Pastoor Op Heijstraat"/>
        <s v="Gymzaal Steijl"/>
        <s v="Gymzaal Spechtstraat"/>
        <s v="Stichting KanDoen Vogelhut"/>
        <s v="Gebouw VHC"/>
        <s v="Gemeente Venlo inzake Sport &amp; Facility"/>
        <s v="Gemeente Venlo/Expeditie"/>
        <s v="Gemeente Venlo inzake Sport &amp; Facil"/>
      </sharedItems>
    </cacheField>
    <cacheField name="Adres" numFmtId="0">
      <sharedItems count="28">
        <s v="Alberickstraat 51 "/>
        <s v="Albert Cuypstraat 1 "/>
        <s v="Burgemeester Van Soest-Jansbekenplein 1 "/>
        <s v="De Drink 7 "/>
        <s v="Dickenslaan 50 A"/>
        <s v="Dokter Blumenkampstraat 1 "/>
        <s v="Drie Decembersingel 34 "/>
        <s v="Drie Decembersingel 52 "/>
        <s v="Emmastraat 126 "/>
        <s v="Galgenvenstraat 250 "/>
        <s v="Goudenregenstraat 45 "/>
        <s v="Hagerhofweg 21 "/>
        <s v="Veilingstraat 1 "/>
        <s v="Heymansstraat 101 "/>
        <s v="Hoogstraat 38 A"/>
        <s v="Hulsterweg 19 "/>
        <s v="Leutherweg 193 "/>
        <s v="Lingsterhofweg 122 "/>
        <s v="Monseigneur Nolensplein 31 "/>
        <s v="Nedinscoplein 60 "/>
        <s v="Wittendijkweg 59 "/>
        <s v="Rijnbeekstraat 4 "/>
        <s v="Pastoor Op Heijstraat 24 "/>
        <s v="Sint Sebastianusstraat 2 "/>
        <s v="Spechtstraat 54 "/>
        <s v="Merelweg 1 "/>
        <s v="Louisenburgweg 5 "/>
        <s v="Hanzeplaats 1 "/>
      </sharedItems>
    </cacheField>
    <cacheField name="Postcode" numFmtId="0">
      <sharedItems/>
    </cacheField>
    <cacheField name="Plaats" numFmtId="0">
      <sharedItems count="4">
        <s v="VENLO"/>
        <s v="ARCEN"/>
        <s v="TEGELEN"/>
        <s v="STEYL"/>
      </sharedItems>
    </cacheField>
    <cacheField name="Contract code" numFmtId="0">
      <sharedItems/>
    </cacheField>
    <cacheField name="Contract omschrijving" numFmtId="0">
      <sharedItems/>
    </cacheField>
    <cacheField name="Ingangsdatum" numFmtId="14">
      <sharedItems containsSemiMixedTypes="0" containsNonDate="0" containsDate="1" containsString="0" minDate="2020-11-26T00:00:00" maxDate="2021-12-25T00:00:00"/>
    </cacheField>
    <cacheField name="Eind datum" numFmtId="14">
      <sharedItems containsSemiMixedTypes="0" containsNonDate="0" containsDate="1" containsString="0" minDate="2020-11-26T00:00:00" maxDate="2022-01-01T00:00:00"/>
    </cacheField>
    <cacheField name="Opdracht nr." numFmtId="0">
      <sharedItems containsBlank="1" containsMixedTypes="1" containsNumber="1" containsInteger="1" minValue="690182" maxValue="3026214342"/>
    </cacheField>
    <cacheField name="Afval code" numFmtId="0">
      <sharedItems containsString="0" containsBlank="1" containsNumber="1" containsInteger="1" minValue="101100" maxValue="1601010"/>
    </cacheField>
    <cacheField name="Afval omschrijving" numFmtId="0">
      <sharedItems containsBlank="1"/>
    </cacheField>
    <cacheField name="Eural code" numFmtId="0">
      <sharedItems containsString="0" containsBlank="1" containsNumber="1" containsInteger="1" minValue="20304" maxValue="200301" count="6">
        <m/>
        <n v="20304"/>
        <n v="200301"/>
        <n v="200101"/>
        <n v="200199"/>
        <n v="200102"/>
      </sharedItems>
    </cacheField>
    <cacheField name="Gebruikelijke naam" numFmtId="0">
      <sharedItems containsBlank="1" count="8">
        <m/>
        <s v="swill, route"/>
        <s v="brandbaar bedrijfsafval, route"/>
        <s v="papier &amp; karton, route"/>
        <s v="NPI ter vertrouwelijke vernietiging, niet route"/>
        <s v="bedrijfsafval route Green Collective"/>
        <s v="bedrijfsafval ter overslag Green Collective"/>
        <s v="papier &amp; karton, niet route"/>
      </sharedItems>
    </cacheField>
    <cacheField name="Afvalstroomnummer" numFmtId="0">
      <sharedItems containsBlank="1" containsMixedTypes="1" containsNumber="1" containsInteger="1" minValue="108600000181" maxValue="930020002177"/>
    </cacheField>
    <cacheField name="Bonnummer" numFmtId="0">
      <sharedItems containsBlank="1"/>
    </cacheField>
    <cacheField name="Container" numFmtId="0">
      <sharedItems containsBlank="1"/>
    </cacheField>
    <cacheField name="Aantal" numFmtId="0">
      <sharedItems containsSemiMixedTypes="0" containsString="0" containsNumber="1" minValue="-28" maxValue="28"/>
    </cacheField>
    <cacheField name="Eenheid" numFmtId="0">
      <sharedItems/>
    </cacheField>
    <cacheField name="Artikel" numFmtId="0">
      <sharedItems/>
    </cacheField>
    <cacheField name="Artikel omschrijving" numFmtId="0">
      <sharedItems count="54">
        <s v="Plaatsen 240 ltr. rolcontainer"/>
        <s v="Plaatsen 1100 ltr. rolcontainer"/>
        <s v="Plaatsen 2500 ltr. rolcontainer"/>
        <s v="Plaatsen 660 ltr. rolcontainer"/>
        <s v="Plaatsen 120 liter rolcontainer"/>
        <s v="Levering 400 ltr. foliezakken per rol"/>
        <s v="Verzendkosten"/>
        <s v="Verkoop 400 ltr. houder voor foliezakken"/>
        <s v="Plaatsen 770 ltr. rolcontainer"/>
        <s v="Ophalen 2500 ltr. rolcontainer"/>
        <s v="Plaatsen 60 liter vat"/>
        <s v="Vervangende lediging restafval"/>
        <s v="Lediging 660 ltr. papier/karton"/>
        <s v="Vervangende lediging swill"/>
        <s v="Vervangende lediging papier/karton"/>
        <s v="Lediging 1100 ltr. restafval"/>
        <s v="Lediging 400 ltr. foliezak"/>
        <s v="Plaatsen 500 ltr. destra data"/>
        <s v="Extra lediging 2500 ltr. restafval"/>
        <s v="Transport bakwagen per rit"/>
        <s v="Inzameling NPI ter vertrouwelijke vernietiging per ton"/>
        <s v="Pallet per stuk"/>
        <s v="Vernietigingsverklaring"/>
        <s v="Vervanging container i.v.m. brand of"/>
        <s v="Ledigen vetput t/m 1 m3"/>
        <s v="Extra slang per meter"/>
        <s v="Plaatsen 500 ltr. rolcontainer"/>
        <s v="Levering 80 liter kartonnen bekers"/>
        <s v="Extra lediging 660 ltr. papier/karton"/>
        <s v="Reiniging rolcontainer per stuk"/>
        <s v="Reiniging rolcontainer &gt; 2500 ltr."/>
        <s v="Plaatsen 20m3 afzetcontainer per rit"/>
        <s v="Transport 20m3 afzet per rit t.b.v."/>
        <s v="Verwerking bont papier en karton per ton"/>
        <s v="lediging 60 ltr. frietvet vat"/>
        <s v="Huur 20m3 afzetcontainer, per dag"/>
        <s v="Leveren Qubic"/>
        <s v="Milieubijdrage"/>
        <s v="Abonnement 1100 ltr. restafval"/>
        <s v="Huur 1100 ltr. rolcontainer"/>
        <s v="Abonnement 2500 ltr. restafval"/>
        <s v="Abonnement 240 ltr. restafval"/>
        <s v="Huur 240 ltr. rolcontainer"/>
        <s v="Huur 2500 ltr. rolcontainer"/>
        <s v="Abonnement 770 ltr. restafval"/>
        <s v="Huur 660 ltr. rolcontainer"/>
        <s v="Abonnement 660 ltr. papier/karton"/>
        <s v="Abonnement 660 ltr. restafval"/>
        <s v="Abonnement 240 ltr. glas rolcontainer"/>
        <s v="Huur 120 ltr. rolcontainer"/>
        <s v="Abonnement 120 ltr. swill rolcontainer"/>
        <s v="Huur 60 ltr. vat"/>
        <s v="Abonnement 500 liter kartonnen bekers"/>
        <s v="Huur 500 liter Destra Data rolcontainer"/>
      </sharedItems>
    </cacheField>
    <cacheField name="BTW code" numFmtId="0">
      <sharedItems containsMixedTypes="1" containsNumber="1" containsInteger="1" minValue="0" maxValue="0"/>
    </cacheField>
    <cacheField name="BTW soort" numFmtId="0">
      <sharedItems/>
    </cacheField>
    <cacheField name="BTW klasse" numFmtId="0">
      <sharedItems/>
    </cacheField>
    <cacheField name="Kostendrager" numFmtId="0">
      <sharedItems containsSemiMixedTypes="0" containsString="0" containsNumber="1" containsInteger="1" minValue="0" maxValue="999" count="11">
        <n v="10"/>
        <n v="30"/>
        <n v="40"/>
        <n v="90"/>
        <n v="140"/>
        <n v="100"/>
        <n v="35"/>
        <n v="0"/>
        <n v="32"/>
        <n v="999"/>
        <n v="998"/>
      </sharedItems>
    </cacheField>
    <cacheField name="Factuurtekst" numFmtId="0">
      <sharedItems/>
    </cacheField>
    <cacheField name="Eenheidsprijs" numFmtId="0">
      <sharedItems containsSemiMixedTypes="0" containsString="0" containsNumber="1" minValue="-65" maxValue="394.7"/>
    </cacheField>
    <cacheField name="Omzet" numFmtId="0">
      <sharedItems containsSemiMixedTypes="0" containsString="0" containsNumber="1" minValue="-126" maxValue="656"/>
    </cacheField>
    <cacheField name="Factuur" numFmtId="0">
      <sharedItems containsSemiMixedTypes="0" containsString="0" containsNumber="1" containsInteger="1" minValue="1003982976" maxValue="1005092395" count="23">
        <n v="1004194254"/>
        <n v="1003982976"/>
        <n v="1004195045"/>
        <n v="1004248111"/>
        <n v="1004318104"/>
        <n v="1004429006"/>
        <n v="1004493829"/>
        <n v="1004542502"/>
        <n v="1004659075"/>
        <n v="1004659076"/>
        <n v="1004731850"/>
        <n v="1004806490"/>
        <n v="1004806489"/>
        <n v="1004921703"/>
        <n v="1004921702"/>
        <n v="1005004563"/>
        <n v="1004975384"/>
        <n v="1005092394"/>
        <n v="1004731851"/>
        <n v="1004806491"/>
        <n v="1004921704"/>
        <n v="1005004564"/>
        <n v="1005092395"/>
      </sharedItems>
    </cacheField>
    <cacheField name="Rekening" numFmtId="0">
      <sharedItems containsSemiMixedTypes="0" containsString="0" containsNumber="1" containsInteger="1" minValue="800000" maxValue="899090"/>
    </cacheField>
    <cacheField name="Led. freq." numFmtId="0">
      <sharedItems containsBlank="1" count="5">
        <m/>
        <s v="1XPW"/>
        <s v="1XP4W"/>
        <s v="1XP2W"/>
        <s v="2XPW"/>
      </sharedItems>
    </cacheField>
    <cacheField name="Route" numFmtId="0">
      <sharedItems containsBlank="1" containsMixedTypes="1" containsNumber="1" minValue="10301" maxValue="410001"/>
    </cacheField>
    <cacheField name="Printen op factuur" numFmtId="0">
      <sharedItems/>
    </cacheField>
    <cacheField name="Kenmerk" numFmtId="0">
      <sharedItems/>
    </cacheField>
    <cacheField name="Controller" numFmtId="0">
      <sharedItems containsNonDate="0" containsString="0" containsBlank="1"/>
    </cacheField>
    <cacheField name="Maandnr" numFmtId="0">
      <sharedItems containsSemiMixedTypes="0" containsString="0" containsNumber="1" containsInteger="1" minValue="1" maxValue="12"/>
    </cacheField>
    <cacheField name="Maand" numFmtId="0">
      <sharedItems count="12">
        <s v="November"/>
        <s v="December"/>
        <s v="Januari"/>
        <s v="Februari"/>
        <s v="Maart"/>
        <s v="April"/>
        <s v="Mei"/>
        <s v="Juni"/>
        <s v="Juli"/>
        <s v="Augustus"/>
        <s v="September"/>
        <s v="Oktober"/>
      </sharedItems>
    </cacheField>
    <cacheField name="Kwartaal" numFmtId="0">
      <sharedItems containsSemiMixedTypes="0" containsString="0" containsNumber="1" containsInteger="1" minValue="1" maxValue="4" count="4">
        <n v="4"/>
        <n v="1"/>
        <n v="2"/>
        <n v="3"/>
      </sharedItems>
    </cacheField>
    <cacheField name="Jaar" numFmtId="0">
      <sharedItems containsSemiMixedTypes="0" containsString="0" containsNumber="1" containsInteger="1" minValue="2020" maxValue="2021" count="2">
        <n v="2020"/>
        <n v="2021"/>
      </sharedItems>
    </cacheField>
    <cacheField name="Afvalstroom" numFmtId="0">
      <sharedItems count="9">
        <s v="Afval/Restafval"/>
        <s v="Papier/Karton"/>
        <s v="Glas"/>
        <s v="Swill"/>
        <s v="Folie/kunststoffen"/>
        <s v="Vetten"/>
        <s v="Vertrouwelijk papier"/>
        <s v="Overig"/>
        <s v="kartonnen bekers"/>
      </sharedItems>
    </cacheField>
    <cacheField name="Gewicht" numFmtId="1">
      <sharedItems containsSemiMixedTypes="0" containsString="0" containsNumber="1" minValue="0" maxValue="1774.3421052631579" count="66">
        <n v="0"/>
        <n v="28"/>
        <n v="90"/>
        <n v="20"/>
        <n v="10"/>
        <n v="200"/>
        <n v="110"/>
        <n v="600"/>
        <n v="36"/>
        <n v="30"/>
        <n v="309.07894736842104"/>
        <n v="399.22697368421052"/>
        <n v="386.3486842105263"/>
        <n v="360.59210526315786"/>
        <n v="200.32894736842104"/>
        <n v="22.086842105263159"/>
        <n v="24.453289473684215"/>
        <n v="23.664473684210527"/>
        <n v="18.931578947368422"/>
        <n v="801.31578947368416"/>
        <n v="887.17105263157896"/>
        <n v="858.55263157894728"/>
        <n v="154.18421052631578"/>
        <n v="199.15460526315789"/>
        <n v="192.73026315789474"/>
        <n v="179.88157894736841"/>
        <n v="442.56578947368428"/>
        <n v="399.73684210526318"/>
        <n v="428.28947368421058"/>
        <n v="310.50986842105266"/>
        <n v="280.46052631578948"/>
        <n v="300.49342105263162"/>
        <n v="798.45394736842104"/>
        <n v="772.6973684210526"/>
        <n v="721.18421052631572"/>
        <n v="124.20394736842105"/>
        <n v="112.18421052631578"/>
        <n v="120.19736842105263"/>
        <n v="297.20230263157896"/>
        <n v="287.6151315789474"/>
        <n v="148.25953947368421"/>
        <n v="133.91184210526316"/>
        <n v="143.47697368421052"/>
        <n v="99.577302631578945"/>
        <n v="89.940789473684205"/>
        <n v="96.36513157894737"/>
        <n v="248.40789473684211"/>
        <n v="224.36842105263156"/>
        <n v="240.39473684210526"/>
        <n v="1774.3421052631579"/>
        <n v="1602.6315789473683"/>
        <n v="1717.1052631578946"/>
        <n v="268.44078947368422"/>
        <n v="292.76644736842104"/>
        <n v="264.43421052631578"/>
        <n v="283.3223684210526"/>
        <n v="180.29605263157896"/>
        <n v="621.01973684210532"/>
        <n v="147.75986842105263"/>
        <n v="109.21381578947368"/>
        <n v="41.210526315789473"/>
        <n v="106.46052631578948"/>
        <n v="103.02631578947368"/>
        <n v="167.03289473684208"/>
        <n v="180.29605263157893"/>
        <n v="64.391447368421055"/>
      </sharedItems>
    </cacheField>
    <cacheField name="Kosten" numFmtId="0">
      <sharedItems containsSemiMixedTypes="0" containsString="0" containsNumber="1" minValue="-126" maxValue="656"/>
    </cacheField>
    <cacheField name="Opbrengsten" numFmtId="0">
      <sharedItems containsSemiMixedTypes="0" containsString="0" containsNumber="1" containsInteger="1" minValue="0" maxValue="39"/>
    </cacheField>
    <cacheField name="TNO gecertificeerd" numFmtId="0">
      <sharedItems count="2">
        <s v="ja"/>
        <s v="nee"/>
      </sharedItems>
    </cacheField>
    <cacheField name="kg CO2vermeden per ton" numFmtId="3">
      <sharedItems containsSemiMixedTypes="0" containsString="0" containsNumber="1" minValue="0" maxValue="203.69447368421055"/>
    </cacheField>
    <cacheField name="Grondstof" numFmtId="3">
      <sharedItems containsSemiMixedTypes="0" containsString="0" containsNumber="1" minValue="0" maxValue="583.75855263157894"/>
    </cacheField>
    <cacheField name="Groene energie" numFmtId="3">
      <sharedItems containsSemiMixedTypes="0" containsString="0" containsNumber="1" minValue="0" maxValue="638.76315789473688"/>
    </cacheField>
    <cacheField name="Grijze energie" numFmtId="3">
      <sharedItems containsSemiMixedTypes="0" containsString="0" containsNumber="1" minValue="0" maxValue="656.50657894736844"/>
    </cacheField>
    <cacheField name="Afval" numFmtId="3">
      <sharedItems containsSemiMixedTypes="0" containsString="0" containsNumber="1" minValue="0" maxValue="390.35526315789474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len van Helvoort" refreshedDate="44791.490709490739" createdVersion="5" refreshedVersion="7" minRefreshableVersion="3" recordCount="1001" xr:uid="{906F3723-FBB6-4AE3-A3B6-B4C99E44846A}">
  <cacheSource type="worksheet">
    <worksheetSource name="facturen" r:id="rId2"/>
  </cacheSource>
  <cacheFields count="54">
    <cacheField name="Fact. debiteur" numFmtId="0">
      <sharedItems containsSemiMixedTypes="0" containsString="0" containsNumber="1" containsInteger="1" minValue="474431" maxValue="474431"/>
    </cacheField>
    <cacheField name="Relat. Debiteur" numFmtId="0">
      <sharedItems containsSemiMixedTypes="0" containsString="0" containsNumber="1" containsInteger="1" minValue="474431" maxValue="479587"/>
    </cacheField>
    <cacheField name="Naam relatie" numFmtId="0">
      <sharedItems/>
    </cacheField>
    <cacheField name="TvD" numFmtId="0">
      <sharedItems/>
    </cacheField>
    <cacheField name="Organisatie" numFmtId="0">
      <sharedItems/>
    </cacheField>
    <cacheField name="Afdeling/PO" numFmtId="0">
      <sharedItems containsSemiMixedTypes="0" containsString="0" containsNumber="1" containsInteger="1" minValue="1" maxValue="2" count="2">
        <n v="1"/>
        <n v="2"/>
      </sharedItems>
    </cacheField>
    <cacheField name="Naam" numFmtId="0">
      <sharedItems count="30">
        <s v="Gemeente Venlo Monseigneur Nolensplein"/>
        <s v="Stadskantoor"/>
        <s v="Zwembad de Wisselslag"/>
        <s v="Gemeente Venlo Hulsterweg"/>
        <s v="Gebouw VHC"/>
        <s v="Gemeente Venlo inzake Sport &amp; Facility"/>
        <s v="Gymzaal Steijl"/>
        <s v="MFC de Schans"/>
        <s v="Sporthal Egerbos"/>
        <s v="Sportpark de Vrijenbroek"/>
        <s v="Gymzaal Reinbeekstraat"/>
        <s v="Gymzaal de Meule"/>
        <s v="Gemeente Archief"/>
        <s v="Gymzaal Leutherweg"/>
        <s v="Gemeente Venlo Nediscoplein"/>
        <s v="Stichting KanDoen Vogelhut"/>
        <s v="Gymzaal Muspelplein"/>
        <s v="Sporthal Hagerhof"/>
        <s v="Sportpark Maasenhof"/>
        <s v="Gymzaal Pastoor Op Heijstraat"/>
        <s v="Gemeente Venlo/Expeditie"/>
        <s v="Gemeente Venlo inzake Sport &amp; Facil"/>
        <s v="Sporthal Gulick"/>
        <s v="Kan Doen West"/>
        <s v="Gymzaal Emmastraat"/>
        <s v="Gymzaal Goudenregenstraat"/>
        <s v="Kan Doen Cocon"/>
        <s v="Gymzaal Hoogstraat"/>
        <s v="Gymzaal Ligsterhofweg"/>
        <s v="Gymzaal Spechtstraat"/>
      </sharedItems>
    </cacheField>
    <cacheField name="Adres" numFmtId="0">
      <sharedItems count="28">
        <s v="Monseigneur Nolensplein 31 "/>
        <s v="Veilingstraat 1 "/>
        <s v="Drie Decembersingel 52 "/>
        <s v="Hulsterweg 19 "/>
        <s v="Louisenburgweg 5 "/>
        <s v="Hanzeplaats 1 "/>
        <s v="Sint Sebastianusstraat 2 "/>
        <s v="Burgemeester Van Soest-Jansbekenplein 1 "/>
        <s v="Drie Decembersingel 34 "/>
        <s v="Wittendijkweg 59 "/>
        <s v="Rijnbeekstraat 4 "/>
        <s v="Albert Cuypstraat 1 "/>
        <s v="Dokter Blumenkampstraat 1 "/>
        <s v="Leutherweg 193 "/>
        <s v="Nedinscoplein 60 "/>
        <s v="Merelweg 1 "/>
        <s v="Alberickstraat 51 "/>
        <s v="Hagerhofweg 21 "/>
        <s v="Heymansstraat 101 "/>
        <s v="Pastoor Op Heijstraat 24 "/>
        <s v="De Drink 7 "/>
        <s v="Dickenslaan 50 A"/>
        <s v="Emmastraat 126 "/>
        <s v="Goudenregenstraat 45 "/>
        <s v="Galgenvenstraat 250 "/>
        <s v="Hoogstraat 38 A"/>
        <s v="Lingsterhofweg 122 "/>
        <s v="Spechtstraat 54 "/>
      </sharedItems>
    </cacheField>
    <cacheField name="Postcode" numFmtId="0">
      <sharedItems/>
    </cacheField>
    <cacheField name="Plaats" numFmtId="0">
      <sharedItems count="4">
        <s v="VENLO"/>
        <s v="STEYL"/>
        <s v="ARCEN"/>
        <s v="TEGELEN"/>
      </sharedItems>
    </cacheField>
    <cacheField name="Contract code" numFmtId="0">
      <sharedItems/>
    </cacheField>
    <cacheField name="Contract omschrijving" numFmtId="0">
      <sharedItems/>
    </cacheField>
    <cacheField name="Ingangsdatum" numFmtId="14">
      <sharedItems containsSemiMixedTypes="0" containsNonDate="0" containsDate="1" containsString="0" minDate="2021-01-01T00:00:00" maxDate="2022-07-27T00:00:00"/>
    </cacheField>
    <cacheField name="Eind datum" numFmtId="14">
      <sharedItems containsSemiMixedTypes="0" containsNonDate="0" containsDate="1" containsString="0" minDate="2021-01-07T00:00:00" maxDate="2022-08-01T00:00:00"/>
    </cacheField>
    <cacheField name="Opdracht nr." numFmtId="0">
      <sharedItems containsBlank="1" containsMixedTypes="1" containsNumber="1" containsInteger="1" minValue="690182" maxValue="3026214342"/>
    </cacheField>
    <cacheField name="Afval code" numFmtId="0">
      <sharedItems containsString="0" containsBlank="1" containsNumber="1" minValue="101100" maxValue="1601010"/>
    </cacheField>
    <cacheField name="Afval omschrijving" numFmtId="0">
      <sharedItems containsBlank="1"/>
    </cacheField>
    <cacheField name="Eural code" numFmtId="0">
      <sharedItems containsString="0" containsBlank="1" containsNumber="1" minValue="20304" maxValue="200301.200301"/>
    </cacheField>
    <cacheField name="Gebruikelijke naam" numFmtId="0">
      <sharedItems containsBlank="1"/>
    </cacheField>
    <cacheField name="Afvalstroomnummer" numFmtId="0">
      <sharedItems containsBlank="1" containsMixedTypes="1" containsNumber="1" containsInteger="1" minValue="108600000181" maxValue="930020002177"/>
    </cacheField>
    <cacheField name="Bonnummer" numFmtId="0">
      <sharedItems containsBlank="1"/>
    </cacheField>
    <cacheField name="Container" numFmtId="0">
      <sharedItems containsBlank="1"/>
    </cacheField>
    <cacheField name="Aantal" numFmtId="0">
      <sharedItems containsSemiMixedTypes="0" containsString="0" containsNumber="1" minValue="-28" maxValue="75"/>
    </cacheField>
    <cacheField name="Eenheid" numFmtId="0">
      <sharedItems/>
    </cacheField>
    <cacheField name="Artikel" numFmtId="0">
      <sharedItems/>
    </cacheField>
    <cacheField name="Artikel omschrijving" numFmtId="0">
      <sharedItems count="62">
        <s v="Vervangende lediging swill"/>
        <s v="Lediging 660 ltr. papier/karton"/>
        <s v="Vervangende lediging papier/karton"/>
        <s v="Lediging 1100 ltr. restafval"/>
        <s v="Plaatsen 1100 ltr. rolcontainer"/>
        <s v="Levering 400 ltr. foliezakken per rol"/>
        <s v="Lediging 400 ltr. foliezak"/>
        <s v="Plaatsen 500 ltr. destra data"/>
        <s v="Extra lediging 2500 ltr. restafval"/>
        <s v="Transport bakwagen per rit"/>
        <s v="Inzameling NPI ter vertrouwelijke vernietiging per ton"/>
        <s v="Pallet per stuk"/>
        <s v="Vernietigingsverklaring"/>
        <s v="Plaatsen 240 ltr. rolcontainer"/>
        <s v="Vervanging container i.v.m. brand of"/>
        <s v="Vervangende lediging restafval"/>
        <s v="Ledigen vetput t/m 1 m3"/>
        <s v="Extra slang per meter"/>
        <s v="Plaatsen 500 ltr. rolcontainer"/>
        <s v="Levering 80 liter kartonnen bekers"/>
        <s v="Verzendkosten"/>
        <s v="Extra lediging 660 ltr. papier/karton"/>
        <s v="Reiniging rolcontainer per stuk"/>
        <s v="Reiniging rolcontainer &gt; 2500 ltr."/>
        <s v="Plaatsen 20m3 afzetcontainer per rit"/>
        <s v="Transport 20m3 afzet per rit t.b.v."/>
        <s v="Verwerking bont papier en karton per ton"/>
        <s v="lediging 60 ltr. frietvet vat"/>
        <s v="Huur 20m3 afzetcontainer, per dag"/>
        <s v="Leveren Qubic"/>
        <s v="Ophalen 20m3 afzetcontainer per rit"/>
        <s v="Milieubijdrage"/>
        <s v="Plaatsen 120 liter rolcontainer"/>
        <s v="Inzameling NPI ter vertrouwelijk vernietiging per stuk"/>
        <s v="Extra lediging 1100 ltr. restafval"/>
        <s v="Losvuil/m3 restafval"/>
        <s v="Losvuil/m3 papier en karton"/>
        <s v="Wisselen 1100 ltr. rolcontainer"/>
        <s v="Wisselen 770 ltr. rolcontainer"/>
        <s v="Extra lediging 240 ltr. glas"/>
        <s v="Handelingskosten plaatsing containers"/>
        <s v="Transport bakwagen per keer"/>
        <s v="Verkoop 400 ltr. houder voor foliezakken"/>
        <s v="Vervangende lediging kartonnen bekers"/>
        <s v="Abonnement 1100 ltr. restafval"/>
        <s v="Huur 1100 ltr. rolcontainer"/>
        <s v="Abonnement 240 ltr. restafval"/>
        <s v="Huur 240 ltr. rolcontainer"/>
        <s v="Abonnement 2500 ltr. restafval"/>
        <s v="Huur 2500 ltr. rolcontainer"/>
        <s v="Abonnement 770 ltr. restafval"/>
        <s v="Huur 660 ltr. rolcontainer"/>
        <s v="Abonnement 660 ltr. papier/karton"/>
        <s v="Abonnement 660 ltr. restafval"/>
        <s v="Abonnement 240 ltr. glas rolcontainer"/>
        <s v="Huur 120 ltr. rolcontainer"/>
        <s v="Abonnement 120 ltr. swill rolcontainer"/>
        <s v="Huur 60 ltr. vat"/>
        <s v="Abonnement 500 liter kartonnen bekers"/>
        <s v="Huur 500 liter Destra Data rolcontainer"/>
        <s v="Abonnement 240 ltr. PMD rolcontainer"/>
        <s v="Abonnement 240 ltr. kartonnen bekers"/>
      </sharedItems>
    </cacheField>
    <cacheField name="BTW code" numFmtId="0">
      <sharedItems containsMixedTypes="1" containsNumber="1" containsInteger="1" minValue="0" maxValue="0"/>
    </cacheField>
    <cacheField name="BTW soort" numFmtId="0">
      <sharedItems/>
    </cacheField>
    <cacheField name="BTW klasse" numFmtId="0">
      <sharedItems/>
    </cacheField>
    <cacheField name="Kostendrager" numFmtId="0">
      <sharedItems containsSemiMixedTypes="0" containsString="0" containsNumber="1" containsInteger="1" minValue="0" maxValue="999" count="13">
        <n v="90"/>
        <n v="30"/>
        <n v="10"/>
        <n v="140"/>
        <n v="35"/>
        <n v="0"/>
        <n v="100"/>
        <n v="32"/>
        <n v="999"/>
        <n v="998"/>
        <n v="142"/>
        <n v="85"/>
        <n v="40"/>
      </sharedItems>
    </cacheField>
    <cacheField name="Factuurtekst" numFmtId="0">
      <sharedItems/>
    </cacheField>
    <cacheField name="Eenheidsprijs" numFmtId="0">
      <sharedItems containsSemiMixedTypes="0" containsString="0" containsNumber="1" minValue="-65" maxValue="406.32"/>
    </cacheField>
    <cacheField name="Omzet" numFmtId="0">
      <sharedItems containsSemiMixedTypes="0" containsString="0" containsNumber="1" minValue="-126" maxValue="3996.63"/>
    </cacheField>
    <cacheField name="Factuur" numFmtId="0">
      <sharedItems containsString="0" containsBlank="1" containsNumber="1" containsInteger="1" minValue="1004195045" maxValue="1005774427" count="36">
        <n v="1004195045"/>
        <n v="1004248111"/>
        <n v="1004318104"/>
        <n v="1004429006"/>
        <n v="1004493829"/>
        <n v="1004542502"/>
        <n v="1004659075"/>
        <n v="1004659076"/>
        <n v="1004731850"/>
        <n v="1004806490"/>
        <n v="1004806489"/>
        <n v="1004921703"/>
        <n v="1004921702"/>
        <n v="1005004563"/>
        <m/>
        <n v="1004975384"/>
        <n v="1005092394"/>
        <n v="1005202003"/>
        <n v="1005202004"/>
        <n v="1005275399"/>
        <n v="1005367071"/>
        <n v="1005488004"/>
        <n v="1005565681"/>
        <n v="1005651160"/>
        <n v="1005651161"/>
        <n v="1005774426"/>
        <n v="1005275400"/>
        <n v="1005367072"/>
        <n v="1005488005"/>
        <n v="1005565682"/>
        <n v="1005774427"/>
        <n v="1004731851"/>
        <n v="1004806491"/>
        <n v="1004921704"/>
        <n v="1005004564"/>
        <n v="1005092395"/>
      </sharedItems>
    </cacheField>
    <cacheField name="Rekening" numFmtId="0">
      <sharedItems containsSemiMixedTypes="0" containsString="0" containsNumber="1" containsInteger="1" minValue="800000" maxValue="899090"/>
    </cacheField>
    <cacheField name="Led. freq." numFmtId="0">
      <sharedItems containsBlank="1" count="5">
        <m/>
        <s v="1XPW"/>
        <s v="1XP4W"/>
        <s v="1XP2W"/>
        <s v="2XPW"/>
      </sharedItems>
    </cacheField>
    <cacheField name="Route" numFmtId="0">
      <sharedItems containsBlank="1" containsMixedTypes="1" containsNumber="1" minValue="10303" maxValue="410001"/>
    </cacheField>
    <cacheField name="Printen op factuur" numFmtId="0">
      <sharedItems/>
    </cacheField>
    <cacheField name="Kenmerk" numFmtId="0">
      <sharedItems/>
    </cacheField>
    <cacheField name="Controller" numFmtId="0">
      <sharedItems containsNonDate="0" containsString="0" containsBlank="1"/>
    </cacheField>
    <cacheField name="Maandnr" numFmtId="0">
      <sharedItems containsSemiMixedTypes="0" containsString="0" containsNumber="1" containsInteger="1" minValue="1" maxValue="12"/>
    </cacheField>
    <cacheField name="Maand" numFmtId="0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Kwarta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Jaar" numFmtId="0">
      <sharedItems containsSemiMixedTypes="0" containsString="0" containsNumber="1" containsInteger="1" minValue="2021" maxValue="2022" count="2">
        <n v="2021"/>
        <n v="2022"/>
      </sharedItems>
    </cacheField>
    <cacheField name="Afvalstroom" numFmtId="0">
      <sharedItems count="8">
        <s v="Swill"/>
        <s v="Papier/Karton"/>
        <s v="Afval/Restafval"/>
        <s v="Folie/kunststoffen"/>
        <s v="Vertrouwelijk papier"/>
        <s v="Overig"/>
        <s v="Vetten"/>
        <s v="Glas"/>
      </sharedItems>
    </cacheField>
    <cacheField name="Gewicht" numFmtId="1">
      <sharedItems containsSemiMixedTypes="0" containsString="0" containsNumber="1" minValue="0" maxValue="1774.3421052631579" count="78">
        <n v="0"/>
        <n v="28"/>
        <n v="90"/>
        <n v="20"/>
        <n v="10"/>
        <n v="200"/>
        <n v="110"/>
        <n v="600"/>
        <n v="36"/>
        <n v="30"/>
        <n v="45"/>
        <n v="120"/>
        <n v="150"/>
        <n v="399.22697368421052"/>
        <n v="360.59210526315786"/>
        <n v="386.3486842105263"/>
        <n v="309.07894736842104"/>
        <n v="24.453289473684215"/>
        <n v="22.086842105263159"/>
        <n v="23.664473684210527"/>
        <n v="18.931578947368422"/>
        <n v="887.17105263157896"/>
        <n v="801.31578947368416"/>
        <n v="858.55263157894728"/>
        <n v="199.15460526315789"/>
        <n v="179.88157894736841"/>
        <n v="192.73026315789474"/>
        <n v="154.18421052631578"/>
        <n v="442.56578947368428"/>
        <n v="399.73684210526318"/>
        <n v="428.28947368421058"/>
        <n v="310.50986842105266"/>
        <n v="280.46052631578948"/>
        <n v="300.49342105263162"/>
        <n v="798.45394736842104"/>
        <n v="721.18421052631572"/>
        <n v="772.6973684210526"/>
        <n v="124.20394736842105"/>
        <n v="112.18421052631578"/>
        <n v="120.19736842105263"/>
        <n v="297.20230263157896"/>
        <n v="268.44078947368422"/>
        <n v="287.6151315789474"/>
        <n v="148.25953947368421"/>
        <n v="133.91184210526316"/>
        <n v="143.47697368421052"/>
        <n v="99.577302631578945"/>
        <n v="89.940789473684205"/>
        <n v="96.36513157894737"/>
        <n v="248.40789473684211"/>
        <n v="224.36842105263156"/>
        <n v="240.39473684210526"/>
        <n v="1774.3421052631579"/>
        <n v="1602.6315789473683"/>
        <n v="1717.1052631578946"/>
        <n v="292.76644736842104"/>
        <n v="264.43421052631578"/>
        <n v="283.3223684210526"/>
        <n v="180.29605263157896"/>
        <n v="621.01973684210532"/>
        <n v="560.92105263157896"/>
        <n v="600.98684210526324"/>
        <n v="147.75986842105263"/>
        <n v="109.21381578947368"/>
        <n v="106.46052631578948"/>
        <n v="96.15789473684211"/>
        <n v="103.02631578947368"/>
        <n v="41.210526315789473"/>
        <n v="167.03289473684208"/>
        <n v="102.78947368421051"/>
        <n v="180.29605263157893"/>
        <n v="64.391447368421055"/>
        <n v="62.101973684210527"/>
        <n v="60.098684210526315"/>
        <n v="61.959210526315793"/>
        <n v="16.988815789473684"/>
        <n v="43.56414473684211"/>
        <n v="260.42763157894734"/>
      </sharedItems>
    </cacheField>
    <cacheField name="Kosten" numFmtId="0">
      <sharedItems containsSemiMixedTypes="0" containsString="0" containsNumber="1" minValue="-126" maxValue="3996.63"/>
    </cacheField>
    <cacheField name="Opbrengsten" numFmtId="0">
      <sharedItems containsSemiMixedTypes="0" containsString="0" containsNumber="1" containsInteger="1" minValue="0" maxValue="39"/>
    </cacheField>
    <cacheField name="TNO gecertificeerd" numFmtId="0">
      <sharedItems count="2">
        <s v="ja"/>
        <s v="nee"/>
      </sharedItems>
    </cacheField>
    <cacheField name="kg CO2vermeden per ton" numFmtId="3">
      <sharedItems containsSemiMixedTypes="0" containsString="0" containsNumber="1" minValue="0" maxValue="203.69447368421055"/>
    </cacheField>
    <cacheField name="Grondstof" numFmtId="3">
      <sharedItems containsSemiMixedTypes="0" containsString="0" containsNumber="1" minValue="0" maxValue="583.75855263157894"/>
    </cacheField>
    <cacheField name="Groene energie" numFmtId="3">
      <sharedItems containsSemiMixedTypes="0" containsString="0" containsNumber="1" minValue="0" maxValue="638.76315789473688"/>
    </cacheField>
    <cacheField name="Grijze energie" numFmtId="3">
      <sharedItems containsSemiMixedTypes="0" containsString="0" containsNumber="1" minValue="0" maxValue="656.50657894736844"/>
    </cacheField>
    <cacheField name="Afval" numFmtId="3">
      <sharedItems containsSemiMixedTypes="0" containsString="0" containsNumber="1" minValue="0" maxValue="390.35526315789474"/>
    </cacheField>
  </cacheFields>
  <extLst>
    <ext xmlns:x14="http://schemas.microsoft.com/office/spreadsheetml/2009/9/main" uri="{725AE2AE-9491-48be-B2B4-4EB974FC3084}">
      <x14:pivotCacheDefinition pivotCacheId="38056525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1">
  <r>
    <n v="474431"/>
    <n v="474434"/>
    <s v="Gymzaal Muspelplein"/>
    <s v="Container mutaties rol"/>
    <s v="ROL,SPG,RCM Zuid"/>
    <x v="0"/>
    <x v="0"/>
    <x v="0"/>
    <s v="5922 BM"/>
    <x v="0"/>
    <s v="226k213112"/>
    <s v="RCM "/>
    <d v="2020-11-30T00:00:00"/>
    <d v="2020-11-30T00:00:00"/>
    <s v="301385,4342,21218"/>
    <m/>
    <m/>
    <x v="0"/>
    <x v="0"/>
    <m/>
    <s v="226C0561289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37"/>
    <s v="Gymzaal de Meule"/>
    <s v="Container mutaties rol"/>
    <s v="ROL,SPG,RCM Zuid"/>
    <x v="0"/>
    <x v="1"/>
    <x v="1"/>
    <s v="5914 XE"/>
    <x v="0"/>
    <s v="226k213115"/>
    <s v="RCM "/>
    <d v="2020-11-30T00:00:00"/>
    <d v="2020-11-30T00:00:00"/>
    <s v="301385,4342,21214"/>
    <m/>
    <m/>
    <x v="0"/>
    <x v="0"/>
    <m/>
    <s v="226C0561314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39"/>
    <s v="MFC de Schans"/>
    <s v="Container mutaties rol"/>
    <s v="ROL,SPG,RCM Zuid"/>
    <x v="0"/>
    <x v="2"/>
    <x v="2"/>
    <s v="5944 BN"/>
    <x v="1"/>
    <s v="226k213118"/>
    <s v="RCM "/>
    <d v="2020-11-30T00:00:00"/>
    <d v="2020-11-30T00:00:00"/>
    <s v="301385,4342,22029"/>
    <m/>
    <m/>
    <x v="0"/>
    <x v="0"/>
    <m/>
    <s v="226C0561319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40"/>
    <s v="Sporthal Gulick"/>
    <s v="Container mutaties rol"/>
    <s v="ROL,SPG,RCM Zuid"/>
    <x v="0"/>
    <x v="3"/>
    <x v="3"/>
    <s v="5932 CP"/>
    <x v="2"/>
    <s v="226k213121"/>
    <s v="RCM "/>
    <d v="2020-11-30T00:00:00"/>
    <d v="2020-11-30T00:00:00"/>
    <s v="301385,4342,21104"/>
    <m/>
    <m/>
    <x v="0"/>
    <x v="0"/>
    <m/>
    <s v="226C0561299"/>
    <s v="1100 din k-vg/grijs dks pl"/>
    <n v="1"/>
    <s v="STUK"/>
    <s v="PL1100"/>
    <x v="1"/>
    <s v="H"/>
    <s v="A"/>
    <s v="NL-1"/>
    <x v="0"/>
    <s v="Plaatsen 110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43"/>
    <s v="Kan Doen West"/>
    <s v="Container mutaties rol"/>
    <s v="ROL,SPG,RCM Zuid"/>
    <x v="0"/>
    <x v="4"/>
    <x v="4"/>
    <s v="5924 VX"/>
    <x v="0"/>
    <s v="226k213125"/>
    <s v="RCM "/>
    <d v="2020-11-30T00:00:00"/>
    <d v="2020-11-30T00:00:00"/>
    <s v="302604,4342,22029"/>
    <m/>
    <m/>
    <x v="0"/>
    <x v="0"/>
    <m/>
    <s v="226C0561290"/>
    <s v="1100 din k-vg/grijs dks pl"/>
    <n v="1"/>
    <s v="STUK"/>
    <s v="PL1100"/>
    <x v="1"/>
    <s v="H"/>
    <s v="A"/>
    <s v="NL-1"/>
    <x v="0"/>
    <s v="Plaatsen 110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43"/>
    <s v="Kan Doen West"/>
    <s v="Container mutaties rol"/>
    <s v="ROL,SPG,RCM Zuid"/>
    <x v="0"/>
    <x v="4"/>
    <x v="4"/>
    <s v="5924 VX"/>
    <x v="0"/>
    <s v="226k213125"/>
    <s v="RCM "/>
    <d v="2020-11-30T00:00:00"/>
    <d v="2020-11-30T00:00:00"/>
    <s v="302604,4342,22029"/>
    <m/>
    <m/>
    <x v="0"/>
    <x v="0"/>
    <m/>
    <s v="226C0561290"/>
    <s v="2500 euro s-grijs"/>
    <n v="1"/>
    <s v="STUK"/>
    <s v="PL2500"/>
    <x v="2"/>
    <s v="H"/>
    <s v="A"/>
    <s v="NL-1"/>
    <x v="0"/>
    <s v="Plaatsen 250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51"/>
    <s v="Gemeente archief"/>
    <s v="Container mutaties rol"/>
    <s v="ROL,SPG,RCM Zuid"/>
    <x v="0"/>
    <x v="5"/>
    <x v="5"/>
    <s v="5914 PV"/>
    <x v="0"/>
    <s v="226k213131"/>
    <s v="RCM "/>
    <d v="2020-11-30T00:00:00"/>
    <d v="2020-11-30T00:00:00"/>
    <s v="302330,4342,240111"/>
    <m/>
    <m/>
    <x v="0"/>
    <x v="0"/>
    <m/>
    <s v="226C0561315"/>
    <s v="1100 din k-vg/grijs dks pl"/>
    <n v="1"/>
    <s v="STUK"/>
    <s v="PL1100"/>
    <x v="1"/>
    <s v="H"/>
    <s v="A"/>
    <s v="NL-1"/>
    <x v="0"/>
    <s v="Plaatsen 110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55"/>
    <s v="Sporthal Egerbos"/>
    <s v="Container mutaties rol"/>
    <s v="ROL,SPG,RCM Zuid"/>
    <x v="0"/>
    <x v="6"/>
    <x v="6"/>
    <s v="5922 BD"/>
    <x v="0"/>
    <s v="226k213134"/>
    <s v="RCM "/>
    <d v="2020-11-30T00:00:00"/>
    <d v="2020-11-30T00:00:00"/>
    <s v="301385,4342,21103"/>
    <m/>
    <m/>
    <x v="0"/>
    <x v="0"/>
    <m/>
    <s v="226C0561288"/>
    <s v="2500 euro s-grijs"/>
    <n v="1"/>
    <s v="STUK"/>
    <s v="PL2500"/>
    <x v="2"/>
    <s v="H"/>
    <s v="A"/>
    <s v="NL-1"/>
    <x v="0"/>
    <s v="Plaatsen 250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77"/>
    <s v="Zwembad de Wisselslag"/>
    <s v="Container mutaties rol"/>
    <s v="ROL,SPG,RCM Zuid"/>
    <x v="0"/>
    <x v="7"/>
    <x v="7"/>
    <s v="5921 AC"/>
    <x v="0"/>
    <s v="226k213139"/>
    <s v="RCM "/>
    <d v="2020-11-30T00:00:00"/>
    <d v="2020-11-30T00:00:00"/>
    <s v="301385,4342,21002"/>
    <m/>
    <m/>
    <x v="0"/>
    <x v="0"/>
    <m/>
    <s v="226C0561287"/>
    <s v="660 din k-vg/blauw deksel"/>
    <n v="1"/>
    <s v="STUK"/>
    <s v="PL0660"/>
    <x v="3"/>
    <s v="H"/>
    <s v="A"/>
    <s v="NL-1"/>
    <x v="1"/>
    <s v="Plaatsen 66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1"/>
    <x v="0"/>
    <n v="0"/>
    <n v="0"/>
    <x v="0"/>
    <n v="0"/>
    <n v="0"/>
    <n v="0"/>
    <n v="0"/>
    <n v="0"/>
  </r>
  <r>
    <n v="474431"/>
    <n v="474477"/>
    <s v="Zwembad de Wisselslag"/>
    <s v="Container mutaties rol"/>
    <s v="ROL,SPG,RCM Zuid"/>
    <x v="0"/>
    <x v="7"/>
    <x v="7"/>
    <s v="5921 AC"/>
    <x v="0"/>
    <s v="226k213139"/>
    <s v="RCM "/>
    <d v="2020-11-30T00:00:00"/>
    <d v="2020-11-30T00:00:00"/>
    <s v="301385,4342,21002"/>
    <m/>
    <m/>
    <x v="0"/>
    <x v="0"/>
    <m/>
    <s v="226C0561287"/>
    <s v="1100 din k-vg/grijs dks pl"/>
    <n v="2"/>
    <s v="STUK"/>
    <s v="PL1100"/>
    <x v="1"/>
    <s v="H"/>
    <s v="A"/>
    <s v="NL-1"/>
    <x v="0"/>
    <s v="Plaatsen 110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78"/>
    <s v="Gymzaal Emmastraat"/>
    <s v="Container mutaties rol"/>
    <s v="ROL,SPG,RCM Zuid"/>
    <x v="0"/>
    <x v="8"/>
    <x v="8"/>
    <s v="5912 CT"/>
    <x v="0"/>
    <s v="226k213144"/>
    <s v="RCM "/>
    <d v="2020-11-30T00:00:00"/>
    <d v="2020-11-30T00:00:00"/>
    <s v="301385,4342,21205"/>
    <m/>
    <m/>
    <x v="0"/>
    <x v="0"/>
    <m/>
    <s v="226C0561312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82"/>
    <s v="Kan Doen Cocon"/>
    <s v="Container mutaties rol"/>
    <s v="ROL,SPG,RCM Zuid"/>
    <x v="0"/>
    <x v="9"/>
    <x v="9"/>
    <s v="5932 SW"/>
    <x v="2"/>
    <s v="226k213161"/>
    <s v="RCM "/>
    <d v="2020-11-30T00:00:00"/>
    <d v="2020-11-30T00:00:00"/>
    <s v="301110,4342,"/>
    <m/>
    <m/>
    <x v="0"/>
    <x v="0"/>
    <m/>
    <s v="226C0561300"/>
    <s v="660 din k-vg/blauw deksel"/>
    <n v="1"/>
    <s v="STUK"/>
    <s v="PL0660"/>
    <x v="3"/>
    <s v="H"/>
    <s v="A"/>
    <s v="NL-1"/>
    <x v="1"/>
    <s v="Plaatsen 66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1"/>
    <x v="0"/>
    <n v="0"/>
    <n v="0"/>
    <x v="0"/>
    <n v="0"/>
    <n v="0"/>
    <n v="0"/>
    <n v="0"/>
    <n v="0"/>
  </r>
  <r>
    <n v="474431"/>
    <n v="474482"/>
    <s v="Kan Doen Cocon"/>
    <s v="Container mutaties rol"/>
    <s v="ROL,SPG,RCM Zuid"/>
    <x v="0"/>
    <x v="9"/>
    <x v="9"/>
    <s v="5932 SW"/>
    <x v="2"/>
    <s v="226k213161"/>
    <s v="RCM "/>
    <d v="2020-11-30T00:00:00"/>
    <d v="2020-11-30T00:00:00"/>
    <s v="301110,4342,"/>
    <m/>
    <m/>
    <x v="0"/>
    <x v="0"/>
    <m/>
    <s v="226C0561300"/>
    <s v="660 din k-vg/blauw deksel"/>
    <n v="1"/>
    <s v="STUK"/>
    <s v="PL0660"/>
    <x v="3"/>
    <s v="H"/>
    <s v="A"/>
    <s v="NL-1"/>
    <x v="0"/>
    <s v="Plaatsen 66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84"/>
    <s v="Gymzaal Goudenregenstraat"/>
    <s v="Container mutaties rol"/>
    <s v="ROL,SPG,RCM Zuid"/>
    <x v="0"/>
    <x v="10"/>
    <x v="10"/>
    <s v="5925 AP"/>
    <x v="0"/>
    <s v="226k213167"/>
    <s v="RCM "/>
    <d v="2020-11-30T00:00:00"/>
    <d v="2020-11-30T00:00:00"/>
    <s v="301385,4342,21217"/>
    <m/>
    <m/>
    <x v="0"/>
    <x v="0"/>
    <m/>
    <s v="226C0561291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86"/>
    <s v="Gemeente Venlo inzake Sport en Facility Sporthal Hagerhof"/>
    <s v="Container mutaties rol"/>
    <s v="ROL,SPG,RCM Zuid"/>
    <x v="0"/>
    <x v="11"/>
    <x v="11"/>
    <s v="5912 PN"/>
    <x v="0"/>
    <s v="226k213170"/>
    <s v="RCM "/>
    <d v="2020-11-30T00:00:00"/>
    <d v="2020-11-30T00:00:00"/>
    <s v="301385,4342,21105"/>
    <m/>
    <m/>
    <x v="0"/>
    <x v="0"/>
    <m/>
    <s v="226C0561311"/>
    <s v="1100 din k-vg/grijs dks pl"/>
    <n v="1"/>
    <s v="STUK"/>
    <s v="PL1100"/>
    <x v="1"/>
    <s v="H"/>
    <s v="A"/>
    <s v="NL-1"/>
    <x v="0"/>
    <s v="Plaatsen 110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87"/>
    <s v="Stadskantoor"/>
    <s v="Container mutaties rol"/>
    <s v="ROL,SPG,RCM Zuid"/>
    <x v="0"/>
    <x v="12"/>
    <x v="12"/>
    <s v="5912 AG"/>
    <x v="0"/>
    <s v="226k213176"/>
    <s v="RCM "/>
    <d v="2020-11-30T00:00:00"/>
    <d v="2020-11-30T00:00:00"/>
    <s v="500020,4342,24010"/>
    <m/>
    <m/>
    <x v="0"/>
    <x v="0"/>
    <m/>
    <s v="226C0561310"/>
    <s v="240 mini k-vg/geel deksel"/>
    <n v="1"/>
    <s v="STUK"/>
    <s v="PL0240"/>
    <x v="0"/>
    <s v="H"/>
    <s v="A"/>
    <s v="NL-1"/>
    <x v="2"/>
    <s v="Plaatsen 24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2"/>
    <x v="0"/>
    <n v="0"/>
    <n v="0"/>
    <x v="0"/>
    <n v="0"/>
    <n v="0"/>
    <n v="0"/>
    <n v="0"/>
    <n v="0"/>
  </r>
  <r>
    <n v="474431"/>
    <n v="474487"/>
    <s v="Stadskantoor"/>
    <s v="Container mutaties rol"/>
    <s v="ROL,SPG,RCM Zuid"/>
    <x v="0"/>
    <x v="12"/>
    <x v="12"/>
    <s v="5912 AG"/>
    <x v="0"/>
    <s v="226k213176"/>
    <s v="RCM "/>
    <d v="2020-11-30T00:00:00"/>
    <d v="2020-11-30T00:00:00"/>
    <s v="500020,4342,24010"/>
    <m/>
    <m/>
    <x v="0"/>
    <x v="0"/>
    <m/>
    <s v="226C0561310"/>
    <s v="660 din k-vg/blauw deksel"/>
    <n v="2"/>
    <s v="STUK"/>
    <s v="PL0660"/>
    <x v="3"/>
    <s v="H"/>
    <s v="A"/>
    <s v="NL-1"/>
    <x v="1"/>
    <s v="Plaatsen 66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1"/>
    <x v="0"/>
    <n v="0"/>
    <n v="0"/>
    <x v="0"/>
    <n v="0"/>
    <n v="0"/>
    <n v="0"/>
    <n v="0"/>
    <n v="0"/>
  </r>
  <r>
    <n v="474431"/>
    <n v="474487"/>
    <s v="Stadskantoor"/>
    <s v="Container mutaties rol"/>
    <s v="ROL,SPG,RCM Zuid"/>
    <x v="0"/>
    <x v="12"/>
    <x v="12"/>
    <s v="5912 AG"/>
    <x v="0"/>
    <s v="226k213176"/>
    <s v="RCM "/>
    <d v="2020-11-30T00:00:00"/>
    <d v="2020-11-30T00:00:00"/>
    <s v="500020,4342,24010"/>
    <m/>
    <m/>
    <x v="0"/>
    <x v="0"/>
    <m/>
    <s v="226C0561310"/>
    <s v="2500 euro s-grijs"/>
    <n v="1"/>
    <s v="STUK"/>
    <s v="PL2500"/>
    <x v="2"/>
    <s v="H"/>
    <s v="A"/>
    <s v="NL-1"/>
    <x v="0"/>
    <s v="Plaatsen 250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88"/>
    <s v="Gemeente Venlo inzake Sport en Facility Sportpark Maasenhof"/>
    <s v="Container mutaties rol"/>
    <s v="ROL,SPG,RCM Zuid"/>
    <x v="0"/>
    <x v="13"/>
    <x v="13"/>
    <s v="5927 NP"/>
    <x v="0"/>
    <s v="226k213196"/>
    <s v="RCM "/>
    <d v="2020-11-30T00:00:00"/>
    <d v="2020-11-30T00:00:00"/>
    <s v="301395,4342,21317"/>
    <m/>
    <m/>
    <x v="0"/>
    <x v="0"/>
    <m/>
    <s v="226C0561292"/>
    <s v="2500 euro s-grijs"/>
    <n v="1"/>
    <s v="STUK"/>
    <s v="PL2500"/>
    <x v="2"/>
    <s v="H"/>
    <s v="A"/>
    <s v="NL-1"/>
    <x v="0"/>
    <s v="Plaatsen 250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93"/>
    <s v="Gymzaal Hoogstraat"/>
    <s v="Container mutaties rol"/>
    <s v="ROL,SPG,RCM Zuid"/>
    <x v="0"/>
    <x v="14"/>
    <x v="14"/>
    <s v="5931 GC"/>
    <x v="2"/>
    <s v="226k213201"/>
    <s v="RCM "/>
    <d v="2020-11-30T00:00:00"/>
    <d v="2020-11-30T00:00:00"/>
    <s v="301385,4342,21206"/>
    <m/>
    <m/>
    <x v="0"/>
    <x v="0"/>
    <m/>
    <s v="226C0561294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94"/>
    <s v="Gemeente Venlo Hulsterweg"/>
    <s v="Container mutaties rol"/>
    <s v="ROL,SPG,RCM Zuid"/>
    <x v="0"/>
    <x v="15"/>
    <x v="15"/>
    <s v="5912 PL"/>
    <x v="0"/>
    <s v="226k213204"/>
    <s v="RCM "/>
    <d v="2020-11-30T00:00:00"/>
    <d v="2020-11-30T00:00:00"/>
    <s v="500020,4342,24002"/>
    <m/>
    <m/>
    <x v="0"/>
    <x v="0"/>
    <m/>
    <s v="226C0561309"/>
    <s v="660 din k-vg/blauw deksel"/>
    <n v="1"/>
    <s v="STUK"/>
    <s v="PL0660"/>
    <x v="3"/>
    <s v="H"/>
    <s v="A"/>
    <s v="NL-1"/>
    <x v="1"/>
    <s v="Plaatsen 66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1"/>
    <x v="0"/>
    <n v="0"/>
    <n v="0"/>
    <x v="0"/>
    <n v="0"/>
    <n v="0"/>
    <n v="0"/>
    <n v="0"/>
    <n v="0"/>
  </r>
  <r>
    <n v="474431"/>
    <n v="474498"/>
    <s v="Gymzaal Leutherweg"/>
    <s v="Container mutaties rol"/>
    <s v="ROL,SPG,RCM Zuid"/>
    <x v="0"/>
    <x v="16"/>
    <x v="16"/>
    <s v="5915 CG"/>
    <x v="0"/>
    <s v="226k213206"/>
    <s v="RCM "/>
    <d v="2020-11-30T00:00:00"/>
    <d v="2020-11-30T00:00:00"/>
    <s v="301385,4342,21208"/>
    <m/>
    <m/>
    <x v="0"/>
    <x v="0"/>
    <m/>
    <s v="226C0561317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99"/>
    <s v="Gymzaal Ligsterhofweg"/>
    <s v="Container mutaties rol"/>
    <s v="ROL,SPG,RCM Zuid"/>
    <x v="0"/>
    <x v="17"/>
    <x v="17"/>
    <s v="5931 MB"/>
    <x v="2"/>
    <s v="226k213209"/>
    <s v="RCM "/>
    <d v="2020-11-30T00:00:00"/>
    <d v="2020-11-30T00:00:00"/>
    <s v="301385,4342,21215"/>
    <m/>
    <m/>
    <x v="0"/>
    <x v="0"/>
    <m/>
    <s v="226C0561295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0-12-01T00:00:00"/>
    <d v="2020-12-01T00:00:00"/>
    <s v="500020,4342,24010"/>
    <n v="1120100"/>
    <s v="swill, route"/>
    <x v="1"/>
    <x v="1"/>
    <n v="108600000181"/>
    <s v="941C0132165"/>
    <s v="120 ltr rolcont. swill"/>
    <n v="1"/>
    <s v="STUK"/>
    <s v="PL0120 ZR"/>
    <x v="4"/>
    <s v="H"/>
    <s v="A"/>
    <s v="NL-1"/>
    <x v="3"/>
    <s v="Plaatsen 120 liter rolcontainer           "/>
    <n v="0"/>
    <n v="0"/>
    <x v="0"/>
    <n v="800100"/>
    <x v="0"/>
    <n v="210004"/>
    <s v="Nee"/>
    <s v="FA Verzamel maand,CS Zuid,Factblok CPUM 2022 NOZU"/>
    <m/>
    <n v="12"/>
    <x v="1"/>
    <x v="0"/>
    <x v="0"/>
    <x v="3"/>
    <x v="0"/>
    <n v="0"/>
    <n v="0"/>
    <x v="0"/>
    <n v="0"/>
    <n v="0"/>
    <n v="0"/>
    <n v="0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0-12-01T00:00:00"/>
    <d v="2020-12-01T00:00:00"/>
    <s v="500020,4342,23021"/>
    <n v="1120100"/>
    <s v="swill, route"/>
    <x v="1"/>
    <x v="1"/>
    <n v="108600000181"/>
    <s v="941C0132166"/>
    <s v="120 ltr rolcont. swill"/>
    <n v="0"/>
    <s v="STUK"/>
    <s v="PL0120 ZR"/>
    <x v="4"/>
    <s v="H"/>
    <s v="A"/>
    <s v="NL-1"/>
    <x v="3"/>
    <s v="Plaatsen 120 liter rolcontainer           "/>
    <n v="0"/>
    <n v="0"/>
    <x v="0"/>
    <n v="800100"/>
    <x v="0"/>
    <n v="210004"/>
    <s v="Nee"/>
    <s v="FA Verzamel maand,CS Zuid,Factblok CPUM 2022 NOZU"/>
    <m/>
    <n v="12"/>
    <x v="1"/>
    <x v="0"/>
    <x v="0"/>
    <x v="3"/>
    <x v="0"/>
    <n v="0"/>
    <n v="0"/>
    <x v="0"/>
    <n v="0"/>
    <n v="0"/>
    <n v="0"/>
    <n v="0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0-12-01T00:00:00"/>
    <d v="2020-12-01T00:00:00"/>
    <s v="302604,4342,22029"/>
    <n v="1120100"/>
    <s v="swill, route"/>
    <x v="1"/>
    <x v="1"/>
    <n v="108600000181"/>
    <s v="941C0132167"/>
    <s v="120 ltr rolcont. swill"/>
    <n v="1"/>
    <s v="STUK"/>
    <s v="PL0120 ZR"/>
    <x v="4"/>
    <s v="H"/>
    <s v="A"/>
    <s v="NL-1"/>
    <x v="3"/>
    <s v="Plaatsen 120 liter rolcontainer           "/>
    <n v="0"/>
    <n v="0"/>
    <x v="0"/>
    <n v="800100"/>
    <x v="0"/>
    <n v="210004"/>
    <s v="Nee"/>
    <s v="FA Verzamel maand,CS Zuid,Factblok CPUM 2022 NOZU"/>
    <m/>
    <n v="12"/>
    <x v="1"/>
    <x v="0"/>
    <x v="0"/>
    <x v="3"/>
    <x v="0"/>
    <n v="0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0-12-01T00:00:00"/>
    <d v="2020-12-01T00:00:00"/>
    <s v="500030,4342,24050"/>
    <n v="1120100"/>
    <s v="swill, route"/>
    <x v="1"/>
    <x v="1"/>
    <n v="108600000181"/>
    <s v="941C0132168"/>
    <s v="120 ltr rolcont. swill"/>
    <n v="0"/>
    <s v="STUK"/>
    <s v="PL0120 ZR"/>
    <x v="4"/>
    <s v="H"/>
    <s v="A"/>
    <s v="NL-1"/>
    <x v="3"/>
    <s v="Plaatsen 120 liter rolcontainer           "/>
    <n v="0"/>
    <n v="0"/>
    <x v="0"/>
    <n v="800100"/>
    <x v="0"/>
    <n v="210004"/>
    <s v="Nee"/>
    <s v="FA Verzamel maand,CS Zuid,Factblok CPUM 2022 NOZU"/>
    <m/>
    <n v="12"/>
    <x v="1"/>
    <x v="0"/>
    <x v="0"/>
    <x v="3"/>
    <x v="0"/>
    <n v="0"/>
    <n v="0"/>
    <x v="0"/>
    <n v="0"/>
    <n v="0"/>
    <n v="0"/>
    <n v="0"/>
    <n v="0"/>
  </r>
  <r>
    <n v="474431"/>
    <n v="474500"/>
    <s v="Gemeente Venlo Monseigneur Nolensplein"/>
    <s v="Container mutaties rol"/>
    <s v="ROL,SPG,RCM Zuid"/>
    <x v="0"/>
    <x v="18"/>
    <x v="18"/>
    <s v="5911 GG"/>
    <x v="0"/>
    <s v="226k213221"/>
    <s v="RCM "/>
    <d v="2020-11-30T00:00:00"/>
    <d v="2020-11-30T00:00:00"/>
    <s v="500020,4342,23021"/>
    <m/>
    <m/>
    <x v="0"/>
    <x v="0"/>
    <m/>
    <s v="226C0561303"/>
    <s v="240 mini k-vg/grijs deksel"/>
    <n v="3"/>
    <s v="STUK"/>
    <s v="PL0240"/>
    <x v="0"/>
    <s v="H"/>
    <s v="A"/>
    <s v="NL-1"/>
    <x v="0"/>
    <s v="Plaatsen 24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501"/>
    <s v="Gemeente Venlo Nedinscoplein"/>
    <s v="Container mutaties rol"/>
    <s v="ROL,SPG,RCM Zuid"/>
    <x v="0"/>
    <x v="19"/>
    <x v="19"/>
    <s v="5912 AP"/>
    <x v="0"/>
    <s v="226k213227"/>
    <s v="RCM "/>
    <d v="2020-11-30T00:00:00"/>
    <d v="2020-11-30T00:00:00"/>
    <s v="500030,4342,24050"/>
    <m/>
    <m/>
    <x v="0"/>
    <x v="0"/>
    <m/>
    <s v="226C0561308"/>
    <s v="660 din k-vg/grijs deksel"/>
    <n v="1"/>
    <s v="STUK"/>
    <s v="PL0660"/>
    <x v="3"/>
    <s v="H"/>
    <s v="A"/>
    <s v="NL-1"/>
    <x v="0"/>
    <s v="Plaatsen 66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501"/>
    <s v="Gemeente Venlo Nedinscoplein"/>
    <s v="Container mutaties rol"/>
    <s v="ROL,SPG,RCM Zuid"/>
    <x v="0"/>
    <x v="19"/>
    <x v="19"/>
    <s v="5912 AP"/>
    <x v="0"/>
    <s v="226k213227"/>
    <s v="RCM "/>
    <d v="2020-11-30T00:00:00"/>
    <d v="2020-11-30T00:00:00"/>
    <s v="500030,4342,24050"/>
    <m/>
    <m/>
    <x v="0"/>
    <x v="0"/>
    <m/>
    <s v="226C0561308"/>
    <s v="660 din k-vg/grijs deksel"/>
    <n v="1"/>
    <s v="STUK"/>
    <s v="PL0660"/>
    <x v="3"/>
    <s v="H"/>
    <s v="A"/>
    <s v="NL-1"/>
    <x v="1"/>
    <s v="Plaatsen 66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1"/>
    <x v="0"/>
    <n v="0"/>
    <n v="0"/>
    <x v="0"/>
    <n v="0"/>
    <n v="0"/>
    <n v="0"/>
    <n v="0"/>
    <n v="0"/>
  </r>
  <r>
    <n v="474431"/>
    <n v="474512"/>
    <s v="Sportpark de Vrijenbroek"/>
    <s v="Container mutaties rol"/>
    <s v="ROL,SPG,RCM Zuid"/>
    <x v="0"/>
    <x v="20"/>
    <x v="20"/>
    <s v="5912 PJ"/>
    <x v="0"/>
    <s v="226k213234"/>
    <s v="RCM "/>
    <d v="2020-12-01T00:00:00"/>
    <d v="2020-12-01T00:00:00"/>
    <s v="301395,4342,21321"/>
    <m/>
    <m/>
    <x v="0"/>
    <x v="0"/>
    <m/>
    <s v="226C0561307"/>
    <s v="660 din k-vg/blauw deksel"/>
    <n v="1"/>
    <s v="STUK"/>
    <s v="PL0660"/>
    <x v="3"/>
    <s v="H"/>
    <s v="A"/>
    <s v="NL-1"/>
    <x v="1"/>
    <s v="Plaatsen 660 ltr. rolcontainer           "/>
    <n v="0"/>
    <n v="0"/>
    <x v="0"/>
    <n v="800100"/>
    <x v="0"/>
    <n v="20302"/>
    <s v="Ja "/>
    <s v="FA Verzamel maand,CS Zuid,Factblok CPUM 2022 NOZU"/>
    <m/>
    <n v="12"/>
    <x v="1"/>
    <x v="0"/>
    <x v="0"/>
    <x v="1"/>
    <x v="0"/>
    <n v="0"/>
    <n v="0"/>
    <x v="0"/>
    <n v="0"/>
    <n v="0"/>
    <n v="0"/>
    <n v="0"/>
    <n v="0"/>
  </r>
  <r>
    <n v="474431"/>
    <n v="474512"/>
    <s v="Sportpark de Vrijenbroek"/>
    <s v="Container mutaties rol"/>
    <s v="ROL,SPG,RCM Zuid"/>
    <x v="0"/>
    <x v="20"/>
    <x v="20"/>
    <s v="5912 PJ"/>
    <x v="0"/>
    <s v="226k213234"/>
    <s v="RCM "/>
    <d v="2020-12-01T00:00:00"/>
    <d v="2020-12-01T00:00:00"/>
    <s v="301395,4342,21321"/>
    <m/>
    <m/>
    <x v="0"/>
    <x v="0"/>
    <m/>
    <s v="226C0561307"/>
    <s v="1100 din k-vg/grijs dks pl"/>
    <n v="1"/>
    <s v="STUK"/>
    <s v="PL1100"/>
    <x v="1"/>
    <s v="H"/>
    <s v="A"/>
    <s v="NL-1"/>
    <x v="0"/>
    <s v="Plaatsen 1100 ltr. rolcontainer           "/>
    <n v="0"/>
    <n v="0"/>
    <x v="0"/>
    <n v="800100"/>
    <x v="0"/>
    <n v="20302"/>
    <s v="Ja "/>
    <s v="FA Verzamel maand,CS Zuid,Factblok CPUM 2022 NOZU"/>
    <m/>
    <n v="12"/>
    <x v="1"/>
    <x v="0"/>
    <x v="0"/>
    <x v="0"/>
    <x v="0"/>
    <n v="0"/>
    <n v="0"/>
    <x v="0"/>
    <n v="0"/>
    <n v="0"/>
    <n v="0"/>
    <n v="0"/>
    <n v="0"/>
  </r>
  <r>
    <n v="474431"/>
    <n v="474506"/>
    <s v="Gymzaal Reinbeekstraat"/>
    <s v="Container mutaties rol"/>
    <s v="ROL,SPG,RCM Zuid"/>
    <x v="0"/>
    <x v="21"/>
    <x v="21"/>
    <s v="5913 GA"/>
    <x v="0"/>
    <s v="226k213238"/>
    <s v="RCM "/>
    <d v="2020-11-30T00:00:00"/>
    <d v="2020-11-30T00:00:00"/>
    <s v="301385,4342,21106"/>
    <m/>
    <m/>
    <x v="0"/>
    <x v="0"/>
    <m/>
    <s v="226C0561313"/>
    <s v="1100 din k-vg/grijs dks pl"/>
    <n v="1"/>
    <s v="STUK"/>
    <s v="PL1100"/>
    <x v="1"/>
    <s v="H"/>
    <s v="A"/>
    <s v="NL-1"/>
    <x v="0"/>
    <s v="Plaatsen 110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503"/>
    <s v="Gymzaal Pastoor Op Heijstraat"/>
    <s v="Container mutaties rol"/>
    <s v="ROL,SPG,RCM Zuid"/>
    <x v="0"/>
    <x v="22"/>
    <x v="22"/>
    <s v="5912 BT"/>
    <x v="0"/>
    <s v="226k213247"/>
    <s v="RCM "/>
    <d v="2020-11-30T00:00:00"/>
    <d v="2020-11-30T00:00:00"/>
    <s v="301385,4342,21210"/>
    <m/>
    <m/>
    <x v="0"/>
    <x v="0"/>
    <m/>
    <s v="226C0561306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508"/>
    <s v="Gymzaal Steijl"/>
    <s v="Container mutaties rol"/>
    <s v="ROL,SPG,RCM Zuid"/>
    <x v="0"/>
    <x v="23"/>
    <x v="23"/>
    <s v="5935 AX"/>
    <x v="3"/>
    <s v="226k213252"/>
    <s v="RCM "/>
    <d v="2020-11-30T00:00:00"/>
    <d v="2020-11-30T00:00:00"/>
    <s v="301385,4342,21212"/>
    <m/>
    <m/>
    <x v="0"/>
    <x v="0"/>
    <m/>
    <s v="226C0561302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509"/>
    <s v="Gymzaal Spectstraat"/>
    <s v="Container mutaties rol"/>
    <s v="ROL,SPG,RCM Zuid"/>
    <x v="0"/>
    <x v="24"/>
    <x v="24"/>
    <s v="5932 VK"/>
    <x v="2"/>
    <s v="226k213255"/>
    <s v="RCM "/>
    <d v="2020-11-30T00:00:00"/>
    <d v="2020-11-30T00:00:00"/>
    <s v="301385,4342,21211"/>
    <m/>
    <m/>
    <x v="0"/>
    <x v="0"/>
    <m/>
    <s v="226C0561301"/>
    <s v="240 mini k-vg/grijs deksel"/>
    <n v="1"/>
    <s v="STUK"/>
    <s v="PL0240"/>
    <x v="0"/>
    <s v="H"/>
    <s v="A"/>
    <s v="NL-1"/>
    <x v="0"/>
    <s v="Plaatsen 240 ltr. rolcontainer           "/>
    <n v="0"/>
    <n v="0"/>
    <x v="0"/>
    <n v="800100"/>
    <x v="0"/>
    <n v="10301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0-11-26T00:00:00"/>
    <d v="2020-11-26T00:00:00"/>
    <s v="500020,4342,24010"/>
    <m/>
    <m/>
    <x v="0"/>
    <x v="0"/>
    <m/>
    <s v="226C0560457"/>
    <m/>
    <n v="1"/>
    <s v="STUK"/>
    <s v="VK0400FROL-FOLI"/>
    <x v="5"/>
    <s v="H"/>
    <s v="A"/>
    <s v="NL-1"/>
    <x v="4"/>
    <s v="Levering 400 ltr. foliezakken per rol           "/>
    <n v="22.23"/>
    <n v="22.23"/>
    <x v="1"/>
    <n v="800800"/>
    <x v="0"/>
    <m/>
    <s v="Ja "/>
    <s v="FA Verzamel maand,CS Zuid,Factblok CPUM 2022 NOZU"/>
    <m/>
    <n v="11"/>
    <x v="0"/>
    <x v="0"/>
    <x v="0"/>
    <x v="4"/>
    <x v="0"/>
    <n v="22.23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0-11-26T00:00:00"/>
    <d v="2020-11-26T00:00:00"/>
    <s v="500020,4342,24010"/>
    <m/>
    <m/>
    <x v="0"/>
    <x v="0"/>
    <m/>
    <s v="226C0560457"/>
    <s v="Extra dienst"/>
    <n v="1"/>
    <s v="KEER"/>
    <s v="VERZENDKOSTEN"/>
    <x v="6"/>
    <s v="H"/>
    <s v="A"/>
    <s v="NL-1"/>
    <x v="4"/>
    <s v="Verzendkosten           "/>
    <n v="11.75"/>
    <n v="11.75"/>
    <x v="1"/>
    <n v="861020"/>
    <x v="0"/>
    <m/>
    <s v="Ja "/>
    <s v="FA Verzamel maand,CS Zuid,Factblok CPUM 2022 NOZU"/>
    <m/>
    <n v="11"/>
    <x v="0"/>
    <x v="0"/>
    <x v="0"/>
    <x v="4"/>
    <x v="0"/>
    <n v="11.75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0-11-26T00:00:00"/>
    <d v="2020-11-26T00:00:00"/>
    <s v="500020,4342,24010"/>
    <m/>
    <m/>
    <x v="0"/>
    <x v="0"/>
    <m/>
    <s v="226C0560457"/>
    <m/>
    <n v="1"/>
    <s v="STUK"/>
    <s v="VK0400FZH-FOLIE"/>
    <x v="7"/>
    <s v="H"/>
    <s v="A"/>
    <s v="NL-1"/>
    <x v="4"/>
    <s v="Verkoop 400 ltr. houder voor foliezakken           "/>
    <n v="65.64"/>
    <n v="65.64"/>
    <x v="1"/>
    <n v="800800"/>
    <x v="0"/>
    <m/>
    <s v="Ja "/>
    <s v="FA Verzamel maand,CS Zuid,Factblok CPUM 2022 NOZU"/>
    <m/>
    <n v="11"/>
    <x v="0"/>
    <x v="0"/>
    <x v="0"/>
    <x v="4"/>
    <x v="0"/>
    <n v="65.64"/>
    <n v="0"/>
    <x v="0"/>
    <n v="0"/>
    <n v="0"/>
    <n v="0"/>
    <n v="0"/>
    <n v="0"/>
  </r>
  <r>
    <n v="474431"/>
    <n v="474500"/>
    <s v="Gemeente Venlo Monseigneur Nolensplein"/>
    <s v="Rolcontainerdiensten"/>
    <s v="ROL,SPG,RCM Zuid"/>
    <x v="1"/>
    <x v="18"/>
    <x v="12"/>
    <s v="5912 AG"/>
    <x v="0"/>
    <s v="226k213370"/>
    <s v="Verkoop foliezakken en foliezakhouders "/>
    <d v="2020-11-26T00:00:00"/>
    <d v="2020-11-26T00:00:00"/>
    <s v="500020,4342,23021"/>
    <m/>
    <m/>
    <x v="0"/>
    <x v="0"/>
    <m/>
    <s v="226C0560458"/>
    <m/>
    <n v="1"/>
    <s v="STUK"/>
    <s v="VK0400FZH-FOLIE"/>
    <x v="7"/>
    <s v="H"/>
    <s v="A"/>
    <s v="NL-1"/>
    <x v="4"/>
    <s v="Verkoop 400 ltr. houder voor foliezakken           "/>
    <n v="65.63"/>
    <n v="65.63"/>
    <x v="1"/>
    <n v="800800"/>
    <x v="0"/>
    <m/>
    <s v="Ja "/>
    <s v="FA Verzamel maand,CS Zuid,Factblok CPUM 2022 NOZU"/>
    <m/>
    <n v="11"/>
    <x v="0"/>
    <x v="0"/>
    <x v="0"/>
    <x v="4"/>
    <x v="0"/>
    <n v="65.63"/>
    <n v="0"/>
    <x v="0"/>
    <n v="0"/>
    <n v="0"/>
    <n v="0"/>
    <n v="0"/>
    <n v="0"/>
  </r>
  <r>
    <n v="474431"/>
    <n v="474500"/>
    <s v="Gemeente Venlo Monseigneur Nolensplein"/>
    <s v="Rolcontainerdiensten"/>
    <s v="ROL,SPG,RCM Zuid"/>
    <x v="1"/>
    <x v="18"/>
    <x v="12"/>
    <s v="5912 AG"/>
    <x v="0"/>
    <s v="226k213370"/>
    <s v="Verkoop foliezakken en foliezakhouders "/>
    <d v="2020-11-26T00:00:00"/>
    <d v="2020-11-26T00:00:00"/>
    <s v="500020,4342,23021"/>
    <m/>
    <m/>
    <x v="0"/>
    <x v="0"/>
    <m/>
    <s v="226C0560458"/>
    <s v="Extra dienst"/>
    <n v="1"/>
    <s v="KEER"/>
    <s v="VERZENDKOSTEN"/>
    <x v="6"/>
    <s v="H"/>
    <s v="A"/>
    <s v="NL-1"/>
    <x v="4"/>
    <s v="Verzendkosten           "/>
    <n v="11.75"/>
    <n v="11.75"/>
    <x v="1"/>
    <n v="861020"/>
    <x v="0"/>
    <m/>
    <s v="Ja "/>
    <s v="FA Verzamel maand,CS Zuid,Factblok CPUM 2022 NOZU"/>
    <m/>
    <n v="11"/>
    <x v="0"/>
    <x v="0"/>
    <x v="0"/>
    <x v="4"/>
    <x v="0"/>
    <n v="11.75"/>
    <n v="0"/>
    <x v="0"/>
    <n v="0"/>
    <n v="0"/>
    <n v="0"/>
    <n v="0"/>
    <n v="0"/>
  </r>
  <r>
    <n v="474431"/>
    <n v="474501"/>
    <s v="Gemeente Venlo Nedinscoplein"/>
    <s v="Rolcontainerdiensten"/>
    <s v="ROL,SPG,RCM Zuid"/>
    <x v="1"/>
    <x v="19"/>
    <x v="12"/>
    <s v="5912 AG"/>
    <x v="0"/>
    <s v="226k213372"/>
    <s v="Verkoop foliezakken en foliezakhouder "/>
    <d v="2020-11-26T00:00:00"/>
    <d v="2020-11-26T00:00:00"/>
    <s v="500030,4342,24050"/>
    <m/>
    <m/>
    <x v="0"/>
    <x v="0"/>
    <m/>
    <s v="226C0560459"/>
    <m/>
    <n v="1"/>
    <s v="STUK"/>
    <s v="VK0400FROL-FOLI"/>
    <x v="5"/>
    <s v="H"/>
    <s v="A"/>
    <s v="NL-1"/>
    <x v="4"/>
    <s v="Levering 400 ltr. foliezakken per rol           "/>
    <n v="22.23"/>
    <n v="22.23"/>
    <x v="1"/>
    <n v="800800"/>
    <x v="0"/>
    <m/>
    <s v="Ja "/>
    <s v="FA Verzamel maand,CS Zuid,Factblok CPUM 2022 NOZU"/>
    <m/>
    <n v="11"/>
    <x v="0"/>
    <x v="0"/>
    <x v="0"/>
    <x v="4"/>
    <x v="0"/>
    <n v="22.23"/>
    <n v="0"/>
    <x v="0"/>
    <n v="0"/>
    <n v="0"/>
    <n v="0"/>
    <n v="0"/>
    <n v="0"/>
  </r>
  <r>
    <n v="474431"/>
    <n v="474501"/>
    <s v="Gemeente Venlo Nedinscoplein"/>
    <s v="Rolcontainerdiensten"/>
    <s v="ROL,SPG,RCM Zuid"/>
    <x v="1"/>
    <x v="19"/>
    <x v="12"/>
    <s v="5912 AG"/>
    <x v="0"/>
    <s v="226k213372"/>
    <s v="Verkoop foliezakken en foliezakhouder "/>
    <d v="2020-11-26T00:00:00"/>
    <d v="2020-11-26T00:00:00"/>
    <s v="500030,4342,24050"/>
    <m/>
    <m/>
    <x v="0"/>
    <x v="0"/>
    <m/>
    <s v="226C0560459"/>
    <s v="Extra dienst"/>
    <n v="1"/>
    <s v="KEER"/>
    <s v="VERZENDKOSTEN"/>
    <x v="6"/>
    <s v="H"/>
    <s v="A"/>
    <s v="NL-1"/>
    <x v="4"/>
    <s v="Verzendkosten           "/>
    <n v="11.75"/>
    <n v="11.75"/>
    <x v="1"/>
    <n v="861020"/>
    <x v="0"/>
    <m/>
    <s v="Ja "/>
    <s v="FA Verzamel maand,CS Zuid,Factblok CPUM 2022 NOZU"/>
    <m/>
    <n v="11"/>
    <x v="0"/>
    <x v="0"/>
    <x v="0"/>
    <x v="4"/>
    <x v="0"/>
    <n v="11.75"/>
    <n v="0"/>
    <x v="0"/>
    <n v="0"/>
    <n v="0"/>
    <n v="0"/>
    <n v="0"/>
    <n v="0"/>
  </r>
  <r>
    <n v="474431"/>
    <n v="474501"/>
    <s v="Gemeente Venlo Nedinscoplein"/>
    <s v="Rolcontainerdiensten"/>
    <s v="ROL,SPG,RCM Zuid"/>
    <x v="1"/>
    <x v="19"/>
    <x v="12"/>
    <s v="5912 AG"/>
    <x v="0"/>
    <s v="226k213372"/>
    <s v="Verkoop foliezakken en foliezakhouder "/>
    <d v="2020-11-26T00:00:00"/>
    <d v="2020-11-26T00:00:00"/>
    <s v="500030,4342,24050"/>
    <m/>
    <m/>
    <x v="0"/>
    <x v="0"/>
    <m/>
    <s v="226C0560459"/>
    <m/>
    <n v="1"/>
    <s v="STUK"/>
    <s v="VK0400FZH-FOLIE"/>
    <x v="7"/>
    <s v="H"/>
    <s v="A"/>
    <s v="NL-1"/>
    <x v="4"/>
    <s v="Verkoop 400 ltr. houder voor foliezakken           "/>
    <n v="65.64"/>
    <n v="65.64"/>
    <x v="1"/>
    <n v="800800"/>
    <x v="0"/>
    <m/>
    <s v="Ja "/>
    <s v="FA Verzamel maand,CS Zuid,Factblok CPUM 2022 NOZU"/>
    <m/>
    <n v="11"/>
    <x v="0"/>
    <x v="0"/>
    <x v="0"/>
    <x v="4"/>
    <x v="0"/>
    <n v="65.64"/>
    <n v="0"/>
    <x v="0"/>
    <n v="0"/>
    <n v="0"/>
    <n v="0"/>
    <n v="0"/>
    <n v="0"/>
  </r>
  <r>
    <n v="474431"/>
    <n v="474681"/>
    <s v="Stichting KanDoen Vogelhut"/>
    <s v="Container mutaties rol"/>
    <s v="ROL,SPG,RCM Zuid"/>
    <x v="0"/>
    <x v="25"/>
    <x v="25"/>
    <s v="5915 BT"/>
    <x v="0"/>
    <s v="226k213382"/>
    <s v="RCM "/>
    <d v="2020-11-30T00:00:00"/>
    <d v="2020-11-30T00:00:00"/>
    <n v="3026214342"/>
    <m/>
    <m/>
    <x v="0"/>
    <x v="0"/>
    <m/>
    <s v="226C0561316"/>
    <s v="660 din k-vg/grijs deksel"/>
    <n v="1"/>
    <s v="STUK"/>
    <s v="PL0660"/>
    <x v="3"/>
    <s v="H"/>
    <s v="A"/>
    <s v="NL-1"/>
    <x v="0"/>
    <s v="Plaatsen 660 ltr. rolcontainer           "/>
    <n v="0"/>
    <n v="0"/>
    <x v="0"/>
    <n v="800100"/>
    <x v="0"/>
    <n v="10302"/>
    <s v="Ja "/>
    <s v="FA Verzamel maand,CS Zuid,Factblok CPUM 2022 NOZU"/>
    <m/>
    <n v="11"/>
    <x v="0"/>
    <x v="0"/>
    <x v="0"/>
    <x v="0"/>
    <x v="0"/>
    <n v="0"/>
    <n v="0"/>
    <x v="0"/>
    <n v="0"/>
    <n v="0"/>
    <n v="0"/>
    <n v="0"/>
    <n v="0"/>
  </r>
  <r>
    <n v="474431"/>
    <n v="474451"/>
    <s v="Gemeente archief"/>
    <s v="Container mutaties rol"/>
    <s v="ROL,SPG,RCM Zuid"/>
    <x v="0"/>
    <x v="5"/>
    <x v="5"/>
    <s v="5914 PV"/>
    <x v="0"/>
    <s v="226k213131"/>
    <s v="RCM "/>
    <d v="2020-12-01T00:00:00"/>
    <d v="2020-12-01T00:00:00"/>
    <s v="302330,4342,24011"/>
    <m/>
    <m/>
    <x v="0"/>
    <x v="0"/>
    <m/>
    <s v="226C0561579"/>
    <s v="770 din k-vg/grijs deksel"/>
    <n v="1"/>
    <s v="STUK"/>
    <s v="PL0770"/>
    <x v="8"/>
    <s v="H"/>
    <s v="A"/>
    <s v="NL-1"/>
    <x v="0"/>
    <s v="Plaatsen 770 ltr. rolcontainer           "/>
    <n v="0"/>
    <n v="0"/>
    <x v="0"/>
    <n v="800100"/>
    <x v="0"/>
    <n v="20302"/>
    <s v="Ja "/>
    <s v="FA Verzamel maand,CS Zuid,Factblok CPUM 2022 NOZU"/>
    <m/>
    <n v="12"/>
    <x v="1"/>
    <x v="0"/>
    <x v="0"/>
    <x v="0"/>
    <x v="0"/>
    <n v="0"/>
    <n v="0"/>
    <x v="0"/>
    <n v="0"/>
    <n v="0"/>
    <n v="0"/>
    <n v="0"/>
    <n v="0"/>
  </r>
  <r>
    <n v="474431"/>
    <n v="474455"/>
    <s v="Sporthal Egerbos"/>
    <s v="Container mutaties rol"/>
    <s v="ROL,SPG,RCM Zuid"/>
    <x v="0"/>
    <x v="6"/>
    <x v="6"/>
    <s v="5922 BD"/>
    <x v="0"/>
    <s v="226k213134"/>
    <s v="RCM "/>
    <d v="2020-12-08T00:00:00"/>
    <d v="2020-12-08T00:00:00"/>
    <s v="301385,4342,21103"/>
    <m/>
    <m/>
    <x v="0"/>
    <x v="0"/>
    <m/>
    <s v="226C0563184"/>
    <s v="1100 din k-vg/grijs dks pl"/>
    <n v="1"/>
    <s v="STUK"/>
    <s v="PL1100"/>
    <x v="1"/>
    <s v="H"/>
    <s v="A"/>
    <s v="NL-1"/>
    <x v="0"/>
    <s v="Plaatsen 1100 ltr. rolcontainer           "/>
    <n v="74.13"/>
    <n v="74.13"/>
    <x v="0"/>
    <n v="800100"/>
    <x v="0"/>
    <n v="20302"/>
    <s v="Ja "/>
    <s v="FA Verzamel maand,CS Zuid,Factblok CPUM 2022 NOZU"/>
    <m/>
    <n v="12"/>
    <x v="1"/>
    <x v="0"/>
    <x v="0"/>
    <x v="0"/>
    <x v="0"/>
    <n v="74.13"/>
    <n v="0"/>
    <x v="0"/>
    <n v="0"/>
    <n v="0"/>
    <n v="0"/>
    <n v="0"/>
    <n v="0"/>
  </r>
  <r>
    <n v="474431"/>
    <n v="474455"/>
    <s v="Sporthal Egerbos"/>
    <s v="Container mutaties rol"/>
    <s v="ROL,SPG,RCM Zuid"/>
    <x v="0"/>
    <x v="6"/>
    <x v="6"/>
    <s v="5922 BD"/>
    <x v="0"/>
    <s v="226k213134"/>
    <s v="RCM "/>
    <d v="2020-12-15T00:00:00"/>
    <d v="2020-12-15T00:00:00"/>
    <s v="301385,4342,21103"/>
    <m/>
    <m/>
    <x v="0"/>
    <x v="0"/>
    <m/>
    <s v="226C0564795"/>
    <s v="2500 euro s-grijs"/>
    <n v="1"/>
    <s v="STUK"/>
    <s v="OP2500"/>
    <x v="9"/>
    <s v="H"/>
    <s v="A"/>
    <s v="NL-1"/>
    <x v="0"/>
    <s v="Ophalen 2500 ltr. rolcontainer           "/>
    <n v="0"/>
    <n v="0"/>
    <x v="0"/>
    <n v="800100"/>
    <x v="0"/>
    <n v="20302"/>
    <s v="Nee"/>
    <s v="FA Verzamel maand,CS Zuid,Factblok CPUM 2022 NOZU"/>
    <m/>
    <n v="12"/>
    <x v="1"/>
    <x v="0"/>
    <x v="0"/>
    <x v="0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0-12-08T00:00:00"/>
    <d v="2020-12-08T00:00:00"/>
    <m/>
    <n v="1120100"/>
    <s v="swill, route"/>
    <x v="1"/>
    <x v="1"/>
    <n v="108600000181"/>
    <s v="941C0132424"/>
    <s v="60 liter vat frituurvet"/>
    <n v="2"/>
    <s v="STUK"/>
    <s v="PL0060 ZR"/>
    <x v="10"/>
    <s v="H"/>
    <s v="A"/>
    <s v="NL-1"/>
    <x v="5"/>
    <s v="Plaatsen 60 liter vat           "/>
    <n v="0"/>
    <n v="0"/>
    <x v="0"/>
    <n v="800100"/>
    <x v="0"/>
    <n v="210004"/>
    <s v="Nee"/>
    <s v="FA Verzamel maand,CS Zuid,Factblok CPUM 2022 NOZU"/>
    <m/>
    <n v="12"/>
    <x v="1"/>
    <x v="0"/>
    <x v="0"/>
    <x v="5"/>
    <x v="0"/>
    <n v="0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0-12-14T00:00:00"/>
    <d v="2020-12-14T00:00:00"/>
    <s v="301385,4342,21106"/>
    <n v="101100"/>
    <s v="brandbaar bedrijfsafval, route"/>
    <x v="2"/>
    <x v="2"/>
    <s v="11B720001946"/>
    <s v="226C0564586"/>
    <s v="Rol vervangende lediging"/>
    <n v="1"/>
    <s v="KEER"/>
    <s v="VERVANG-REST"/>
    <x v="11"/>
    <s v="H"/>
    <s v="A"/>
    <s v="NL-1"/>
    <x v="0"/>
    <s v="Vervangende lediging restafval           "/>
    <n v="0"/>
    <n v="0"/>
    <x v="0"/>
    <n v="800100"/>
    <x v="0"/>
    <s v="VE1142"/>
    <s v="Nee"/>
    <s v="FA Verzamel maand,CS Zuid,Factblok CPUM 2022 NOZU"/>
    <m/>
    <n v="12"/>
    <x v="1"/>
    <x v="0"/>
    <x v="0"/>
    <x v="0"/>
    <x v="0"/>
    <n v="0"/>
    <n v="0"/>
    <x v="0"/>
    <n v="0"/>
    <n v="0"/>
    <n v="0"/>
    <n v="0"/>
    <n v="0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0-12-11T00:00:00"/>
    <d v="2020-12-11T00:00:00"/>
    <s v="302330,4342,24011"/>
    <n v="101100"/>
    <s v="brandbaar bedrijfsafval, route"/>
    <x v="2"/>
    <x v="2"/>
    <s v="11B720001946"/>
    <s v="226C0564374"/>
    <s v="Rol vervangende lediging"/>
    <n v="0"/>
    <s v="KEER"/>
    <s v="VERVANG-REST"/>
    <x v="11"/>
    <s v="H"/>
    <s v="A"/>
    <s v="NL-1"/>
    <x v="0"/>
    <s v="Vervangende lediging restafval           "/>
    <n v="0"/>
    <n v="0"/>
    <x v="0"/>
    <n v="800100"/>
    <x v="0"/>
    <s v="VE5142"/>
    <s v="Nee"/>
    <s v="FA Verzamel maand,CS Zuid,Factblok CPUM 2022 NOZU"/>
    <m/>
    <n v="12"/>
    <x v="1"/>
    <x v="0"/>
    <x v="0"/>
    <x v="0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0-12-22T00:00:00"/>
    <d v="2020-12-22T00:00:00"/>
    <s v="301385,4342,21002"/>
    <n v="707100"/>
    <s v="papier &amp; karton, route"/>
    <x v="3"/>
    <x v="3"/>
    <s v="11B720001950"/>
    <s v="226C0566836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0"/>
    <n v="800100"/>
    <x v="0"/>
    <s v="VE2212"/>
    <s v="Ja "/>
    <s v="FA Verzamel maand,CS Zuid,Factblok CPUM 2022 NOZU"/>
    <m/>
    <n v="12"/>
    <x v="1"/>
    <x v="0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0-12-24T00:00:00"/>
    <d v="2020-12-24T00:00:00"/>
    <s v="500020,4342,24010"/>
    <n v="1120100"/>
    <s v="swill, route"/>
    <x v="1"/>
    <x v="1"/>
    <n v="108600000181"/>
    <s v="941C0132883"/>
    <s v="120 ltr rolcont. swill"/>
    <n v="1"/>
    <s v="KEER"/>
    <s v="VERVANG-SWILL"/>
    <x v="13"/>
    <s v="H"/>
    <s v="A"/>
    <s v="NL-1"/>
    <x v="3"/>
    <s v="Vervangende lediging swill           "/>
    <n v="0"/>
    <n v="0"/>
    <x v="0"/>
    <n v="800100"/>
    <x v="0"/>
    <n v="410001"/>
    <s v="Nee"/>
    <s v="FA Verzamel maand,CS Zuid,Factblok CPUM 2022 NOZU"/>
    <m/>
    <n v="12"/>
    <x v="1"/>
    <x v="0"/>
    <x v="0"/>
    <x v="3"/>
    <x v="0"/>
    <n v="0"/>
    <n v="0"/>
    <x v="0"/>
    <n v="0"/>
    <n v="0"/>
    <n v="0"/>
    <n v="0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1-07T00:00:00"/>
    <d v="2021-01-07T00:00:00"/>
    <s v="500020,4342,23021"/>
    <n v="1120100"/>
    <s v="swill, route"/>
    <x v="1"/>
    <x v="1"/>
    <n v="108600000181"/>
    <s v="941C0133391"/>
    <s v="120 ltr rolcont. swill"/>
    <n v="0"/>
    <s v="KEER"/>
    <s v="VERVANG-SWILL"/>
    <x v="13"/>
    <s v="H"/>
    <s v="A"/>
    <s v="NL-1"/>
    <x v="3"/>
    <s v="Vervangende lediging swill           "/>
    <n v="0"/>
    <n v="0"/>
    <x v="2"/>
    <n v="800100"/>
    <x v="0"/>
    <n v="410001"/>
    <s v="Nee"/>
    <s v="FA Verzamel maand,CS Zuid,Factblok CPUM 2022 NOZU"/>
    <m/>
    <n v="1"/>
    <x v="2"/>
    <x v="1"/>
    <x v="1"/>
    <x v="3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1-07T00:00:00"/>
    <d v="2021-01-07T00:00:00"/>
    <s v="500020,4342,24010"/>
    <n v="1120100"/>
    <s v="swill, route"/>
    <x v="1"/>
    <x v="1"/>
    <n v="108600000181"/>
    <s v="941C0133410"/>
    <s v="120 ltr rolcont. swill"/>
    <n v="1"/>
    <s v="KEER"/>
    <s v="VERVANG-SWILL"/>
    <x v="13"/>
    <s v="H"/>
    <s v="A"/>
    <s v="NL-1"/>
    <x v="3"/>
    <s v="Vervangende lediging swill           "/>
    <n v="0"/>
    <n v="0"/>
    <x v="2"/>
    <n v="800100"/>
    <x v="0"/>
    <n v="410001"/>
    <s v="Nee"/>
    <s v="FA Verzamel maand,CS Zuid,Factblok CPUM 2022 NOZU"/>
    <m/>
    <n v="1"/>
    <x v="2"/>
    <x v="1"/>
    <x v="1"/>
    <x v="3"/>
    <x v="0"/>
    <n v="0"/>
    <n v="0"/>
    <x v="0"/>
    <n v="0"/>
    <n v="0"/>
    <n v="0"/>
    <n v="0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1-21T00:00:00"/>
    <d v="2021-01-21T00:00:00"/>
    <s v="500020,4342,23021"/>
    <n v="1120100"/>
    <s v="swill, route"/>
    <x v="1"/>
    <x v="1"/>
    <n v="108600000181"/>
    <s v="941C0134092"/>
    <s v="120 ltr rolcont. swill"/>
    <n v="1"/>
    <s v="KEER"/>
    <s v="VERVANG-SWILL"/>
    <x v="13"/>
    <s v="H"/>
    <s v="A"/>
    <s v="NL-1"/>
    <x v="3"/>
    <s v="Vervangende lediging swill           "/>
    <n v="0"/>
    <n v="0"/>
    <x v="2"/>
    <n v="800100"/>
    <x v="0"/>
    <n v="410001"/>
    <s v="Nee"/>
    <s v="FA Verzamel maand,CS Zuid,Factblok CPUM 2022 NOZU"/>
    <m/>
    <n v="1"/>
    <x v="2"/>
    <x v="1"/>
    <x v="1"/>
    <x v="3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1-29T00:00:00"/>
    <d v="2021-01-29T00:00:00"/>
    <s v="301385,4342,21002"/>
    <n v="707100"/>
    <s v="papier &amp; karton, route"/>
    <x v="3"/>
    <x v="3"/>
    <s v="11B720001950"/>
    <s v="226C0575720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2"/>
    <n v="800100"/>
    <x v="0"/>
    <s v="VE5222"/>
    <s v="Ja "/>
    <s v="FA Verzamel maand,CS Zuid,Factblok CPUM 2022 NOZU"/>
    <m/>
    <n v="1"/>
    <x v="2"/>
    <x v="1"/>
    <x v="1"/>
    <x v="1"/>
    <x v="1"/>
    <n v="11.08"/>
    <n v="0"/>
    <x v="0"/>
    <n v="4.1440000000000001"/>
    <n v="22.12"/>
    <n v="2.2400000000000002"/>
    <n v="2.2400000000000002"/>
    <n v="1.4000000000000001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2-19T00:00:00"/>
    <d v="2021-02-19T00:00:00"/>
    <s v="500020,4342,24002"/>
    <n v="707100"/>
    <s v="papier &amp; karton, route"/>
    <x v="3"/>
    <x v="3"/>
    <s v="11B720001950"/>
    <s v="226C0581318"/>
    <s v="Rol vervangende lediging"/>
    <n v="0"/>
    <s v="KEER"/>
    <s v="VERVANG-PAPI"/>
    <x v="14"/>
    <s v="H"/>
    <s v="A"/>
    <s v="NL-1"/>
    <x v="1"/>
    <s v="Vervangende lediging papier/karton           "/>
    <n v="0"/>
    <n v="0"/>
    <x v="3"/>
    <n v="800100"/>
    <x v="0"/>
    <s v="VE5222"/>
    <s v="Nee"/>
    <s v="FA Verzamel maand,CS Zuid,Factblok CPUM 2022 NOZU"/>
    <m/>
    <n v="2"/>
    <x v="3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2-23T00:00:00"/>
    <d v="2021-02-23T00:00:00"/>
    <s v="301385,4342,21002"/>
    <n v="707100"/>
    <s v="papier &amp; karton, route"/>
    <x v="3"/>
    <x v="3"/>
    <s v="11B720001950"/>
    <s v="226C0581869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3"/>
    <n v="800100"/>
    <x v="0"/>
    <s v="VE2212"/>
    <s v="Ja "/>
    <s v="FA Verzamel maand,CS Zuid,Factblok CPUM 2022 NOZU"/>
    <m/>
    <n v="2"/>
    <x v="3"/>
    <x v="1"/>
    <x v="1"/>
    <x v="1"/>
    <x v="1"/>
    <n v="11.08"/>
    <n v="0"/>
    <x v="0"/>
    <n v="4.1440000000000001"/>
    <n v="22.12"/>
    <n v="2.2400000000000002"/>
    <n v="2.2400000000000002"/>
    <n v="1.4000000000000001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2-24T00:00:00"/>
    <d v="2021-02-24T00:00:00"/>
    <s v="500020,4342,24002"/>
    <n v="707100"/>
    <s v="papier &amp; karton, route"/>
    <x v="3"/>
    <x v="3"/>
    <s v="11B720001950"/>
    <s v="226C0582246"/>
    <s v="Rol vervangende lediging"/>
    <n v="0"/>
    <s v="KEER"/>
    <s v="VERVANG-PAPI"/>
    <x v="14"/>
    <s v="H"/>
    <s v="A"/>
    <s v="NL-1"/>
    <x v="1"/>
    <s v="Vervangende lediging papier/karton           "/>
    <n v="0"/>
    <n v="0"/>
    <x v="3"/>
    <n v="800100"/>
    <x v="0"/>
    <s v="VE3212"/>
    <s v="Nee"/>
    <s v="FA Verzamel maand,CS Zuid,Factblok CPUM 2022 NOZU"/>
    <m/>
    <n v="2"/>
    <x v="3"/>
    <x v="1"/>
    <x v="1"/>
    <x v="1"/>
    <x v="0"/>
    <n v="0"/>
    <n v="0"/>
    <x v="0"/>
    <n v="0"/>
    <n v="0"/>
    <n v="0"/>
    <n v="0"/>
    <n v="0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2-26T00:00:00"/>
    <d v="2021-02-26T00:00:00"/>
    <s v="500020,4342,24002"/>
    <n v="707100"/>
    <s v="papier &amp; karton, route"/>
    <x v="3"/>
    <x v="3"/>
    <s v="11B720001950"/>
    <s v="226C0583217"/>
    <s v="Rol vervangende lediging"/>
    <n v="1"/>
    <s v="KEER"/>
    <s v="VERVANG-PAPI"/>
    <x v="14"/>
    <s v="H"/>
    <s v="A"/>
    <s v="NL-1"/>
    <x v="1"/>
    <s v="Vervangende lediging papier/karton           "/>
    <n v="0"/>
    <n v="0"/>
    <x v="3"/>
    <n v="800100"/>
    <x v="0"/>
    <s v="VE5212"/>
    <s v="Nee"/>
    <s v="FA Verzamel maand,CS Zuid,Factblok CPUM 2022 NOZU"/>
    <m/>
    <n v="2"/>
    <x v="3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3-02T00:00:00"/>
    <d v="2021-03-02T00:00:00"/>
    <s v="301385,4342,21002"/>
    <n v="101100"/>
    <s v="brandbaar bedrijfsafval, route"/>
    <x v="2"/>
    <x v="2"/>
    <s v="11B720001946"/>
    <s v="226C0583843"/>
    <m/>
    <n v="1"/>
    <s v="STUK"/>
    <s v="LE1100-REST"/>
    <x v="15"/>
    <s v="H"/>
    <s v="A"/>
    <s v="NL-1"/>
    <x v="0"/>
    <s v="Lediging 1100 ltr. restafval rolcontainer          "/>
    <n v="0"/>
    <n v="0"/>
    <x v="4"/>
    <n v="800100"/>
    <x v="0"/>
    <s v="VE2142"/>
    <s v="Ja "/>
    <s v="FA Verzamel maand,CS Zuid,Factblok CPUM 2022 NOZU"/>
    <m/>
    <n v="3"/>
    <x v="4"/>
    <x v="1"/>
    <x v="1"/>
    <x v="0"/>
    <x v="2"/>
    <n v="0"/>
    <n v="0"/>
    <x v="0"/>
    <n v="0"/>
    <n v="4.5"/>
    <n v="32.4"/>
    <n v="33.299999999999997"/>
    <n v="19.8"/>
  </r>
  <r>
    <n v="474431"/>
    <n v="479587"/>
    <s v="Oud gebouw VHC"/>
    <s v="Container mutaties rol"/>
    <s v="ROL,SPG,RCM Zuid"/>
    <x v="0"/>
    <x v="26"/>
    <x v="26"/>
    <s v="5916 NA"/>
    <x v="0"/>
    <s v="226k219650"/>
    <s v="RCM "/>
    <d v="2021-03-09T00:00:00"/>
    <d v="2021-03-09T00:00:00"/>
    <m/>
    <m/>
    <m/>
    <x v="0"/>
    <x v="0"/>
    <m/>
    <s v="226C0585477"/>
    <s v="1100 din k-vg/grijs dks pl"/>
    <n v="1"/>
    <s v="STUK"/>
    <s v="PL1100"/>
    <x v="1"/>
    <s v="H"/>
    <s v="A"/>
    <s v="NL-1"/>
    <x v="0"/>
    <s v="Plaatsen 1100 ltr. rolcontainer           "/>
    <n v="74.13"/>
    <n v="74.13"/>
    <x v="4"/>
    <n v="800100"/>
    <x v="0"/>
    <n v="20302"/>
    <s v="Ja "/>
    <s v="FA Verzamel maand,CS Zuid,Factblok CPUM 2022 NOZU"/>
    <m/>
    <n v="3"/>
    <x v="4"/>
    <x v="1"/>
    <x v="1"/>
    <x v="0"/>
    <x v="0"/>
    <n v="74.13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3-12T00:00:00"/>
    <d v="2021-03-12T00:00:00"/>
    <s v="500020,4342,24010"/>
    <m/>
    <m/>
    <x v="0"/>
    <x v="0"/>
    <m/>
    <s v="226C0586336"/>
    <m/>
    <n v="20"/>
    <s v="STUK"/>
    <s v="VK0400FROL-FOLI"/>
    <x v="5"/>
    <s v="H"/>
    <s v="A"/>
    <s v="NL-1"/>
    <x v="4"/>
    <s v="Levering 400 ltr. foliezakken per rol           "/>
    <n v="22.24"/>
    <n v="444.78"/>
    <x v="4"/>
    <n v="800800"/>
    <x v="0"/>
    <m/>
    <s v="Ja "/>
    <s v="FA Verzamel maand,CS Zuid,Factblok CPUM 2022 NOZU"/>
    <m/>
    <n v="3"/>
    <x v="4"/>
    <x v="1"/>
    <x v="1"/>
    <x v="4"/>
    <x v="0"/>
    <n v="444.78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3-11T00:00:00"/>
    <d v="2021-03-11T00:00:00"/>
    <s v="500020,4342,24010"/>
    <n v="707100"/>
    <s v="papier &amp; karton, route"/>
    <x v="3"/>
    <x v="3"/>
    <s v="11B720001950"/>
    <s v="226C0586932"/>
    <s v="400 ltr foliezakken"/>
    <n v="2"/>
    <s v="STUK"/>
    <s v="LE0400FZK-FOLI"/>
    <x v="16"/>
    <s v="H"/>
    <s v="A"/>
    <s v="NL-1"/>
    <x v="4"/>
    <s v="Lediging 400 ltr. foliezak           "/>
    <n v="0"/>
    <n v="0"/>
    <x v="4"/>
    <n v="800100"/>
    <x v="0"/>
    <s v="VE4211"/>
    <s v="Ja "/>
    <s v="FA Verzamel maand,CS Zuid,Factblok CPUM 2022 NOZU"/>
    <m/>
    <n v="3"/>
    <x v="4"/>
    <x v="1"/>
    <x v="1"/>
    <x v="4"/>
    <x v="3"/>
    <n v="0"/>
    <n v="0"/>
    <x v="0"/>
    <n v="23.76"/>
    <n v="19.600000000000001"/>
    <n v="0"/>
    <n v="0.2"/>
    <n v="0.2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3-18T00:00:00"/>
    <d v="2021-03-18T00:00:00"/>
    <s v="500020,4342,24010"/>
    <n v="707100"/>
    <s v="papier &amp; karton, route"/>
    <x v="3"/>
    <x v="3"/>
    <s v="11B720001950"/>
    <s v="226C0588235"/>
    <s v="400 ltr foliezakken"/>
    <n v="2"/>
    <s v="STUK"/>
    <s v="LE0400FZK-FOLI"/>
    <x v="16"/>
    <s v="H"/>
    <s v="A"/>
    <s v="NL-1"/>
    <x v="4"/>
    <s v="Lediging 400 ltr. foliezak           "/>
    <n v="0"/>
    <n v="0"/>
    <x v="4"/>
    <n v="800100"/>
    <x v="0"/>
    <s v="VE4211"/>
    <s v="Ja "/>
    <s v="FA Verzamel maand,CS Zuid,Factblok CPUM 2022 NOZU"/>
    <m/>
    <n v="3"/>
    <x v="4"/>
    <x v="1"/>
    <x v="1"/>
    <x v="4"/>
    <x v="3"/>
    <n v="0"/>
    <n v="0"/>
    <x v="0"/>
    <n v="23.76"/>
    <n v="19.600000000000001"/>
    <n v="0"/>
    <n v="0.2"/>
    <n v="0.2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3-23T00:00:00"/>
    <d v="2021-03-23T00:00:00"/>
    <s v="301385,4342,21002"/>
    <n v="707100"/>
    <s v="papier &amp; karton, route"/>
    <x v="3"/>
    <x v="3"/>
    <s v="11B720001950"/>
    <s v="226C0588732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4"/>
    <n v="800100"/>
    <x v="0"/>
    <s v="VE2212"/>
    <s v="Ja "/>
    <s v="FA Verzamel maand,CS Zuid,Factblok CPUM 2022 NOZU"/>
    <m/>
    <n v="3"/>
    <x v="4"/>
    <x v="1"/>
    <x v="1"/>
    <x v="1"/>
    <x v="1"/>
    <n v="11.08"/>
    <n v="0"/>
    <x v="0"/>
    <n v="4.1440000000000001"/>
    <n v="22.12"/>
    <n v="2.2400000000000002"/>
    <n v="2.2400000000000002"/>
    <n v="1.4000000000000001"/>
  </r>
  <r>
    <n v="474431"/>
    <n v="474431"/>
    <s v="Gemeente Venlo inzake Sport &amp; Facility"/>
    <s v="Container mutaties rol"/>
    <s v="ROL,SPG,RCM Zuid"/>
    <x v="0"/>
    <x v="27"/>
    <x v="27"/>
    <s v="5912 AT"/>
    <x v="0"/>
    <s v="226k221336"/>
    <s v="RCM "/>
    <d v="2021-04-06T00:00:00"/>
    <d v="2021-04-06T00:00:00"/>
    <m/>
    <m/>
    <m/>
    <x v="0"/>
    <x v="0"/>
    <m/>
    <s v="226C0592163"/>
    <s v="500 din k-marmer vrt pap"/>
    <n v="1"/>
    <s v="STUK"/>
    <s v="PL0500 DD"/>
    <x v="17"/>
    <s v="H"/>
    <s v="A"/>
    <s v="NL-1"/>
    <x v="6"/>
    <s v="Plaatsen 500 ltr. destra data rolcontainer          "/>
    <n v="74.13"/>
    <n v="74.13"/>
    <x v="5"/>
    <n v="800100"/>
    <x v="0"/>
    <n v="20302"/>
    <s v="Ja "/>
    <s v="FA Verzamel maand,CS Zuid,Factblok CPUM 2022 NOZU"/>
    <m/>
    <n v="4"/>
    <x v="5"/>
    <x v="2"/>
    <x v="1"/>
    <x v="6"/>
    <x v="0"/>
    <n v="74.13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4-08T00:00:00"/>
    <d v="2021-04-08T00:00:00"/>
    <s v="500020,4342,24010"/>
    <n v="707100"/>
    <s v="papier &amp; karton, route"/>
    <x v="3"/>
    <x v="3"/>
    <s v="11B720001950"/>
    <s v="226C0593616"/>
    <s v="400 ltr foliezakken"/>
    <n v="1"/>
    <s v="STUK"/>
    <s v="LE0400FZK-FOLI"/>
    <x v="16"/>
    <s v="H"/>
    <s v="A"/>
    <s v="NL-1"/>
    <x v="4"/>
    <s v="Lediging 400 ltr. foliezak           "/>
    <n v="0"/>
    <n v="0"/>
    <x v="5"/>
    <n v="800100"/>
    <x v="0"/>
    <s v="VE4211"/>
    <s v="Ja "/>
    <s v="FA Verzamel maand,CS Zuid,Factblok CPUM 2022 NOZU"/>
    <m/>
    <n v="4"/>
    <x v="5"/>
    <x v="2"/>
    <x v="1"/>
    <x v="4"/>
    <x v="4"/>
    <n v="0"/>
    <n v="0"/>
    <x v="0"/>
    <n v="11.88"/>
    <n v="9.8000000000000007"/>
    <n v="0"/>
    <n v="0.1"/>
    <n v="0.1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4-22T00:00:00"/>
    <d v="2021-04-22T00:00:00"/>
    <s v="500020,4342,24010"/>
    <n v="707100"/>
    <s v="papier &amp; karton, route"/>
    <x v="3"/>
    <x v="3"/>
    <s v="11B720001950"/>
    <s v="226C0597283"/>
    <s v="400 ltr foliezakken"/>
    <n v="1"/>
    <s v="STUK"/>
    <s v="LE0400FZK-FOLI"/>
    <x v="16"/>
    <s v="H"/>
    <s v="A"/>
    <s v="NL-1"/>
    <x v="4"/>
    <s v="Lediging 400 ltr. foliezak           "/>
    <n v="0"/>
    <n v="0"/>
    <x v="5"/>
    <n v="800100"/>
    <x v="0"/>
    <s v="VE4211"/>
    <s v="Ja "/>
    <s v="FA Verzamel maand,CS Zuid,Factblok CPUM 2022 NOZU"/>
    <m/>
    <n v="4"/>
    <x v="5"/>
    <x v="2"/>
    <x v="1"/>
    <x v="4"/>
    <x v="4"/>
    <n v="0"/>
    <n v="0"/>
    <x v="0"/>
    <n v="11.88"/>
    <n v="9.8000000000000007"/>
    <n v="0"/>
    <n v="0.1"/>
    <n v="0.1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5-19T00:00:00"/>
    <d v="2021-05-19T00:00:00"/>
    <s v="500020,4342,24010"/>
    <n v="707100"/>
    <s v="papier &amp; karton, route"/>
    <x v="3"/>
    <x v="3"/>
    <s v="11B720001950"/>
    <s v="226C0604487"/>
    <s v="Rol vervangende lediging"/>
    <n v="2"/>
    <s v="KEER"/>
    <s v="VERVANG-PAPI"/>
    <x v="14"/>
    <s v="H"/>
    <s v="A"/>
    <s v="NL-1"/>
    <x v="1"/>
    <s v="Vervangende lediging papier/karton           "/>
    <n v="0"/>
    <n v="0"/>
    <x v="6"/>
    <n v="800100"/>
    <x v="0"/>
    <s v="VE3212"/>
    <s v="Nee"/>
    <s v="FA Verzamel maand,CS Zuid,Factblok CPUM 2022 NOZU"/>
    <m/>
    <n v="5"/>
    <x v="6"/>
    <x v="2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5-21T00:00:00"/>
    <d v="2021-05-21T00:00:00"/>
    <s v="301385,4342,21002"/>
    <n v="707100"/>
    <s v="papier &amp; karton, route"/>
    <x v="3"/>
    <x v="3"/>
    <s v="11B720001950"/>
    <s v="226C0605384"/>
    <s v="660 din k-vg/blauw deksel"/>
    <n v="0"/>
    <s v="STUK"/>
    <s v="LE0660-PAPI"/>
    <x v="12"/>
    <s v="H"/>
    <s v="A"/>
    <s v="NL-1"/>
    <x v="1"/>
    <s v="Lediging 660 ltr. papier/karton rolcontainer          "/>
    <n v="0"/>
    <n v="0"/>
    <x v="6"/>
    <n v="800100"/>
    <x v="0"/>
    <s v="VE5222"/>
    <s v="Ja "/>
    <s v="FA Verzamel maand,CS Zuid,Factblok CPUM 2022 NOZU"/>
    <m/>
    <n v="5"/>
    <x v="6"/>
    <x v="2"/>
    <x v="1"/>
    <x v="1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5-21T00:00:00"/>
    <d v="2021-05-21T00:00:00"/>
    <s v="500020,4342,24010 EL iov mevr Liebregts"/>
    <n v="101100"/>
    <s v="brandbaar bedrijfsafval, route"/>
    <x v="2"/>
    <x v="2"/>
    <s v="11B720001946"/>
    <s v="226C0605371"/>
    <s v="2500 euro s-grijs"/>
    <n v="1"/>
    <s v="STUK"/>
    <s v="EL2500-REST"/>
    <x v="18"/>
    <s v="H"/>
    <s v="A"/>
    <s v="NL-1"/>
    <x v="0"/>
    <s v="Extra lediging 2500 ltr. restafval rolcontainer          "/>
    <n v="45.37"/>
    <n v="45.37"/>
    <x v="6"/>
    <n v="800100"/>
    <x v="0"/>
    <s v="VE5142"/>
    <s v="Ja "/>
    <s v="FA Verzamel maand,CS Zuid,Factblok CPUM 2022 NOZU"/>
    <m/>
    <n v="5"/>
    <x v="6"/>
    <x v="2"/>
    <x v="1"/>
    <x v="0"/>
    <x v="5"/>
    <n v="45.37"/>
    <n v="0"/>
    <x v="0"/>
    <n v="0"/>
    <n v="10"/>
    <n v="72"/>
    <n v="74"/>
    <n v="44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5-27T00:00:00"/>
    <d v="2021-05-27T00:00:00"/>
    <s v="500020,4342,24010"/>
    <n v="707100"/>
    <s v="papier &amp; karton, route"/>
    <x v="3"/>
    <x v="3"/>
    <s v="11B720001950"/>
    <s v="226C0607491"/>
    <s v="400 ltr foliezakken"/>
    <n v="1"/>
    <s v="STUK"/>
    <s v="LE0400FZK-FOLI"/>
    <x v="16"/>
    <s v="H"/>
    <s v="A"/>
    <s v="NL-1"/>
    <x v="4"/>
    <s v="Lediging 400 ltr. foliezak           "/>
    <n v="0"/>
    <n v="0"/>
    <x v="6"/>
    <n v="800100"/>
    <x v="0"/>
    <s v="VE4211"/>
    <s v="Ja "/>
    <s v="FA Verzamel maand,CS Zuid,Factblok CPUM 2022 NOZU"/>
    <m/>
    <n v="5"/>
    <x v="6"/>
    <x v="2"/>
    <x v="1"/>
    <x v="4"/>
    <x v="4"/>
    <n v="0"/>
    <n v="0"/>
    <x v="0"/>
    <n v="11.88"/>
    <n v="9.8000000000000007"/>
    <n v="0"/>
    <n v="0.1"/>
    <n v="0.1"/>
  </r>
  <r>
    <n v="474431"/>
    <n v="474431"/>
    <s v="Gemeente Venlo inzake Sport &amp; Facility"/>
    <s v="Bakwagens"/>
    <s v="Breda Destra Data Inzameling"/>
    <x v="0"/>
    <x v="27"/>
    <x v="27"/>
    <s v="5912 AT"/>
    <x v="0"/>
    <s v="274k003690"/>
    <s v="Gevonden voorwerpen vertrouwelijke vernietiging via bak In 500L DD container"/>
    <d v="2021-06-03T00:00:00"/>
    <d v="2021-06-03T00:00:00"/>
    <m/>
    <m/>
    <m/>
    <x v="0"/>
    <x v="0"/>
    <m/>
    <s v="274C0010594"/>
    <m/>
    <n v="1"/>
    <s v="KEER"/>
    <s v="TR BAKWA RIT"/>
    <x v="19"/>
    <s v="H"/>
    <s v="A"/>
    <s v="NL-1"/>
    <x v="6"/>
    <s v="Transport bakwagen per rit           "/>
    <n v="121.79"/>
    <n v="121.79"/>
    <x v="7"/>
    <n v="800100"/>
    <x v="0"/>
    <m/>
    <s v="Ja "/>
    <s v="FA Verzamel maand,CS Zuid,Factblok CPUM 2022 NOZU"/>
    <m/>
    <n v="6"/>
    <x v="7"/>
    <x v="2"/>
    <x v="1"/>
    <x v="6"/>
    <x v="0"/>
    <n v="121.79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0"/>
    <x v="27"/>
    <x v="27"/>
    <s v="5912 AT"/>
    <x v="0"/>
    <s v="274k003690"/>
    <s v="Gevonden voorwerpen vertrouwelijke vernietiging via bak In 500L DD container"/>
    <d v="2021-06-03T00:00:00"/>
    <d v="2021-06-03T00:00:00"/>
    <m/>
    <n v="755200"/>
    <s v="NPI ter vertrouwelijke vernietiging, niet route"/>
    <x v="4"/>
    <x v="4"/>
    <s v="93DTBNPI0005"/>
    <s v="274C0010594"/>
    <m/>
    <n v="0.11"/>
    <s v="TON"/>
    <s v="VX07NPIVERT-TON"/>
    <x v="20"/>
    <n v="0"/>
    <s v="A"/>
    <s v="NL-1"/>
    <x v="6"/>
    <s v="Inzameling NPI ter vertrouwelijke vernietiging per ton           "/>
    <n v="227.73"/>
    <n v="25.05"/>
    <x v="7"/>
    <n v="800500"/>
    <x v="0"/>
    <m/>
    <s v="Ja "/>
    <s v="FA Verzamel maand,CS Zuid,Factblok CPUM 2022 NOZU"/>
    <m/>
    <n v="6"/>
    <x v="7"/>
    <x v="2"/>
    <x v="1"/>
    <x v="6"/>
    <x v="6"/>
    <n v="25.05"/>
    <n v="0"/>
    <x v="0"/>
    <n v="21.34"/>
    <n v="92.399999999999991"/>
    <n v="17.600000000000001"/>
    <n v="0"/>
    <n v="0"/>
  </r>
  <r>
    <n v="474431"/>
    <n v="474431"/>
    <s v="Gemeente Venlo inzake Sport &amp; Facility"/>
    <s v="Bakwagens"/>
    <s v="Breda Destra Data Inzameling"/>
    <x v="0"/>
    <x v="27"/>
    <x v="27"/>
    <s v="5912 AT"/>
    <x v="0"/>
    <s v="274k003690"/>
    <s v="Gevonden voorwerpen vertrouwelijke vernietiging via bak In 500L DD container"/>
    <d v="2021-06-03T00:00:00"/>
    <d v="2021-06-03T00:00:00"/>
    <m/>
    <m/>
    <m/>
    <x v="0"/>
    <x v="0"/>
    <m/>
    <s v="274C0010594"/>
    <m/>
    <n v="1"/>
    <s v="STUK"/>
    <s v="IN PALLET"/>
    <x v="21"/>
    <s v="H"/>
    <s v="A"/>
    <s v="NL-1"/>
    <x v="7"/>
    <s v="Pallet per stuk           "/>
    <n v="0"/>
    <n v="0"/>
    <x v="7"/>
    <n v="800400"/>
    <x v="0"/>
    <m/>
    <s v="Nee"/>
    <s v="FA Verzamel maand,CS Zuid,Factblok CPUM 2022 NOZU"/>
    <m/>
    <n v="6"/>
    <x v="7"/>
    <x v="2"/>
    <x v="1"/>
    <x v="7"/>
    <x v="0"/>
    <n v="0"/>
    <n v="0"/>
    <x v="1"/>
    <n v="0"/>
    <n v="0"/>
    <n v="0"/>
    <n v="0"/>
    <n v="0"/>
  </r>
  <r>
    <n v="474431"/>
    <n v="474431"/>
    <s v="Gemeente Venlo inzake Sport &amp; Facility"/>
    <s v="Bakwagens"/>
    <s v="Breda Destra Data Inzameling"/>
    <x v="0"/>
    <x v="27"/>
    <x v="27"/>
    <s v="5912 AT"/>
    <x v="0"/>
    <s v="274k003690"/>
    <s v="Gevonden voorwerpen vertrouwelijke vernietiging via bak In 500L DD container"/>
    <d v="2021-06-03T00:00:00"/>
    <d v="2021-06-03T00:00:00"/>
    <m/>
    <m/>
    <m/>
    <x v="0"/>
    <x v="0"/>
    <m/>
    <s v="274C0010594"/>
    <s v="Extra dienst"/>
    <n v="1"/>
    <s v="KEER"/>
    <s v="VERKLARING"/>
    <x v="22"/>
    <s v="H"/>
    <s v="A"/>
    <s v="NL-1"/>
    <x v="6"/>
    <s v="Vernietigingsverklaring           "/>
    <n v="79.42"/>
    <n v="79.42"/>
    <x v="7"/>
    <n v="861020"/>
    <x v="0"/>
    <m/>
    <s v="Ja "/>
    <s v="FA Verzamel maand,CS Zuid,Factblok CPUM 2022 NOZU"/>
    <m/>
    <n v="6"/>
    <x v="7"/>
    <x v="2"/>
    <x v="1"/>
    <x v="6"/>
    <x v="0"/>
    <n v="79.42"/>
    <n v="0"/>
    <x v="0"/>
    <n v="0"/>
    <n v="0"/>
    <n v="0"/>
    <n v="0"/>
    <n v="0"/>
  </r>
  <r>
    <n v="474431"/>
    <n v="474508"/>
    <s v="Gymzaal Steijl"/>
    <s v="Container mutaties rol"/>
    <s v="ROL,SPG,RCM Zuid"/>
    <x v="0"/>
    <x v="23"/>
    <x v="23"/>
    <s v="5935 AX"/>
    <x v="3"/>
    <s v="226k225194"/>
    <s v="RCM "/>
    <d v="2021-06-08T00:00:00"/>
    <d v="2021-06-08T00:00:00"/>
    <m/>
    <m/>
    <m/>
    <x v="0"/>
    <x v="0"/>
    <m/>
    <s v="226C0610354"/>
    <s v="240 mini k-vg/grijs deksel"/>
    <n v="1"/>
    <s v="STUK"/>
    <s v="PL0240"/>
    <x v="0"/>
    <s v="H"/>
    <s v="A"/>
    <s v="NL-1"/>
    <x v="0"/>
    <s v="Plaatsen 240 ltr. rolcontainer           "/>
    <n v="47.66"/>
    <n v="47.66"/>
    <x v="7"/>
    <n v="800100"/>
    <x v="0"/>
    <n v="20302"/>
    <s v="Ja "/>
    <s v="FA Verzamel maand,CS Zuid,Factblok CPUM 2022 NOZU"/>
    <m/>
    <n v="6"/>
    <x v="7"/>
    <x v="2"/>
    <x v="1"/>
    <x v="0"/>
    <x v="0"/>
    <n v="47.66"/>
    <n v="0"/>
    <x v="0"/>
    <n v="0"/>
    <n v="0"/>
    <n v="0"/>
    <n v="0"/>
    <n v="0"/>
  </r>
  <r>
    <n v="474431"/>
    <n v="474508"/>
    <s v="Gymzaal Steijl"/>
    <s v="Container mutaties rol"/>
    <s v="ROL,SPG,RCM Zuid"/>
    <x v="0"/>
    <x v="23"/>
    <x v="23"/>
    <s v="5935 AX"/>
    <x v="3"/>
    <s v="226k225194"/>
    <s v="RCM "/>
    <d v="2021-06-08T00:00:00"/>
    <d v="2021-06-08T00:00:00"/>
    <m/>
    <m/>
    <m/>
    <x v="0"/>
    <x v="0"/>
    <m/>
    <s v="226C0610354"/>
    <s v="Extra dienst"/>
    <n v="1"/>
    <s v="KEER"/>
    <s v="BRAND-DIEFSTAL"/>
    <x v="23"/>
    <s v="H"/>
    <s v="A"/>
    <s v="NL-1"/>
    <x v="0"/>
    <s v="Vervanging container i.v.m. brand of diefstal          "/>
    <n v="58.24"/>
    <n v="58.24"/>
    <x v="7"/>
    <n v="899090"/>
    <x v="0"/>
    <n v="20302"/>
    <s v="Ja "/>
    <s v="FA Verzamel maand,CS Zuid,Factblok CPUM 2022 NOZU"/>
    <m/>
    <n v="6"/>
    <x v="7"/>
    <x v="2"/>
    <x v="1"/>
    <x v="0"/>
    <x v="0"/>
    <n v="58.24"/>
    <n v="0"/>
    <x v="0"/>
    <n v="0"/>
    <n v="0"/>
    <n v="0"/>
    <n v="0"/>
    <n v="0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07-13T00:00:00"/>
    <d v="2021-07-13T00:00:00"/>
    <s v="301385,4342,22029"/>
    <n v="101100"/>
    <s v="brandbaar bedrijfsafval, route"/>
    <x v="2"/>
    <x v="2"/>
    <s v="11B720001946"/>
    <s v="226C0620782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VE2132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07-13T00:00:00"/>
    <d v="2021-07-13T00:00:00"/>
    <s v="301385,4342,21103"/>
    <n v="101100"/>
    <s v="brandbaar bedrijfsafval, route"/>
    <x v="2"/>
    <x v="5"/>
    <s v="11B720005550"/>
    <s v="226C0620783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2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07-12T00:00:00"/>
    <d v="2021-07-12T00:00:00"/>
    <s v="301395,4342,21321"/>
    <n v="101100"/>
    <s v="brandbaar bedrijfsafval, route"/>
    <x v="2"/>
    <x v="5"/>
    <s v="11B720005550"/>
    <s v="226C0620417"/>
    <s v="Rol vervangende lediging"/>
    <n v="1"/>
    <s v="KEER"/>
    <s v="VERVANG-REST"/>
    <x v="11"/>
    <s v="H"/>
    <s v="A"/>
    <s v="NL-1"/>
    <x v="0"/>
    <s v="Vervangende lediging restafval           "/>
    <n v="0"/>
    <n v="0"/>
    <x v="8"/>
    <n v="800100"/>
    <x v="0"/>
    <s v="GC1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07-12T00:00:00"/>
    <d v="2021-07-12T00:00:00"/>
    <s v="301385,4342,21106"/>
    <n v="101100"/>
    <s v="brandbaar bedrijfsafval, route"/>
    <x v="2"/>
    <x v="5"/>
    <s v="11B720005550"/>
    <s v="226C0620418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1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6-10T00:00:00"/>
    <d v="2021-06-10T00:00:00"/>
    <s v="500020,4342,24010"/>
    <n v="707100"/>
    <s v="papier &amp; karton, route"/>
    <x v="3"/>
    <x v="3"/>
    <s v="11B720001950"/>
    <s v="226C0611867"/>
    <s v="400 ltr foliezakken"/>
    <n v="1"/>
    <s v="STUK"/>
    <s v="LE0400FZK-FOLI"/>
    <x v="16"/>
    <s v="H"/>
    <s v="A"/>
    <s v="NL-1"/>
    <x v="4"/>
    <s v="Lediging 400 ltr. foliezak           "/>
    <n v="0"/>
    <n v="0"/>
    <x v="7"/>
    <n v="800100"/>
    <x v="0"/>
    <s v="VE4211"/>
    <s v="Ja "/>
    <s v="FA Verzamel maand,CS Zuid,Factblok CPUM 2022 NOZU"/>
    <m/>
    <n v="6"/>
    <x v="7"/>
    <x v="2"/>
    <x v="1"/>
    <x v="4"/>
    <x v="4"/>
    <n v="0"/>
    <n v="0"/>
    <x v="0"/>
    <n v="11.88"/>
    <n v="9.8000000000000007"/>
    <n v="0"/>
    <n v="0.1"/>
    <n v="0.1"/>
  </r>
  <r>
    <n v="474431"/>
    <n v="474487"/>
    <s v="Stadskantoor"/>
    <s v="Reiniging"/>
    <s v="Overig Zuid"/>
    <x v="0"/>
    <x v="12"/>
    <x v="12"/>
    <s v="5912 AG"/>
    <x v="0"/>
    <s v="227k017662"/>
    <s v="Vetput &lt;1m3 lediging 2x per jaar "/>
    <d v="2021-06-16T00:00:00"/>
    <d v="2021-06-16T00:00:00"/>
    <n v="690182"/>
    <m/>
    <m/>
    <x v="0"/>
    <x v="0"/>
    <m/>
    <s v="227C0140170"/>
    <m/>
    <n v="1"/>
    <s v="KEER"/>
    <s v="LE&lt;1M3 VETPUT"/>
    <x v="24"/>
    <s v="H"/>
    <s v="A"/>
    <s v="NL-1"/>
    <x v="5"/>
    <s v="Ledigen vetput t/m 1 m3           "/>
    <n v="154.72"/>
    <n v="154.72"/>
    <x v="7"/>
    <n v="800100"/>
    <x v="0"/>
    <m/>
    <s v="Ja "/>
    <s v="FA Verzamel maand,CS Zuid,Factblok CPUM 2022 NOZU"/>
    <m/>
    <n v="6"/>
    <x v="7"/>
    <x v="2"/>
    <x v="1"/>
    <x v="5"/>
    <x v="0"/>
    <n v="154.72"/>
    <n v="0"/>
    <x v="0"/>
    <n v="0"/>
    <n v="0"/>
    <n v="0"/>
    <n v="0"/>
    <n v="0"/>
  </r>
  <r>
    <n v="474431"/>
    <n v="474487"/>
    <s v="Stadskantoor"/>
    <s v="Reiniging"/>
    <s v="Overig Zuid"/>
    <x v="0"/>
    <x v="12"/>
    <x v="12"/>
    <s v="5912 AG"/>
    <x v="0"/>
    <s v="227k017662"/>
    <s v="Vetput &lt;1m3 lediging 2x per jaar "/>
    <d v="2021-06-16T00:00:00"/>
    <d v="2021-06-16T00:00:00"/>
    <n v="690182"/>
    <m/>
    <m/>
    <x v="0"/>
    <x v="0"/>
    <m/>
    <s v="227C0140170"/>
    <s v="Extra dienst"/>
    <n v="6"/>
    <s v="METER"/>
    <s v="SLANG-MTR"/>
    <x v="25"/>
    <s v="H"/>
    <s v="A"/>
    <s v="NL-1"/>
    <x v="5"/>
    <s v="Extra slang per meter           "/>
    <n v="0"/>
    <n v="0"/>
    <x v="7"/>
    <n v="800100"/>
    <x v="0"/>
    <m/>
    <s v="Ja "/>
    <s v="FA Verzamel maand,CS Zuid,Factblok CPUM 2022 NOZU"/>
    <m/>
    <n v="6"/>
    <x v="7"/>
    <x v="2"/>
    <x v="1"/>
    <x v="5"/>
    <x v="0"/>
    <n v="0"/>
    <n v="0"/>
    <x v="0"/>
    <n v="0"/>
    <n v="0"/>
    <n v="0"/>
    <n v="0"/>
    <n v="0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7-13T00:00:00"/>
    <d v="2021-07-13T00:00:00"/>
    <s v="301385,4342,21212"/>
    <n v="101100"/>
    <s v="brandbaar bedrijfsafval, route"/>
    <x v="2"/>
    <x v="2"/>
    <s v="11B720001946"/>
    <s v="226C0620784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VE2152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7-12T00:00:00"/>
    <d v="2021-07-12T00:00:00"/>
    <s v="301385,4342,21214"/>
    <n v="101100"/>
    <s v="brandbaar bedrijfsafval, route"/>
    <x v="2"/>
    <x v="5"/>
    <s v="11B720005550"/>
    <s v="226C0620419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1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7-12T00:00:00"/>
    <d v="2021-07-12T00:00:00"/>
    <s v="302330,4342,24011"/>
    <n v="101100"/>
    <s v="brandbaar bedrijfsafval, route"/>
    <x v="2"/>
    <x v="5"/>
    <s v="11B720005550"/>
    <s v="226C0620420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1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7-13T00:00:00"/>
    <d v="2021-07-13T00:00:00"/>
    <s v="500020,4342,23021"/>
    <n v="101100"/>
    <s v="brandbaar bedrijfsafval, route"/>
    <x v="2"/>
    <x v="5"/>
    <s v="11B720005550"/>
    <s v="226C0620785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2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7-12T00:00:00"/>
    <d v="2021-07-12T00:00:00"/>
    <s v="301385,4342,21208"/>
    <n v="101100"/>
    <s v="brandbaar bedrijfsafval, route"/>
    <x v="2"/>
    <x v="5"/>
    <s v="11B720005550"/>
    <s v="226C0620421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1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7-12T00:00:00"/>
    <d v="2021-07-12T00:00:00"/>
    <s v="500030,4342,24050"/>
    <n v="101100"/>
    <s v="brandbaar bedrijfsafval, route"/>
    <x v="2"/>
    <x v="5"/>
    <s v="11B720005550"/>
    <s v="226C0620422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1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7-12T00:00:00"/>
    <d v="2021-07-12T00:00:00"/>
    <n v="3026214342"/>
    <n v="101100"/>
    <s v="brandbaar bedrijfsafval, route"/>
    <x v="2"/>
    <x v="5"/>
    <s v="11B720005550"/>
    <s v="226C0620423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1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7-13T00:00:00"/>
    <d v="2021-07-13T00:00:00"/>
    <s v="301385,4342,21218"/>
    <n v="101100"/>
    <s v="brandbaar bedrijfsafval, route"/>
    <x v="2"/>
    <x v="5"/>
    <s v="11B720005550"/>
    <s v="226C0620786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2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6-17T00:00:00"/>
    <d v="2021-06-17T00:00:00"/>
    <s v="500020,4342,24010"/>
    <n v="707100"/>
    <s v="papier &amp; karton, route"/>
    <x v="3"/>
    <x v="3"/>
    <s v="11B720001950"/>
    <s v="226C0613870"/>
    <s v="400 ltr foliezakken"/>
    <n v="1"/>
    <s v="STUK"/>
    <s v="LE0400FZK-FOLI"/>
    <x v="16"/>
    <s v="H"/>
    <s v="A"/>
    <s v="NL-1"/>
    <x v="4"/>
    <s v="Lediging 400 ltr. foliezak           "/>
    <n v="0"/>
    <n v="0"/>
    <x v="7"/>
    <n v="800100"/>
    <x v="0"/>
    <s v="VE4211"/>
    <s v="Ja "/>
    <s v="FA Verzamel maand,CS Zuid,Factblok CPUM 2022 NOZU"/>
    <m/>
    <n v="6"/>
    <x v="7"/>
    <x v="2"/>
    <x v="1"/>
    <x v="4"/>
    <x v="4"/>
    <n v="0"/>
    <n v="0"/>
    <x v="0"/>
    <n v="11.88"/>
    <n v="9.8000000000000007"/>
    <n v="0"/>
    <n v="0.1"/>
    <n v="0.1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6-23T00:00:00"/>
    <d v="2021-06-23T00:00:00"/>
    <s v="301385,4342,21105"/>
    <n v="101100"/>
    <s v="brandbaar bedrijfsafval, route"/>
    <x v="2"/>
    <x v="2"/>
    <s v="11B720001946"/>
    <s v="226C0615058"/>
    <s v="Rol vervangende lediging"/>
    <n v="1"/>
    <s v="KEER"/>
    <s v="VERVANG-REST"/>
    <x v="11"/>
    <s v="H"/>
    <s v="A"/>
    <s v="NL-1"/>
    <x v="0"/>
    <s v="Vervangende lediging restafval           "/>
    <n v="0"/>
    <n v="0"/>
    <x v="7"/>
    <n v="800100"/>
    <x v="0"/>
    <s v="GC3VNL"/>
    <s v="Nee"/>
    <s v="FA Verzamel maand,CS Zuid,Factblok CPUM 2022 NOZU"/>
    <m/>
    <n v="6"/>
    <x v="7"/>
    <x v="2"/>
    <x v="1"/>
    <x v="0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6-29T00:00:00"/>
    <d v="2021-06-29T00:00:00"/>
    <s v="500020,4342,24010"/>
    <n v="101100"/>
    <s v="brandbaar bedrijfsafval, route"/>
    <x v="2"/>
    <x v="2"/>
    <s v="11B720001946"/>
    <s v="226C0616644"/>
    <s v="Rol vervangende lediging"/>
    <n v="1"/>
    <s v="KEER"/>
    <s v="VERVANG-REST"/>
    <x v="11"/>
    <s v="H"/>
    <s v="A"/>
    <s v="NL-1"/>
    <x v="0"/>
    <s v="Vervangende lediging restafval           "/>
    <n v="0"/>
    <n v="0"/>
    <x v="8"/>
    <n v="800100"/>
    <x v="0"/>
    <s v="GC2VNL"/>
    <s v="Nee"/>
    <s v="FA Verzamel maand,CS Zuid,Factblok CPUM 2022 NOZU"/>
    <m/>
    <n v="6"/>
    <x v="7"/>
    <x v="2"/>
    <x v="1"/>
    <x v="0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6-29T00:00:00"/>
    <d v="2021-06-29T00:00:00"/>
    <s v="500020,4342,24010"/>
    <n v="101100"/>
    <s v="brandbaar bedrijfsafval, route"/>
    <x v="2"/>
    <x v="2"/>
    <s v="11B720001946"/>
    <s v="226C0616645"/>
    <s v="Rol vervangende lediging"/>
    <n v="0"/>
    <s v="KEER"/>
    <s v="VERVANG-PAPI"/>
    <x v="14"/>
    <s v="H"/>
    <s v="A"/>
    <s v="NL-1"/>
    <x v="0"/>
    <s v="Vervangende lediging papier/karton           "/>
    <n v="0"/>
    <n v="0"/>
    <x v="8"/>
    <n v="800100"/>
    <x v="0"/>
    <s v="GC2VNL"/>
    <s v="Nee"/>
    <s v="FA Verzamel maand,CS Zuid,Factblok CPUM 2022 NOZU"/>
    <m/>
    <n v="6"/>
    <x v="7"/>
    <x v="2"/>
    <x v="1"/>
    <x v="0"/>
    <x v="0"/>
    <n v="0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7-05T00:00:00"/>
    <d v="2021-07-05T00:00:00"/>
    <s v="301395,4342,21317"/>
    <n v="101100"/>
    <s v="brandbaar bedrijfsafval, route"/>
    <x v="2"/>
    <x v="2"/>
    <s v="11B720001946"/>
    <s v="226C0618331"/>
    <s v="2500 euro s-grijs"/>
    <n v="1"/>
    <s v="STUK"/>
    <s v="EL2500-REST"/>
    <x v="18"/>
    <s v="H"/>
    <s v="A"/>
    <s v="NL-1"/>
    <x v="0"/>
    <s v="Extra lediging 2500 ltr. restafval rolcontainer          "/>
    <n v="51.72"/>
    <n v="51.72"/>
    <x v="8"/>
    <n v="800100"/>
    <x v="0"/>
    <s v="VE1172"/>
    <s v="Ja "/>
    <s v="FA Verzamel maand,CS Zuid,Factblok CPUM 2022 NOZU"/>
    <m/>
    <n v="7"/>
    <x v="8"/>
    <x v="3"/>
    <x v="1"/>
    <x v="0"/>
    <x v="5"/>
    <n v="51.72"/>
    <n v="0"/>
    <x v="0"/>
    <n v="0"/>
    <n v="10"/>
    <n v="72"/>
    <n v="74"/>
    <n v="44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7-09T00:00:00"/>
    <d v="2021-07-09T00:00:00"/>
    <s v="301385,4342,21105"/>
    <n v="1601010"/>
    <s v="brandbaar bedrijfsafval ter overslag"/>
    <x v="2"/>
    <x v="6"/>
    <s v="11B720005533"/>
    <s v="226C0620062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5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7-12T00:00:00"/>
    <d v="2021-07-12T00:00:00"/>
    <s v="301395,4342,21317"/>
    <n v="101100"/>
    <s v="brandbaar bedrijfsafval, route"/>
    <x v="2"/>
    <x v="2"/>
    <s v="11B720001946"/>
    <s v="226C0620622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VE1152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7-13T00:00:00"/>
    <d v="2021-07-13T00:00:00"/>
    <s v="301385,4342,21105"/>
    <n v="101100"/>
    <s v="brandbaar bedrijfsafval, route"/>
    <x v="2"/>
    <x v="5"/>
    <s v="11B720005550"/>
    <s v="226C0620787"/>
    <s v="Rol vervangende lediging"/>
    <n v="1"/>
    <s v="KEER"/>
    <s v="VERVANG-REST"/>
    <x v="11"/>
    <s v="H"/>
    <s v="A"/>
    <s v="NL-1"/>
    <x v="0"/>
    <s v="Vervangende lediging restafval           "/>
    <n v="0"/>
    <n v="0"/>
    <x v="8"/>
    <n v="800100"/>
    <x v="0"/>
    <s v="GC2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7-13T00:00:00"/>
    <d v="2021-07-13T00:00:00"/>
    <s v="301395,4342,21317"/>
    <n v="101100"/>
    <s v="brandbaar bedrijfsafval, route"/>
    <x v="2"/>
    <x v="2"/>
    <s v="11B720001946"/>
    <s v="226C0620945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VE2152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31"/>
    <s v="Gemeente Venlo inzake Sport &amp; Facility"/>
    <s v="Container mutaties rol"/>
    <s v="ROL,SPG,RCM Zuid"/>
    <x v="0"/>
    <x v="27"/>
    <x v="27"/>
    <s v="5912 AT"/>
    <x v="0"/>
    <s v="226k227732"/>
    <s v="RCM "/>
    <d v="2021-07-14T00:00:00"/>
    <d v="2021-07-14T00:00:00"/>
    <m/>
    <m/>
    <m/>
    <x v="0"/>
    <x v="0"/>
    <m/>
    <s v="226C0621285"/>
    <s v="500 din k-grijs bruin dksl"/>
    <n v="1"/>
    <s v="STUK"/>
    <s v="PL0500"/>
    <x v="26"/>
    <s v="H"/>
    <s v="A"/>
    <s v="NL-1"/>
    <x v="8"/>
    <s v="Plaatsen 500 ltr. rolcontainer           "/>
    <n v="0"/>
    <n v="0"/>
    <x v="8"/>
    <n v="800100"/>
    <x v="0"/>
    <n v="30302"/>
    <s v="Nee"/>
    <s v="FA Verzamel maand,CS Zuid,Factblok CPUM 2022 NOZU"/>
    <m/>
    <n v="7"/>
    <x v="8"/>
    <x v="3"/>
    <x v="1"/>
    <x v="8"/>
    <x v="0"/>
    <n v="0"/>
    <n v="0"/>
    <x v="1"/>
    <n v="0"/>
    <n v="0"/>
    <n v="0"/>
    <n v="0"/>
    <n v="0"/>
  </r>
  <r>
    <n v="474431"/>
    <n v="474431"/>
    <s v="Gemeente Venlo inzake Sport &amp; Facility"/>
    <s v="Rolcontainerdiensten"/>
    <s v="ROL,SPG,RCM Zuid"/>
    <x v="0"/>
    <x v="27"/>
    <x v="27"/>
    <s v="5912 AT"/>
    <x v="0"/>
    <s v="226k227729"/>
    <s v="Koffiebekerzakken verkoop "/>
    <d v="2021-07-15T00:00:00"/>
    <d v="2021-07-15T00:00:00"/>
    <m/>
    <m/>
    <m/>
    <x v="0"/>
    <x v="0"/>
    <m/>
    <s v="226C0621469"/>
    <m/>
    <n v="15"/>
    <s v="STUK"/>
    <s v="VK0080KROL-KART"/>
    <x v="27"/>
    <s v="H"/>
    <s v="A"/>
    <s v="NL-1"/>
    <x v="8"/>
    <s v="Levering 80 liter kartonnen bekers zakken per rol          "/>
    <n v="0"/>
    <n v="0"/>
    <x v="9"/>
    <n v="800800"/>
    <x v="0"/>
    <m/>
    <s v="Nee"/>
    <s v="FA Verzamel maand,CS Zuid,Factblok CPUM 2022 NOZU"/>
    <m/>
    <n v="7"/>
    <x v="8"/>
    <x v="3"/>
    <x v="1"/>
    <x v="8"/>
    <x v="0"/>
    <n v="0"/>
    <n v="0"/>
    <x v="1"/>
    <n v="0"/>
    <n v="0"/>
    <n v="0"/>
    <n v="0"/>
    <n v="0"/>
  </r>
  <r>
    <n v="474431"/>
    <n v="474431"/>
    <s v="Gemeente Venlo inzake Sport &amp; Facility"/>
    <s v="Rolcontainerdiensten"/>
    <s v="ROL,SPG,RCM Zuid"/>
    <x v="0"/>
    <x v="27"/>
    <x v="27"/>
    <s v="5912 AT"/>
    <x v="0"/>
    <s v="226k227729"/>
    <s v="Koffiebekerzakken verkoop "/>
    <d v="2021-07-15T00:00:00"/>
    <d v="2021-07-15T00:00:00"/>
    <m/>
    <m/>
    <m/>
    <x v="0"/>
    <x v="0"/>
    <m/>
    <s v="226C0621469"/>
    <s v="Extra dienst"/>
    <n v="1"/>
    <s v="KEER"/>
    <s v="VERZENDKOSTEN"/>
    <x v="6"/>
    <s v="H"/>
    <s v="A"/>
    <s v="NL-1"/>
    <x v="8"/>
    <s v="Verzendkosten           "/>
    <n v="0"/>
    <n v="0"/>
    <x v="9"/>
    <n v="861020"/>
    <x v="0"/>
    <m/>
    <s v="Nee"/>
    <s v="FA Verzamel maand,CS Zuid,Factblok CPUM 2022 NOZU"/>
    <m/>
    <n v="7"/>
    <x v="8"/>
    <x v="3"/>
    <x v="1"/>
    <x v="8"/>
    <x v="0"/>
    <n v="0"/>
    <n v="0"/>
    <x v="1"/>
    <n v="0"/>
    <n v="0"/>
    <n v="0"/>
    <n v="0"/>
    <n v="0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7-15T00:00:00"/>
    <d v="2021-07-15T00:00:00"/>
    <s v="301385,4342,21210"/>
    <n v="101100"/>
    <s v="brandbaar bedrijfsafval, route"/>
    <x v="2"/>
    <x v="5"/>
    <s v="11B720005550"/>
    <s v="226C0621835"/>
    <s v="Rol vervangende lediging"/>
    <n v="0"/>
    <s v="KEER"/>
    <s v="VERVANG-REST"/>
    <x v="11"/>
    <s v="H"/>
    <s v="A"/>
    <s v="NL-1"/>
    <x v="0"/>
    <s v="Vervangende lediging restafval           "/>
    <n v="0"/>
    <n v="0"/>
    <x v="8"/>
    <n v="800100"/>
    <x v="0"/>
    <s v="GC4VNL"/>
    <s v="Nee"/>
    <s v="FA Verzamel maand,CS Zuid,Factblok CPUM 2022 NOZU"/>
    <m/>
    <n v="7"/>
    <x v="8"/>
    <x v="3"/>
    <x v="1"/>
    <x v="0"/>
    <x v="0"/>
    <n v="0"/>
    <n v="0"/>
    <x v="0"/>
    <n v="0"/>
    <n v="0"/>
    <n v="0"/>
    <n v="0"/>
    <n v="0"/>
  </r>
  <r>
    <n v="474431"/>
    <n v="474487"/>
    <s v="Stadskantoor"/>
    <s v="Container mutaties rol"/>
    <s v="ROL,SPG,RCM Zuid"/>
    <x v="1"/>
    <x v="28"/>
    <x v="27"/>
    <s v="5912 AT"/>
    <x v="0"/>
    <s v="226k228559"/>
    <s v="RCM "/>
    <d v="2021-07-14T00:00:00"/>
    <d v="2021-07-14T00:00:00"/>
    <m/>
    <m/>
    <m/>
    <x v="0"/>
    <x v="0"/>
    <m/>
    <s v="226C0624788"/>
    <s v="500 din k-grijs bruin dksl"/>
    <n v="1"/>
    <s v="STUK"/>
    <s v="PL0500"/>
    <x v="26"/>
    <s v="H"/>
    <s v="A"/>
    <s v="NL-1"/>
    <x v="8"/>
    <s v="Plaatsen 500 ltr. rolcontainer           "/>
    <n v="79.430000000000007"/>
    <n v="79.430000000000007"/>
    <x v="9"/>
    <n v="800100"/>
    <x v="0"/>
    <m/>
    <s v="Ja "/>
    <s v="FA Verzamel maand,CS Zuid,Factblok CPUM 2022 NOZU"/>
    <m/>
    <n v="7"/>
    <x v="8"/>
    <x v="3"/>
    <x v="1"/>
    <x v="8"/>
    <x v="0"/>
    <n v="79.430000000000007"/>
    <n v="0"/>
    <x v="1"/>
    <n v="0"/>
    <n v="0"/>
    <n v="0"/>
    <n v="0"/>
    <n v="0"/>
  </r>
  <r>
    <n v="474431"/>
    <n v="474487"/>
    <s v="Stadskantoor"/>
    <s v="Rolcontainerdiensten"/>
    <s v="ROL,SPG,RCM Zuid"/>
    <x v="1"/>
    <x v="28"/>
    <x v="27"/>
    <s v="5912 AT"/>
    <x v="0"/>
    <s v="226k228558"/>
    <s v="Koffiebekerzakken verkoop "/>
    <d v="2021-07-15T00:00:00"/>
    <d v="2021-07-15T00:00:00"/>
    <m/>
    <m/>
    <m/>
    <x v="0"/>
    <x v="0"/>
    <m/>
    <s v="226C0624789"/>
    <m/>
    <n v="15"/>
    <s v="STUK"/>
    <s v="VK0080KROL-KART"/>
    <x v="27"/>
    <s v="H"/>
    <s v="A"/>
    <s v="NL-1"/>
    <x v="8"/>
    <s v="Levering 80 liter kartonnen bekers zakken per rol          "/>
    <n v="8.9"/>
    <n v="133.43"/>
    <x v="9"/>
    <n v="800800"/>
    <x v="0"/>
    <m/>
    <s v="Ja "/>
    <s v="FA Verzamel maand,CS Zuid,Factblok CPUM 2022 NOZU"/>
    <m/>
    <n v="7"/>
    <x v="8"/>
    <x v="3"/>
    <x v="1"/>
    <x v="8"/>
    <x v="0"/>
    <n v="133.43"/>
    <n v="0"/>
    <x v="1"/>
    <n v="0"/>
    <n v="0"/>
    <n v="0"/>
    <n v="0"/>
    <n v="0"/>
  </r>
  <r>
    <n v="474431"/>
    <n v="474487"/>
    <s v="Stadskantoor"/>
    <s v="Rolcontainerdiensten"/>
    <s v="ROL,SPG,RCM Zuid"/>
    <x v="1"/>
    <x v="28"/>
    <x v="27"/>
    <s v="5912 AT"/>
    <x v="0"/>
    <s v="226k228558"/>
    <s v="Koffiebekerzakken verkoop "/>
    <d v="2021-07-15T00:00:00"/>
    <d v="2021-07-15T00:00:00"/>
    <m/>
    <m/>
    <m/>
    <x v="0"/>
    <x v="0"/>
    <m/>
    <s v="226C0624789"/>
    <s v="Extra dienst"/>
    <n v="1"/>
    <s v="KEER"/>
    <s v="VERZENDKOSTEN"/>
    <x v="6"/>
    <s v="H"/>
    <s v="A"/>
    <s v="NL-1"/>
    <x v="8"/>
    <s v="Verzendkosten           "/>
    <n v="10.54"/>
    <n v="10.54"/>
    <x v="9"/>
    <n v="861020"/>
    <x v="0"/>
    <m/>
    <s v="Ja "/>
    <s v="FA Verzamel maand,CS Zuid,Factblok CPUM 2022 NOZU"/>
    <m/>
    <n v="7"/>
    <x v="8"/>
    <x v="3"/>
    <x v="1"/>
    <x v="8"/>
    <x v="0"/>
    <n v="10.54"/>
    <n v="0"/>
    <x v="1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7-30T00:00:00"/>
    <d v="2021-07-30T00:00:00"/>
    <s v="500020,4342,24010"/>
    <n v="707100"/>
    <s v="papier &amp; karton, route"/>
    <x v="3"/>
    <x v="3"/>
    <s v="11B720001950"/>
    <s v="226C0626814"/>
    <s v="660 din k-vg/blauw deksel"/>
    <n v="0"/>
    <s v="STUK"/>
    <s v="EL0660-PAPI"/>
    <x v="28"/>
    <s v="H"/>
    <s v="A"/>
    <s v="NL-1"/>
    <x v="1"/>
    <s v="Extra lediging 660 ltr. papier/karton rolcontainer          "/>
    <n v="0"/>
    <n v="0"/>
    <x v="10"/>
    <n v="800100"/>
    <x v="0"/>
    <s v="VE5212"/>
    <s v="Ja "/>
    <s v="FA Verzamel maand,CS Zuid,Factblok CPUM 2022 NOZU"/>
    <m/>
    <n v="7"/>
    <x v="8"/>
    <x v="3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8-03T00:00:00"/>
    <d v="2021-08-03T00:00:00"/>
    <s v="301385,4342,21002"/>
    <n v="707100"/>
    <s v="papier &amp; karton, route"/>
    <x v="3"/>
    <x v="3"/>
    <s v="11B720001950"/>
    <s v="226C0627603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10"/>
    <n v="800100"/>
    <x v="0"/>
    <s v="VE2212"/>
    <s v="Ja "/>
    <s v="FA Verzamel maand,CS Zuid,Factblok CPUM 2022 NOZU"/>
    <m/>
    <n v="8"/>
    <x v="9"/>
    <x v="3"/>
    <x v="1"/>
    <x v="1"/>
    <x v="1"/>
    <n v="11.08"/>
    <n v="0"/>
    <x v="0"/>
    <n v="4.1440000000000001"/>
    <n v="22.12"/>
    <n v="2.2400000000000002"/>
    <n v="2.2400000000000002"/>
    <n v="1.4000000000000001"/>
  </r>
  <r>
    <n v="474431"/>
    <n v="474431"/>
    <s v="Gemeente Venlo inzake Sport &amp; Facility"/>
    <s v="Container mutaties rol"/>
    <s v="ROL,SPG,RCM Zuid"/>
    <x v="1"/>
    <x v="29"/>
    <x v="5"/>
    <s v="5914 PV"/>
    <x v="0"/>
    <s v="226k229313"/>
    <s v="RCM "/>
    <d v="2021-08-10T00:00:00"/>
    <d v="2021-08-10T00:00:00"/>
    <m/>
    <m/>
    <m/>
    <x v="0"/>
    <x v="0"/>
    <m/>
    <s v="226C0629693"/>
    <s v="500 din k-marmer vrt pap"/>
    <n v="1"/>
    <s v="STUK"/>
    <s v="PL0500 DD"/>
    <x v="17"/>
    <s v="H"/>
    <s v="A"/>
    <s v="NL-1"/>
    <x v="6"/>
    <s v="Plaatsen 500 ltr. destra data rolcontainer          "/>
    <n v="74.13"/>
    <n v="74.13"/>
    <x v="10"/>
    <n v="800100"/>
    <x v="0"/>
    <n v="20301"/>
    <s v="Ja "/>
    <s v="FA Verzamel maand,CS Zuid,Factblok CPUM 2022 NOZU"/>
    <m/>
    <n v="8"/>
    <x v="9"/>
    <x v="3"/>
    <x v="1"/>
    <x v="6"/>
    <x v="0"/>
    <n v="74.13"/>
    <n v="0"/>
    <x v="0"/>
    <n v="0"/>
    <n v="0"/>
    <n v="0"/>
    <n v="0"/>
    <n v="0"/>
  </r>
  <r>
    <n v="474431"/>
    <n v="474434"/>
    <s v="Gymzaal Muspelplein"/>
    <s v="Rolcontainerdiensten"/>
    <s v="ROL,SPG,RCM Zuid"/>
    <x v="0"/>
    <x v="0"/>
    <x v="0"/>
    <s v="5922 BM"/>
    <x v="0"/>
    <s v="226k213113"/>
    <s v="Reiniging rolcontainer "/>
    <d v="2021-07-14T00:00:00"/>
    <d v="2021-07-14T00:00:00"/>
    <s v="301385,4342,21218"/>
    <m/>
    <m/>
    <x v="0"/>
    <x v="0"/>
    <m/>
    <s v="226C0630683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37"/>
    <s v="Gymzaal de Meule"/>
    <s v="Rolcontainerdiensten"/>
    <s v="ROL,SPG,RCM Zuid"/>
    <x v="0"/>
    <x v="1"/>
    <x v="1"/>
    <s v="5914 XE"/>
    <x v="0"/>
    <s v="226k213116"/>
    <s v="Reiniging rolcontainers "/>
    <d v="2021-07-14T00:00:00"/>
    <d v="2021-07-14T00:00:00"/>
    <s v="301385,4342,21214"/>
    <m/>
    <m/>
    <x v="0"/>
    <x v="0"/>
    <m/>
    <s v="226C0630684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39"/>
    <s v="MFC de Schans"/>
    <s v="Rolcontainerdiensten"/>
    <s v="ROL,SPG,RCM Zuid"/>
    <x v="0"/>
    <x v="2"/>
    <x v="2"/>
    <s v="5944 BN"/>
    <x v="1"/>
    <s v="226k213119"/>
    <s v="Reiniging rolcontainers "/>
    <d v="2021-07-14T00:00:00"/>
    <d v="2021-07-14T00:00:00"/>
    <s v="301385,4342,22029"/>
    <m/>
    <m/>
    <x v="0"/>
    <x v="0"/>
    <m/>
    <s v="226C0630685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40"/>
    <s v="Sporthal Gulick"/>
    <s v="Rolcontainerdiensten"/>
    <s v="ROL,SPG,RCM Zuid"/>
    <x v="0"/>
    <x v="3"/>
    <x v="3"/>
    <s v="5932 CP"/>
    <x v="2"/>
    <s v="226k213122"/>
    <s v="Reiniging rolcontainers "/>
    <d v="2021-07-14T00:00:00"/>
    <d v="2021-07-14T00:00:00"/>
    <s v="301385,4342,21104"/>
    <m/>
    <m/>
    <x v="0"/>
    <x v="0"/>
    <m/>
    <s v="226C0630686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43"/>
    <s v="Kan Doen West"/>
    <s v="Rolcontainerdiensten"/>
    <s v="ROL,SPG,RCM Zuid"/>
    <x v="0"/>
    <x v="4"/>
    <x v="4"/>
    <s v="5924 VX"/>
    <x v="0"/>
    <s v="226k213128"/>
    <s v="Reiniging rolcontainers "/>
    <d v="2021-07-14T00:00:00"/>
    <d v="2021-07-14T00:00:00"/>
    <s v="302604,4342,22029"/>
    <m/>
    <m/>
    <x v="0"/>
    <x v="0"/>
    <m/>
    <s v="226C0630687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43"/>
    <s v="Kan Doen West"/>
    <s v="Rolcontainerdiensten"/>
    <s v="ROL,SPG,RCM Zuid"/>
    <x v="0"/>
    <x v="4"/>
    <x v="4"/>
    <s v="5924 VX"/>
    <x v="0"/>
    <s v="226k213128"/>
    <s v="Reiniging rolcontainers "/>
    <d v="2021-07-14T00:00:00"/>
    <d v="2021-07-14T00:00:00"/>
    <s v="302604,4342,22029"/>
    <m/>
    <m/>
    <x v="0"/>
    <x v="0"/>
    <m/>
    <s v="226C0630687"/>
    <s v="Extra dienst"/>
    <n v="1"/>
    <s v="STUK"/>
    <s v="REI CONT&gt;2500LT"/>
    <x v="30"/>
    <s v="H"/>
    <s v="A"/>
    <s v="NL-1"/>
    <x v="9"/>
    <s v="Reiniging rolcontainer &gt; 2500 ltr.           "/>
    <n v="69.38"/>
    <n v="69.38"/>
    <x v="10"/>
    <n v="800100"/>
    <x v="0"/>
    <s v="HE321V"/>
    <s v="Ja "/>
    <s v="FA Verzamel maand,CS Zuid,Factblok CPUM 2022 NOZU"/>
    <m/>
    <n v="7"/>
    <x v="8"/>
    <x v="3"/>
    <x v="1"/>
    <x v="7"/>
    <x v="0"/>
    <n v="69.38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5"/>
    <x v="5"/>
    <s v="5914 PV"/>
    <x v="0"/>
    <s v="226k213132"/>
    <s v="Reiniging rolcontainers "/>
    <d v="2021-07-14T00:00:00"/>
    <d v="2021-07-14T00:00:00"/>
    <s v="302330,4342,24011"/>
    <m/>
    <m/>
    <x v="0"/>
    <x v="0"/>
    <m/>
    <s v="226C0630688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5"/>
    <s v="Reiniging rolcontainers "/>
    <d v="2021-07-14T00:00:00"/>
    <d v="2021-07-14T00:00:00"/>
    <s v="301385,4342,21103"/>
    <m/>
    <m/>
    <x v="0"/>
    <x v="0"/>
    <m/>
    <s v="226C0630689"/>
    <s v="Extra dienst"/>
    <n v="1"/>
    <s v="STUK"/>
    <s v="REI CONT&gt;2500LT"/>
    <x v="30"/>
    <s v="H"/>
    <s v="A"/>
    <s v="NL-1"/>
    <x v="9"/>
    <s v="Reiniging rolcontainer &gt; 2500 ltr.           "/>
    <n v="69.39"/>
    <n v="69.39"/>
    <x v="10"/>
    <n v="800100"/>
    <x v="0"/>
    <s v="HE321V"/>
    <s v="Ja "/>
    <s v="FA Verzamel maand,CS Zuid,Factblok CPUM 2022 NOZU"/>
    <m/>
    <n v="7"/>
    <x v="8"/>
    <x v="3"/>
    <x v="1"/>
    <x v="7"/>
    <x v="0"/>
    <n v="69.39"/>
    <n v="0"/>
    <x v="1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40"/>
    <s v="Reiniging rolcontainers "/>
    <d v="2021-07-14T00:00:00"/>
    <d v="2021-07-14T00:00:00"/>
    <s v="301385,4342,21002"/>
    <m/>
    <m/>
    <x v="0"/>
    <x v="0"/>
    <m/>
    <s v="226C0630690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78"/>
    <s v="Gymzaal Emmastraat"/>
    <s v="Rolcontainerdiensten"/>
    <s v="ROL,SPG,RCM Zuid"/>
    <x v="0"/>
    <x v="8"/>
    <x v="8"/>
    <s v="5912 CT"/>
    <x v="0"/>
    <s v="226k213145"/>
    <s v="Reiniging rolcontainers "/>
    <d v="2021-07-14T00:00:00"/>
    <d v="2021-07-14T00:00:00"/>
    <s v="301385,4342,21205"/>
    <m/>
    <m/>
    <x v="0"/>
    <x v="0"/>
    <m/>
    <s v="226C0630691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78"/>
    <s v="Gymzaal Emmastraat"/>
    <s v="Rolcontainerdiensten"/>
    <s v="ROL,SPG,RCM Zuid"/>
    <x v="0"/>
    <x v="8"/>
    <x v="8"/>
    <s v="5912 CT"/>
    <x v="0"/>
    <s v="226k213145"/>
    <s v="Reiniging rolcontainers "/>
    <d v="2021-07-14T00:00:00"/>
    <d v="2021-07-14T00:00:00"/>
    <s v="301385,4342,21205"/>
    <m/>
    <m/>
    <x v="0"/>
    <x v="0"/>
    <m/>
    <s v="226C0630692"/>
    <s v="Extra dienst"/>
    <n v="1"/>
    <s v="STUK"/>
    <s v="REIN CONT STUK"/>
    <x v="29"/>
    <s v="H"/>
    <s v="A"/>
    <s v="NL-1"/>
    <x v="9"/>
    <s v="Reiniging rolcontainer per stuk           "/>
    <n v="20.37"/>
    <n v="20.37"/>
    <x v="10"/>
    <n v="800100"/>
    <x v="0"/>
    <s v="HE321V"/>
    <s v="Ja "/>
    <s v="FA Verzamel maand,CS Zuid,Factblok CPUM 2022 NOZU"/>
    <m/>
    <n v="7"/>
    <x v="8"/>
    <x v="3"/>
    <x v="1"/>
    <x v="7"/>
    <x v="0"/>
    <n v="20.37"/>
    <n v="0"/>
    <x v="1"/>
    <n v="0"/>
    <n v="0"/>
    <n v="0"/>
    <n v="0"/>
    <n v="0"/>
  </r>
  <r>
    <n v="474431"/>
    <n v="474484"/>
    <s v="Gymzaal Goudenregenstraat"/>
    <s v="Rolcontainerdiensten"/>
    <s v="ROL,SPG,RCM Zuid"/>
    <x v="0"/>
    <x v="10"/>
    <x v="10"/>
    <s v="5925 AP"/>
    <x v="0"/>
    <s v="226k213168"/>
    <s v="Reiniging rolcontainers "/>
    <d v="2021-07-14T00:00:00"/>
    <d v="2021-07-14T00:00:00"/>
    <s v="301385,4342,21217"/>
    <m/>
    <m/>
    <x v="0"/>
    <x v="0"/>
    <m/>
    <s v="226C0630693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82"/>
    <s v="Kan Doen Cocon"/>
    <s v="Rolcontainerdiensten"/>
    <s v="ROL,SPG,RCM Zuid"/>
    <x v="0"/>
    <x v="9"/>
    <x v="9"/>
    <s v="5932 SW"/>
    <x v="2"/>
    <s v="226k213162"/>
    <s v="Reiniging rolcontainers "/>
    <d v="2021-07-14T00:00:00"/>
    <d v="2021-07-14T00:00:00"/>
    <s v="301110,4342,"/>
    <m/>
    <m/>
    <x v="0"/>
    <x v="0"/>
    <m/>
    <s v="226C0630694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71"/>
    <s v="Reiniging rolcontainers "/>
    <d v="2021-07-14T00:00:00"/>
    <d v="2021-07-14T00:00:00"/>
    <s v="301385,4342,21105"/>
    <m/>
    <m/>
    <x v="0"/>
    <x v="0"/>
    <m/>
    <s v="226C0630695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79"/>
    <s v="Reinging containers "/>
    <d v="2021-07-14T00:00:00"/>
    <d v="2021-07-14T00:00:00"/>
    <s v="500020,4342,24010"/>
    <m/>
    <m/>
    <x v="0"/>
    <x v="0"/>
    <m/>
    <s v="226C0630696"/>
    <s v="Extra dienst"/>
    <n v="1"/>
    <s v="STUK"/>
    <s v="REI CONT&gt;2500LT"/>
    <x v="30"/>
    <s v="H"/>
    <s v="A"/>
    <s v="NL-1"/>
    <x v="9"/>
    <s v="Reiniging rolcontainer &gt; 2500 ltr.           "/>
    <n v="69.39"/>
    <n v="69.39"/>
    <x v="10"/>
    <n v="800100"/>
    <x v="0"/>
    <s v="HE321V"/>
    <s v="Ja "/>
    <s v="FA Verzamel maand,CS Zuid,Factblok CPUM 2022 NOZU"/>
    <m/>
    <n v="7"/>
    <x v="8"/>
    <x v="3"/>
    <x v="1"/>
    <x v="7"/>
    <x v="0"/>
    <n v="69.39"/>
    <n v="0"/>
    <x v="1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7"/>
    <s v="Reiniging containers "/>
    <d v="2021-07-14T00:00:00"/>
    <d v="2021-07-14T00:00:00"/>
    <s v="301395,4342,21317"/>
    <m/>
    <m/>
    <x v="0"/>
    <x v="0"/>
    <m/>
    <s v="226C0630697"/>
    <s v="Extra dienst"/>
    <n v="1"/>
    <s v="STUK"/>
    <s v="REI CONT&gt;2500LT"/>
    <x v="30"/>
    <s v="H"/>
    <s v="A"/>
    <s v="NL-1"/>
    <x v="9"/>
    <s v="Reiniging rolcontainer &gt; 2500 ltr.           "/>
    <n v="69.39"/>
    <n v="69.39"/>
    <x v="10"/>
    <n v="800100"/>
    <x v="0"/>
    <s v="HE321V"/>
    <s v="Ja "/>
    <s v="FA Verzamel maand,CS Zuid,Factblok CPUM 2022 NOZU"/>
    <m/>
    <n v="7"/>
    <x v="8"/>
    <x v="3"/>
    <x v="1"/>
    <x v="7"/>
    <x v="0"/>
    <n v="69.39"/>
    <n v="0"/>
    <x v="1"/>
    <n v="0"/>
    <n v="0"/>
    <n v="0"/>
    <n v="0"/>
    <n v="0"/>
  </r>
  <r>
    <n v="474431"/>
    <n v="474493"/>
    <s v="Gymzaal Hoogstraat"/>
    <s v="Rolcontainerdiensten"/>
    <s v="ROL,SPG,RCM Zuid"/>
    <x v="0"/>
    <x v="14"/>
    <x v="14"/>
    <s v="5931 GC"/>
    <x v="2"/>
    <s v="226k213202"/>
    <s v="Reinging containers "/>
    <d v="2021-07-14T00:00:00"/>
    <d v="2021-07-14T00:00:00"/>
    <s v="301385,4342,21206"/>
    <m/>
    <m/>
    <x v="0"/>
    <x v="0"/>
    <m/>
    <s v="226C0630698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98"/>
    <s v="Gymzaal Leutherweg"/>
    <s v="Rolcontainerdiensten"/>
    <s v="ROL,SPG,RCM Zuid"/>
    <x v="0"/>
    <x v="16"/>
    <x v="16"/>
    <s v="5915 CG"/>
    <x v="0"/>
    <s v="226k213207"/>
    <s v="Reiniging rolcontainers "/>
    <d v="2021-07-14T00:00:00"/>
    <d v="2021-07-14T00:00:00"/>
    <s v="301385,4342,21208"/>
    <m/>
    <m/>
    <x v="0"/>
    <x v="0"/>
    <m/>
    <s v="226C0630699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99"/>
    <s v="Gymzaal Ligsterhofweg"/>
    <s v="Rolcontainerdiensten"/>
    <s v="ROL,SPG,RCM Zuid"/>
    <x v="0"/>
    <x v="17"/>
    <x v="17"/>
    <s v="5931 MB"/>
    <x v="2"/>
    <s v="226k213210"/>
    <s v="Reiniging rolcontainers "/>
    <d v="2021-07-14T00:00:00"/>
    <d v="2021-07-14T00:00:00"/>
    <s v="301385,4342,21215"/>
    <m/>
    <m/>
    <x v="0"/>
    <x v="0"/>
    <m/>
    <s v="226C0630700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500"/>
    <s v="Gemeente Venlo Monseigneur Nolensplein"/>
    <s v="Rolcontainerdiensten"/>
    <s v="ROL,SPG,RCM Zuid"/>
    <x v="0"/>
    <x v="18"/>
    <x v="18"/>
    <s v="5911 GG"/>
    <x v="0"/>
    <s v="226k213222"/>
    <s v="Reinging rolcontainers "/>
    <d v="2021-07-14T00:00:00"/>
    <d v="2021-07-14T00:00:00"/>
    <s v="500020,4342,23021"/>
    <m/>
    <m/>
    <x v="0"/>
    <x v="0"/>
    <m/>
    <s v="226C0630701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501"/>
    <s v="Gemeente Venlo Nedinscoplein"/>
    <s v="Rolcontainerdiensten"/>
    <s v="ROL,SPG,RCM Zuid"/>
    <x v="0"/>
    <x v="19"/>
    <x v="19"/>
    <s v="5912 AP"/>
    <x v="0"/>
    <s v="226k213228"/>
    <s v="Reiniging rolcontainers "/>
    <d v="2021-07-14T00:00:00"/>
    <d v="2021-07-14T00:00:00"/>
    <s v="500030,4342,24050"/>
    <m/>
    <m/>
    <x v="0"/>
    <x v="0"/>
    <m/>
    <s v="226C0630702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5"/>
    <s v="Reiniging rolcontainers "/>
    <d v="2021-07-14T00:00:00"/>
    <d v="2021-07-14T00:00:00"/>
    <s v="301395,4342,21321"/>
    <m/>
    <m/>
    <x v="0"/>
    <x v="0"/>
    <m/>
    <s v="226C0630703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42"/>
    <s v="Reiniging rolcontainers "/>
    <d v="2021-07-14T00:00:00"/>
    <d v="2021-07-14T00:00:00"/>
    <s v="301385,4342,21106"/>
    <m/>
    <m/>
    <x v="0"/>
    <x v="0"/>
    <m/>
    <s v="226C0630704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503"/>
    <s v="Gymzaal Pastoor Op Heijstraat"/>
    <s v="Rolcontainerdiensten"/>
    <s v="ROL,SPG,RCM Zuid"/>
    <x v="0"/>
    <x v="22"/>
    <x v="22"/>
    <s v="5912 BT"/>
    <x v="0"/>
    <s v="226k213248"/>
    <s v="Reiniging rolcontainers "/>
    <d v="2021-07-14T00:00:00"/>
    <d v="2021-07-14T00:00:00"/>
    <s v="301385,4342,21210"/>
    <m/>
    <m/>
    <x v="0"/>
    <x v="0"/>
    <m/>
    <s v="226C0630705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508"/>
    <s v="Gymzaal Steijl"/>
    <s v="Rolcontainerdiensten"/>
    <s v="ROL,SPG,RCM Zuid"/>
    <x v="0"/>
    <x v="23"/>
    <x v="23"/>
    <s v="5935 AX"/>
    <x v="3"/>
    <s v="226k213253"/>
    <s v="Reiniging rolcontainers "/>
    <d v="2021-07-14T00:00:00"/>
    <d v="2021-07-14T00:00:00"/>
    <s v="301385,4342,21212"/>
    <m/>
    <m/>
    <x v="0"/>
    <x v="0"/>
    <m/>
    <s v="226C0630706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509"/>
    <s v="Gymzaal Spectstraat"/>
    <s v="Rolcontainerdiensten"/>
    <s v="ROL,SPG,RCM Zuid"/>
    <x v="0"/>
    <x v="24"/>
    <x v="24"/>
    <s v="5932 VK"/>
    <x v="2"/>
    <s v="226k213256"/>
    <s v="Reiniging rolcontainers "/>
    <d v="2021-07-14T00:00:00"/>
    <d v="2021-07-14T00:00:00"/>
    <s v="301385,4342,21211"/>
    <m/>
    <m/>
    <x v="0"/>
    <x v="0"/>
    <m/>
    <s v="226C0630707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681"/>
    <s v="Stichting KanDoen Vogelhut"/>
    <s v="Rolcontainerdiensten"/>
    <s v="ROL,SPG,RCM Zuid"/>
    <x v="0"/>
    <x v="25"/>
    <x v="25"/>
    <s v="5915 BT"/>
    <x v="0"/>
    <s v="226k213383"/>
    <s v="Reiniging rolcontainers "/>
    <d v="2021-07-14T00:00:00"/>
    <d v="2021-07-14T00:00:00"/>
    <n v="3026214342"/>
    <m/>
    <m/>
    <x v="0"/>
    <x v="0"/>
    <m/>
    <s v="226C0630708"/>
    <s v="Extra dienst"/>
    <n v="1"/>
    <s v="STUK"/>
    <s v="REIN CONT STUK"/>
    <x v="29"/>
    <s v="H"/>
    <s v="A"/>
    <s v="NL-1"/>
    <x v="9"/>
    <s v="Reiniging rolcontainer per stuk           "/>
    <n v="20.38"/>
    <n v="20.38"/>
    <x v="10"/>
    <n v="800100"/>
    <x v="0"/>
    <s v="HE321V"/>
    <s v="Ja "/>
    <s v="FA Verzamel maand,CS Zuid,Factblok CPUM 2022 NOZU"/>
    <m/>
    <n v="7"/>
    <x v="8"/>
    <x v="3"/>
    <x v="1"/>
    <x v="7"/>
    <x v="0"/>
    <n v="20.38"/>
    <n v="0"/>
    <x v="1"/>
    <n v="0"/>
    <n v="0"/>
    <n v="0"/>
    <n v="0"/>
    <n v="0"/>
  </r>
  <r>
    <n v="474431"/>
    <n v="474482"/>
    <s v="Kan Doen Cocon"/>
    <s v="Afzetcontainerdiensten"/>
    <s v="Afzet Zuid"/>
    <x v="0"/>
    <x v="9"/>
    <x v="9"/>
    <s v="5932 SW"/>
    <x v="2"/>
    <s v="225k102020"/>
    <s v="Papier/karton 20m3 afzet gesloten tijdelijk "/>
    <d v="2021-09-03T00:00:00"/>
    <d v="2021-09-03T00:00:00"/>
    <s v="Iov dhr. B. Hendrix"/>
    <m/>
    <m/>
    <x v="0"/>
    <x v="0"/>
    <m/>
    <s v="225C1158754"/>
    <s v="20 m3 open afzetcontainer"/>
    <n v="1"/>
    <s v="KEER"/>
    <s v="PL20A-RIT"/>
    <x v="31"/>
    <s v="H"/>
    <s v="A"/>
    <s v="NL-1"/>
    <x v="1"/>
    <s v="Plaatsen 20m3 afzetcontainer per rit           "/>
    <n v="68.84"/>
    <n v="68.84"/>
    <x v="11"/>
    <n v="800100"/>
    <x v="0"/>
    <m/>
    <s v="Nee"/>
    <s v="FA Verzamel maand,CS Zuid,Factblok CPUM 2022 NOZU"/>
    <m/>
    <n v="9"/>
    <x v="10"/>
    <x v="3"/>
    <x v="1"/>
    <x v="1"/>
    <x v="0"/>
    <n v="68.84"/>
    <n v="0"/>
    <x v="0"/>
    <n v="0"/>
    <n v="0"/>
    <n v="0"/>
    <n v="0"/>
    <n v="0"/>
  </r>
  <r>
    <n v="474431"/>
    <n v="474482"/>
    <s v="Kan Doen Cocon"/>
    <s v="Afzetcontainerdiensten"/>
    <s v="Afzet Zuid"/>
    <x v="0"/>
    <x v="9"/>
    <x v="9"/>
    <s v="5932 SW"/>
    <x v="2"/>
    <s v="225k102020"/>
    <s v="Papier/karton 20m3 afzet gesloten tijdelijk "/>
    <d v="2021-09-07T00:00:00"/>
    <d v="2021-09-07T00:00:00"/>
    <s v="Iov dhr. B. Hendrix"/>
    <n v="707200"/>
    <s v="papier &amp; karton, niet route"/>
    <x v="3"/>
    <x v="7"/>
    <s v="11B7210VAP01"/>
    <s v="225C1160805"/>
    <s v="20 m3 open afzetcontainer"/>
    <n v="1"/>
    <s v="KEER"/>
    <s v="TV20A-RIT"/>
    <x v="32"/>
    <s v="H"/>
    <s v="A"/>
    <s v="NL-1"/>
    <x v="1"/>
    <s v="Transport 20m3 afzet per rit t.b.v. verwerking          "/>
    <n v="151.22"/>
    <n v="151.22"/>
    <x v="11"/>
    <n v="800100"/>
    <x v="0"/>
    <m/>
    <s v="Ja "/>
    <s v="FA Verzamel maand,CS Zuid,Factblok CPUM 2022 NOZU"/>
    <m/>
    <n v="9"/>
    <x v="10"/>
    <x v="3"/>
    <x v="1"/>
    <x v="1"/>
    <x v="0"/>
    <n v="151.22"/>
    <n v="0"/>
    <x v="0"/>
    <n v="0"/>
    <n v="0"/>
    <n v="0"/>
    <n v="0"/>
    <n v="0"/>
  </r>
  <r>
    <n v="474431"/>
    <n v="474482"/>
    <s v="Kan Doen Cocon"/>
    <s v="Afzetcontainerdiensten"/>
    <s v="Afzet Zuid"/>
    <x v="0"/>
    <x v="9"/>
    <x v="9"/>
    <s v="5932 SW"/>
    <x v="2"/>
    <s v="225k102020"/>
    <s v="Papier/karton 20m3 afzet gesloten tijdelijk "/>
    <d v="2021-09-07T00:00:00"/>
    <d v="2021-09-07T00:00:00"/>
    <s v="Iov dhr. B. Hendrix"/>
    <n v="707200"/>
    <s v="papier &amp; karton, niet route"/>
    <x v="3"/>
    <x v="7"/>
    <s v="11B7210VAP01"/>
    <s v="225C1160805"/>
    <m/>
    <n v="0.6"/>
    <s v="TON"/>
    <s v="VW07BNTPAKA-TON"/>
    <x v="33"/>
    <n v="0"/>
    <s v="A"/>
    <s v="NL-1"/>
    <x v="1"/>
    <s v="Verwerking bont papier en karton per ton           "/>
    <n v="-65"/>
    <n v="-39"/>
    <x v="11"/>
    <n v="800500"/>
    <x v="0"/>
    <m/>
    <s v="Ja "/>
    <s v="FA Verzamel maand,CS Zuid,Factblok CPUM 2022 NOZU"/>
    <m/>
    <n v="9"/>
    <x v="10"/>
    <x v="3"/>
    <x v="1"/>
    <x v="1"/>
    <x v="7"/>
    <n v="0"/>
    <n v="39"/>
    <x v="0"/>
    <n v="88.8"/>
    <n v="474"/>
    <n v="48"/>
    <n v="48"/>
    <n v="30"/>
  </r>
  <r>
    <n v="474431"/>
    <n v="474494"/>
    <s v="Gemeente Venlo Hulsterweg"/>
    <s v="Bakwagens"/>
    <s v="Semler Inzameling"/>
    <x v="0"/>
    <x v="15"/>
    <x v="15"/>
    <s v="5912 PL"/>
    <x v="0"/>
    <s v="941k019150"/>
    <s v="Frietvet 60 liter op afroep "/>
    <d v="2021-09-17T00:00:00"/>
    <d v="2021-09-17T00:00:00"/>
    <m/>
    <n v="1120100"/>
    <s v="swill, route"/>
    <x v="1"/>
    <x v="1"/>
    <n v="108600000181"/>
    <s v="941C0141691"/>
    <s v="60 liter vat frituurvet"/>
    <n v="1"/>
    <s v="STUK"/>
    <s v="LE0060-FRIETVET"/>
    <x v="34"/>
    <s v="H"/>
    <s v="A"/>
    <s v="NL-1"/>
    <x v="5"/>
    <s v="lediging 60 ltr. frietvet vat           "/>
    <n v="1.32"/>
    <n v="1.32"/>
    <x v="12"/>
    <n v="800100"/>
    <x v="0"/>
    <s v="E10003"/>
    <s v="Ja "/>
    <s v="FA Verzamel maand,CS Zuid,Factblok CPUM 2022 NOZU"/>
    <m/>
    <n v="9"/>
    <x v="10"/>
    <x v="3"/>
    <x v="1"/>
    <x v="5"/>
    <x v="8"/>
    <n v="1.32"/>
    <n v="0"/>
    <x v="0"/>
    <n v="16.919999999999998"/>
    <n v="32.4"/>
    <n v="1.44"/>
    <n v="1.44"/>
    <n v="0.72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9-17T00:00:00"/>
    <d v="2021-09-17T00:00:00"/>
    <s v="301385,4342,21002"/>
    <n v="707100"/>
    <s v="papier &amp; karton, route"/>
    <x v="3"/>
    <x v="3"/>
    <s v="11B720001950"/>
    <s v="226C0640343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12"/>
    <n v="800100"/>
    <x v="0"/>
    <s v="VE5212"/>
    <s v="Ja "/>
    <s v="FA Verzamel maand,CS Zuid,Factblok CPUM 2022 NOZU"/>
    <m/>
    <n v="9"/>
    <x v="10"/>
    <x v="3"/>
    <x v="1"/>
    <x v="1"/>
    <x v="1"/>
    <n v="11.08"/>
    <n v="0"/>
    <x v="0"/>
    <n v="4.1440000000000001"/>
    <n v="22.12"/>
    <n v="2.2400000000000002"/>
    <n v="2.2400000000000002"/>
    <n v="1.4000000000000001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09-23T00:00:00"/>
    <d v="2021-09-23T00:00:00"/>
    <s v="500020,4342,24010"/>
    <n v="707100"/>
    <s v="papier &amp; karton, route"/>
    <x v="3"/>
    <x v="3"/>
    <s v="11B720001950"/>
    <s v="226C0642467"/>
    <s v="400 ltr foliezakken"/>
    <n v="1"/>
    <s v="STUK"/>
    <s v="LE0400FZK-FOLI"/>
    <x v="16"/>
    <s v="H"/>
    <s v="A"/>
    <s v="NL-1"/>
    <x v="4"/>
    <s v="Lediging 400 ltr. foliezak           "/>
    <n v="0"/>
    <n v="0"/>
    <x v="12"/>
    <n v="800100"/>
    <x v="0"/>
    <s v="VE4211"/>
    <s v="Ja "/>
    <s v="FA Verzamel maand,CS Zuid,Factblok CPUM 2022 NOZU"/>
    <m/>
    <n v="9"/>
    <x v="10"/>
    <x v="3"/>
    <x v="1"/>
    <x v="4"/>
    <x v="4"/>
    <n v="0"/>
    <n v="0"/>
    <x v="0"/>
    <n v="11.88"/>
    <n v="9.8000000000000007"/>
    <n v="0"/>
    <n v="0.1"/>
    <n v="0.1"/>
  </r>
  <r>
    <n v="474431"/>
    <n v="474482"/>
    <s v="Kan Doen Cocon"/>
    <s v="Afzetcontainerdiensten"/>
    <s v="Afzet Zuid"/>
    <x v="0"/>
    <x v="9"/>
    <x v="9"/>
    <s v="5932 SW"/>
    <x v="2"/>
    <s v="225k102020"/>
    <s v="Papier/karton 20m3 afzet gesloten tijdelijk "/>
    <d v="2021-09-30T00:00:00"/>
    <d v="2021-09-30T00:00:00"/>
    <s v="Iov dhr. B. Hendrix"/>
    <m/>
    <m/>
    <x v="0"/>
    <x v="0"/>
    <m/>
    <s v="225h0933462"/>
    <s v="20 m3 open afzetcontainer"/>
    <n v="28"/>
    <s v="DAG"/>
    <s v="HU20AO-DAG"/>
    <x v="35"/>
    <s v="H"/>
    <s v="A"/>
    <s v="NL-1"/>
    <x v="1"/>
    <s v="Huur 20m3 afzetcontainer, per dag           "/>
    <n v="4.7699999999999996"/>
    <n v="133.43"/>
    <x v="13"/>
    <n v="800000"/>
    <x v="0"/>
    <m/>
    <s v="Nee"/>
    <s v="FA Verzamel maand,CS Zuid,Factblok CPUM 2022 NOZU"/>
    <m/>
    <n v="9"/>
    <x v="10"/>
    <x v="3"/>
    <x v="1"/>
    <x v="1"/>
    <x v="0"/>
    <n v="133.43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10-08T00:00:00"/>
    <d v="2021-10-08T00:00:00"/>
    <s v="301385,4342,21002"/>
    <n v="707100"/>
    <s v="papier &amp; karton, route"/>
    <x v="3"/>
    <x v="3"/>
    <s v="11B720001950"/>
    <s v="226C0645962"/>
    <s v="660 din k-vg/blauw deksel"/>
    <n v="0"/>
    <s v="STUK"/>
    <s v="LE0660-PAPI"/>
    <x v="12"/>
    <s v="H"/>
    <s v="A"/>
    <s v="NL-1"/>
    <x v="1"/>
    <s v="Lediging 660 ltr. papier/karton rolcontainer          "/>
    <n v="0"/>
    <n v="0"/>
    <x v="14"/>
    <n v="800100"/>
    <x v="0"/>
    <s v="VE5212"/>
    <s v="Ja "/>
    <s v="FA Verzamel maand,CS Zuid,Factblok CPUM 2022 NOZU"/>
    <m/>
    <n v="10"/>
    <x v="11"/>
    <x v="0"/>
    <x v="1"/>
    <x v="1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10-07T00:00:00"/>
    <d v="2021-10-07T00:00:00"/>
    <s v="500020,4342,24010"/>
    <n v="707100"/>
    <s v="papier &amp; karton, route"/>
    <x v="3"/>
    <x v="3"/>
    <s v="11B720001950"/>
    <s v="226C0646059"/>
    <s v="400 ltr foliezakken"/>
    <n v="1"/>
    <s v="STUK"/>
    <s v="LE0400FZK-FOLI"/>
    <x v="16"/>
    <s v="H"/>
    <s v="A"/>
    <s v="NL-1"/>
    <x v="4"/>
    <s v="Lediging 400 ltr. foliezak           "/>
    <n v="0"/>
    <n v="0"/>
    <x v="14"/>
    <n v="800100"/>
    <x v="0"/>
    <s v="VE4211"/>
    <s v="Ja "/>
    <s v="FA Verzamel maand,CS Zuid,Factblok CPUM 2022 NOZU"/>
    <m/>
    <n v="10"/>
    <x v="11"/>
    <x v="0"/>
    <x v="1"/>
    <x v="4"/>
    <x v="4"/>
    <n v="0"/>
    <n v="0"/>
    <x v="0"/>
    <n v="11.88"/>
    <n v="9.8000000000000007"/>
    <n v="0"/>
    <n v="0.1"/>
    <n v="0.1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10-15T00:00:00"/>
    <d v="2021-10-15T00:00:00"/>
    <s v="500020,4342,24010"/>
    <n v="1601010"/>
    <s v="brandbaar bedrijfsafval ter overslag"/>
    <x v="2"/>
    <x v="6"/>
    <s v="11B720005533"/>
    <s v="226C0647581"/>
    <s v="Rol vervangende lediging"/>
    <n v="0"/>
    <s v="KEER"/>
    <s v="VERVANG-REST"/>
    <x v="11"/>
    <s v="H"/>
    <s v="A"/>
    <s v="NL-1"/>
    <x v="10"/>
    <s v="Vervangende lediging restafval           "/>
    <n v="0"/>
    <n v="0"/>
    <x v="14"/>
    <n v="800100"/>
    <x v="0"/>
    <s v="GC5VNL"/>
    <s v="Nee"/>
    <s v="FA Verzamel maand,CS Zuid,Factblok CPUM 2022 NOZU"/>
    <m/>
    <n v="10"/>
    <x v="11"/>
    <x v="0"/>
    <x v="1"/>
    <x v="7"/>
    <x v="0"/>
    <n v="0"/>
    <n v="0"/>
    <x v="1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10-14T00:00:00"/>
    <d v="2021-10-14T00:00:00"/>
    <s v="500020,4342,24010"/>
    <n v="707100"/>
    <s v="papier &amp; karton, route"/>
    <x v="3"/>
    <x v="3"/>
    <s v="11B720001950"/>
    <s v="226C0647841"/>
    <s v="400 ltr foliezakken"/>
    <n v="1"/>
    <s v="STUK"/>
    <s v="LE0400FZK-FOLI"/>
    <x v="16"/>
    <s v="H"/>
    <s v="A"/>
    <s v="NL-1"/>
    <x v="4"/>
    <s v="Lediging 400 ltr. foliezak           "/>
    <n v="0"/>
    <n v="0"/>
    <x v="14"/>
    <n v="800100"/>
    <x v="0"/>
    <s v="VE4211"/>
    <s v="Ja "/>
    <s v="FA Verzamel maand,CS Zuid,Factblok CPUM 2022 NOZU"/>
    <m/>
    <n v="10"/>
    <x v="11"/>
    <x v="0"/>
    <x v="1"/>
    <x v="4"/>
    <x v="4"/>
    <n v="0"/>
    <n v="0"/>
    <x v="0"/>
    <n v="11.88"/>
    <n v="9.8000000000000007"/>
    <n v="0"/>
    <n v="0.1"/>
    <n v="0.1"/>
  </r>
  <r>
    <n v="474431"/>
    <n v="474487"/>
    <s v="Stadskantoor"/>
    <s v="EcoSmart Nederland"/>
    <s v="EcoSmart Nederland Dienstverlening"/>
    <x v="1"/>
    <x v="28"/>
    <x v="27"/>
    <s v="5912 AT"/>
    <x v="0"/>
    <s v="912k005218"/>
    <s v="Dienstverlening Ecosmart "/>
    <d v="2021-10-21T00:00:00"/>
    <d v="2021-10-21T00:00:00"/>
    <m/>
    <m/>
    <m/>
    <x v="0"/>
    <x v="0"/>
    <m/>
    <s v="912C0008320"/>
    <m/>
    <n v="4"/>
    <s v="STUK"/>
    <s v="VK QUBIC"/>
    <x v="36"/>
    <s v="H"/>
    <s v="A"/>
    <s v="NL-1"/>
    <x v="9"/>
    <s v="Levering Qubic t.b.v. afvalstromen GFT - restafval - glas - PMD          "/>
    <n v="164"/>
    <n v="656"/>
    <x v="14"/>
    <n v="800800"/>
    <x v="0"/>
    <m/>
    <s v="Ja "/>
    <s v="FA Verzamel maand,CS Zuid,Factblok CPUM 2022 NOZU"/>
    <m/>
    <n v="10"/>
    <x v="11"/>
    <x v="0"/>
    <x v="1"/>
    <x v="7"/>
    <x v="0"/>
    <n v="656"/>
    <n v="0"/>
    <x v="1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10-28T00:00:00"/>
    <d v="2021-10-28T00:00:00"/>
    <s v="500020,4342,24010"/>
    <n v="707100"/>
    <s v="papier &amp; karton, route"/>
    <x v="3"/>
    <x v="3"/>
    <s v="11B720001950"/>
    <s v="226C0651629"/>
    <s v="400 ltr foliezakken"/>
    <n v="1"/>
    <s v="STUK"/>
    <s v="LE0400FZK-FOLI"/>
    <x v="16"/>
    <s v="H"/>
    <s v="A"/>
    <s v="NL-1"/>
    <x v="4"/>
    <s v="Lediging 400 ltr. foliezak           "/>
    <n v="0"/>
    <n v="0"/>
    <x v="15"/>
    <n v="800100"/>
    <x v="0"/>
    <s v="VE4211"/>
    <s v="Ja "/>
    <s v="FA Verzamel maand,CS Zuid,Factblok CPUM 2022 NOZU"/>
    <m/>
    <n v="10"/>
    <x v="11"/>
    <x v="0"/>
    <x v="1"/>
    <x v="4"/>
    <x v="4"/>
    <n v="0"/>
    <n v="0"/>
    <x v="0"/>
    <n v="11.88"/>
    <n v="9.8000000000000007"/>
    <n v="0"/>
    <n v="0.1"/>
    <n v="0.1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11-05T00:00:00"/>
    <d v="2021-11-05T00:00:00"/>
    <s v="301385,4342,21002"/>
    <n v="707100"/>
    <s v="papier &amp; karton, route"/>
    <x v="3"/>
    <x v="3"/>
    <s v="11B720001950"/>
    <s v="226C0653009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15"/>
    <n v="800100"/>
    <x v="0"/>
    <s v="VE5212"/>
    <s v="Ja "/>
    <s v="FA Verzamel maand,CS Zuid,Factblok CPUM 2022 NOZU"/>
    <m/>
    <n v="11"/>
    <x v="0"/>
    <x v="0"/>
    <x v="1"/>
    <x v="1"/>
    <x v="1"/>
    <n v="11.08"/>
    <n v="0"/>
    <x v="0"/>
    <n v="4.1440000000000001"/>
    <n v="22.12"/>
    <n v="2.2400000000000002"/>
    <n v="2.2400000000000002"/>
    <n v="1.4000000000000001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11-16T00:00:00"/>
    <d v="2021-11-16T00:00:00"/>
    <s v="500020,4342,24010"/>
    <n v="707100"/>
    <s v="papier &amp; karton, route"/>
    <x v="3"/>
    <x v="3"/>
    <s v="11B720001950"/>
    <s v="226C0655217"/>
    <s v="Rol vervangende lediging"/>
    <n v="2"/>
    <s v="KEER"/>
    <s v="VERVANG-PAPI"/>
    <x v="14"/>
    <s v="H"/>
    <s v="A"/>
    <s v="NL-1"/>
    <x v="1"/>
    <s v="Vervangende lediging papier/karton           "/>
    <n v="0"/>
    <n v="0"/>
    <x v="15"/>
    <n v="800100"/>
    <x v="0"/>
    <s v="VE2212"/>
    <s v="Nee"/>
    <s v="FA Verzamel maand,CS Zuid,Factblok CPUM 2022 NOZU"/>
    <m/>
    <n v="11"/>
    <x v="0"/>
    <x v="0"/>
    <x v="1"/>
    <x v="1"/>
    <x v="0"/>
    <n v="0"/>
    <n v="0"/>
    <x v="0"/>
    <n v="0"/>
    <n v="0"/>
    <n v="0"/>
    <n v="0"/>
    <n v="0"/>
  </r>
  <r>
    <n v="474431"/>
    <n v="474482"/>
    <s v="Kan Doen Cocon"/>
    <s v="Afzetcontainerdiensten"/>
    <s v="Afzet Zuid"/>
    <x v="0"/>
    <x v="9"/>
    <x v="9"/>
    <s v="5932 SW"/>
    <x v="2"/>
    <s v="225k102020"/>
    <s v="Papier/karton 20m3 afzet gesloten tijdelijk "/>
    <d v="2021-09-30T00:00:00"/>
    <d v="2021-09-30T00:00:00"/>
    <s v="Iov dhr. B. Hendrix"/>
    <m/>
    <m/>
    <x v="0"/>
    <x v="0"/>
    <m/>
    <s v="CFR225041697"/>
    <s v="20 m3 open afzetcontainer"/>
    <n v="-28"/>
    <s v="DAG"/>
    <s v="HU20AO-DAG"/>
    <x v="35"/>
    <s v="H"/>
    <s v="A"/>
    <s v="NL-1"/>
    <x v="1"/>
    <s v="Huur 20m3 afzetcontainer, per dag           "/>
    <n v="4.5"/>
    <n v="-126"/>
    <x v="16"/>
    <n v="800000"/>
    <x v="0"/>
    <m/>
    <s v="Nee"/>
    <s v="FA Verzamel maand,CS Zuid,Factblok CPUM 2022 NOZU"/>
    <m/>
    <n v="9"/>
    <x v="10"/>
    <x v="3"/>
    <x v="1"/>
    <x v="1"/>
    <x v="0"/>
    <n v="-126"/>
    <n v="0"/>
    <x v="0"/>
    <n v="0"/>
    <n v="0"/>
    <n v="0"/>
    <n v="0"/>
    <n v="0"/>
  </r>
  <r>
    <n v="474431"/>
    <n v="474482"/>
    <s v="Kan Doen Cocon"/>
    <s v="Afzetcontainerdiensten"/>
    <s v="Afzet Zuid"/>
    <x v="0"/>
    <x v="9"/>
    <x v="9"/>
    <s v="5932 SW"/>
    <x v="2"/>
    <s v="225k102020"/>
    <s v="Papier/karton 20m3 afzet gesloten tijdelijk "/>
    <d v="2021-09-30T00:00:00"/>
    <d v="2021-09-30T00:00:00"/>
    <s v="Iov dhr. B. Hendrix"/>
    <m/>
    <m/>
    <x v="0"/>
    <x v="0"/>
    <m/>
    <s v="CFR225041697"/>
    <m/>
    <n v="-1"/>
    <s v="KEER"/>
    <s v="MILIEUBIJDRAGE"/>
    <x v="37"/>
    <s v="H"/>
    <s v="A"/>
    <s v="NL-1"/>
    <x v="9"/>
    <s v="Milieubijdrage           "/>
    <n v="7.43"/>
    <n v="-7.43"/>
    <x v="16"/>
    <n v="800997"/>
    <x v="0"/>
    <m/>
    <s v="Ja "/>
    <s v="FA Verzamel maand,CS Zuid,Factblok CPUM 2022 NOZU"/>
    <m/>
    <n v="9"/>
    <x v="10"/>
    <x v="3"/>
    <x v="1"/>
    <x v="7"/>
    <x v="0"/>
    <n v="-7.43"/>
    <n v="0"/>
    <x v="1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11-25T00:00:00"/>
    <d v="2021-11-25T00:00:00"/>
    <s v="500020,4342,24010"/>
    <n v="707100"/>
    <s v="papier &amp; karton, route"/>
    <x v="3"/>
    <x v="3"/>
    <s v="11B720001950"/>
    <s v="226C0657833"/>
    <s v="400 ltr foliezakken"/>
    <n v="1"/>
    <s v="STUK"/>
    <s v="LE0400FZK-FOLI"/>
    <x v="16"/>
    <s v="H"/>
    <s v="A"/>
    <s v="NL-1"/>
    <x v="4"/>
    <s v="Lediging 400 ltr. foliezak           "/>
    <n v="0"/>
    <n v="0"/>
    <x v="15"/>
    <n v="800100"/>
    <x v="0"/>
    <s v="VE4211"/>
    <s v="Ja "/>
    <s v="FA Verzamel maand,CS Zuid,Factblok CPUM 2022 NOZU"/>
    <m/>
    <n v="11"/>
    <x v="0"/>
    <x v="0"/>
    <x v="1"/>
    <x v="4"/>
    <x v="4"/>
    <n v="0"/>
    <n v="0"/>
    <x v="0"/>
    <n v="11.88"/>
    <n v="9.8000000000000007"/>
    <n v="0"/>
    <n v="0.1"/>
    <n v="0.1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12-01T00:00:00"/>
    <d v="2021-12-01T00:00:00"/>
    <s v="500020,4342,24010"/>
    <n v="1120100"/>
    <s v="swill, route"/>
    <x v="1"/>
    <x v="1"/>
    <n v="108600000181"/>
    <s v="941C0144515"/>
    <s v="120 ltr rolcont. swill"/>
    <n v="1"/>
    <s v="STUK"/>
    <s v="PL0120 ZR"/>
    <x v="4"/>
    <s v="H"/>
    <s v="A"/>
    <s v="NL-1"/>
    <x v="3"/>
    <s v="Plaatsen 120 liter rolcontainer           "/>
    <n v="0"/>
    <n v="0"/>
    <x v="17"/>
    <n v="800100"/>
    <x v="0"/>
    <n v="310006"/>
    <s v="Nee"/>
    <s v="FA Verzamel maand,CS Zuid,Factblok CPUM 2022 NOZU"/>
    <m/>
    <n v="12"/>
    <x v="1"/>
    <x v="0"/>
    <x v="1"/>
    <x v="3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12-02T00:00:00"/>
    <d v="2021-12-02T00:00:00"/>
    <s v="500020,4342,24010"/>
    <n v="707100"/>
    <s v="papier &amp; karton, route"/>
    <x v="3"/>
    <x v="3"/>
    <s v="11B720001950"/>
    <s v="226C0659292"/>
    <s v="400 ltr foliezakken"/>
    <n v="2"/>
    <s v="STUK"/>
    <s v="LE0400FZK-FOLI"/>
    <x v="16"/>
    <s v="H"/>
    <s v="A"/>
    <s v="NL-1"/>
    <x v="4"/>
    <s v="Lediging 400 ltr. foliezak           "/>
    <n v="0"/>
    <n v="0"/>
    <x v="17"/>
    <n v="800100"/>
    <x v="0"/>
    <s v="VE4211"/>
    <s v="Ja "/>
    <s v="FA Verzamel maand,CS Zuid,Factblok CPUM 2022 NOZU"/>
    <m/>
    <n v="12"/>
    <x v="1"/>
    <x v="0"/>
    <x v="1"/>
    <x v="4"/>
    <x v="3"/>
    <n v="0"/>
    <n v="0"/>
    <x v="0"/>
    <n v="23.76"/>
    <n v="19.600000000000001"/>
    <n v="0"/>
    <n v="0.2"/>
    <n v="0.2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12-08T00:00:00"/>
    <d v="2021-12-08T00:00:00"/>
    <s v="301385,4342,21214"/>
    <n v="101100"/>
    <s v="brandbaar bedrijfsafval, route"/>
    <x v="2"/>
    <x v="5"/>
    <s v="11B720005550"/>
    <s v="226C0660059"/>
    <s v="Rol vervangende lediging"/>
    <n v="0"/>
    <s v="KEER"/>
    <s v="VERVANG-REST"/>
    <x v="11"/>
    <s v="H"/>
    <s v="A"/>
    <s v="NL-1"/>
    <x v="0"/>
    <s v="Vervangende lediging restafval           "/>
    <n v="0"/>
    <n v="0"/>
    <x v="17"/>
    <n v="800100"/>
    <x v="0"/>
    <s v="GC3VNL"/>
    <s v="Nee"/>
    <s v="FA Verzamel maand,CS Zuid,Factblok CPUM 2022 NOZU"/>
    <m/>
    <n v="12"/>
    <x v="1"/>
    <x v="0"/>
    <x v="1"/>
    <x v="0"/>
    <x v="0"/>
    <n v="0"/>
    <n v="0"/>
    <x v="0"/>
    <n v="0"/>
    <n v="0"/>
    <n v="0"/>
    <n v="0"/>
    <n v="0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12-10T00:00:00"/>
    <d v="2021-12-10T00:00:00"/>
    <s v="302604,4342,22029"/>
    <n v="1601010"/>
    <s v="brandbaar bedrijfsafval ter overslag"/>
    <x v="2"/>
    <x v="6"/>
    <s v="11B720005533"/>
    <s v="226C0660721"/>
    <s v="Rol vervangende lediging"/>
    <n v="0"/>
    <s v="KEER"/>
    <s v="VERVANG-REST"/>
    <x v="11"/>
    <s v="H"/>
    <s v="A"/>
    <s v="NL-1"/>
    <x v="10"/>
    <s v="Vervangende lediging restafval           "/>
    <n v="0"/>
    <n v="0"/>
    <x v="17"/>
    <n v="800100"/>
    <x v="0"/>
    <s v="GC5VNL"/>
    <s v="Nee"/>
    <s v="FA Verzamel maand,CS Zuid,Factblok CPUM 2022 NOZU"/>
    <m/>
    <n v="12"/>
    <x v="1"/>
    <x v="0"/>
    <x v="1"/>
    <x v="7"/>
    <x v="0"/>
    <n v="0"/>
    <n v="0"/>
    <x v="1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12-10T00:00:00"/>
    <d v="2021-12-10T00:00:00"/>
    <s v="301385,4342,21002"/>
    <n v="707100"/>
    <s v="papier &amp; karton, route"/>
    <x v="3"/>
    <x v="3"/>
    <s v="11B720001950"/>
    <s v="226C0660726"/>
    <s v="660 din k-vg/blauw deksel"/>
    <n v="1"/>
    <s v="STUK"/>
    <s v="LE0660-PAPI"/>
    <x v="12"/>
    <s v="H"/>
    <s v="A"/>
    <s v="NL-1"/>
    <x v="1"/>
    <s v="Lediging 660 ltr. papier/karton rolcontainer          "/>
    <n v="11.08"/>
    <n v="11.08"/>
    <x v="17"/>
    <n v="800100"/>
    <x v="0"/>
    <s v="VE5212"/>
    <s v="Ja "/>
    <s v="FA Verzamel maand,CS Zuid,Factblok CPUM 2022 NOZU"/>
    <m/>
    <n v="12"/>
    <x v="1"/>
    <x v="0"/>
    <x v="1"/>
    <x v="1"/>
    <x v="1"/>
    <n v="11.08"/>
    <n v="0"/>
    <x v="0"/>
    <n v="4.1440000000000001"/>
    <n v="22.12"/>
    <n v="2.2400000000000002"/>
    <n v="2.2400000000000002"/>
    <n v="1.4000000000000001"/>
  </r>
  <r>
    <n v="474431"/>
    <n v="474487"/>
    <s v="Stadskantoor"/>
    <s v="Rolcontainerdiensten"/>
    <s v="ROL,SPG,RCM Zuid"/>
    <x v="0"/>
    <x v="12"/>
    <x v="12"/>
    <s v="5912 AG"/>
    <x v="0"/>
    <s v="226k213188"/>
    <s v="Foliezakken 400 liter op afroep "/>
    <d v="2021-12-16T00:00:00"/>
    <d v="2021-12-16T00:00:00"/>
    <s v="500020,4342,24010"/>
    <n v="707100"/>
    <s v="papier &amp; karton, route"/>
    <x v="3"/>
    <x v="3"/>
    <s v="11B720001950"/>
    <s v="226C0662519"/>
    <s v="400 ltr foliezakken"/>
    <n v="3"/>
    <s v="STUK"/>
    <s v="LE0400FZK-FOLI"/>
    <x v="16"/>
    <s v="H"/>
    <s v="A"/>
    <s v="NL-1"/>
    <x v="4"/>
    <s v="Lediging 400 ltr. foliezak           "/>
    <n v="0"/>
    <n v="0"/>
    <x v="17"/>
    <n v="800100"/>
    <x v="0"/>
    <s v="VE4211"/>
    <s v="Ja "/>
    <s v="FA Verzamel maand,CS Zuid,Factblok CPUM 2022 NOZU"/>
    <m/>
    <n v="12"/>
    <x v="1"/>
    <x v="0"/>
    <x v="1"/>
    <x v="4"/>
    <x v="9"/>
    <n v="0"/>
    <n v="0"/>
    <x v="0"/>
    <n v="35.64"/>
    <n v="29.4"/>
    <n v="0"/>
    <n v="0.3"/>
    <n v="0.3"/>
  </r>
  <r>
    <n v="474431"/>
    <n v="474487"/>
    <s v="Stadskantoor"/>
    <s v="Reiniging"/>
    <s v="Overig Zuid"/>
    <x v="0"/>
    <x v="12"/>
    <x v="12"/>
    <s v="5912 AG"/>
    <x v="0"/>
    <s v="227k017662"/>
    <s v="Vetput &lt;1m3 lediging 2x per jaar "/>
    <d v="2021-12-24T00:00:00"/>
    <d v="2021-12-24T00:00:00"/>
    <n v="714118"/>
    <m/>
    <m/>
    <x v="0"/>
    <x v="0"/>
    <m/>
    <s v="227C0152457"/>
    <m/>
    <n v="1"/>
    <s v="KEER"/>
    <s v="LE&lt;1M3 VETPUT"/>
    <x v="24"/>
    <s v="H"/>
    <s v="A"/>
    <s v="NL-1"/>
    <x v="5"/>
    <s v="Ledigen vetput t/m 1 m3           "/>
    <n v="154.72"/>
    <n v="154.72"/>
    <x v="17"/>
    <n v="800100"/>
    <x v="0"/>
    <m/>
    <s v="Ja "/>
    <s v="FA Verzamel maand,CS Zuid,Factblok CPUM 2022 NOZU"/>
    <m/>
    <n v="12"/>
    <x v="1"/>
    <x v="0"/>
    <x v="1"/>
    <x v="5"/>
    <x v="0"/>
    <n v="154.72"/>
    <n v="0"/>
    <x v="0"/>
    <n v="0"/>
    <n v="0"/>
    <n v="0"/>
    <n v="0"/>
    <n v="0"/>
  </r>
  <r>
    <n v="474431"/>
    <n v="474487"/>
    <s v="Stadskantoor"/>
    <s v="Reiniging"/>
    <s v="Overig Zuid"/>
    <x v="0"/>
    <x v="12"/>
    <x v="12"/>
    <s v="5912 AG"/>
    <x v="0"/>
    <s v="227k017662"/>
    <s v="Vetput &lt;1m3 lediging 2x per jaar "/>
    <d v="2021-12-24T00:00:00"/>
    <d v="2021-12-24T00:00:00"/>
    <n v="714118"/>
    <m/>
    <m/>
    <x v="0"/>
    <x v="0"/>
    <m/>
    <s v="227C0152457"/>
    <s v="Extra dienst"/>
    <n v="6"/>
    <s v="METER"/>
    <s v="SLANG-MTR"/>
    <x v="25"/>
    <s v="H"/>
    <s v="A"/>
    <s v="NL-1"/>
    <x v="5"/>
    <s v="Extra slang per meter           "/>
    <n v="0"/>
    <n v="0"/>
    <x v="17"/>
    <n v="800100"/>
    <x v="0"/>
    <m/>
    <s v="Ja "/>
    <s v="FA Verzamel maand,CS Zuid,Factblok CPUM 2022 NOZU"/>
    <m/>
    <n v="12"/>
    <x v="1"/>
    <x v="0"/>
    <x v="1"/>
    <x v="5"/>
    <x v="0"/>
    <n v="0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06-07T00:00:00"/>
    <d v="2021-06-30T00:00:00"/>
    <s v="301385,4342,2110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83.85"/>
    <n v="83.85"/>
    <x v="7"/>
    <n v="800100"/>
    <x v="1"/>
    <s v="GC5VNL"/>
    <s v="Ja "/>
    <s v="FA Verzamel maand,CS Zuid,Factblok CPUM 2022 NOZU"/>
    <m/>
    <n v="6"/>
    <x v="7"/>
    <x v="2"/>
    <x v="1"/>
    <x v="0"/>
    <x v="10"/>
    <n v="83.85"/>
    <n v="0"/>
    <x v="0"/>
    <n v="0"/>
    <n v="15.453947368421053"/>
    <n v="111.26842105263157"/>
    <n v="114.35921052631578"/>
    <n v="67.997368421052627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07-01T00:00:00"/>
    <d v="2021-07-31T00:00:00"/>
    <s v="301385,4342,2110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8"/>
    <n v="800100"/>
    <x v="1"/>
    <s v="GC5VNL,GC5VNL"/>
    <s v="Ja "/>
    <s v="FA Verzamel maand,CS Zuid,Factblok CPUM 2022 NOZU"/>
    <m/>
    <n v="7"/>
    <x v="8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08-01T00:00:00"/>
    <d v="2021-08-31T00:00:00"/>
    <s v="301385,4342,2110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0"/>
    <n v="800100"/>
    <x v="1"/>
    <s v="GC5VNL,GC5VNL,GC5VNL"/>
    <s v="Ja "/>
    <s v="FA Verzamel maand,CS Zuid,Factblok CPUM 2022 NOZU"/>
    <m/>
    <n v="8"/>
    <x v="9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09-01T00:00:00"/>
    <d v="2021-09-30T00:00:00"/>
    <s v="301385,4342,2110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2"/>
    <n v="800100"/>
    <x v="1"/>
    <s v="GC5VNL,GC5VNL,GC5VNL,GC5VNL"/>
    <s v="Ja "/>
    <s v="FA Verzamel maand,CS Zuid,Factblok CPUM 2022 NOZU"/>
    <m/>
    <n v="9"/>
    <x v="10"/>
    <x v="3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10-01T00:00:00"/>
    <d v="2021-10-31T00:00:00"/>
    <s v="301385,4342,2110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4"/>
    <n v="800100"/>
    <x v="1"/>
    <s v="GC5VNL,GC5VNL,GC5VNL,GC5VNL,GC5VNL"/>
    <s v="Ja "/>
    <s v="FA Verzamel maand,CS Zuid,Factblok CPUM 2022 NOZU"/>
    <m/>
    <n v="10"/>
    <x v="1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11-01T00:00:00"/>
    <d v="2021-11-30T00:00:00"/>
    <s v="301385,4342,2110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5"/>
    <n v="800100"/>
    <x v="1"/>
    <s v="GC5VNL,GC5VNL,GC5VNL,GC5VNL,GC5VNL,GC5VNL"/>
    <s v="Ja "/>
    <s v="FA Verzamel maand,CS Zuid,Factblok CPUM 2022 NOZU"/>
    <m/>
    <n v="11"/>
    <x v="0"/>
    <x v="0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12-01T00:00:00"/>
    <d v="2021-12-31T00:00:00"/>
    <s v="301385,4342,2110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7"/>
    <n v="800100"/>
    <x v="1"/>
    <s v="GC5VNL,GC5VNL,GC5VNL,GC5VNL,GC5VNL,GC5VNL,GC5VNL"/>
    <s v="Ja "/>
    <s v="FA Verzamel maand,CS Zuid,Factblok CPUM 2022 NOZU"/>
    <m/>
    <n v="12"/>
    <x v="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op afroep "/>
    <d v="2021-03-01T00:00:00"/>
    <d v="2021-03-31T00:00:00"/>
    <s v="301385,4342,21103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4"/>
    <n v="800000"/>
    <x v="0"/>
    <m/>
    <s v="Ja "/>
    <s v="FA Verzamel maand,CS Zuid,Factblok CPUM 2022 NOZU"/>
    <m/>
    <n v="3"/>
    <x v="4"/>
    <x v="1"/>
    <x v="1"/>
    <x v="0"/>
    <x v="0"/>
    <n v="10.06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op afroep "/>
    <d v="2021-04-01T00:00:00"/>
    <d v="2021-04-30T00:00:00"/>
    <s v="301385,4342,21103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5"/>
    <n v="800000"/>
    <x v="0"/>
    <m/>
    <s v="Ja "/>
    <s v="FA Verzamel maand,CS Zuid,Factblok CPUM 2022 NOZU"/>
    <m/>
    <n v="4"/>
    <x v="5"/>
    <x v="2"/>
    <x v="1"/>
    <x v="0"/>
    <x v="0"/>
    <n v="10.06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op afroep "/>
    <d v="2021-05-01T00:00:00"/>
    <d v="2021-05-31T00:00:00"/>
    <s v="301385,4342,21103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6"/>
    <n v="800000"/>
    <x v="0"/>
    <m/>
    <s v="Ja "/>
    <s v="FA Verzamel maand,CS Zuid,Factblok CPUM 2022 NOZU"/>
    <m/>
    <n v="5"/>
    <x v="6"/>
    <x v="2"/>
    <x v="1"/>
    <x v="0"/>
    <x v="0"/>
    <n v="10.06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op afroep "/>
    <d v="2021-06-01T00:00:00"/>
    <d v="2021-06-06T00:00:00"/>
    <s v="301385,4342,21103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2.0099999999999998"/>
    <n v="2.0099999999999998"/>
    <x v="7"/>
    <n v="800000"/>
    <x v="0"/>
    <m/>
    <s v="Ja "/>
    <s v="FA Verzamel maand,CS Zuid,Factblok CPUM 2022 NOZU"/>
    <m/>
    <n v="6"/>
    <x v="7"/>
    <x v="2"/>
    <x v="1"/>
    <x v="0"/>
    <x v="0"/>
    <n v="2.0099999999999998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1-02-01T00:00:00"/>
    <d v="2021-02-28T00:00:00"/>
    <s v="301385,4342,21103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3"/>
    <n v="800100"/>
    <x v="1"/>
    <s v="VE5152"/>
    <s v="Ja "/>
    <s v="FA Verzamel maand,CS Zuid,Factblok CPUM 2022 NOZU"/>
    <m/>
    <n v="2"/>
    <x v="3"/>
    <x v="1"/>
    <x v="1"/>
    <x v="0"/>
    <x v="13"/>
    <n v="104.82"/>
    <n v="0"/>
    <x v="0"/>
    <n v="0"/>
    <n v="18.029605263157894"/>
    <n v="129.81315789473683"/>
    <n v="133.4190789473684"/>
    <n v="79.330263157894734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op afroep "/>
    <d v="2021-01-01T00:00:00"/>
    <d v="2021-01-31T00:00:00"/>
    <s v="301385,4342,21103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2"/>
    <n v="800000"/>
    <x v="0"/>
    <m/>
    <s v="Ja "/>
    <s v="FA Verzamel maand,CS Zuid,Factblok CPUM 2022 NOZU"/>
    <m/>
    <n v="1"/>
    <x v="2"/>
    <x v="1"/>
    <x v="1"/>
    <x v="0"/>
    <x v="0"/>
    <n v="10.06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6"/>
    <x v="6"/>
    <s v="5922 BD"/>
    <x v="0"/>
    <s v="226k213133"/>
    <s v="Restafval 1100 liter abonnement "/>
    <d v="2020-12-08T00:00:00"/>
    <d v="2020-12-31T00:00:00"/>
    <s v="301385,4342,21103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81.150000000000006"/>
    <n v="81.150000000000006"/>
    <x v="0"/>
    <n v="800100"/>
    <x v="1"/>
    <s v="VE5152"/>
    <s v="Ja "/>
    <s v="FA Verzamel maand,CS Zuid,Factblok CPUM 2022 NOZU"/>
    <m/>
    <n v="12"/>
    <x v="1"/>
    <x v="0"/>
    <x v="0"/>
    <x v="0"/>
    <x v="10"/>
    <n v="81.150000000000006"/>
    <n v="0"/>
    <x v="0"/>
    <n v="0"/>
    <n v="15.453947368421053"/>
    <n v="111.26842105263157"/>
    <n v="114.35921052631578"/>
    <n v="67.997368421052627"/>
  </r>
  <r>
    <n v="474431"/>
    <n v="474455"/>
    <s v="Sporthal Egerbos"/>
    <s v="Rolcontainerdiensten"/>
    <s v="ROL,SPG,RCM Zuid"/>
    <x v="0"/>
    <x v="6"/>
    <x v="6"/>
    <s v="5922 BD"/>
    <x v="0"/>
    <s v="226k213133"/>
    <s v="Restafval 2500 liter abonnement "/>
    <d v="2020-12-01T00:00:00"/>
    <d v="2020-12-07T00:00:00"/>
    <s v="301385,4342,21103"/>
    <n v="101100"/>
    <s v="brandbaar bedrijfsafval, route"/>
    <x v="2"/>
    <x v="0"/>
    <s v="11B720001946"/>
    <m/>
    <s v="2500 euro s-grijs"/>
    <n v="1"/>
    <s v="MAAND"/>
    <s v="AB2500-REST"/>
    <x v="40"/>
    <s v="H"/>
    <s v="A"/>
    <s v="NL-1"/>
    <x v="0"/>
    <s v="Abonnement 2500 ltr. restafval rolcontainer          "/>
    <n v="39.58"/>
    <n v="39.58"/>
    <x v="0"/>
    <n v="800100"/>
    <x v="1"/>
    <s v="VE5152"/>
    <s v="Ja "/>
    <s v="FA Verzamel maand,CS Zuid,Factblok CPUM 2022 NOZU"/>
    <m/>
    <n v="12"/>
    <x v="1"/>
    <x v="0"/>
    <x v="0"/>
    <x v="0"/>
    <x v="14"/>
    <n v="39.58"/>
    <n v="0"/>
    <x v="0"/>
    <n v="0"/>
    <n v="10.016447368421053"/>
    <n v="72.118421052631575"/>
    <n v="74.12171052631578"/>
    <n v="44.07236842105263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2-01T00:00:00"/>
    <d v="2021-02-28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GC3VNL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3-01T00:00:00"/>
    <d v="2021-03-31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GC3VNL,GC3VNL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4-01T00:00:00"/>
    <d v="2021-04-30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GC3VNL,GC3VNL,GC3VNL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5-01T00:00:00"/>
    <d v="2021-05-31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GC3VNL,GC3VNL,GC3VNL,GC3VNL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6-01T00:00:00"/>
    <d v="2021-06-30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GC3VNL,GC3VNL,GC3VNL,GC3VNL,GC3VNL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7-01T00:00:00"/>
    <d v="2021-07-31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GC3VNL,GC3VNL,GC3VNL,GC3VNL,GC3VNL,GC3VNL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8-01T00:00:00"/>
    <d v="2021-08-31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GC3VNL,GC3VNL,GC3VNL,GC3VNL,GC3VNL,GC3VNL,GC3VNL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09-01T00:00:00"/>
    <d v="2021-09-30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GC3VNL,GC3VNL,GC3VNL,GC3VNL,GC3VNL,GC3VNL,GC3VNL,GC3VNL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10-01T00:00:00"/>
    <d v="2021-10-31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GC3VNL,GC3VNL,GC3VNL,GC3VNL,GC3VNL,GC3VNL,GC3VNL,GC3VNL,GC3VNL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11-01T00:00:00"/>
    <d v="2021-11-30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GC3VNL,GC3VNL,GC3VNL,GC3VNL,GC3VNL,GC3VNL,GC3VNL,GC3VNL,GC3VNL,GC3VNL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1-12-01T00:00:00"/>
    <d v="2021-12-31T00:00:00"/>
    <s v="301385,4342,21214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GC3VNL,GC3VNL,GC3VNL,GC3VNL,GC3VNL,GC3VNL,GC3VNL,GC3VNL,GC3VNL,GC3VNL,GC3VNL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op afroep "/>
    <d v="2021-01-01T00:00:00"/>
    <d v="2021-01-31T00:00:00"/>
    <s v="301385,4342,21214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37"/>
    <s v="Gymzaal de Meule"/>
    <s v="Rolcontainerdiensten"/>
    <s v="ROL,SPG,RCM Zuid"/>
    <x v="0"/>
    <x v="1"/>
    <x v="1"/>
    <s v="5914 XE"/>
    <x v="0"/>
    <s v="226k213114"/>
    <s v="Restafval 240 liter abonnement "/>
    <d v="2020-12-01T00:00:00"/>
    <d v="2020-12-31T00:00:00"/>
    <s v="301385,4342,21214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314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2-01T00:00:00"/>
    <d v="2021-02-28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GC5VNL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3-01T00:00:00"/>
    <d v="2021-03-31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GC5VNL,GC5VNL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4-01T00:00:00"/>
    <d v="2021-04-30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GC5VNL,GC5VNL,GC5VNL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5-01T00:00:00"/>
    <d v="2021-05-31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GC5VNL,GC5VNL,GC5VNL,GC5VNL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6-01T00:00:00"/>
    <d v="2021-06-30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GC5VNL,GC5VNL,GC5VNL,GC5VNL,GC5VNL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7-01T00:00:00"/>
    <d v="2021-07-31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GC5VNL,GC5VNL,GC5VNL,GC5VNL,GC5VNL,GC5VNL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8-01T00:00:00"/>
    <d v="2021-08-31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GC5VNL,GC5VNL,GC5VNL,GC5VNL,GC5VNL,GC5VNL,GC5VNL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09-01T00:00:00"/>
    <d v="2021-09-30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GC5VNL,GC5VNL,GC5VNL,GC5VNL,GC5VNL,GC5VNL,GC5VNL,GC5VNL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10-01T00:00:00"/>
    <d v="2021-10-31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GC5VNL,GC5VNL,GC5VNL,GC5VNL,GC5VNL,GC5VNL,GC5VNL,GC5VNL,GC5VNL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11-01T00:00:00"/>
    <d v="2021-11-30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GC5VNL,GC5VNL,GC5VNL,GC5VNL,GC5VNL,GC5VNL,GC5VNL,GC5VNL,GC5VNL,GC5VNL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1-12-01T00:00:00"/>
    <d v="2021-12-31T00:00:00"/>
    <s v="301385,4342,2121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GC5VNL,GC5VNL,GC5VNL,GC5VNL,GC5VNL,GC5VNL,GC5VNL,GC5VNL,GC5VNL,GC5VNL,GC5VNL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op afroep "/>
    <d v="2021-01-01T00:00:00"/>
    <d v="2021-01-31T00:00:00"/>
    <s v="301385,4342,21218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34"/>
    <s v="Gymzaal Muspelplein"/>
    <s v="Rolcontainerdiensten"/>
    <s v="ROL,SPG,RCM Zuid"/>
    <x v="0"/>
    <x v="0"/>
    <x v="0"/>
    <s v="5922 BM"/>
    <x v="0"/>
    <s v="226k213111"/>
    <s v="Restafval 240 liter abonnement "/>
    <d v="2020-12-01T00:00:00"/>
    <d v="2020-12-31T00:00:00"/>
    <s v="301385,4342,21218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514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06-07T00:00:00"/>
    <d v="2021-06-30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9.58"/>
    <n v="9.58"/>
    <x v="7"/>
    <n v="800100"/>
    <x v="2"/>
    <s v="VE3132"/>
    <s v="Ja "/>
    <s v="FA Verzamel maand,CS Zuid,Factblok CPUM 2022 NOZU"/>
    <m/>
    <n v="6"/>
    <x v="7"/>
    <x v="2"/>
    <x v="1"/>
    <x v="0"/>
    <x v="18"/>
    <n v="9.58"/>
    <n v="0"/>
    <x v="0"/>
    <n v="0"/>
    <n v="0.94657894736842119"/>
    <n v="6.8153684210526313"/>
    <n v="7.0046842105263156"/>
    <n v="4.1649473684210525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07-01T00:00:00"/>
    <d v="2021-07-31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VE3132,VE3132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08-01T00:00:00"/>
    <d v="2021-08-31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VE3132,VE3132,VE3132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09-01T00:00:00"/>
    <d v="2021-09-30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VE3132,VE3132,VE3132,VE3132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10-01T00:00:00"/>
    <d v="2021-10-31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VE3132,VE3132,VE3132,VE3132,VE3132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11-01T00:00:00"/>
    <d v="2021-11-30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VE3132,VE3132,VE3132,VE3132,VE3132,VE3132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12-01T00:00:00"/>
    <d v="2021-12-31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VE3132,VE3132,VE3132,VE3132,VE3132,VE3132,VE3132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op afroep "/>
    <d v="2021-03-01T00:00:00"/>
    <d v="2021-03-31T00:00:00"/>
    <s v="301385,4342,22029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4"/>
    <n v="800000"/>
    <x v="0"/>
    <m/>
    <s v="Ja "/>
    <s v="FA Verzamel maand,CS Zuid,Factblok CPUM 2022 NOZU"/>
    <m/>
    <n v="3"/>
    <x v="4"/>
    <x v="1"/>
    <x v="1"/>
    <x v="0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op afroep "/>
    <d v="2021-04-01T00:00:00"/>
    <d v="2021-04-30T00:00:00"/>
    <s v="301385,4342,22029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5"/>
    <n v="800000"/>
    <x v="0"/>
    <m/>
    <s v="Ja "/>
    <s v="FA Verzamel maand,CS Zuid,Factblok CPUM 2022 NOZU"/>
    <m/>
    <n v="4"/>
    <x v="5"/>
    <x v="2"/>
    <x v="1"/>
    <x v="0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op afroep "/>
    <d v="2021-05-01T00:00:00"/>
    <d v="2021-05-31T00:00:00"/>
    <s v="301385,4342,22029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6"/>
    <n v="800000"/>
    <x v="0"/>
    <m/>
    <s v="Ja "/>
    <s v="FA Verzamel maand,CS Zuid,Factblok CPUM 2022 NOZU"/>
    <m/>
    <n v="5"/>
    <x v="6"/>
    <x v="2"/>
    <x v="1"/>
    <x v="0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op afroep "/>
    <d v="2021-06-01T00:00:00"/>
    <d v="2021-06-06T00:00:00"/>
    <s v="301385,4342,22029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0.72"/>
    <n v="0.72"/>
    <x v="7"/>
    <n v="800000"/>
    <x v="0"/>
    <m/>
    <s v="Ja "/>
    <s v="FA Verzamel maand,CS Zuid,Factblok CPUM 2022 NOZU"/>
    <m/>
    <n v="6"/>
    <x v="7"/>
    <x v="2"/>
    <x v="1"/>
    <x v="0"/>
    <x v="0"/>
    <n v="0.72"/>
    <n v="0"/>
    <x v="0"/>
    <n v="0"/>
    <n v="0"/>
    <n v="0"/>
    <n v="0"/>
    <n v="0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1-02-01T00:00:00"/>
    <d v="2021-02-28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VE3132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op afroep "/>
    <d v="2021-01-01T00:00:00"/>
    <d v="2021-01-31T00:00:00"/>
    <s v="301385,4342,22029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2"/>
    <x v="2"/>
    <s v="5944 BN"/>
    <x v="1"/>
    <s v="226k213117"/>
    <s v="Restafval 240 liter abonnement "/>
    <d v="2020-12-01T00:00:00"/>
    <d v="2020-12-31T00:00:00"/>
    <s v="301385,4342,22029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313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2-01T00:00:00"/>
    <d v="2021-02-28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GC1VNL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3-01T00:00:00"/>
    <d v="2021-03-31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GC1VNL,GC1VNL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4-01T00:00:00"/>
    <d v="2021-04-30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GC1VNL,GC1VNL,GC1VNL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5-01T00:00:00"/>
    <d v="2021-05-31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GC1VNL,GC1VNL,GC1VNL,GC1VNL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6-01T00:00:00"/>
    <d v="2021-06-30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GC1VNL,GC1VNL,GC1VNL,GC1VNL,GC1VNL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7-01T00:00:00"/>
    <d v="2021-07-31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GC1VNL,GC1VNL,GC1VNL,GC1VNL,GC1VNL,GC1VNL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8-01T00:00:00"/>
    <d v="2021-08-31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GC1VNL,GC1VNL,GC1VNL,GC1VNL,GC1VNL,GC1VNL,GC1VNL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09-01T00:00:00"/>
    <d v="2021-09-30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GC1VNL,GC1VNL,GC1VNL,GC1VNL,GC1VNL,GC1VNL,GC1VNL,GC1VNL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10-01T00:00:00"/>
    <d v="2021-10-31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GC1VNL,GC1VNL,GC1VNL,GC1VNL,GC1VNL,GC1VNL,GC1VNL,GC1VNL,GC1VNL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11-01T00:00:00"/>
    <d v="2021-11-30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GC1VNL,GC1VNL,GC1VNL,GC1VNL,GC1VNL,GC1VNL,GC1VNL,GC1VNL,GC1VNL,GC1VNL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1-12-01T00:00:00"/>
    <d v="2021-12-31T00:00:00"/>
    <s v="301385,4342,21205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GC1VNL,GC1VNL,GC1VNL,GC1VNL,GC1VNL,GC1VNL,GC1VNL,GC1VNL,GC1VNL,GC1VNL,GC1VNL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op afroep "/>
    <d v="2021-01-01T00:00:00"/>
    <d v="2021-01-31T00:00:00"/>
    <s v="301385,4342,21205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78"/>
    <s v="Gymzaal Emmastraat"/>
    <s v="Rolcontainerdiensten"/>
    <s v="ROL,SPG,RCM Zuid"/>
    <x v="0"/>
    <x v="8"/>
    <x v="8"/>
    <s v="5912 CT"/>
    <x v="0"/>
    <s v="226k213142"/>
    <s v="Restafval 240 liter abonnement "/>
    <d v="2020-12-01T00:00:00"/>
    <d v="2020-12-31T00:00:00"/>
    <s v="301385,4342,2120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115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2-01T00:00:00"/>
    <d v="2021-02-28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GC2VNL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3-01T00:00:00"/>
    <d v="2021-03-31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GC2VNL,GC2VNL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4-01T00:00:00"/>
    <d v="2021-04-30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GC2VNL,GC2VNL,GC2VNL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5-01T00:00:00"/>
    <d v="2021-05-31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GC2VNL,GC2VNL,GC2VNL,GC2VNL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6-01T00:00:00"/>
    <d v="2021-06-30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GC2VNL,GC2VNL,GC2VNL,GC2VNL,GC2VNL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7-01T00:00:00"/>
    <d v="2021-07-31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GC2VNL,GC2VNL,GC2VNL,GC2VNL,GC2VNL,GC2VNL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8-01T00:00:00"/>
    <d v="2021-08-31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GC2VNL,GC2VNL,GC2VNL,GC2VNL,GC2VNL,GC2VNL,GC2VNL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09-01T00:00:00"/>
    <d v="2021-09-30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GC2VNL,GC2VNL,GC2VNL,GC2VNL,GC2VNL,GC2VNL,GC2VNL,GC2VNL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10-01T00:00:00"/>
    <d v="2021-10-31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GC2VNL,GC2VNL,GC2VNL,GC2VNL,GC2VNL,GC2VNL,GC2VNL,GC2VNL,GC2VNL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11-01T00:00:00"/>
    <d v="2021-11-30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GC2VNL,GC2VNL,GC2VNL,GC2VNL,GC2VNL,GC2VNL,GC2VNL,GC2VNL,GC2VNL,GC2VNL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1-12-01T00:00:00"/>
    <d v="2021-12-31T00:00:00"/>
    <s v="301385,4342,21217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GC2VNL,GC2VNL,GC2VNL,GC2VNL,GC2VNL,GC2VNL,GC2VNL,GC2VNL,GC2VNL,GC2VNL,GC2VNL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op afroep "/>
    <d v="2021-01-01T00:00:00"/>
    <d v="2021-01-31T00:00:00"/>
    <s v="301385,4342,21217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84"/>
    <s v="Gymzaal Goudenregenstraat"/>
    <s v="Rolcontainerdiensten"/>
    <s v="ROL,SPG,RCM Zuid"/>
    <x v="0"/>
    <x v="10"/>
    <x v="10"/>
    <s v="5925 AP"/>
    <x v="0"/>
    <s v="226k213166"/>
    <s v="Restafval 240 liter abonnement "/>
    <d v="2020-12-01T00:00:00"/>
    <d v="2020-12-31T00:00:00"/>
    <s v="301385,4342,21217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214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2-01T00:00:00"/>
    <d v="2021-02-28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GC4VNL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3-01T00:00:00"/>
    <d v="2021-03-31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GC4VNL,GC4VNL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4-01T00:00:00"/>
    <d v="2021-04-30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GC4VNL,GC4VNL,GC4VNL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5-01T00:00:00"/>
    <d v="2021-05-31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GC4VNL,GC4VNL,GC4VNL,GC4VNL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6-01T00:00:00"/>
    <d v="2021-06-30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GC4VNL,GC4VNL,GC4VNL,GC4VNL,GC4VNL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7-01T00:00:00"/>
    <d v="2021-07-31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GC4VNL,GC4VNL,GC4VNL,GC4VNL,GC4VNL,GC4VNL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8-01T00:00:00"/>
    <d v="2021-08-31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GC4VNL,GC4VNL,GC4VNL,GC4VNL,GC4VNL,GC4VNL,GC4VNL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09-01T00:00:00"/>
    <d v="2021-09-30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GC4VNL,GC4VNL,GC4VNL,GC4VNL,GC4VNL,GC4VNL,GC4VNL,GC4VNL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10-01T00:00:00"/>
    <d v="2021-10-31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GC4VNL,GC4VNL,GC4VNL,GC4VNL,GC4VNL,GC4VNL,GC4VNL,GC4VNL,GC4VNL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11-01T00:00:00"/>
    <d v="2021-11-30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GC4VNL,GC4VNL,GC4VNL,GC4VNL,GC4VNL,GC4VNL,GC4VNL,GC4VNL,GC4VNL,GC4VNL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1-12-01T00:00:00"/>
    <d v="2021-12-31T00:00:00"/>
    <s v="301385,4342,21208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GC4VNL,GC4VNL,GC4VNL,GC4VNL,GC4VNL,GC4VNL,GC4VNL,GC4VNL,GC4VNL,GC4VNL,GC4VNL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op afroep "/>
    <d v="2021-01-01T00:00:00"/>
    <d v="2021-01-31T00:00:00"/>
    <s v="301385,4342,21208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98"/>
    <s v="Gymzaal Leutherweg"/>
    <s v="Rolcontainerdiensten"/>
    <s v="ROL,SPG,RCM Zuid"/>
    <x v="0"/>
    <x v="16"/>
    <x v="16"/>
    <s v="5915 CG"/>
    <x v="0"/>
    <s v="226k213205"/>
    <s v="Restafval 240 liter abonnement "/>
    <d v="2020-12-01T00:00:00"/>
    <d v="2020-12-31T00:00:00"/>
    <s v="301385,4342,21208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414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2-01T00:00:00"/>
    <d v="2021-02-28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VE2152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3-01T00:00:00"/>
    <d v="2021-03-31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VE2152,VE2152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4-01T00:00:00"/>
    <d v="2021-04-30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VE2152,VE2152,VE2152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5-01T00:00:00"/>
    <d v="2021-05-31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VE2152,VE2152,VE2152,VE2152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6-01T00:00:00"/>
    <d v="2021-06-30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VE2152,VE2152,VE2152,VE2152,VE2152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7-01T00:00:00"/>
    <d v="2021-07-31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VE2152,VE2152,VE2152,VE2152,VE2152,VE2152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8-01T00:00:00"/>
    <d v="2021-08-31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VE2152,VE2152,VE2152,VE2152,VE2152,VE2152,VE2152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09-01T00:00:00"/>
    <d v="2021-09-30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VE2152,VE2152,VE2152,VE2152,VE2152,VE2152,VE2152,VE2152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10-01T00:00:00"/>
    <d v="2021-10-31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VE2152,VE2152,VE2152,VE2152,VE2152,VE2152,VE2152,VE2152,VE2152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11-01T00:00:00"/>
    <d v="2021-11-30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VE2152,VE2152,VE2152,VE2152,VE2152,VE2152,VE2152,VE2152,VE2152,VE2152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1-12-01T00:00:00"/>
    <d v="2021-12-31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VE2152,VE2152,VE2152,VE2152,VE2152,VE2152,VE2152,VE2152,VE2152,VE2152,VE2152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op afroep "/>
    <d v="2021-01-01T00:00:00"/>
    <d v="2021-01-31T00:00:00"/>
    <s v="301385,4342,21215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99"/>
    <s v="Gymzaal Ligsterhofweg"/>
    <s v="Rolcontainerdiensten"/>
    <s v="ROL,SPG,RCM Zuid"/>
    <x v="0"/>
    <x v="17"/>
    <x v="17"/>
    <s v="5931 MB"/>
    <x v="2"/>
    <s v="226k213208"/>
    <s v="Restafval 240 liter abonnement "/>
    <d v="2020-12-01T00:00:00"/>
    <d v="2020-12-31T00:00:00"/>
    <s v="301385,4342,21215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215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2-01T00:00:00"/>
    <d v="2021-02-28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GC4VNL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3-01T00:00:00"/>
    <d v="2021-03-31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GC4VNL,GC4VNL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4-01T00:00:00"/>
    <d v="2021-04-30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GC4VNL,GC4VNL,GC4VNL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5-01T00:00:00"/>
    <d v="2021-05-31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GC4VNL,GC4VNL,GC4VNL,GC4VNL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6-01T00:00:00"/>
    <d v="2021-06-30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GC4VNL,GC4VNL,GC4VNL,GC4VNL,GC4VNL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7-01T00:00:00"/>
    <d v="2021-07-31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GC4VNL,GC4VNL,GC4VNL,GC4VNL,GC4VNL,GC4VNL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8-01T00:00:00"/>
    <d v="2021-08-31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GC4VNL,GC4VNL,GC4VNL,GC4VNL,GC4VNL,GC4VNL,GC4VNL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09-01T00:00:00"/>
    <d v="2021-09-30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GC4VNL,GC4VNL,GC4VNL,GC4VNL,GC4VNL,GC4VNL,GC4VNL,GC4VNL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10-01T00:00:00"/>
    <d v="2021-10-31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GC4VNL,GC4VNL,GC4VNL,GC4VNL,GC4VNL,GC4VNL,GC4VNL,GC4VNL,GC4VNL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11-01T00:00:00"/>
    <d v="2021-11-30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GC4VNL,GC4VNL,GC4VNL,GC4VNL,GC4VNL,GC4VNL,GC4VNL,GC4VNL,GC4VNL,GC4VNL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1-12-01T00:00:00"/>
    <d v="2021-12-31T00:00:00"/>
    <s v="301385,4342,21210"/>
    <n v="1601010"/>
    <s v="brandbaar bedrijfsafval ter overslag"/>
    <x v="2"/>
    <x v="0"/>
    <s v="11B720005533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GC4VNL,GC4VNL,GC4VNL,GC4VNL,GC4VNL,GC4VNL,GC4VNL,GC4VNL,GC4VNL,GC4VNL,GC4VNL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op afroep "/>
    <d v="2021-01-01T00:00:00"/>
    <d v="2021-01-31T00:00:00"/>
    <s v="301385,4342,21210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503"/>
    <s v="Gymzaal Pastoor Op Heijstraat"/>
    <s v="Rolcontainerdiensten"/>
    <s v="ROL,SPG,RCM Zuid"/>
    <x v="0"/>
    <x v="22"/>
    <x v="22"/>
    <s v="5912 BT"/>
    <x v="0"/>
    <s v="226k213245"/>
    <s v="Restafval 240 liter abonnement "/>
    <d v="2020-12-01T00:00:00"/>
    <d v="2020-12-31T00:00:00"/>
    <s v="301385,4342,21210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214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2-01T00:00:00"/>
    <d v="2021-02-28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VE4112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3-01T00:00:00"/>
    <d v="2021-03-31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VE4112,VE4112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4-01T00:00:00"/>
    <d v="2021-04-30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VE4112,VE4112,VE4112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5-01T00:00:00"/>
    <d v="2021-05-31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VE4112,VE4112,VE4112,VE4112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6-01T00:00:00"/>
    <d v="2021-06-30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VE4112,VE4112,VE4112,VE4112,VE4112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7-01T00:00:00"/>
    <d v="2021-07-31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VE4112,VE4112,VE4112,VE4112,VE4112,VE4112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8-01T00:00:00"/>
    <d v="2021-08-31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VE4112,VE4112,VE4112,VE4112,VE4112,VE4112,VE4112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09-01T00:00:00"/>
    <d v="2021-09-30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VE4112,VE4112,VE4112,VE4112,VE4112,VE4112,VE4112,VE4112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10-01T00:00:00"/>
    <d v="2021-10-31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VE4112,VE4112,VE4112,VE4112,VE4112,VE4112,VE4112,VE4112,VE4112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11-01T00:00:00"/>
    <d v="2021-11-30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VE4112,VE4112,VE4112,VE4112,VE4112,VE4112,VE4112,VE4112,VE4112,VE4112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1-12-01T00:00:00"/>
    <d v="2021-12-31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VE4112,VE4112,VE4112,VE4112,VE4112,VE4112,VE4112,VE4112,VE4112,VE4112,VE4112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op afroep "/>
    <d v="2021-01-01T00:00:00"/>
    <d v="2021-01-31T00:00:00"/>
    <s v="301385,4342,21212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508"/>
    <s v="Gymzaal Steijl"/>
    <s v="Rolcontainerdiensten"/>
    <s v="ROL,SPG,RCM Zuid"/>
    <x v="0"/>
    <x v="23"/>
    <x v="23"/>
    <s v="5935 AX"/>
    <x v="3"/>
    <s v="226k213251"/>
    <s v="Restafval 240 liter abonnement "/>
    <d v="2020-12-01T00:00:00"/>
    <d v="2020-12-31T00:00:00"/>
    <s v="301385,4342,21212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411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2-01T00:00:00"/>
    <d v="2021-02-28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VE2152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3-01T00:00:00"/>
    <d v="2021-03-31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VE2152,VE2152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4-01T00:00:00"/>
    <d v="2021-04-30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VE2152,VE2152,VE2152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5-01T00:00:00"/>
    <d v="2021-05-31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VE2152,VE2152,VE2152,VE2152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6-01T00:00:00"/>
    <d v="2021-06-30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VE2152,VE2152,VE2152,VE2152,VE2152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7-01T00:00:00"/>
    <d v="2021-07-31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VE2152,VE2152,VE2152,VE2152,VE2152,VE2152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8-01T00:00:00"/>
    <d v="2021-08-31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VE2152,VE2152,VE2152,VE2152,VE2152,VE2152,VE2152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09-01T00:00:00"/>
    <d v="2021-09-30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VE2152,VE2152,VE2152,VE2152,VE2152,VE2152,VE2152,VE2152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10-01T00:00:00"/>
    <d v="2021-10-31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VE2152,VE2152,VE2152,VE2152,VE2152,VE2152,VE2152,VE2152,VE2152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11-01T00:00:00"/>
    <d v="2021-11-30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VE2152,VE2152,VE2152,VE2152,VE2152,VE2152,VE2152,VE2152,VE2152,VE2152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1-12-01T00:00:00"/>
    <d v="2021-12-31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VE2152,VE2152,VE2152,VE2152,VE2152,VE2152,VE2152,VE2152,VE2152,VE2152,VE2152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op afroep "/>
    <d v="2021-01-01T00:00:00"/>
    <d v="2021-01-31T00:00:00"/>
    <s v="301385,4342,21211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509"/>
    <s v="Gymzaal Spectstraat"/>
    <s v="Rolcontainerdiensten"/>
    <s v="ROL,SPG,RCM Zuid"/>
    <x v="0"/>
    <x v="24"/>
    <x v="24"/>
    <s v="5932 VK"/>
    <x v="2"/>
    <s v="226k213254"/>
    <s v="Restafval 240 liter abonnement "/>
    <d v="2020-12-01T00:00:00"/>
    <d v="2020-12-31T00:00:00"/>
    <s v="301385,4342,21211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115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2-01T00:00:00"/>
    <d v="2021-02-28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3"/>
    <n v="800100"/>
    <x v="1"/>
    <s v="VE2152"/>
    <s v="Ja "/>
    <s v="FA Verzamel maand,CS Zuid,Factblok CPUM 2022 NOZU"/>
    <m/>
    <n v="2"/>
    <x v="3"/>
    <x v="1"/>
    <x v="1"/>
    <x v="0"/>
    <x v="13"/>
    <n v="104.82"/>
    <n v="0"/>
    <x v="0"/>
    <n v="0"/>
    <n v="18.029605263157894"/>
    <n v="129.81315789473683"/>
    <n v="133.4190789473684"/>
    <n v="79.330263157894734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3-01T00:00:00"/>
    <d v="2021-03-31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4"/>
    <n v="800100"/>
    <x v="1"/>
    <s v="VE2152,VE2152"/>
    <s v="Ja "/>
    <s v="FA Verzamel maand,CS Zuid,Factblok CPUM 2022 NOZU"/>
    <m/>
    <n v="3"/>
    <x v="4"/>
    <x v="1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4-01T00:00:00"/>
    <d v="2021-04-30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5"/>
    <n v="800100"/>
    <x v="1"/>
    <s v="VE2152,VE2152,VE2152"/>
    <s v="Ja "/>
    <s v="FA Verzamel maand,CS Zuid,Factblok CPUM 2022 NOZU"/>
    <m/>
    <n v="4"/>
    <x v="5"/>
    <x v="2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5-01T00:00:00"/>
    <d v="2021-05-31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6"/>
    <n v="800100"/>
    <x v="1"/>
    <s v="VE2152,VE2152,VE2152,VE2152"/>
    <s v="Ja "/>
    <s v="FA Verzamel maand,CS Zuid,Factblok CPUM 2022 NOZU"/>
    <m/>
    <n v="5"/>
    <x v="6"/>
    <x v="2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6-01T00:00:00"/>
    <d v="2021-06-30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7"/>
    <n v="800100"/>
    <x v="1"/>
    <s v="VE2152,VE2152,VE2152,VE2152,VE2152"/>
    <s v="Ja "/>
    <s v="FA Verzamel maand,CS Zuid,Factblok CPUM 2022 NOZU"/>
    <m/>
    <n v="6"/>
    <x v="7"/>
    <x v="2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7-01T00:00:00"/>
    <d v="2021-07-31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8"/>
    <n v="800100"/>
    <x v="1"/>
    <s v="VE2152,VE2152,VE2152,VE2152,VE2152,VE2152"/>
    <s v="Ja "/>
    <s v="FA Verzamel maand,CS Zuid,Factblok CPUM 2022 NOZU"/>
    <m/>
    <n v="7"/>
    <x v="8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8-01T00:00:00"/>
    <d v="2021-08-31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0"/>
    <n v="800100"/>
    <x v="1"/>
    <s v="VE2152,VE2152,VE2152,VE2152,VE2152,VE2152,VE2152"/>
    <s v="Ja "/>
    <s v="FA Verzamel maand,CS Zuid,Factblok CPUM 2022 NOZU"/>
    <m/>
    <n v="8"/>
    <x v="9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09-01T00:00:00"/>
    <d v="2021-09-30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2"/>
    <n v="800100"/>
    <x v="1"/>
    <s v="VE2152,VE2152,VE2152,VE2152,VE2152,VE2152,VE2152,VE2152"/>
    <s v="Ja "/>
    <s v="FA Verzamel maand,CS Zuid,Factblok CPUM 2022 NOZU"/>
    <m/>
    <n v="9"/>
    <x v="10"/>
    <x v="3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10-01T00:00:00"/>
    <d v="2021-10-31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4"/>
    <n v="800100"/>
    <x v="1"/>
    <s v="VE2152,VE2152,VE2152,VE2152,VE2152,VE2152,VE2152,VE2152,VE2152"/>
    <s v="Ja "/>
    <s v="FA Verzamel maand,CS Zuid,Factblok CPUM 2022 NOZU"/>
    <m/>
    <n v="10"/>
    <x v="1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11-01T00:00:00"/>
    <d v="2021-11-30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5"/>
    <n v="800100"/>
    <x v="1"/>
    <s v="VE2152,VE2152,VE2152,VE2152,VE2152,VE2152,VE2152,VE2152,VE2152,VE2152"/>
    <s v="Ja "/>
    <s v="FA Verzamel maand,CS Zuid,Factblok CPUM 2022 NOZU"/>
    <m/>
    <n v="11"/>
    <x v="0"/>
    <x v="0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1-12-01T00:00:00"/>
    <d v="2021-12-31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7"/>
    <n v="800100"/>
    <x v="1"/>
    <s v="VE2152,VE2152,VE2152,VE2152,VE2152,VE2152,VE2152,VE2152,VE2152,VE2152,VE2152"/>
    <s v="Ja "/>
    <s v="FA Verzamel maand,CS Zuid,Factblok CPUM 2022 NOZU"/>
    <m/>
    <n v="12"/>
    <x v="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op afroep "/>
    <d v="2021-01-01T00:00:00"/>
    <d v="2021-01-31T00:00:00"/>
    <s v="301385,4342,21104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2"/>
    <n v="800000"/>
    <x v="0"/>
    <m/>
    <s v="Ja "/>
    <s v="FA Verzamel maand,CS Zuid,Factblok CPUM 2022 NOZU"/>
    <m/>
    <n v="1"/>
    <x v="2"/>
    <x v="1"/>
    <x v="1"/>
    <x v="0"/>
    <x v="0"/>
    <n v="10.06"/>
    <n v="0"/>
    <x v="0"/>
    <n v="0"/>
    <n v="0"/>
    <n v="0"/>
    <n v="0"/>
    <n v="0"/>
  </r>
  <r>
    <n v="474431"/>
    <n v="474440"/>
    <s v="Sporthal Gulick"/>
    <s v="Rolcontainerdiensten"/>
    <s v="ROL,SPG,RCM Zuid"/>
    <x v="0"/>
    <x v="3"/>
    <x v="3"/>
    <s v="5932 CP"/>
    <x v="2"/>
    <s v="226k213120"/>
    <s v="Restafval 1100 liter abonnement "/>
    <d v="2020-12-01T00:00:00"/>
    <d v="2020-12-31T00:00:00"/>
    <s v="301385,4342,21104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0"/>
    <n v="800100"/>
    <x v="1"/>
    <s v="VE1152"/>
    <s v="Ja "/>
    <s v="FA Verzamel maand,CS Zuid,Factblok CPUM 2022 NOZU"/>
    <m/>
    <n v="12"/>
    <x v="1"/>
    <x v="0"/>
    <x v="0"/>
    <x v="0"/>
    <x v="11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2-01T00:00:00"/>
    <d v="2021-02-28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3"/>
    <n v="800100"/>
    <x v="1"/>
    <s v="GC4VNL"/>
    <s v="Ja "/>
    <s v="FA Verzamel maand,CS Zuid,Factblok CPUM 2022 NOZU"/>
    <m/>
    <n v="2"/>
    <x v="3"/>
    <x v="1"/>
    <x v="1"/>
    <x v="0"/>
    <x v="13"/>
    <n v="104.82"/>
    <n v="0"/>
    <x v="0"/>
    <n v="0"/>
    <n v="18.029605263157894"/>
    <n v="129.81315789473683"/>
    <n v="133.4190789473684"/>
    <n v="79.330263157894734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3-01T00:00:00"/>
    <d v="2021-03-31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4"/>
    <n v="800100"/>
    <x v="1"/>
    <s v="GC4VNL,GC4VNL"/>
    <s v="Ja "/>
    <s v="FA Verzamel maand,CS Zuid,Factblok CPUM 2022 NOZU"/>
    <m/>
    <n v="3"/>
    <x v="4"/>
    <x v="1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4-01T00:00:00"/>
    <d v="2021-04-30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5"/>
    <n v="800100"/>
    <x v="1"/>
    <s v="GC4VNL,GC4VNL,GC4VNL"/>
    <s v="Ja "/>
    <s v="FA Verzamel maand,CS Zuid,Factblok CPUM 2022 NOZU"/>
    <m/>
    <n v="4"/>
    <x v="5"/>
    <x v="2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5-01T00:00:00"/>
    <d v="2021-05-31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6"/>
    <n v="800100"/>
    <x v="1"/>
    <s v="GC4VNL,GC4VNL,GC4VNL,GC4VNL"/>
    <s v="Ja "/>
    <s v="FA Verzamel maand,CS Zuid,Factblok CPUM 2022 NOZU"/>
    <m/>
    <n v="5"/>
    <x v="6"/>
    <x v="2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6-01T00:00:00"/>
    <d v="2021-06-30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7"/>
    <n v="800100"/>
    <x v="1"/>
    <s v="GC4VNL,GC4VNL,GC4VNL,GC4VNL,GC4VNL"/>
    <s v="Ja "/>
    <s v="FA Verzamel maand,CS Zuid,Factblok CPUM 2022 NOZU"/>
    <m/>
    <n v="6"/>
    <x v="7"/>
    <x v="2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7-01T00:00:00"/>
    <d v="2021-07-31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8"/>
    <n v="800100"/>
    <x v="1"/>
    <s v="GC4VNL,GC4VNL,GC4VNL,GC4VNL,GC4VNL,GC4VNL"/>
    <s v="Ja "/>
    <s v="FA Verzamel maand,CS Zuid,Factblok CPUM 2022 NOZU"/>
    <m/>
    <n v="7"/>
    <x v="8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8-01T00:00:00"/>
    <d v="2021-08-31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0"/>
    <n v="800100"/>
    <x v="1"/>
    <s v="GC4VNL,GC4VNL,GC4VNL,GC4VNL,GC4VNL,GC4VNL,GC4VNL"/>
    <s v="Ja "/>
    <s v="FA Verzamel maand,CS Zuid,Factblok CPUM 2022 NOZU"/>
    <m/>
    <n v="8"/>
    <x v="9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09-01T00:00:00"/>
    <d v="2021-09-30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2"/>
    <n v="800100"/>
    <x v="1"/>
    <s v="GC4VNL,GC4VNL,GC4VNL,GC4VNL,GC4VNL,GC4VNL,GC4VNL,GC4VNL"/>
    <s v="Ja "/>
    <s v="FA Verzamel maand,CS Zuid,Factblok CPUM 2022 NOZU"/>
    <m/>
    <n v="9"/>
    <x v="10"/>
    <x v="3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10-01T00:00:00"/>
    <d v="2021-10-31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4"/>
    <n v="800100"/>
    <x v="1"/>
    <s v="GC4VNL,GC4VNL,GC4VNL,GC4VNL,GC4VNL,GC4VNL,GC4VNL,GC4VNL,GC4VNL"/>
    <s v="Ja "/>
    <s v="FA Verzamel maand,CS Zuid,Factblok CPUM 2022 NOZU"/>
    <m/>
    <n v="10"/>
    <x v="1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11-01T00:00:00"/>
    <d v="2021-11-30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5"/>
    <n v="800100"/>
    <x v="1"/>
    <s v="GC4VNL,GC4VNL,GC4VNL,GC4VNL,GC4VNL,GC4VNL,GC4VNL,GC4VNL,GC4VNL,GC4VNL"/>
    <s v="Ja "/>
    <s v="FA Verzamel maand,CS Zuid,Factblok CPUM 2022 NOZU"/>
    <m/>
    <n v="11"/>
    <x v="0"/>
    <x v="0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1-12-01T00:00:00"/>
    <d v="2021-12-31T00:00:00"/>
    <s v="301385,4342,21105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7"/>
    <n v="800100"/>
    <x v="1"/>
    <s v="GC4VNL,GC4VNL,GC4VNL,GC4VNL,GC4VNL,GC4VNL,GC4VNL,GC4VNL,GC4VNL,GC4VNL,GC4VNL"/>
    <s v="Ja "/>
    <s v="FA Verzamel maand,CS Zuid,Factblok CPUM 2022 NOZU"/>
    <m/>
    <n v="12"/>
    <x v="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op afroep "/>
    <d v="2021-01-01T00:00:00"/>
    <d v="2021-01-31T00:00:00"/>
    <s v="301385,4342,21105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2"/>
    <n v="800000"/>
    <x v="0"/>
    <m/>
    <s v="Ja "/>
    <s v="FA Verzamel maand,CS Zuid,Factblok CPUM 2022 NOZU"/>
    <m/>
    <n v="1"/>
    <x v="2"/>
    <x v="1"/>
    <x v="1"/>
    <x v="0"/>
    <x v="0"/>
    <n v="10.06"/>
    <n v="0"/>
    <x v="0"/>
    <n v="0"/>
    <n v="0"/>
    <n v="0"/>
    <n v="0"/>
    <n v="0"/>
  </r>
  <r>
    <n v="474431"/>
    <n v="474486"/>
    <s v="Gemeente Venlo inzake Sport en Facility Sporthal Hagerhof"/>
    <s v="Rolcontainerdiensten"/>
    <s v="ROL,SPG,RCM Zuid"/>
    <x v="0"/>
    <x v="11"/>
    <x v="11"/>
    <s v="5912 PN"/>
    <x v="0"/>
    <s v="226k213169"/>
    <s v="Restafval 1100 liter abonnement "/>
    <d v="2020-12-01T00:00:00"/>
    <d v="2020-12-31T00:00:00"/>
    <s v="301385,4342,21105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0"/>
    <n v="800100"/>
    <x v="1"/>
    <s v="VE2142"/>
    <s v="Ja "/>
    <s v="FA Verzamel maand,CS Zuid,Factblok CPUM 2022 NOZU"/>
    <m/>
    <n v="12"/>
    <x v="1"/>
    <x v="0"/>
    <x v="0"/>
    <x v="0"/>
    <x v="11"/>
    <n v="104.82"/>
    <n v="0"/>
    <x v="0"/>
    <n v="0"/>
    <n v="19.961348684210527"/>
    <n v="143.72171052631577"/>
    <n v="147.71398026315788"/>
    <n v="87.829934210526318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2-01T00:00:00"/>
    <d v="2021-02-28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3"/>
    <n v="800100"/>
    <x v="1"/>
    <s v="GC5VNL"/>
    <s v="Ja "/>
    <s v="FA Verzamel maand,CS Zuid,Factblok CPUM 2022 NOZU"/>
    <m/>
    <n v="2"/>
    <x v="3"/>
    <x v="1"/>
    <x v="1"/>
    <x v="0"/>
    <x v="19"/>
    <n v="202.1"/>
    <n v="0"/>
    <x v="0"/>
    <n v="0"/>
    <n v="40.065789473684212"/>
    <n v="288.4736842105263"/>
    <n v="296.48684210526312"/>
    <n v="176.28947368421052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3-01T00:00:00"/>
    <d v="2021-03-31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4"/>
    <n v="800100"/>
    <x v="1"/>
    <s v="GC5VNL,GC5VNL"/>
    <s v="Ja "/>
    <s v="FA Verzamel maand,CS Zuid,Factblok CPUM 2022 NOZU"/>
    <m/>
    <n v="3"/>
    <x v="4"/>
    <x v="1"/>
    <x v="1"/>
    <x v="0"/>
    <x v="20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4-01T00:00:00"/>
    <d v="2021-04-30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5"/>
    <n v="800100"/>
    <x v="1"/>
    <s v="GC5VNL,GC5VNL,GC5VNL"/>
    <s v="Ja "/>
    <s v="FA Verzamel maand,CS Zuid,Factblok CPUM 2022 NOZU"/>
    <m/>
    <n v="4"/>
    <x v="5"/>
    <x v="2"/>
    <x v="1"/>
    <x v="0"/>
    <x v="21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5-01T00:00:00"/>
    <d v="2021-05-31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6"/>
    <n v="800100"/>
    <x v="1"/>
    <s v="GC5VNL,GC5VNL,GC5VNL,GC5VNL"/>
    <s v="Ja "/>
    <s v="FA Verzamel maand,CS Zuid,Factblok CPUM 2022 NOZU"/>
    <m/>
    <n v="5"/>
    <x v="6"/>
    <x v="2"/>
    <x v="1"/>
    <x v="0"/>
    <x v="20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6-01T00:00:00"/>
    <d v="2021-06-30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7"/>
    <n v="800100"/>
    <x v="1"/>
    <s v="GC5VNL,GC5VNL,GC5VNL,GC5VNL,GC5VNL"/>
    <s v="Ja "/>
    <s v="FA Verzamel maand,CS Zuid,Factblok CPUM 2022 NOZU"/>
    <m/>
    <n v="6"/>
    <x v="7"/>
    <x v="2"/>
    <x v="1"/>
    <x v="0"/>
    <x v="21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7-01T00:00:00"/>
    <d v="2021-07-31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8"/>
    <n v="800100"/>
    <x v="1"/>
    <s v="GC5VNL,GC5VNL,GC5VNL,GC5VNL,GC5VNL,GC5VNL"/>
    <s v="Ja "/>
    <s v="FA Verzamel maand,CS Zuid,Factblok CPUM 2022 NOZU"/>
    <m/>
    <n v="7"/>
    <x v="8"/>
    <x v="3"/>
    <x v="1"/>
    <x v="0"/>
    <x v="20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8-01T00:00:00"/>
    <d v="2021-08-31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10"/>
    <n v="800100"/>
    <x v="1"/>
    <s v="GC5VNL,GC5VNL,GC5VNL,GC5VNL,GC5VNL,GC5VNL,GC5VNL"/>
    <s v="Ja "/>
    <s v="FA Verzamel maand,CS Zuid,Factblok CPUM 2022 NOZU"/>
    <m/>
    <n v="8"/>
    <x v="9"/>
    <x v="3"/>
    <x v="1"/>
    <x v="0"/>
    <x v="20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09-01T00:00:00"/>
    <d v="2021-09-30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12"/>
    <n v="800100"/>
    <x v="1"/>
    <s v="GC5VNL,GC5VNL,GC5VNL,GC5VNL,GC5VNL,GC5VNL,GC5VNL,GC5VNL"/>
    <s v="Ja "/>
    <s v="FA Verzamel maand,CS Zuid,Factblok CPUM 2022 NOZU"/>
    <m/>
    <n v="9"/>
    <x v="10"/>
    <x v="3"/>
    <x v="1"/>
    <x v="0"/>
    <x v="21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10-01T00:00:00"/>
    <d v="2021-10-31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14"/>
    <n v="800100"/>
    <x v="1"/>
    <s v="GC5VNL,GC5VNL,GC5VNL,GC5VNL,GC5VNL,GC5VNL,GC5VNL,GC5VNL,GC5VNL"/>
    <s v="Ja "/>
    <s v="FA Verzamel maand,CS Zuid,Factblok CPUM 2022 NOZU"/>
    <m/>
    <n v="10"/>
    <x v="11"/>
    <x v="0"/>
    <x v="1"/>
    <x v="0"/>
    <x v="20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11-01T00:00:00"/>
    <d v="2021-11-30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15"/>
    <n v="800100"/>
    <x v="1"/>
    <s v="GC5VNL,GC5VNL,GC5VNL,GC5VNL,GC5VNL,GC5VNL,GC5VNL,GC5VNL,GC5VNL,GC5VNL"/>
    <s v="Ja "/>
    <s v="FA Verzamel maand,CS Zuid,Factblok CPUM 2022 NOZU"/>
    <m/>
    <n v="11"/>
    <x v="0"/>
    <x v="0"/>
    <x v="1"/>
    <x v="0"/>
    <x v="21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1-12-01T00:00:00"/>
    <d v="2021-12-31T00:00:00"/>
    <s v="301395,4342,21317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17"/>
    <n v="800100"/>
    <x v="1"/>
    <s v="GC5VNL,GC5VNL,GC5VNL,GC5VNL,GC5VNL,GC5VNL,GC5VNL,GC5VNL,GC5VNL,GC5VNL,GC5VNL"/>
    <s v="Ja "/>
    <s v="FA Verzamel maand,CS Zuid,Factblok CPUM 2022 NOZU"/>
    <m/>
    <n v="12"/>
    <x v="1"/>
    <x v="0"/>
    <x v="1"/>
    <x v="0"/>
    <x v="20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op afroep "/>
    <d v="2021-01-01T00:00:00"/>
    <d v="2021-01-31T00:00:00"/>
    <s v="301395,4342,21317"/>
    <m/>
    <m/>
    <x v="0"/>
    <x v="0"/>
    <m/>
    <m/>
    <s v="2500 euro s-grijs"/>
    <n v="1"/>
    <s v="MAAND"/>
    <s v="HU2500"/>
    <x v="43"/>
    <s v="H"/>
    <s v="A"/>
    <s v="NL-1"/>
    <x v="0"/>
    <s v="Huur 2500 ltr. rolcontainer           "/>
    <n v="23.83"/>
    <n v="23.83"/>
    <x v="2"/>
    <n v="800000"/>
    <x v="0"/>
    <m/>
    <s v="Ja "/>
    <s v="FA Verzamel maand,CS Zuid,Factblok CPUM 2022 NOZU"/>
    <m/>
    <n v="1"/>
    <x v="2"/>
    <x v="1"/>
    <x v="1"/>
    <x v="0"/>
    <x v="0"/>
    <n v="23.83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3"/>
    <x v="13"/>
    <s v="5927 NP"/>
    <x v="0"/>
    <s v="226k213192"/>
    <s v="Restafval 2500 liter abonnement "/>
    <d v="2020-12-01T00:00:00"/>
    <d v="2020-12-31T00:00:00"/>
    <s v="301395,4342,21317"/>
    <n v="101100"/>
    <s v="brandbaar bedrijfsafval, route"/>
    <x v="2"/>
    <x v="0"/>
    <s v="11B720001946"/>
    <m/>
    <s v="2500 euro s-grijs"/>
    <n v="1"/>
    <s v="MAAND"/>
    <s v="AB2500-REST"/>
    <x v="40"/>
    <s v="H"/>
    <s v="A"/>
    <s v="NL-1"/>
    <x v="0"/>
    <s v="Abonnement 2500 ltr. restafval rolcontainer          "/>
    <n v="202.1"/>
    <n v="202.1"/>
    <x v="0"/>
    <n v="800100"/>
    <x v="1"/>
    <s v="VE5152"/>
    <s v="Ja "/>
    <s v="FA Verzamel maand,CS Zuid,Factblok CPUM 2022 NOZU"/>
    <m/>
    <n v="12"/>
    <x v="1"/>
    <x v="0"/>
    <x v="0"/>
    <x v="0"/>
    <x v="20"/>
    <n v="202.1"/>
    <n v="0"/>
    <x v="0"/>
    <n v="0"/>
    <n v="44.358552631578952"/>
    <n v="319.38157894736844"/>
    <n v="328.25328947368422"/>
    <n v="195.17763157894737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06-07T00:00:00"/>
    <d v="2021-06-30T00:00:00"/>
    <s v="301385,4342,21106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42.72"/>
    <n v="42.72"/>
    <x v="7"/>
    <n v="800100"/>
    <x v="3"/>
    <s v="GC4VNL"/>
    <s v="Ja "/>
    <s v="FA Verzamel maand,CS Zuid,Factblok CPUM 2022 NOZU"/>
    <m/>
    <n v="6"/>
    <x v="7"/>
    <x v="2"/>
    <x v="1"/>
    <x v="0"/>
    <x v="22"/>
    <n v="42.72"/>
    <n v="0"/>
    <x v="0"/>
    <n v="0"/>
    <n v="7.7092105263157897"/>
    <n v="55.506315789473682"/>
    <n v="57.048157894736839"/>
    <n v="33.920526315789473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07-01T00:00:00"/>
    <d v="2021-07-31T00:00:00"/>
    <s v="301385,4342,21106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8"/>
    <n v="800100"/>
    <x v="3"/>
    <s v="GC4VNL,GC4VNL"/>
    <s v="Ja "/>
    <s v="FA Verzamel maand,CS Zuid,Factblok CPUM 2022 NOZU"/>
    <m/>
    <n v="7"/>
    <x v="8"/>
    <x v="3"/>
    <x v="1"/>
    <x v="0"/>
    <x v="23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08-01T00:00:00"/>
    <d v="2021-08-31T00:00:00"/>
    <s v="301385,4342,21106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10"/>
    <n v="800100"/>
    <x v="3"/>
    <s v="GC4VNL,GC4VNL,GC4VNL"/>
    <s v="Ja "/>
    <s v="FA Verzamel maand,CS Zuid,Factblok CPUM 2022 NOZU"/>
    <m/>
    <n v="8"/>
    <x v="9"/>
    <x v="3"/>
    <x v="1"/>
    <x v="0"/>
    <x v="23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09-01T00:00:00"/>
    <d v="2021-09-30T00:00:00"/>
    <s v="301385,4342,21106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12"/>
    <n v="800100"/>
    <x v="3"/>
    <s v="GC4VNL,GC4VNL,GC4VNL,GC4VNL"/>
    <s v="Ja "/>
    <s v="FA Verzamel maand,CS Zuid,Factblok CPUM 2022 NOZU"/>
    <m/>
    <n v="9"/>
    <x v="10"/>
    <x v="3"/>
    <x v="1"/>
    <x v="0"/>
    <x v="24"/>
    <n v="53.41"/>
    <n v="0"/>
    <x v="0"/>
    <n v="0"/>
    <n v="9.6365131578947381"/>
    <n v="69.382894736842104"/>
    <n v="71.310197368421058"/>
    <n v="42.400657894736845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10-01T00:00:00"/>
    <d v="2021-10-31T00:00:00"/>
    <s v="301385,4342,21106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14"/>
    <n v="800100"/>
    <x v="3"/>
    <s v="GC4VNL,GC4VNL,GC4VNL,GC4VNL,GC4VNL"/>
    <s v="Ja "/>
    <s v="FA Verzamel maand,CS Zuid,Factblok CPUM 2022 NOZU"/>
    <m/>
    <n v="10"/>
    <x v="11"/>
    <x v="0"/>
    <x v="1"/>
    <x v="0"/>
    <x v="23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11-01T00:00:00"/>
    <d v="2021-11-30T00:00:00"/>
    <s v="301385,4342,21106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15"/>
    <n v="800100"/>
    <x v="3"/>
    <s v="GC4VNL,GC4VNL,GC4VNL,GC4VNL,GC4VNL,GC4VNL"/>
    <s v="Ja "/>
    <s v="FA Verzamel maand,CS Zuid,Factblok CPUM 2022 NOZU"/>
    <m/>
    <n v="11"/>
    <x v="0"/>
    <x v="0"/>
    <x v="1"/>
    <x v="0"/>
    <x v="24"/>
    <n v="53.41"/>
    <n v="0"/>
    <x v="0"/>
    <n v="0"/>
    <n v="9.6365131578947381"/>
    <n v="69.382894736842104"/>
    <n v="71.310197368421058"/>
    <n v="42.400657894736845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12-01T00:00:00"/>
    <d v="2021-12-31T00:00:00"/>
    <s v="301385,4342,21106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17"/>
    <n v="800100"/>
    <x v="3"/>
    <s v="GC4VNL,GC4VNL,GC4VNL,GC4VNL,GC4VNL,GC4VNL,GC4VNL"/>
    <s v="Ja "/>
    <s v="FA Verzamel maand,CS Zuid,Factblok CPUM 2022 NOZU"/>
    <m/>
    <n v="12"/>
    <x v="1"/>
    <x v="0"/>
    <x v="1"/>
    <x v="0"/>
    <x v="23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op afroep "/>
    <d v="2021-03-01T00:00:00"/>
    <d v="2021-03-31T00:00:00"/>
    <s v="301385,4342,21106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4"/>
    <n v="800000"/>
    <x v="0"/>
    <m/>
    <s v="Ja "/>
    <s v="FA Verzamel maand,CS Zuid,Factblok CPUM 2022 NOZU"/>
    <m/>
    <n v="3"/>
    <x v="4"/>
    <x v="1"/>
    <x v="1"/>
    <x v="0"/>
    <x v="0"/>
    <n v="10.06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op afroep "/>
    <d v="2021-04-01T00:00:00"/>
    <d v="2021-04-30T00:00:00"/>
    <s v="301385,4342,21106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5"/>
    <n v="800000"/>
    <x v="0"/>
    <m/>
    <s v="Ja "/>
    <s v="FA Verzamel maand,CS Zuid,Factblok CPUM 2022 NOZU"/>
    <m/>
    <n v="4"/>
    <x v="5"/>
    <x v="2"/>
    <x v="1"/>
    <x v="0"/>
    <x v="0"/>
    <n v="10.06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op afroep "/>
    <d v="2021-05-01T00:00:00"/>
    <d v="2021-05-31T00:00:00"/>
    <s v="301385,4342,21106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6"/>
    <n v="800000"/>
    <x v="0"/>
    <m/>
    <s v="Ja "/>
    <s v="FA Verzamel maand,CS Zuid,Factblok CPUM 2022 NOZU"/>
    <m/>
    <n v="5"/>
    <x v="6"/>
    <x v="2"/>
    <x v="1"/>
    <x v="0"/>
    <x v="0"/>
    <n v="10.06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op afroep "/>
    <d v="2021-06-01T00:00:00"/>
    <d v="2021-06-06T00:00:00"/>
    <s v="301385,4342,21106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2.0099999999999998"/>
    <n v="2.0099999999999998"/>
    <x v="7"/>
    <n v="800000"/>
    <x v="0"/>
    <m/>
    <s v="Ja "/>
    <s v="FA Verzamel maand,CS Zuid,Factblok CPUM 2022 NOZU"/>
    <m/>
    <n v="6"/>
    <x v="7"/>
    <x v="2"/>
    <x v="1"/>
    <x v="0"/>
    <x v="0"/>
    <n v="2.0099999999999998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1-02-01T00:00:00"/>
    <d v="2021-02-28T00:00:00"/>
    <s v="301385,4342,21106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3"/>
    <n v="800100"/>
    <x v="3"/>
    <s v="VE4142"/>
    <s v="Ja "/>
    <s v="FA Verzamel maand,CS Zuid,Factblok CPUM 2022 NOZU"/>
    <m/>
    <n v="2"/>
    <x v="3"/>
    <x v="1"/>
    <x v="1"/>
    <x v="0"/>
    <x v="25"/>
    <n v="53.41"/>
    <n v="0"/>
    <x v="0"/>
    <n v="0"/>
    <n v="8.9940789473684202"/>
    <n v="64.757368421052632"/>
    <n v="66.556184210526311"/>
    <n v="39.573947368421052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op afroep "/>
    <d v="2021-01-01T00:00:00"/>
    <d v="2021-01-31T00:00:00"/>
    <s v="301385,4342,21106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2"/>
    <n v="800000"/>
    <x v="0"/>
    <m/>
    <s v="Ja "/>
    <s v="FA Verzamel maand,CS Zuid,Factblok CPUM 2022 NOZU"/>
    <m/>
    <n v="1"/>
    <x v="2"/>
    <x v="1"/>
    <x v="1"/>
    <x v="0"/>
    <x v="0"/>
    <n v="10.06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21"/>
    <x v="21"/>
    <s v="5913 GA"/>
    <x v="0"/>
    <s v="226k213236"/>
    <s v="Restafval 1100 ltr abonnement "/>
    <d v="2020-12-01T00:00:00"/>
    <d v="2020-12-31T00:00:00"/>
    <s v="301385,4342,21106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53.41"/>
    <n v="53.41"/>
    <x v="0"/>
    <n v="800100"/>
    <x v="3"/>
    <s v="VE4142"/>
    <s v="Ja "/>
    <s v="FA Verzamel maand,CS Zuid,Factblok CPUM 2022 NOZU"/>
    <m/>
    <n v="12"/>
    <x v="1"/>
    <x v="0"/>
    <x v="0"/>
    <x v="0"/>
    <x v="23"/>
    <n v="53.41"/>
    <n v="0"/>
    <x v="0"/>
    <n v="0"/>
    <n v="9.9577302631578952"/>
    <n v="71.69565789473684"/>
    <n v="73.687203947368417"/>
    <n v="43.814013157894735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06-07T00:00:00"/>
    <d v="2021-06-30T00:00:00"/>
    <s v="301395,4342,21321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83.85"/>
    <n v="83.85"/>
    <x v="7"/>
    <n v="800100"/>
    <x v="1"/>
    <s v="GC1VNL"/>
    <s v="Ja "/>
    <s v="FA Verzamel maand,CS Zuid,Factblok CPUM 2022 NOZU"/>
    <m/>
    <n v="6"/>
    <x v="7"/>
    <x v="2"/>
    <x v="1"/>
    <x v="0"/>
    <x v="10"/>
    <n v="83.85"/>
    <n v="0"/>
    <x v="0"/>
    <n v="0"/>
    <n v="15.453947368421053"/>
    <n v="111.26842105263157"/>
    <n v="114.35921052631578"/>
    <n v="67.997368421052627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07-01T00:00:00"/>
    <d v="2021-07-31T00:00:00"/>
    <s v="301395,4342,21321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8"/>
    <n v="800100"/>
    <x v="1"/>
    <s v="GC1VNL,GC1VNL"/>
    <s v="Ja "/>
    <s v="FA Verzamel maand,CS Zuid,Factblok CPUM 2022 NOZU"/>
    <m/>
    <n v="7"/>
    <x v="8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08-01T00:00:00"/>
    <d v="2021-08-31T00:00:00"/>
    <s v="301395,4342,21321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0"/>
    <n v="800100"/>
    <x v="1"/>
    <s v="GC1VNL,GC1VNL,GC1VNL"/>
    <s v="Ja "/>
    <s v="FA Verzamel maand,CS Zuid,Factblok CPUM 2022 NOZU"/>
    <m/>
    <n v="8"/>
    <x v="9"/>
    <x v="3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09-01T00:00:00"/>
    <d v="2021-09-30T00:00:00"/>
    <s v="301395,4342,21321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2"/>
    <n v="800100"/>
    <x v="1"/>
    <s v="GC1VNL,GC1VNL,GC1VNL,GC1VNL"/>
    <s v="Ja "/>
    <s v="FA Verzamel maand,CS Zuid,Factblok CPUM 2022 NOZU"/>
    <m/>
    <n v="9"/>
    <x v="10"/>
    <x v="3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10-01T00:00:00"/>
    <d v="2021-10-31T00:00:00"/>
    <s v="301395,4342,21321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4"/>
    <n v="800100"/>
    <x v="1"/>
    <s v="GC1VNL,GC1VNL,GC1VNL,GC1VNL,GC1VNL"/>
    <s v="Ja "/>
    <s v="FA Verzamel maand,CS Zuid,Factblok CPUM 2022 NOZU"/>
    <m/>
    <n v="10"/>
    <x v="1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11-01T00:00:00"/>
    <d v="2021-11-30T00:00:00"/>
    <s v="301395,4342,21321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5"/>
    <n v="800100"/>
    <x v="1"/>
    <s v="GC1VNL,GC1VNL,GC1VNL,GC1VNL,GC1VNL,GC1VNL"/>
    <s v="Ja "/>
    <s v="FA Verzamel maand,CS Zuid,Factblok CPUM 2022 NOZU"/>
    <m/>
    <n v="11"/>
    <x v="0"/>
    <x v="0"/>
    <x v="1"/>
    <x v="0"/>
    <x v="12"/>
    <n v="104.82"/>
    <n v="0"/>
    <x v="0"/>
    <n v="0"/>
    <n v="19.317434210526315"/>
    <n v="139.08552631578945"/>
    <n v="142.94901315789474"/>
    <n v="84.99671052631578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12-01T00:00:00"/>
    <d v="2021-12-31T00:00:00"/>
    <s v="301395,4342,21321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17"/>
    <n v="800100"/>
    <x v="1"/>
    <s v="GC1VNL,GC1VNL,GC1VNL,GC1VNL,GC1VNL,GC1VNL,GC1VNL"/>
    <s v="Ja "/>
    <s v="FA Verzamel maand,CS Zuid,Factblok CPUM 2022 NOZU"/>
    <m/>
    <n v="12"/>
    <x v="1"/>
    <x v="0"/>
    <x v="1"/>
    <x v="0"/>
    <x v="11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op afroep Afsluitbaar"/>
    <d v="2021-03-01T00:00:00"/>
    <d v="2021-03-31T00:00:00"/>
    <s v="301395,4342,21321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4"/>
    <n v="800000"/>
    <x v="0"/>
    <m/>
    <s v="Ja "/>
    <s v="FA Verzamel maand,CS Zuid,Factblok CPUM 2022 NOZU"/>
    <m/>
    <n v="3"/>
    <x v="4"/>
    <x v="1"/>
    <x v="1"/>
    <x v="0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op afroep Afsluitbaar"/>
    <d v="2021-04-01T00:00:00"/>
    <d v="2021-04-30T00:00:00"/>
    <s v="301395,4342,21321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5"/>
    <n v="800000"/>
    <x v="0"/>
    <m/>
    <s v="Ja "/>
    <s v="FA Verzamel maand,CS Zuid,Factblok CPUM 2022 NOZU"/>
    <m/>
    <n v="4"/>
    <x v="5"/>
    <x v="2"/>
    <x v="1"/>
    <x v="0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op afroep Afsluitbaar"/>
    <d v="2021-05-01T00:00:00"/>
    <d v="2021-05-31T00:00:00"/>
    <s v="301395,4342,21321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6"/>
    <n v="800000"/>
    <x v="0"/>
    <m/>
    <s v="Ja "/>
    <s v="FA Verzamel maand,CS Zuid,Factblok CPUM 2022 NOZU"/>
    <m/>
    <n v="5"/>
    <x v="6"/>
    <x v="2"/>
    <x v="1"/>
    <x v="0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op afroep Afsluitbaar"/>
    <d v="2021-06-01T00:00:00"/>
    <d v="2021-06-06T00:00:00"/>
    <s v="301395,4342,21321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2.0099999999999998"/>
    <n v="2.0099999999999998"/>
    <x v="7"/>
    <n v="800000"/>
    <x v="0"/>
    <m/>
    <s v="Ja "/>
    <s v="FA Verzamel maand,CS Zuid,Factblok CPUM 2022 NOZU"/>
    <m/>
    <n v="6"/>
    <x v="7"/>
    <x v="2"/>
    <x v="1"/>
    <x v="0"/>
    <x v="0"/>
    <n v="2.0099999999999998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1-02-01T00:00:00"/>
    <d v="2021-02-28T00:00:00"/>
    <s v="301395,4342,21321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04.82"/>
    <n v="104.82"/>
    <x v="3"/>
    <n v="800100"/>
    <x v="1"/>
    <s v="VE1152"/>
    <s v="Ja "/>
    <s v="FA Verzamel maand,CS Zuid,Factblok CPUM 2022 NOZU"/>
    <m/>
    <n v="2"/>
    <x v="3"/>
    <x v="1"/>
    <x v="1"/>
    <x v="0"/>
    <x v="13"/>
    <n v="104.82"/>
    <n v="0"/>
    <x v="0"/>
    <n v="0"/>
    <n v="18.029605263157894"/>
    <n v="129.81315789473683"/>
    <n v="133.4190789473684"/>
    <n v="79.330263157894734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op afroep Afsluitbaar"/>
    <d v="2021-01-01T00:00:00"/>
    <d v="2021-01-31T00:00:00"/>
    <s v="301395,4342,21321"/>
    <m/>
    <m/>
    <x v="0"/>
    <x v="0"/>
    <m/>
    <m/>
    <s v="1100 din k-vg/grijs dks pl"/>
    <n v="1"/>
    <s v="MAAND"/>
    <s v="HU1100"/>
    <x v="39"/>
    <s v="H"/>
    <s v="A"/>
    <s v="NL-1"/>
    <x v="0"/>
    <s v="Huur 1100 ltr. rolcontainer           "/>
    <n v="10.06"/>
    <n v="10.06"/>
    <x v="2"/>
    <n v="800000"/>
    <x v="0"/>
    <m/>
    <s v="Ja "/>
    <s v="FA Verzamel maand,CS Zuid,Factblok CPUM 2022 NOZU"/>
    <m/>
    <n v="1"/>
    <x v="2"/>
    <x v="1"/>
    <x v="1"/>
    <x v="0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3"/>
    <s v="Restafval 1100 liter abonnement Afsluitbaar"/>
    <d v="2020-12-01T00:00:00"/>
    <d v="2020-12-31T00:00:00"/>
    <s v="301395,4342,21321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17.02"/>
    <n v="117.02"/>
    <x v="0"/>
    <n v="800100"/>
    <x v="1"/>
    <s v="VE1152"/>
    <s v="Ja "/>
    <s v="FA Verzamel maand,CS Zuid,Factblok CPUM 2022 NOZU"/>
    <m/>
    <n v="12"/>
    <x v="1"/>
    <x v="0"/>
    <x v="0"/>
    <x v="0"/>
    <x v="11"/>
    <n v="117.02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1-01T00:00:00"/>
    <d v="2021-01-31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2"/>
    <n v="800100"/>
    <x v="1"/>
    <s v="GC2VNL"/>
    <s v="Ja "/>
    <s v="FA Verzamel maand,CS Zuid,Factblok CPUM 2022 NOZU"/>
    <m/>
    <n v="1"/>
    <x v="2"/>
    <x v="1"/>
    <x v="1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2-01T00:00:00"/>
    <d v="2021-02-28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3"/>
    <n v="800100"/>
    <x v="1"/>
    <s v="GC2VNL,GC2VNL"/>
    <s v="Ja "/>
    <s v="FA Verzamel maand,CS Zuid,Factblok CPUM 2022 NOZU"/>
    <m/>
    <n v="2"/>
    <x v="3"/>
    <x v="1"/>
    <x v="1"/>
    <x v="0"/>
    <x v="13"/>
    <n v="113.56"/>
    <n v="0"/>
    <x v="0"/>
    <n v="0"/>
    <n v="18.029605263157894"/>
    <n v="129.81315789473683"/>
    <n v="133.4190789473684"/>
    <n v="79.330263157894734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3-01T00:00:00"/>
    <d v="2021-03-31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4"/>
    <n v="800100"/>
    <x v="1"/>
    <s v="GC2VNL,GC2VNL,GC2VNL"/>
    <s v="Ja "/>
    <s v="FA Verzamel maand,CS Zuid,Factblok CPUM 2022 NOZU"/>
    <m/>
    <n v="3"/>
    <x v="4"/>
    <x v="1"/>
    <x v="1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4-01T00:00:00"/>
    <d v="2021-04-30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5"/>
    <n v="800100"/>
    <x v="1"/>
    <s v="GC2VNL,GC2VNL,GC2VNL,GC2VNL"/>
    <s v="Ja "/>
    <s v="FA Verzamel maand,CS Zuid,Factblok CPUM 2022 NOZU"/>
    <m/>
    <n v="4"/>
    <x v="5"/>
    <x v="2"/>
    <x v="1"/>
    <x v="0"/>
    <x v="12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5-01T00:00:00"/>
    <d v="2021-05-31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6"/>
    <n v="800100"/>
    <x v="1"/>
    <s v="GC2VNL,GC2VNL,GC2VNL,GC2VNL,GC2VNL"/>
    <s v="Ja "/>
    <s v="FA Verzamel maand,CS Zuid,Factblok CPUM 2022 NOZU"/>
    <m/>
    <n v="5"/>
    <x v="6"/>
    <x v="2"/>
    <x v="1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6-01T00:00:00"/>
    <d v="2021-06-30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7"/>
    <n v="800100"/>
    <x v="1"/>
    <s v="GC2VNL,GC2VNL,GC2VNL,GC2VNL,GC2VNL,GC2VNL"/>
    <s v="Ja "/>
    <s v="FA Verzamel maand,CS Zuid,Factblok CPUM 2022 NOZU"/>
    <m/>
    <n v="6"/>
    <x v="7"/>
    <x v="2"/>
    <x v="1"/>
    <x v="0"/>
    <x v="12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7-01T00:00:00"/>
    <d v="2021-07-31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8"/>
    <n v="800100"/>
    <x v="1"/>
    <s v="GC2VNL,GC2VNL,GC2VNL,GC2VNL,GC2VNL,GC2VNL,GC2VNL"/>
    <s v="Ja "/>
    <s v="FA Verzamel maand,CS Zuid,Factblok CPUM 2022 NOZU"/>
    <m/>
    <n v="7"/>
    <x v="8"/>
    <x v="3"/>
    <x v="1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8-01T00:00:00"/>
    <d v="2021-08-31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10"/>
    <n v="800100"/>
    <x v="1"/>
    <s v="GC2VNL,GC2VNL,GC2VNL,GC2VNL,GC2VNL,GC2VNL,GC2VNL,GC2VNL"/>
    <s v="Ja "/>
    <s v="FA Verzamel maand,CS Zuid,Factblok CPUM 2022 NOZU"/>
    <m/>
    <n v="8"/>
    <x v="9"/>
    <x v="3"/>
    <x v="1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09-01T00:00:00"/>
    <d v="2021-09-30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12"/>
    <n v="800100"/>
    <x v="1"/>
    <s v="GC2VNL,GC2VNL,GC2VNL,GC2VNL,GC2VNL,GC2VNL,GC2VNL,GC2VNL,GC2VNL"/>
    <s v="Ja "/>
    <s v="FA Verzamel maand,CS Zuid,Factblok CPUM 2022 NOZU"/>
    <m/>
    <n v="9"/>
    <x v="10"/>
    <x v="3"/>
    <x v="1"/>
    <x v="0"/>
    <x v="12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10-01T00:00:00"/>
    <d v="2021-10-31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14"/>
    <n v="800100"/>
    <x v="1"/>
    <s v="GC2VNL,GC2VNL,GC2VNL,GC2VNL,GC2VNL,GC2VNL,GC2VNL,GC2VNL,GC2VNL,GC2VNL"/>
    <s v="Ja "/>
    <s v="FA Verzamel maand,CS Zuid,Factblok CPUM 2022 NOZU"/>
    <m/>
    <n v="10"/>
    <x v="11"/>
    <x v="0"/>
    <x v="1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11-01T00:00:00"/>
    <d v="2021-11-30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15"/>
    <n v="800100"/>
    <x v="1"/>
    <s v="GC2VNL,GC2VNL,GC2VNL,GC2VNL,GC2VNL,GC2VNL,GC2VNL,GC2VNL,GC2VNL,GC2VNL,GC2VNL"/>
    <s v="Ja "/>
    <s v="FA Verzamel maand,CS Zuid,Factblok CPUM 2022 NOZU"/>
    <m/>
    <n v="11"/>
    <x v="0"/>
    <x v="0"/>
    <x v="1"/>
    <x v="0"/>
    <x v="12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1-12-01T00:00:00"/>
    <d v="2021-12-31T00:00:00"/>
    <s v="302604,4342,22029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17"/>
    <n v="800100"/>
    <x v="1"/>
    <s v="GC2VNL,GC2VNL,GC2VNL,GC2VNL,GC2VNL,GC2VNL,GC2VNL,GC2VNL,GC2VNL,GC2VNL,GC2VNL,GC2VNL"/>
    <s v="Ja "/>
    <s v="FA Verzamel maand,CS Zuid,Factblok CPUM 2022 NOZU"/>
    <m/>
    <n v="12"/>
    <x v="1"/>
    <x v="0"/>
    <x v="1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3"/>
    <s v="Restafval 1100 liter abonnement "/>
    <d v="2020-12-01T00:00:00"/>
    <d v="2020-12-31T00:00:00"/>
    <s v="302604,4342,22029"/>
    <n v="101100"/>
    <s v="brandbaar bedrijfsafval, route"/>
    <x v="2"/>
    <x v="0"/>
    <s v="11B720001946"/>
    <m/>
    <s v="1100 din k-vg/grijs dks pl"/>
    <n v="1"/>
    <s v="MAAND"/>
    <s v="AB1100-REST"/>
    <x v="38"/>
    <s v="H"/>
    <s v="A"/>
    <s v="NL-1"/>
    <x v="0"/>
    <s v="Abonnement 1100 ltr. restafval rolcontainer          "/>
    <n v="113.56"/>
    <n v="113.56"/>
    <x v="0"/>
    <n v="800100"/>
    <x v="1"/>
    <s v="VE2142"/>
    <s v="Ja "/>
    <s v="FA Verzamel maand,CS Zuid,Factblok CPUM 2022 NOZU"/>
    <m/>
    <n v="12"/>
    <x v="1"/>
    <x v="0"/>
    <x v="0"/>
    <x v="0"/>
    <x v="11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1-01T00:00:00"/>
    <d v="2021-01-31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2"/>
    <n v="800100"/>
    <x v="3"/>
    <s v="GC2VNL"/>
    <s v="Ja "/>
    <s v="FA Verzamel maand,CS Zuid,Factblok CPUM 2022 NOZU"/>
    <m/>
    <n v="1"/>
    <x v="2"/>
    <x v="1"/>
    <x v="1"/>
    <x v="0"/>
    <x v="26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2-01T00:00:00"/>
    <d v="2021-02-28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3"/>
    <n v="800100"/>
    <x v="3"/>
    <s v="GC2VNL,GC2VNL"/>
    <s v="Ja "/>
    <s v="FA Verzamel maand,CS Zuid,Factblok CPUM 2022 NOZU"/>
    <m/>
    <n v="2"/>
    <x v="3"/>
    <x v="1"/>
    <x v="1"/>
    <x v="0"/>
    <x v="27"/>
    <n v="105.58"/>
    <n v="0"/>
    <x v="0"/>
    <n v="0"/>
    <n v="19.986842105263161"/>
    <n v="143.90526315789475"/>
    <n v="147.90263157894736"/>
    <n v="87.942105263157899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3-01T00:00:00"/>
    <d v="2021-03-31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4"/>
    <n v="800100"/>
    <x v="3"/>
    <s v="GC2VNL,GC2VNL,GC2VNL"/>
    <s v="Ja "/>
    <s v="FA Verzamel maand,CS Zuid,Factblok CPUM 2022 NOZU"/>
    <m/>
    <n v="3"/>
    <x v="4"/>
    <x v="1"/>
    <x v="1"/>
    <x v="0"/>
    <x v="26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4-01T00:00:00"/>
    <d v="2021-04-30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5"/>
    <n v="800100"/>
    <x v="3"/>
    <s v="GC2VNL,GC2VNL,GC2VNL,GC2VNL"/>
    <s v="Ja "/>
    <s v="FA Verzamel maand,CS Zuid,Factblok CPUM 2022 NOZU"/>
    <m/>
    <n v="4"/>
    <x v="5"/>
    <x v="2"/>
    <x v="1"/>
    <x v="0"/>
    <x v="28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5-01T00:00:00"/>
    <d v="2021-05-31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6"/>
    <n v="800100"/>
    <x v="3"/>
    <s v="GC2VNL,GC2VNL,GC2VNL,GC2VNL,GC2VNL"/>
    <s v="Ja "/>
    <s v="FA Verzamel maand,CS Zuid,Factblok CPUM 2022 NOZU"/>
    <m/>
    <n v="5"/>
    <x v="6"/>
    <x v="2"/>
    <x v="1"/>
    <x v="0"/>
    <x v="26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6-01T00:00:00"/>
    <d v="2021-06-30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7"/>
    <n v="800100"/>
    <x v="3"/>
    <s v="GC2VNL,GC2VNL,GC2VNL,GC2VNL,GC2VNL,GC2VNL"/>
    <s v="Ja "/>
    <s v="FA Verzamel maand,CS Zuid,Factblok CPUM 2022 NOZU"/>
    <m/>
    <n v="6"/>
    <x v="7"/>
    <x v="2"/>
    <x v="1"/>
    <x v="0"/>
    <x v="28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7-01T00:00:00"/>
    <d v="2021-07-31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8"/>
    <n v="800100"/>
    <x v="3"/>
    <s v="GC2VNL,GC2VNL,GC2VNL,GC2VNL,GC2VNL,GC2VNL,GC2VNL"/>
    <s v="Ja "/>
    <s v="FA Verzamel maand,CS Zuid,Factblok CPUM 2022 NOZU"/>
    <m/>
    <n v="7"/>
    <x v="8"/>
    <x v="3"/>
    <x v="1"/>
    <x v="0"/>
    <x v="26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8-01T00:00:00"/>
    <d v="2021-08-31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10"/>
    <n v="800100"/>
    <x v="3"/>
    <s v="GC2VNL,GC2VNL,GC2VNL,GC2VNL,GC2VNL,GC2VNL,GC2VNL,GC2VNL"/>
    <s v="Ja "/>
    <s v="FA Verzamel maand,CS Zuid,Factblok CPUM 2022 NOZU"/>
    <m/>
    <n v="8"/>
    <x v="9"/>
    <x v="3"/>
    <x v="1"/>
    <x v="0"/>
    <x v="26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09-01T00:00:00"/>
    <d v="2021-09-30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12"/>
    <n v="800100"/>
    <x v="3"/>
    <s v="GC2VNL,GC2VNL,GC2VNL,GC2VNL,GC2VNL,GC2VNL,GC2VNL,GC2VNL,GC2VNL"/>
    <s v="Ja "/>
    <s v="FA Verzamel maand,CS Zuid,Factblok CPUM 2022 NOZU"/>
    <m/>
    <n v="9"/>
    <x v="10"/>
    <x v="3"/>
    <x v="1"/>
    <x v="0"/>
    <x v="28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10-01T00:00:00"/>
    <d v="2021-10-31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14"/>
    <n v="800100"/>
    <x v="3"/>
    <s v="GC2VNL,GC2VNL,GC2VNL,GC2VNL,GC2VNL,GC2VNL,GC2VNL,GC2VNL,GC2VNL,GC2VNL"/>
    <s v="Ja "/>
    <s v="FA Verzamel maand,CS Zuid,Factblok CPUM 2022 NOZU"/>
    <m/>
    <n v="10"/>
    <x v="11"/>
    <x v="0"/>
    <x v="1"/>
    <x v="0"/>
    <x v="26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11-01T00:00:00"/>
    <d v="2021-11-30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15"/>
    <n v="800100"/>
    <x v="3"/>
    <s v="GC2VNL,GC2VNL,GC2VNL,GC2VNL,GC2VNL,GC2VNL,GC2VNL,GC2VNL,GC2VNL,GC2VNL,GC2VNL"/>
    <s v="Ja "/>
    <s v="FA Verzamel maand,CS Zuid,Factblok CPUM 2022 NOZU"/>
    <m/>
    <n v="11"/>
    <x v="0"/>
    <x v="0"/>
    <x v="1"/>
    <x v="0"/>
    <x v="28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1-12-01T00:00:00"/>
    <d v="2021-12-31T00:00:00"/>
    <s v="302604,4342,22029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17"/>
    <n v="800100"/>
    <x v="3"/>
    <s v="GC2VNL,GC2VNL,GC2VNL,GC2VNL,GC2VNL,GC2VNL,GC2VNL,GC2VNL,GC2VNL,GC2VNL,GC2VNL,GC2VNL"/>
    <s v="Ja "/>
    <s v="FA Verzamel maand,CS Zuid,Factblok CPUM 2022 NOZU"/>
    <m/>
    <n v="12"/>
    <x v="1"/>
    <x v="0"/>
    <x v="1"/>
    <x v="0"/>
    <x v="26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4"/>
    <x v="4"/>
    <s v="5924 VX"/>
    <x v="0"/>
    <s v="226k213124"/>
    <s v="Restafval 2500 liter abonnement "/>
    <d v="2020-12-01T00:00:00"/>
    <d v="2020-12-31T00:00:00"/>
    <s v="302604,4342,22029"/>
    <n v="101100"/>
    <s v="brandbaar bedrijfsafval, route"/>
    <x v="2"/>
    <x v="0"/>
    <s v="11B720001946"/>
    <m/>
    <s v="2500 euro s-grijs"/>
    <n v="1"/>
    <s v="MAAND"/>
    <s v="AB2500-REST"/>
    <x v="40"/>
    <s v="H"/>
    <s v="A"/>
    <s v="NL-1"/>
    <x v="0"/>
    <s v="Abonnement 2500 ltr. restafval rolcontainer          "/>
    <n v="105.58"/>
    <n v="105.58"/>
    <x v="0"/>
    <n v="800100"/>
    <x v="3"/>
    <s v="VE2142"/>
    <s v="Ja "/>
    <s v="FA Verzamel maand,CS Zuid,Factblok CPUM 2022 NOZU"/>
    <m/>
    <n v="12"/>
    <x v="1"/>
    <x v="0"/>
    <x v="0"/>
    <x v="0"/>
    <x v="26"/>
    <n v="105.58"/>
    <n v="0"/>
    <x v="0"/>
    <n v="0"/>
    <n v="22.128289473684216"/>
    <n v="159.32368421052632"/>
    <n v="163.74934210526317"/>
    <n v="97.364473684210537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1-01T00:00:00"/>
    <d v="2021-01-31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2"/>
    <n v="800100"/>
    <x v="1"/>
    <s v="GC3VNL"/>
    <s v="Ja "/>
    <s v="FA Verzamel maand,CS Zuid,Factblok CPUM 2022 NOZU"/>
    <m/>
    <n v="1"/>
    <x v="2"/>
    <x v="1"/>
    <x v="1"/>
    <x v="0"/>
    <x v="29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2-01T00:00:00"/>
    <d v="2021-02-28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3"/>
    <n v="800100"/>
    <x v="1"/>
    <s v="GC3VNL,GC3VNL"/>
    <s v="Ja "/>
    <s v="FA Verzamel maand,CS Zuid,Factblok CPUM 2022 NOZU"/>
    <m/>
    <n v="2"/>
    <x v="3"/>
    <x v="1"/>
    <x v="1"/>
    <x v="0"/>
    <x v="30"/>
    <n v="105.95"/>
    <n v="0"/>
    <x v="0"/>
    <n v="0"/>
    <n v="14.023026315789474"/>
    <n v="100.96578947368421"/>
    <n v="103.77039473684211"/>
    <n v="61.701315789473689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3-01T00:00:00"/>
    <d v="2021-03-31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4"/>
    <n v="800100"/>
    <x v="1"/>
    <s v="GC3VNL,GC3VNL,GC3VNL"/>
    <s v="Ja "/>
    <s v="FA Verzamel maand,CS Zuid,Factblok CPUM 2022 NOZU"/>
    <m/>
    <n v="3"/>
    <x v="4"/>
    <x v="1"/>
    <x v="1"/>
    <x v="0"/>
    <x v="29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4-01T00:00:00"/>
    <d v="2021-04-30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5"/>
    <n v="800100"/>
    <x v="1"/>
    <s v="GC3VNL,GC3VNL,GC3VNL,GC3VNL"/>
    <s v="Ja "/>
    <s v="FA Verzamel maand,CS Zuid,Factblok CPUM 2022 NOZU"/>
    <m/>
    <n v="4"/>
    <x v="5"/>
    <x v="2"/>
    <x v="1"/>
    <x v="0"/>
    <x v="31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5-01T00:00:00"/>
    <d v="2021-05-31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6"/>
    <n v="800100"/>
    <x v="1"/>
    <s v="GC3VNL,GC3VNL,GC3VNL,GC3VNL,GC3VNL"/>
    <s v="Ja "/>
    <s v="FA Verzamel maand,CS Zuid,Factblok CPUM 2022 NOZU"/>
    <m/>
    <n v="5"/>
    <x v="6"/>
    <x v="2"/>
    <x v="1"/>
    <x v="0"/>
    <x v="29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6-01T00:00:00"/>
    <d v="2021-06-30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7"/>
    <n v="800100"/>
    <x v="1"/>
    <s v="GC3VNL,GC3VNL,GC3VNL,GC3VNL,GC3VNL,GC3VNL"/>
    <s v="Ja "/>
    <s v="FA Verzamel maand,CS Zuid,Factblok CPUM 2022 NOZU"/>
    <m/>
    <n v="6"/>
    <x v="7"/>
    <x v="2"/>
    <x v="1"/>
    <x v="0"/>
    <x v="31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7-01T00:00:00"/>
    <d v="2021-07-31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8"/>
    <n v="800100"/>
    <x v="1"/>
    <s v="GC3VNL,GC3VNL,GC3VNL,GC3VNL,GC3VNL,GC3VNL,GC3VNL"/>
    <s v="Ja "/>
    <s v="FA Verzamel maand,CS Zuid,Factblok CPUM 2022 NOZU"/>
    <m/>
    <n v="7"/>
    <x v="8"/>
    <x v="3"/>
    <x v="1"/>
    <x v="0"/>
    <x v="29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8-01T00:00:00"/>
    <d v="2021-08-31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10"/>
    <n v="800100"/>
    <x v="1"/>
    <s v="GC3VNL,GC3VNL,GC3VNL,GC3VNL,GC3VNL,GC3VNL,GC3VNL,GC3VNL"/>
    <s v="Ja "/>
    <s v="FA Verzamel maand,CS Zuid,Factblok CPUM 2022 NOZU"/>
    <m/>
    <n v="8"/>
    <x v="9"/>
    <x v="3"/>
    <x v="1"/>
    <x v="0"/>
    <x v="29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09-01T00:00:00"/>
    <d v="2021-09-30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12"/>
    <n v="800100"/>
    <x v="1"/>
    <s v="GC3VNL,GC3VNL,GC3VNL,GC3VNL,GC3VNL,GC3VNL,GC3VNL,GC3VNL,GC3VNL"/>
    <s v="Ja "/>
    <s v="FA Verzamel maand,CS Zuid,Factblok CPUM 2022 NOZU"/>
    <m/>
    <n v="9"/>
    <x v="10"/>
    <x v="3"/>
    <x v="1"/>
    <x v="0"/>
    <x v="31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10-01T00:00:00"/>
    <d v="2021-10-31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14"/>
    <n v="800100"/>
    <x v="1"/>
    <s v="GC3VNL,GC3VNL,GC3VNL,GC3VNL,GC3VNL,GC3VNL,GC3VNL,GC3VNL,GC3VNL,GC3VNL"/>
    <s v="Ja "/>
    <s v="FA Verzamel maand,CS Zuid,Factblok CPUM 2022 NOZU"/>
    <m/>
    <n v="10"/>
    <x v="11"/>
    <x v="0"/>
    <x v="1"/>
    <x v="0"/>
    <x v="29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11-01T00:00:00"/>
    <d v="2021-11-30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15"/>
    <n v="800100"/>
    <x v="1"/>
    <s v="GC3VNL,GC3VNL,GC3VNL,GC3VNL,GC3VNL,GC3VNL,GC3VNL,GC3VNL,GC3VNL,GC3VNL,GC3VNL"/>
    <s v="Ja "/>
    <s v="FA Verzamel maand,CS Zuid,Factblok CPUM 2022 NOZU"/>
    <m/>
    <n v="11"/>
    <x v="0"/>
    <x v="0"/>
    <x v="1"/>
    <x v="0"/>
    <x v="31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1-12-01T00:00:00"/>
    <d v="2021-12-31T00:00:00"/>
    <s v="302330,4342,24011"/>
    <n v="1601010"/>
    <s v="brandbaar bedrijfsafval ter overslag"/>
    <x v="2"/>
    <x v="0"/>
    <s v="11B720005533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17"/>
    <n v="800100"/>
    <x v="1"/>
    <s v="GC3VNL,GC3VNL,GC3VNL,GC3VNL,GC3VNL,GC3VNL,GC3VNL,GC3VNL,GC3VNL,GC3VNL,GC3VNL,GC3VNL"/>
    <s v="Ja "/>
    <s v="FA Verzamel maand,CS Zuid,Factblok CPUM 2022 NOZU"/>
    <m/>
    <n v="12"/>
    <x v="1"/>
    <x v="0"/>
    <x v="1"/>
    <x v="0"/>
    <x v="29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5"/>
    <x v="5"/>
    <s v="5914 PV"/>
    <x v="0"/>
    <s v="226k213130"/>
    <s v="Restafval 770 liter abonnement "/>
    <d v="2020-12-01T00:00:00"/>
    <d v="2020-12-31T00:00:00"/>
    <s v="302330,4342,24011"/>
    <n v="101100"/>
    <s v="brandbaar bedrijfsafval, route"/>
    <x v="2"/>
    <x v="0"/>
    <s v="11B720001946"/>
    <m/>
    <s v="770 din k-vg/grijs deksel"/>
    <n v="1"/>
    <s v="MAAND"/>
    <s v="AB0770-REST"/>
    <x v="44"/>
    <s v="H"/>
    <s v="A"/>
    <s v="NL-1"/>
    <x v="0"/>
    <s v="Abonnement 770 ltr. restafval rolcontainer          "/>
    <n v="105.95"/>
    <n v="105.95"/>
    <x v="0"/>
    <n v="800100"/>
    <x v="1"/>
    <s v="VE3142"/>
    <s v="Ja "/>
    <s v="FA Verzamel maand,CS Zuid,Factblok CPUM 2022 NOZU"/>
    <m/>
    <n v="12"/>
    <x v="1"/>
    <x v="0"/>
    <x v="0"/>
    <x v="0"/>
    <x v="29"/>
    <n v="105.95"/>
    <n v="0"/>
    <x v="0"/>
    <n v="0"/>
    <n v="15.525493421052634"/>
    <n v="111.78355263157896"/>
    <n v="114.88865131578949"/>
    <n v="68.312171052631584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1-01T00:00:00"/>
    <d v="2021-01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2"/>
    <n v="800000"/>
    <x v="0"/>
    <m/>
    <s v="Ja "/>
    <s v="FA Verzamel maand,CS Zuid,Factblok CPUM 2022 NOZU"/>
    <m/>
    <n v="1"/>
    <x v="2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2-01T00:00:00"/>
    <d v="2021-02-28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3"/>
    <n v="800000"/>
    <x v="0"/>
    <m/>
    <s v="Ja "/>
    <s v="FA Verzamel maand,CS Zuid,Factblok CPUM 2022 NOZU"/>
    <m/>
    <n v="2"/>
    <x v="3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3-01T00:00:00"/>
    <d v="2021-03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4"/>
    <n v="800000"/>
    <x v="0"/>
    <m/>
    <s v="Ja "/>
    <s v="FA Verzamel maand,CS Zuid,Factblok CPUM 2022 NOZU"/>
    <m/>
    <n v="3"/>
    <x v="4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4-01T00:00:00"/>
    <d v="2021-04-30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5"/>
    <n v="800000"/>
    <x v="0"/>
    <m/>
    <s v="Ja "/>
    <s v="FA Verzamel maand,CS Zuid,Factblok CPUM 2022 NOZU"/>
    <m/>
    <n v="4"/>
    <x v="5"/>
    <x v="2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5-01T00:00:00"/>
    <d v="2021-05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6"/>
    <n v="800000"/>
    <x v="0"/>
    <m/>
    <s v="Ja "/>
    <s v="FA Verzamel maand,CS Zuid,Factblok CPUM 2022 NOZU"/>
    <m/>
    <n v="5"/>
    <x v="6"/>
    <x v="2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6-01T00:00:00"/>
    <d v="2021-06-30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7"/>
    <n v="800000"/>
    <x v="0"/>
    <m/>
    <s v="Ja "/>
    <s v="FA Verzamel maand,CS Zuid,Factblok CPUM 2022 NOZU"/>
    <m/>
    <n v="6"/>
    <x v="7"/>
    <x v="2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7-01T00:00:00"/>
    <d v="2021-07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8"/>
    <n v="800000"/>
    <x v="0"/>
    <m/>
    <s v="Ja "/>
    <s v="FA Verzamel maand,CS Zuid,Factblok CPUM 2022 NOZU"/>
    <m/>
    <n v="7"/>
    <x v="8"/>
    <x v="3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8-01T00:00:00"/>
    <d v="2021-08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0"/>
    <n v="800000"/>
    <x v="0"/>
    <m/>
    <s v="Ja "/>
    <s v="FA Verzamel maand,CS Zuid,Factblok CPUM 2022 NOZU"/>
    <m/>
    <n v="8"/>
    <x v="9"/>
    <x v="3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09-01T00:00:00"/>
    <d v="2021-09-30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2"/>
    <n v="800000"/>
    <x v="0"/>
    <m/>
    <s v="Ja "/>
    <s v="FA Verzamel maand,CS Zuid,Factblok CPUM 2022 NOZU"/>
    <m/>
    <n v="9"/>
    <x v="10"/>
    <x v="3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10-01T00:00:00"/>
    <d v="2021-10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4"/>
    <n v="800000"/>
    <x v="0"/>
    <m/>
    <s v="Ja "/>
    <s v="FA Verzamel maand,CS Zuid,Factblok CPUM 2022 NOZU"/>
    <m/>
    <n v="10"/>
    <x v="11"/>
    <x v="0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11-01T00:00:00"/>
    <d v="2021-11-30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5"/>
    <n v="800000"/>
    <x v="0"/>
    <m/>
    <s v="Ja "/>
    <s v="FA Verzamel maand,CS Zuid,Factblok CPUM 2022 NOZU"/>
    <m/>
    <n v="11"/>
    <x v="0"/>
    <x v="0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1-12-01T00:00:00"/>
    <d v="2021-12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7"/>
    <n v="800000"/>
    <x v="0"/>
    <m/>
    <s v="Ja "/>
    <s v="FA Verzamel maand,CS Zuid,Factblok CPUM 2022 NOZU"/>
    <m/>
    <n v="12"/>
    <x v="1"/>
    <x v="0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6"/>
    <s v="Papier 660 liter op afroep "/>
    <d v="2020-12-01T00:00:00"/>
    <d v="2020-12-31T00:00:00"/>
    <s v="301385,4342,21002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0"/>
    <n v="800000"/>
    <x v="0"/>
    <m/>
    <s v="Ja "/>
    <s v="FA Verzamel maand,CS Zuid,Factblok CPUM 2022 NOZU"/>
    <m/>
    <n v="12"/>
    <x v="1"/>
    <x v="0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3-01T00:00:00"/>
    <d v="2021-03-31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4"/>
    <n v="800100"/>
    <x v="1"/>
    <s v="GC1VNL"/>
    <s v="Ja "/>
    <s v="FA Verzamel maand,CS Zuid,Factblok CPUM 2022 NOZU"/>
    <m/>
    <n v="3"/>
    <x v="4"/>
    <x v="1"/>
    <x v="1"/>
    <x v="0"/>
    <x v="32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4-01T00:00:00"/>
    <d v="2021-04-30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5"/>
    <n v="800100"/>
    <x v="1"/>
    <s v="GC1VNL,GC1VNL"/>
    <s v="Ja "/>
    <s v="FA Verzamel maand,CS Zuid,Factblok CPUM 2022 NOZU"/>
    <m/>
    <n v="4"/>
    <x v="5"/>
    <x v="2"/>
    <x v="1"/>
    <x v="0"/>
    <x v="33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5-01T00:00:00"/>
    <d v="2021-05-31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6"/>
    <n v="800100"/>
    <x v="1"/>
    <s v="GC1VNL,GC1VNL,GC1VNL"/>
    <s v="Ja "/>
    <s v="FA Verzamel maand,CS Zuid,Factblok CPUM 2022 NOZU"/>
    <m/>
    <n v="5"/>
    <x v="6"/>
    <x v="2"/>
    <x v="1"/>
    <x v="0"/>
    <x v="32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6-01T00:00:00"/>
    <d v="2021-06-30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7"/>
    <n v="800100"/>
    <x v="1"/>
    <s v="GC1VNL,GC1VNL,GC1VNL,GC1VNL"/>
    <s v="Ja "/>
    <s v="FA Verzamel maand,CS Zuid,Factblok CPUM 2022 NOZU"/>
    <m/>
    <n v="6"/>
    <x v="7"/>
    <x v="2"/>
    <x v="1"/>
    <x v="0"/>
    <x v="33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7-01T00:00:00"/>
    <d v="2021-07-31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8"/>
    <n v="800100"/>
    <x v="1"/>
    <s v="GC1VNL,GC1VNL,GC1VNL,GC1VNL,GC1VNL"/>
    <s v="Ja "/>
    <s v="FA Verzamel maand,CS Zuid,Factblok CPUM 2022 NOZU"/>
    <m/>
    <n v="7"/>
    <x v="8"/>
    <x v="3"/>
    <x v="1"/>
    <x v="0"/>
    <x v="32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8-01T00:00:00"/>
    <d v="2021-08-31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10"/>
    <n v="800100"/>
    <x v="1"/>
    <s v="GC1VNL,GC1VNL,GC1VNL,GC1VNL,GC1VNL,GC1VNL"/>
    <s v="Ja "/>
    <s v="FA Verzamel maand,CS Zuid,Factblok CPUM 2022 NOZU"/>
    <m/>
    <n v="8"/>
    <x v="9"/>
    <x v="3"/>
    <x v="1"/>
    <x v="0"/>
    <x v="32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9-01T00:00:00"/>
    <d v="2021-09-30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12"/>
    <n v="800100"/>
    <x v="1"/>
    <s v="GC1VNL,GC1VNL,GC1VNL,GC1VNL,GC1VNL,GC1VNL,GC1VNL"/>
    <s v="Ja "/>
    <s v="FA Verzamel maand,CS Zuid,Factblok CPUM 2022 NOZU"/>
    <m/>
    <n v="9"/>
    <x v="10"/>
    <x v="3"/>
    <x v="1"/>
    <x v="0"/>
    <x v="33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10-01T00:00:00"/>
    <d v="2021-10-31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14"/>
    <n v="800100"/>
    <x v="1"/>
    <s v="GC1VNL,GC1VNL,GC1VNL,GC1VNL,GC1VNL,GC1VNL,GC1VNL,GC1VNL"/>
    <s v="Ja "/>
    <s v="FA Verzamel maand,CS Zuid,Factblok CPUM 2022 NOZU"/>
    <m/>
    <n v="10"/>
    <x v="11"/>
    <x v="0"/>
    <x v="1"/>
    <x v="0"/>
    <x v="32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11-01T00:00:00"/>
    <d v="2021-11-30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15"/>
    <n v="800100"/>
    <x v="1"/>
    <s v="GC1VNL,GC1VNL,GC1VNL,GC1VNL,GC1VNL,GC1VNL,GC1VNL,GC1VNL,GC1VNL"/>
    <s v="Ja "/>
    <s v="FA Verzamel maand,CS Zuid,Factblok CPUM 2022 NOZU"/>
    <m/>
    <n v="11"/>
    <x v="0"/>
    <x v="0"/>
    <x v="1"/>
    <x v="0"/>
    <x v="33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12-01T00:00:00"/>
    <d v="2021-12-31T00:00:00"/>
    <s v="301385,4342,21002"/>
    <n v="1601010"/>
    <s v="brandbaar bedrijfsafval ter overslag"/>
    <x v="2"/>
    <x v="0"/>
    <s v="11B720005533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17"/>
    <n v="800100"/>
    <x v="1"/>
    <s v="GC1VNL,GC1VNL,GC1VNL,GC1VNL,GC1VNL,GC1VNL,GC1VNL,GC1VNL,GC1VNL,GC1VNL"/>
    <s v="Ja "/>
    <s v="FA Verzamel maand,CS Zuid,Factblok CPUM 2022 NOZU"/>
    <m/>
    <n v="12"/>
    <x v="1"/>
    <x v="0"/>
    <x v="1"/>
    <x v="0"/>
    <x v="32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1-01T00:00:00"/>
    <d v="2021-01-31T00:00:00"/>
    <s v="301385,4342,21002"/>
    <n v="101100"/>
    <s v="brandbaar bedrijfsafval, route"/>
    <x v="2"/>
    <x v="0"/>
    <s v="11B720001946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2"/>
    <n v="800100"/>
    <x v="1"/>
    <s v="VE1142"/>
    <s v="Ja "/>
    <s v="FA Verzamel maand,CS Zuid,Factblok CPUM 2022 NOZU"/>
    <m/>
    <n v="1"/>
    <x v="2"/>
    <x v="1"/>
    <x v="1"/>
    <x v="0"/>
    <x v="32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1-02-01T00:00:00"/>
    <d v="2021-02-28T00:00:00"/>
    <s v="301385,4342,21002"/>
    <n v="101100"/>
    <s v="brandbaar bedrijfsafval, route"/>
    <x v="2"/>
    <x v="0"/>
    <s v="11B720001946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3"/>
    <n v="800100"/>
    <x v="1"/>
    <s v="VE1142,VE1142"/>
    <s v="Ja "/>
    <s v="FA Verzamel maand,CS Zuid,Factblok CPUM 2022 NOZU"/>
    <m/>
    <n v="2"/>
    <x v="3"/>
    <x v="1"/>
    <x v="1"/>
    <x v="0"/>
    <x v="34"/>
    <n v="202.69"/>
    <n v="0"/>
    <x v="0"/>
    <n v="0"/>
    <n v="36.059210526315788"/>
    <n v="259.62631578947367"/>
    <n v="266.83815789473681"/>
    <n v="158.66052631578947"/>
  </r>
  <r>
    <n v="474431"/>
    <n v="474477"/>
    <s v="Zwembad de Wisselslag"/>
    <s v="Rolcontainerdiensten"/>
    <s v="ROL,SPG,RCM Zuid"/>
    <x v="0"/>
    <x v="7"/>
    <x v="7"/>
    <s v="5921 AC"/>
    <x v="0"/>
    <s v="226k213138"/>
    <s v="Restafval 1100 liter abonnement "/>
    <d v="2020-12-01T00:00:00"/>
    <d v="2020-12-31T00:00:00"/>
    <s v="301385,4342,21002"/>
    <n v="101100"/>
    <s v="brandbaar bedrijfsafval, route"/>
    <x v="2"/>
    <x v="0"/>
    <s v="11B720001946"/>
    <m/>
    <s v="1100 din k-vg/grijs dks pl"/>
    <n v="2"/>
    <s v="MAAND"/>
    <s v="AB1100-REST"/>
    <x v="38"/>
    <s v="H"/>
    <s v="A"/>
    <s v="NL-1"/>
    <x v="0"/>
    <s v="Abonnement 1100 ltr. restafval rolcontainer          "/>
    <n v="101.35"/>
    <n v="202.69"/>
    <x v="0"/>
    <n v="800100"/>
    <x v="1"/>
    <s v="VE1142"/>
    <s v="Ja "/>
    <s v="FA Verzamel maand,CS Zuid,Factblok CPUM 2022 NOZU"/>
    <m/>
    <n v="12"/>
    <x v="1"/>
    <x v="0"/>
    <x v="0"/>
    <x v="0"/>
    <x v="32"/>
    <n v="202.69"/>
    <n v="0"/>
    <x v="0"/>
    <n v="0"/>
    <n v="39.922697368421055"/>
    <n v="287.44342105263155"/>
    <n v="295.42796052631576"/>
    <n v="175.65986842105264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1-01T00:00:00"/>
    <d v="2021-01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2"/>
    <n v="800100"/>
    <x v="1"/>
    <s v="VE5222"/>
    <s v="Ja "/>
    <s v="FA Verzamel maand,CS Zuid,Factblok CPUM 2022 NOZU"/>
    <m/>
    <n v="1"/>
    <x v="2"/>
    <x v="1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2-01T00:00:00"/>
    <d v="2021-02-28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3"/>
    <n v="800100"/>
    <x v="1"/>
    <s v="VE5222,VE5222"/>
    <s v="Ja "/>
    <s v="FA Verzamel maand,CS Zuid,Factblok CPUM 2022 NOZU"/>
    <m/>
    <n v="2"/>
    <x v="3"/>
    <x v="1"/>
    <x v="1"/>
    <x v="1"/>
    <x v="36"/>
    <n v="48.18"/>
    <n v="0"/>
    <x v="0"/>
    <n v="16.603263157894734"/>
    <n v="88.625526315789472"/>
    <n v="8.974736842105262"/>
    <n v="8.974736842105262"/>
    <n v="5.6092105263157892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3-01T00:00:00"/>
    <d v="2021-03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4"/>
    <n v="800100"/>
    <x v="1"/>
    <s v="VE5222,VE5222,VE5222"/>
    <s v="Ja "/>
    <s v="FA Verzamel maand,CS Zuid,Factblok CPUM 2022 NOZU"/>
    <m/>
    <n v="3"/>
    <x v="4"/>
    <x v="1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4-01T00:00:00"/>
    <d v="2021-04-30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5"/>
    <n v="800100"/>
    <x v="1"/>
    <s v="VE5222,VE5222,VE5222,VE5222"/>
    <s v="Ja "/>
    <s v="FA Verzamel maand,CS Zuid,Factblok CPUM 2022 NOZU"/>
    <m/>
    <n v="4"/>
    <x v="5"/>
    <x v="2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5-01T00:00:00"/>
    <d v="2021-05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6"/>
    <n v="800100"/>
    <x v="1"/>
    <s v="VE5222,VE5222,VE5222,VE5222,VE5222"/>
    <s v="Ja "/>
    <s v="FA Verzamel maand,CS Zuid,Factblok CPUM 2022 NOZU"/>
    <m/>
    <n v="5"/>
    <x v="6"/>
    <x v="2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6-01T00:00:00"/>
    <d v="2021-06-30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7"/>
    <n v="800100"/>
    <x v="1"/>
    <s v="VE5222,VE5222,VE5222,VE5222,VE5222,VE5222"/>
    <s v="Ja "/>
    <s v="FA Verzamel maand,CS Zuid,Factblok CPUM 2022 NOZU"/>
    <m/>
    <n v="6"/>
    <x v="7"/>
    <x v="2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7-01T00:00:00"/>
    <d v="2021-07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8"/>
    <n v="800100"/>
    <x v="1"/>
    <s v="VE5222,VE5222,VE5222,VE5222,VE5222,VE5222,VE5222"/>
    <s v="Ja "/>
    <s v="FA Verzamel maand,CS Zuid,Factblok CPUM 2022 NOZU"/>
    <m/>
    <n v="7"/>
    <x v="8"/>
    <x v="3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8-01T00:00:00"/>
    <d v="2021-08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0"/>
    <n v="800100"/>
    <x v="1"/>
    <s v="VE5222,VE5222,VE5222,VE5222,VE5222,VE5222,VE5222,VE5222"/>
    <s v="Ja "/>
    <s v="FA Verzamel maand,CS Zuid,Factblok CPUM 2022 NOZU"/>
    <m/>
    <n v="8"/>
    <x v="9"/>
    <x v="3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09-01T00:00:00"/>
    <d v="2021-09-30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2"/>
    <n v="800100"/>
    <x v="1"/>
    <s v="VE5222,VE5222,VE5222,VE5222,VE5222,VE5222,VE5222,VE5222,VE5222"/>
    <s v="Ja "/>
    <s v="FA Verzamel maand,CS Zuid,Factblok CPUM 2022 NOZU"/>
    <m/>
    <n v="9"/>
    <x v="10"/>
    <x v="3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10-01T00:00:00"/>
    <d v="2021-10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4"/>
    <n v="800100"/>
    <x v="1"/>
    <s v="VE5222,VE5222,VE5222,VE5222,VE5222,VE5222,VE5222,VE5222,VE5222,VE5222"/>
    <s v="Ja "/>
    <s v="FA Verzamel maand,CS Zuid,Factblok CPUM 2022 NOZU"/>
    <m/>
    <n v="10"/>
    <x v="11"/>
    <x v="0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11-01T00:00:00"/>
    <d v="2021-11-30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5"/>
    <n v="800100"/>
    <x v="1"/>
    <s v="VE5222,VE5222,VE5222,VE5222,VE5222,VE5222,VE5222,VE5222,VE5222,VE5222,VE5222"/>
    <s v="Ja "/>
    <s v="FA Verzamel maand,CS Zuid,Factblok CPUM 2022 NOZU"/>
    <m/>
    <n v="11"/>
    <x v="0"/>
    <x v="0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1-12-01T00:00:00"/>
    <d v="2021-12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7"/>
    <n v="800100"/>
    <x v="1"/>
    <s v="VE5222,VE5222,VE5222,VE5222,VE5222,VE5222,VE5222,VE5222,VE5222,VE5222,VE5222,VE5222"/>
    <s v="Ja "/>
    <s v="FA Verzamel maand,CS Zuid,Factblok CPUM 2022 NOZU"/>
    <m/>
    <n v="12"/>
    <x v="1"/>
    <x v="0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58"/>
    <s v="Papier 660 liter abonnement "/>
    <d v="2020-12-01T00:00:00"/>
    <d v="2020-12-31T00:00:00"/>
    <s v="301110,4342,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0"/>
    <n v="800100"/>
    <x v="1"/>
    <s v="VE4211"/>
    <s v="Ja "/>
    <s v="FA Verzamel maand,CS Zuid,Factblok CPUM 2022 NOZU"/>
    <m/>
    <n v="12"/>
    <x v="1"/>
    <x v="0"/>
    <x v="0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7-01T00:00:00"/>
    <d v="2021-07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8"/>
    <n v="800100"/>
    <x v="1"/>
    <s v="VE2152"/>
    <s v="Ja "/>
    <s v="FA Verzamel maand,CS Zuid,Factblok CPUM 2022 NOZU"/>
    <m/>
    <n v="7"/>
    <x v="8"/>
    <x v="3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8-01T00:00:00"/>
    <d v="2021-08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0"/>
    <n v="800100"/>
    <x v="1"/>
    <s v="VE2152,VE2152"/>
    <s v="Ja "/>
    <s v="FA Verzamel maand,CS Zuid,Factblok CPUM 2022 NOZU"/>
    <m/>
    <n v="8"/>
    <x v="9"/>
    <x v="3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9-01T00:00:00"/>
    <d v="2021-09-30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2"/>
    <n v="800100"/>
    <x v="1"/>
    <s v="VE2152,VE2152,VE2152"/>
    <s v="Ja "/>
    <s v="FA Verzamel maand,CS Zuid,Factblok CPUM 2022 NOZU"/>
    <m/>
    <n v="9"/>
    <x v="10"/>
    <x v="3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10-01T00:00:00"/>
    <d v="2021-10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4"/>
    <n v="800100"/>
    <x v="1"/>
    <s v="VE2152,VE2152,VE2152,VE2152"/>
    <s v="Ja "/>
    <s v="FA Verzamel maand,CS Zuid,Factblok CPUM 2022 NOZU"/>
    <m/>
    <n v="10"/>
    <x v="11"/>
    <x v="0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11-01T00:00:00"/>
    <d v="2021-11-30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5"/>
    <n v="800100"/>
    <x v="1"/>
    <s v="VE2152,VE2152,VE2152,VE2152,VE2152"/>
    <s v="Ja "/>
    <s v="FA Verzamel maand,CS Zuid,Factblok CPUM 2022 NOZU"/>
    <m/>
    <n v="11"/>
    <x v="0"/>
    <x v="0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12-01T00:00:00"/>
    <d v="2021-12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7"/>
    <n v="800100"/>
    <x v="1"/>
    <s v="VE2152,VE2152,VE2152,VE2152,VE2152,VE2152"/>
    <s v="Ja "/>
    <s v="FA Verzamel maand,CS Zuid,Factblok CPUM 2022 NOZU"/>
    <m/>
    <n v="12"/>
    <x v="1"/>
    <x v="0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1-01T00:00:00"/>
    <d v="2021-01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46.16"/>
    <n v="46.16"/>
    <x v="2"/>
    <n v="800100"/>
    <x v="3"/>
    <s v="VE2152"/>
    <s v="Ja "/>
    <s v="FA Verzamel maand,CS Zuid,Factblok CPUM 2022 NOZU"/>
    <m/>
    <n v="1"/>
    <x v="2"/>
    <x v="1"/>
    <x v="1"/>
    <x v="0"/>
    <x v="40"/>
    <n v="46.16"/>
    <n v="0"/>
    <x v="0"/>
    <n v="0"/>
    <n v="7.412976973684211"/>
    <n v="53.373434210526312"/>
    <n v="54.85602960526316"/>
    <n v="32.617098684210525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2-01T00:00:00"/>
    <d v="2021-02-28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46.16"/>
    <n v="46.16"/>
    <x v="3"/>
    <n v="800100"/>
    <x v="3"/>
    <s v="VE2152,VE2152"/>
    <s v="Ja "/>
    <s v="FA Verzamel maand,CS Zuid,Factblok CPUM 2022 NOZU"/>
    <m/>
    <n v="2"/>
    <x v="3"/>
    <x v="1"/>
    <x v="1"/>
    <x v="0"/>
    <x v="41"/>
    <n v="46.16"/>
    <n v="0"/>
    <x v="0"/>
    <n v="0"/>
    <n v="6.6955921052631586"/>
    <n v="48.208263157894734"/>
    <n v="49.547381578947366"/>
    <n v="29.460605263157895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3-01T00:00:00"/>
    <d v="2021-03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46.16"/>
    <n v="46.16"/>
    <x v="4"/>
    <n v="800100"/>
    <x v="3"/>
    <s v="VE2152,VE2152,VE2152"/>
    <s v="Ja "/>
    <s v="FA Verzamel maand,CS Zuid,Factblok CPUM 2022 NOZU"/>
    <m/>
    <n v="3"/>
    <x v="4"/>
    <x v="1"/>
    <x v="1"/>
    <x v="0"/>
    <x v="40"/>
    <n v="46.16"/>
    <n v="0"/>
    <x v="0"/>
    <n v="0"/>
    <n v="7.412976973684211"/>
    <n v="53.373434210526312"/>
    <n v="54.85602960526316"/>
    <n v="32.617098684210525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4-01T00:00:00"/>
    <d v="2021-04-30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46.16"/>
    <n v="46.16"/>
    <x v="5"/>
    <n v="800100"/>
    <x v="3"/>
    <s v="VE2152,VE2152,VE2152,VE2152"/>
    <s v="Ja "/>
    <s v="FA Verzamel maand,CS Zuid,Factblok CPUM 2022 NOZU"/>
    <m/>
    <n v="4"/>
    <x v="5"/>
    <x v="2"/>
    <x v="1"/>
    <x v="0"/>
    <x v="42"/>
    <n v="46.16"/>
    <n v="0"/>
    <x v="0"/>
    <n v="0"/>
    <n v="7.173848684210526"/>
    <n v="51.651710526315789"/>
    <n v="53.086480263157895"/>
    <n v="31.564934210526314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5-01T00:00:00"/>
    <d v="2021-05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46.16"/>
    <n v="46.16"/>
    <x v="6"/>
    <n v="800100"/>
    <x v="3"/>
    <s v="VE2152,VE2152,VE2152,VE2152,VE2152"/>
    <s v="Ja "/>
    <s v="FA Verzamel maand,CS Zuid,Factblok CPUM 2022 NOZU"/>
    <m/>
    <n v="5"/>
    <x v="6"/>
    <x v="2"/>
    <x v="1"/>
    <x v="0"/>
    <x v="40"/>
    <n v="46.16"/>
    <n v="0"/>
    <x v="0"/>
    <n v="0"/>
    <n v="7.412976973684211"/>
    <n v="53.373434210526312"/>
    <n v="54.85602960526316"/>
    <n v="32.617098684210525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1-06-01T00:00:00"/>
    <d v="2021-06-30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46.16"/>
    <n v="46.16"/>
    <x v="7"/>
    <n v="800100"/>
    <x v="3"/>
    <s v="VE2152,VE2152,VE2152,VE2152,VE2152,VE2152"/>
    <s v="Ja "/>
    <s v="FA Verzamel maand,CS Zuid,Factblok CPUM 2022 NOZU"/>
    <m/>
    <n v="6"/>
    <x v="7"/>
    <x v="2"/>
    <x v="1"/>
    <x v="0"/>
    <x v="42"/>
    <n v="46.16"/>
    <n v="0"/>
    <x v="0"/>
    <n v="0"/>
    <n v="7.173848684210526"/>
    <n v="51.651710526315789"/>
    <n v="53.086480263157895"/>
    <n v="31.564934210526314"/>
  </r>
  <r>
    <n v="474431"/>
    <n v="474482"/>
    <s v="Kan Doen Cocon"/>
    <s v="Rolcontainerdiensten"/>
    <s v="ROL,SPG,RCM Zuid"/>
    <x v="0"/>
    <x v="9"/>
    <x v="9"/>
    <s v="5932 SW"/>
    <x v="2"/>
    <s v="226k213160"/>
    <s v="Restafval 660 liter abonnement "/>
    <d v="2020-12-01T00:00:00"/>
    <d v="2020-12-31T00:00:00"/>
    <s v="301110,4342,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46.16"/>
    <n v="46.16"/>
    <x v="0"/>
    <n v="800100"/>
    <x v="3"/>
    <s v="VE1152"/>
    <s v="Ja "/>
    <s v="FA Verzamel maand,CS Zuid,Factblok CPUM 2022 NOZU"/>
    <m/>
    <n v="12"/>
    <x v="1"/>
    <x v="0"/>
    <x v="0"/>
    <x v="0"/>
    <x v="40"/>
    <n v="46.16"/>
    <n v="0"/>
    <x v="0"/>
    <n v="0"/>
    <n v="7.412976973684211"/>
    <n v="53.373434210526312"/>
    <n v="54.85602960526316"/>
    <n v="32.617098684210525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1-01T00:00:00"/>
    <d v="2021-01-31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2"/>
    <n v="800100"/>
    <x v="3"/>
    <s v="VE3412"/>
    <s v="Ja "/>
    <s v="FA Verzamel maand,CS Zuid,Factblok CPUM 2022 NOZU"/>
    <m/>
    <n v="1"/>
    <x v="2"/>
    <x v="1"/>
    <x v="1"/>
    <x v="2"/>
    <x v="43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2-01T00:00:00"/>
    <d v="2021-02-28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3"/>
    <n v="800100"/>
    <x v="3"/>
    <s v="VE3412,VE3412"/>
    <s v="Ja "/>
    <s v="FA Verzamel maand,CS Zuid,Factblok CPUM 2022 NOZU"/>
    <m/>
    <n v="2"/>
    <x v="3"/>
    <x v="1"/>
    <x v="1"/>
    <x v="2"/>
    <x v="44"/>
    <n v="30.34"/>
    <n v="0"/>
    <x v="0"/>
    <n v="25.543184210526316"/>
    <n v="88.141973684210527"/>
    <n v="0.89940789473684202"/>
    <n v="0.89940789473684202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3-01T00:00:00"/>
    <d v="2021-03-31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4"/>
    <n v="800100"/>
    <x v="3"/>
    <s v="VE3412,VE3412,VE3412"/>
    <s v="Ja "/>
    <s v="FA Verzamel maand,CS Zuid,Factblok CPUM 2022 NOZU"/>
    <m/>
    <n v="3"/>
    <x v="4"/>
    <x v="1"/>
    <x v="1"/>
    <x v="2"/>
    <x v="43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4-01T00:00:00"/>
    <d v="2021-04-30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5"/>
    <n v="800100"/>
    <x v="3"/>
    <s v="VE3412,VE3412,VE3412,VE3412"/>
    <s v="Ja "/>
    <s v="FA Verzamel maand,CS Zuid,Factblok CPUM 2022 NOZU"/>
    <m/>
    <n v="4"/>
    <x v="5"/>
    <x v="2"/>
    <x v="1"/>
    <x v="2"/>
    <x v="45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5-01T00:00:00"/>
    <d v="2021-05-31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6"/>
    <n v="800100"/>
    <x v="3"/>
    <s v="VE3412,VE3412,VE3412,VE3412,VE3412"/>
    <s v="Ja "/>
    <s v="FA Verzamel maand,CS Zuid,Factblok CPUM 2022 NOZU"/>
    <m/>
    <n v="5"/>
    <x v="6"/>
    <x v="2"/>
    <x v="1"/>
    <x v="2"/>
    <x v="43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6-01T00:00:00"/>
    <d v="2021-06-30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7"/>
    <n v="800100"/>
    <x v="3"/>
    <s v="VE3412,VE3412,VE3412,VE3412,VE3412,VE3412"/>
    <s v="Ja "/>
    <s v="FA Verzamel maand,CS Zuid,Factblok CPUM 2022 NOZU"/>
    <m/>
    <n v="6"/>
    <x v="7"/>
    <x v="2"/>
    <x v="1"/>
    <x v="2"/>
    <x v="45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7-01T00:00:00"/>
    <d v="2021-07-31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8"/>
    <n v="800100"/>
    <x v="3"/>
    <s v="VE3412,VE3412,VE3412,VE3412,VE3412,VE3412,VE3412"/>
    <s v="Ja "/>
    <s v="FA Verzamel maand,CS Zuid,Factblok CPUM 2022 NOZU"/>
    <m/>
    <n v="7"/>
    <x v="8"/>
    <x v="3"/>
    <x v="1"/>
    <x v="2"/>
    <x v="43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8-01T00:00:00"/>
    <d v="2021-08-31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10"/>
    <n v="800100"/>
    <x v="3"/>
    <s v="VE3412,VE3412,VE3412,VE3412,VE3412,VE3412,VE3412,VE3412"/>
    <s v="Ja "/>
    <s v="FA Verzamel maand,CS Zuid,Factblok CPUM 2022 NOZU"/>
    <m/>
    <n v="8"/>
    <x v="9"/>
    <x v="3"/>
    <x v="1"/>
    <x v="2"/>
    <x v="43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09-01T00:00:00"/>
    <d v="2021-09-30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12"/>
    <n v="800100"/>
    <x v="3"/>
    <s v="VE3412,VE3412,VE3412,VE3412,VE3412,VE3412,VE3412,VE3412,VE3412"/>
    <s v="Ja "/>
    <s v="FA Verzamel maand,CS Zuid,Factblok CPUM 2022 NOZU"/>
    <m/>
    <n v="9"/>
    <x v="10"/>
    <x v="3"/>
    <x v="1"/>
    <x v="2"/>
    <x v="45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10-01T00:00:00"/>
    <d v="2021-10-31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14"/>
    <n v="800100"/>
    <x v="3"/>
    <s v="VE3412,VE3412,VE3412,VE3412,VE3412,VE3412,VE3412,VE3412,VE3412,VE3412"/>
    <s v="Ja "/>
    <s v="FA Verzamel maand,CS Zuid,Factblok CPUM 2022 NOZU"/>
    <m/>
    <n v="10"/>
    <x v="11"/>
    <x v="0"/>
    <x v="1"/>
    <x v="2"/>
    <x v="43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11-01T00:00:00"/>
    <d v="2021-11-30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15"/>
    <n v="800100"/>
    <x v="3"/>
    <s v="VE3412,VE3412,VE3412,VE3412,VE3412,VE3412,VE3412,VE3412,VE3412,VE3412,VE3412"/>
    <s v="Ja "/>
    <s v="FA Verzamel maand,CS Zuid,Factblok CPUM 2022 NOZU"/>
    <m/>
    <n v="11"/>
    <x v="0"/>
    <x v="0"/>
    <x v="1"/>
    <x v="2"/>
    <x v="45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1-12-01T00:00:00"/>
    <d v="2021-12-31T00:00:00"/>
    <s v="500020,4342,24010"/>
    <n v="601100"/>
    <s v="hol bont glas, route"/>
    <x v="5"/>
    <x v="0"/>
    <s v="11B720001945"/>
    <m/>
    <s v="240 mini k-vg/geel deksel"/>
    <n v="1"/>
    <s v="MAAND"/>
    <s v="AB0240-GLAS"/>
    <x v="48"/>
    <s v="H"/>
    <s v="A"/>
    <s v="NL-1"/>
    <x v="2"/>
    <s v="Abonnement 240 ltr. glas rolcontainer           "/>
    <n v="30.34"/>
    <n v="30.34"/>
    <x v="17"/>
    <n v="800100"/>
    <x v="3"/>
    <s v="VE3412,VE3412,VE3412,VE3412,VE3412,VE3412,VE3412,VE3412,VE3412,VE3412,VE3412,VE3412"/>
    <s v="Ja "/>
    <s v="FA Verzamel maand,CS Zuid,Factblok CPUM 2022 NOZU"/>
    <m/>
    <n v="12"/>
    <x v="1"/>
    <x v="0"/>
    <x v="1"/>
    <x v="2"/>
    <x v="43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2"/>
    <s v="Glas 240 liter abonnement "/>
    <d v="2020-12-01T00:00:00"/>
    <d v="2020-12-31T00:00:00"/>
    <s v="500020,4342,24010"/>
    <n v="101100"/>
    <s v="brandbaar bedrijfsafval, route"/>
    <x v="2"/>
    <x v="0"/>
    <s v="11B720001946"/>
    <m/>
    <s v="240 mini k-vg/geel deksel"/>
    <n v="1"/>
    <s v="MAAND"/>
    <s v="AB0240-GLAS"/>
    <x v="48"/>
    <s v="H"/>
    <s v="A"/>
    <s v="NL-1"/>
    <x v="2"/>
    <s v="Abonnement 240 ltr. glas rolcontainer           "/>
    <n v="30.33"/>
    <n v="30.33"/>
    <x v="0"/>
    <n v="800100"/>
    <x v="3"/>
    <s v="VE4142"/>
    <s v="Ja "/>
    <s v="FA Verzamel maand,CS Zuid,Factblok CPUM 2022 NOZU"/>
    <m/>
    <n v="12"/>
    <x v="1"/>
    <x v="0"/>
    <x v="0"/>
    <x v="2"/>
    <x v="43"/>
    <n v="30.33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1-01T00:00:00"/>
    <d v="2021-01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2"/>
    <n v="800100"/>
    <x v="1"/>
    <s v="VE4211"/>
    <s v="Ja "/>
    <s v="FA Verzamel maand,CS Zuid,Factblok CPUM 2022 NOZU"/>
    <m/>
    <n v="1"/>
    <x v="2"/>
    <x v="1"/>
    <x v="1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2-01T00:00:00"/>
    <d v="2021-02-28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3"/>
    <n v="800100"/>
    <x v="1"/>
    <s v="VE4211,VE4211"/>
    <s v="Ja "/>
    <s v="FA Verzamel maand,CS Zuid,Factblok CPUM 2022 NOZU"/>
    <m/>
    <n v="2"/>
    <x v="3"/>
    <x v="1"/>
    <x v="1"/>
    <x v="1"/>
    <x v="47"/>
    <n v="68.09"/>
    <n v="0"/>
    <x v="0"/>
    <n v="33.206526315789468"/>
    <n v="177.25105263157894"/>
    <n v="17.949473684210524"/>
    <n v="17.949473684210524"/>
    <n v="11.218421052631578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3-01T00:00:00"/>
    <d v="2021-03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4"/>
    <n v="800100"/>
    <x v="1"/>
    <s v="VE4211,VE4211,VE4211"/>
    <s v="Ja "/>
    <s v="FA Verzamel maand,CS Zuid,Factblok CPUM 2022 NOZU"/>
    <m/>
    <n v="3"/>
    <x v="4"/>
    <x v="1"/>
    <x v="1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4-01T00:00:00"/>
    <d v="2021-04-30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5"/>
    <n v="800100"/>
    <x v="1"/>
    <s v="VE4211,VE4211,VE4211,VE4211"/>
    <s v="Ja "/>
    <s v="FA Verzamel maand,CS Zuid,Factblok CPUM 2022 NOZU"/>
    <m/>
    <n v="4"/>
    <x v="5"/>
    <x v="2"/>
    <x v="1"/>
    <x v="1"/>
    <x v="48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5-01T00:00:00"/>
    <d v="2021-05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6"/>
    <n v="800100"/>
    <x v="1"/>
    <s v="VE4211,VE4211,VE4211,VE4211,VE4211"/>
    <s v="Ja "/>
    <s v="FA Verzamel maand,CS Zuid,Factblok CPUM 2022 NOZU"/>
    <m/>
    <n v="5"/>
    <x v="6"/>
    <x v="2"/>
    <x v="1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6-01T00:00:00"/>
    <d v="2021-06-30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7"/>
    <n v="800100"/>
    <x v="1"/>
    <s v="VE4211,VE4211,VE4211,VE4211,VE4211,VE4211"/>
    <s v="Ja "/>
    <s v="FA Verzamel maand,CS Zuid,Factblok CPUM 2022 NOZU"/>
    <m/>
    <n v="6"/>
    <x v="7"/>
    <x v="2"/>
    <x v="1"/>
    <x v="1"/>
    <x v="48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7-01T00:00:00"/>
    <d v="2021-07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8"/>
    <n v="800100"/>
    <x v="1"/>
    <s v="VE4211,VE4211,VE4211,VE4211,VE4211,VE4211,VE4211"/>
    <s v="Ja "/>
    <s v="FA Verzamel maand,CS Zuid,Factblok CPUM 2022 NOZU"/>
    <m/>
    <n v="7"/>
    <x v="8"/>
    <x v="3"/>
    <x v="1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8-01T00:00:00"/>
    <d v="2021-08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10"/>
    <n v="800100"/>
    <x v="1"/>
    <s v="VE4211,VE4211,VE4211,VE4211,VE4211,VE4211,VE4211,VE4211"/>
    <s v="Ja "/>
    <s v="FA Verzamel maand,CS Zuid,Factblok CPUM 2022 NOZU"/>
    <m/>
    <n v="8"/>
    <x v="9"/>
    <x v="3"/>
    <x v="1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09-01T00:00:00"/>
    <d v="2021-09-30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12"/>
    <n v="800100"/>
    <x v="1"/>
    <s v="VE4211,VE4211,VE4211,VE4211,VE4211,VE4211,VE4211,VE4211,VE4211"/>
    <s v="Ja "/>
    <s v="FA Verzamel maand,CS Zuid,Factblok CPUM 2022 NOZU"/>
    <m/>
    <n v="9"/>
    <x v="10"/>
    <x v="3"/>
    <x v="1"/>
    <x v="1"/>
    <x v="48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10-01T00:00:00"/>
    <d v="2021-10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14"/>
    <n v="800100"/>
    <x v="1"/>
    <s v="VE4211,VE4211,VE4211,VE4211,VE4211,VE4211,VE4211,VE4211,VE4211,VE4211"/>
    <s v="Ja "/>
    <s v="FA Verzamel maand,CS Zuid,Factblok CPUM 2022 NOZU"/>
    <m/>
    <n v="10"/>
    <x v="11"/>
    <x v="0"/>
    <x v="1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11-01T00:00:00"/>
    <d v="2021-11-30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15"/>
    <n v="800100"/>
    <x v="1"/>
    <s v="VE4211,VE4211,VE4211,VE4211,VE4211,VE4211,VE4211,VE4211,VE4211,VE4211,VE4211"/>
    <s v="Ja "/>
    <s v="FA Verzamel maand,CS Zuid,Factblok CPUM 2022 NOZU"/>
    <m/>
    <n v="11"/>
    <x v="0"/>
    <x v="0"/>
    <x v="1"/>
    <x v="1"/>
    <x v="48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1-12-01T00:00:00"/>
    <d v="2021-12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17"/>
    <n v="800100"/>
    <x v="1"/>
    <s v="VE4211,VE4211,VE4211,VE4211,VE4211,VE4211,VE4211,VE4211,VE4211,VE4211,VE4211,VE4211"/>
    <s v="Ja "/>
    <s v="FA Verzamel maand,CS Zuid,Factblok CPUM 2022 NOZU"/>
    <m/>
    <n v="12"/>
    <x v="1"/>
    <x v="0"/>
    <x v="1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3"/>
    <s v="Papier 660 liter abonnement "/>
    <d v="2020-12-01T00:00:00"/>
    <d v="2020-12-31T00:00:00"/>
    <s v="500020,4342,24010"/>
    <n v="707100"/>
    <s v="papier &amp; karton, route"/>
    <x v="3"/>
    <x v="0"/>
    <s v="11B720001950"/>
    <m/>
    <s v="660 din k-vg/blauw deksel"/>
    <n v="2"/>
    <s v="MAAND"/>
    <s v="AB0660-PAPI"/>
    <x v="46"/>
    <s v="H"/>
    <s v="A"/>
    <s v="NL-1"/>
    <x v="1"/>
    <s v="Abonnement 660 ltr. papier/karton rolcontainer          "/>
    <n v="34.049999999999997"/>
    <n v="68.09"/>
    <x v="0"/>
    <n v="800100"/>
    <x v="1"/>
    <s v="VE4211"/>
    <s v="Ja "/>
    <s v="FA Verzamel maand,CS Zuid,Factblok CPUM 2022 NOZU"/>
    <m/>
    <n v="12"/>
    <x v="1"/>
    <x v="0"/>
    <x v="0"/>
    <x v="1"/>
    <x v="46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1-01T00:00:00"/>
    <d v="2021-01-31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2"/>
    <n v="800100"/>
    <x v="4"/>
    <s v="GC1VNL,GC4VNL"/>
    <s v="Ja "/>
    <s v="FA Verzamel maand,CS Zuid,Factblok CPUM 2022 NOZU"/>
    <m/>
    <n v="1"/>
    <x v="2"/>
    <x v="1"/>
    <x v="1"/>
    <x v="0"/>
    <x v="49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2-01T00:00:00"/>
    <d v="2021-02-28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3"/>
    <n v="800100"/>
    <x v="4"/>
    <s v="GC1VNL,GC4VNL,GC1VNL,GC4VNL"/>
    <s v="Ja "/>
    <s v="FA Verzamel maand,CS Zuid,Factblok CPUM 2022 NOZU"/>
    <m/>
    <n v="2"/>
    <x v="3"/>
    <x v="1"/>
    <x v="1"/>
    <x v="0"/>
    <x v="50"/>
    <n v="394.69"/>
    <n v="0"/>
    <x v="0"/>
    <n v="0"/>
    <n v="80.131578947368425"/>
    <n v="576.9473684210526"/>
    <n v="592.97368421052624"/>
    <n v="352.5789473684210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3-01T00:00:00"/>
    <d v="2021-03-31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4"/>
    <n v="800100"/>
    <x v="4"/>
    <s v="GC1VNL,GC4VNL,GC1VNL,GC4VNL,GC1VNL,GC4VNL"/>
    <s v="Ja "/>
    <s v="FA Verzamel maand,CS Zuid,Factblok CPUM 2022 NOZU"/>
    <m/>
    <n v="3"/>
    <x v="4"/>
    <x v="1"/>
    <x v="1"/>
    <x v="0"/>
    <x v="49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4-01T00:00:00"/>
    <d v="2021-04-30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5"/>
    <n v="800100"/>
    <x v="4"/>
    <s v="GC1VNL,GC4VNL,GC1VNL,GC4VNL,GC1VNL,GC4VNL,GC1VNL,GC4VNL"/>
    <s v="Ja "/>
    <s v="FA Verzamel maand,CS Zuid,Factblok CPUM 2022 NOZU"/>
    <m/>
    <n v="4"/>
    <x v="5"/>
    <x v="2"/>
    <x v="1"/>
    <x v="0"/>
    <x v="51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5-01T00:00:00"/>
    <d v="2021-05-31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6"/>
    <n v="800100"/>
    <x v="4"/>
    <s v="GC1VNL,GC4VNL,GC1VNL,GC4VNL,GC1VNL,GC4VNL,GC1VNL,GC4VNL,GC1VNL,GC4VNL"/>
    <s v="Ja "/>
    <s v="FA Verzamel maand,CS Zuid,Factblok CPUM 2022 NOZU"/>
    <m/>
    <n v="5"/>
    <x v="6"/>
    <x v="2"/>
    <x v="1"/>
    <x v="0"/>
    <x v="49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6-01T00:00:00"/>
    <d v="2021-06-30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7"/>
    <n v="800100"/>
    <x v="4"/>
    <s v="GC1VNL,GC4VNL,GC1VNL,GC4VNL,GC1VNL,GC4VNL,GC1VNL,GC4VNL,GC1VNL,GC4VNL,GC1VNL,GC4VNL"/>
    <s v="Ja "/>
    <s v="FA Verzamel maand,CS Zuid,Factblok CPUM 2022 NOZU"/>
    <m/>
    <n v="6"/>
    <x v="7"/>
    <x v="2"/>
    <x v="1"/>
    <x v="0"/>
    <x v="51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7-01T00:00:00"/>
    <d v="2021-07-31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8"/>
    <n v="800100"/>
    <x v="4"/>
    <s v="GC1VNL,GC4VNL,GC1VNL,GC4VNL,GC1VNL,GC4VNL,GC1VNL,GC4VNL,GC1VNL,GC4VNL,GC1VNL,GC4VNL,GC1VNL,GC4VNL"/>
    <s v="Ja "/>
    <s v="FA Verzamel maand,CS Zuid,Factblok CPUM 2022 NOZU"/>
    <m/>
    <n v="7"/>
    <x v="8"/>
    <x v="3"/>
    <x v="1"/>
    <x v="0"/>
    <x v="49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8-01T00:00:00"/>
    <d v="2021-08-31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10"/>
    <n v="800100"/>
    <x v="4"/>
    <s v="GC1VNL,GC4VNL,GC1VNL,GC4VNL,GC1VNL,GC4VNL,GC1VNL,GC4VNL,GC1VNL,GC4VNL,GC1VNL,GC4VNL,GC1VNL,GC4VNL,GC1VNL,GC4VNL"/>
    <s v="Ja "/>
    <s v="FA Verzamel maand,CS Zuid,Factblok CPUM 2022 NOZU"/>
    <m/>
    <n v="8"/>
    <x v="9"/>
    <x v="3"/>
    <x v="1"/>
    <x v="0"/>
    <x v="49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09-01T00:00:00"/>
    <d v="2021-09-30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12"/>
    <n v="800100"/>
    <x v="4"/>
    <s v="GC1VNL,GC4VNL,GC1VNL,GC4VNL,GC1VNL,GC4VNL,GC1VNL,GC4VNL,GC1VNL,GC4VNL,GC1VNL,GC4VNL,GC1VNL,GC4VNL,GC1VNL,GC4VNL,GC1VNL,GC4VNL"/>
    <s v="Ja "/>
    <s v="FA Verzamel maand,CS Zuid,Factblok CPUM 2022 NOZU"/>
    <m/>
    <n v="9"/>
    <x v="10"/>
    <x v="3"/>
    <x v="1"/>
    <x v="0"/>
    <x v="51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10-01T00:00:00"/>
    <d v="2021-10-31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14"/>
    <n v="800100"/>
    <x v="4"/>
    <s v="GC1VNL,GC4VNL,GC1VNL,GC4VNL,GC1VNL,GC4VNL,GC1VNL,GC4VNL,GC1VNL,GC4VNL,GC1VNL,GC4VNL,GC1VNL,GC4VNL,GC1VNL,GC4VNL,GC1VNL,GC4VNL,GC1VNL,GC4VNL"/>
    <s v="Ja "/>
    <s v="FA Verzamel maand,CS Zuid,Factblok CPUM 2022 NOZU"/>
    <m/>
    <n v="10"/>
    <x v="11"/>
    <x v="0"/>
    <x v="1"/>
    <x v="0"/>
    <x v="49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11-01T00:00:00"/>
    <d v="2021-11-30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15"/>
    <n v="800100"/>
    <x v="4"/>
    <s v="GC1VNL,GC4VNL,GC1VNL,GC4VNL,GC1VNL,GC4VNL,GC1VNL,GC4VNL,GC1VNL,GC4VNL,GC1VNL,GC4VNL,GC1VNL,GC4VNL,GC1VNL,GC4VNL,GC1VNL,GC4VNL,GC1VNL,GC4VNL,GC1VNL,GC4VNL"/>
    <s v="Ja "/>
    <s v="FA Verzamel maand,CS Zuid,Factblok CPUM 2022 NOZU"/>
    <m/>
    <n v="11"/>
    <x v="0"/>
    <x v="0"/>
    <x v="1"/>
    <x v="0"/>
    <x v="51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1-12-01T00:00:00"/>
    <d v="2021-12-31T00:00:00"/>
    <s v="500020,4342,24010"/>
    <n v="1601010"/>
    <s v="brandbaar bedrijfsafval ter overslag"/>
    <x v="2"/>
    <x v="0"/>
    <s v="11B720005533"/>
    <m/>
    <s v="2500 euro s-grijs"/>
    <n v="1"/>
    <s v="MAAND"/>
    <s v="AB2500-REST"/>
    <x v="40"/>
    <s v="H"/>
    <s v="A"/>
    <s v="NL-1"/>
    <x v="0"/>
    <s v="Abonnement 2500 ltr. restafval rolcontainer          "/>
    <n v="394.69"/>
    <n v="394.69"/>
    <x v="17"/>
    <n v="800100"/>
    <x v="4"/>
    <s v="GC1VNL,GC4VNL,GC1VNL,GC4VNL,GC1VNL,GC4VNL,GC1VNL,GC4VNL,GC1VNL,GC4VNL,GC1VNL,GC4VNL,GC1VNL,GC4VNL,GC1VNL,GC4VNL,GC1VNL,GC4VNL,GC1VNL,GC4VNL,GC1VNL,GC4VNL,GC1VNL,GC4VNL"/>
    <s v="Ja "/>
    <s v="FA Verzamel maand,CS Zuid,Factblok CPUM 2022 NOZU"/>
    <m/>
    <n v="12"/>
    <x v="1"/>
    <x v="0"/>
    <x v="1"/>
    <x v="0"/>
    <x v="49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2"/>
    <x v="12"/>
    <s v="5912 AG"/>
    <x v="0"/>
    <s v="226k213175"/>
    <s v="Restafval 2500 liter abonnement "/>
    <d v="2020-12-01T00:00:00"/>
    <d v="2020-12-31T00:00:00"/>
    <s v="500020,4342,24010"/>
    <n v="101100"/>
    <s v="brandbaar bedrijfsafval, route"/>
    <x v="2"/>
    <x v="0"/>
    <s v="11B720001946"/>
    <m/>
    <s v="2500 euro s-grijs"/>
    <n v="1"/>
    <s v="MAAND"/>
    <s v="AB2500-REST"/>
    <x v="40"/>
    <s v="H"/>
    <s v="A"/>
    <s v="NL-1"/>
    <x v="0"/>
    <s v="Abonnement 2500 ltr. restafval rolcontainer          "/>
    <n v="394.7"/>
    <n v="394.7"/>
    <x v="0"/>
    <n v="800100"/>
    <x v="4"/>
    <s v="VE1152,VE4142"/>
    <s v="Ja "/>
    <s v="FA Verzamel maand,CS Zuid,Factblok CPUM 2022 NOZU"/>
    <m/>
    <n v="12"/>
    <x v="1"/>
    <x v="0"/>
    <x v="0"/>
    <x v="0"/>
    <x v="49"/>
    <n v="394.7"/>
    <n v="0"/>
    <x v="0"/>
    <n v="0"/>
    <n v="88.717105263157904"/>
    <n v="638.76315789473688"/>
    <n v="656.50657894736844"/>
    <n v="390.35526315789474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1-01T00:00:00"/>
    <d v="2021-01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2"/>
    <n v="800100"/>
    <x v="1"/>
    <s v="VE4211"/>
    <s v="Ja "/>
    <s v="FA Verzamel maand,CS Zuid,Factblok CPUM 2022 NOZU"/>
    <m/>
    <n v="1"/>
    <x v="2"/>
    <x v="1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2-01T00:00:00"/>
    <d v="2021-02-28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3"/>
    <n v="800100"/>
    <x v="1"/>
    <s v="VE4211,VE4211"/>
    <s v="Ja "/>
    <s v="FA Verzamel maand,CS Zuid,Factblok CPUM 2022 NOZU"/>
    <m/>
    <n v="2"/>
    <x v="3"/>
    <x v="1"/>
    <x v="1"/>
    <x v="1"/>
    <x v="36"/>
    <n v="48.18"/>
    <n v="0"/>
    <x v="0"/>
    <n v="16.603263157894734"/>
    <n v="88.625526315789472"/>
    <n v="8.974736842105262"/>
    <n v="8.974736842105262"/>
    <n v="5.6092105263157892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3-01T00:00:00"/>
    <d v="2021-03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4"/>
    <n v="800100"/>
    <x v="1"/>
    <s v="VE4211,VE4211,VE4211"/>
    <s v="Ja "/>
    <s v="FA Verzamel maand,CS Zuid,Factblok CPUM 2022 NOZU"/>
    <m/>
    <n v="3"/>
    <x v="4"/>
    <x v="1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4-01T00:00:00"/>
    <d v="2021-04-30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5"/>
    <n v="800100"/>
    <x v="1"/>
    <s v="VE4211,VE4211,VE4211,VE4211"/>
    <s v="Ja "/>
    <s v="FA Verzamel maand,CS Zuid,Factblok CPUM 2022 NOZU"/>
    <m/>
    <n v="4"/>
    <x v="5"/>
    <x v="2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5-01T00:00:00"/>
    <d v="2021-05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6"/>
    <n v="800100"/>
    <x v="1"/>
    <s v="VE4211,VE4211,VE4211,VE4211,VE4211"/>
    <s v="Ja "/>
    <s v="FA Verzamel maand,CS Zuid,Factblok CPUM 2022 NOZU"/>
    <m/>
    <n v="5"/>
    <x v="6"/>
    <x v="2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6-01T00:00:00"/>
    <d v="2021-06-30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7"/>
    <n v="800100"/>
    <x v="1"/>
    <s v="VE4211,VE4211,VE4211,VE4211,VE4211,VE4211"/>
    <s v="Ja "/>
    <s v="FA Verzamel maand,CS Zuid,Factblok CPUM 2022 NOZU"/>
    <m/>
    <n v="6"/>
    <x v="7"/>
    <x v="2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7-01T00:00:00"/>
    <d v="2021-07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8"/>
    <n v="800100"/>
    <x v="1"/>
    <s v="VE4211,VE4211,VE4211,VE4211,VE4211,VE4211,VE4211"/>
    <s v="Ja "/>
    <s v="FA Verzamel maand,CS Zuid,Factblok CPUM 2022 NOZU"/>
    <m/>
    <n v="7"/>
    <x v="8"/>
    <x v="3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8-01T00:00:00"/>
    <d v="2021-08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0"/>
    <n v="800100"/>
    <x v="1"/>
    <s v="VE4211,VE4211,VE4211,VE4211,VE4211,VE4211,VE4211,VE4211"/>
    <s v="Ja "/>
    <s v="FA Verzamel maand,CS Zuid,Factblok CPUM 2022 NOZU"/>
    <m/>
    <n v="8"/>
    <x v="9"/>
    <x v="3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09-01T00:00:00"/>
    <d v="2021-09-30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2"/>
    <n v="800100"/>
    <x v="1"/>
    <s v="VE4211,VE4211,VE4211,VE4211,VE4211,VE4211,VE4211,VE4211,VE4211"/>
    <s v="Ja "/>
    <s v="FA Verzamel maand,CS Zuid,Factblok CPUM 2022 NOZU"/>
    <m/>
    <n v="9"/>
    <x v="10"/>
    <x v="3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10-01T00:00:00"/>
    <d v="2021-10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4"/>
    <n v="800100"/>
    <x v="1"/>
    <s v="VE4211,VE4211,VE4211,VE4211,VE4211,VE4211,VE4211,VE4211,VE4211,VE4211"/>
    <s v="Ja "/>
    <s v="FA Verzamel maand,CS Zuid,Factblok CPUM 2022 NOZU"/>
    <m/>
    <n v="10"/>
    <x v="11"/>
    <x v="0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11-01T00:00:00"/>
    <d v="2021-11-30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5"/>
    <n v="800100"/>
    <x v="1"/>
    <s v="VE4211,VE4211,VE4211,VE4211,VE4211,VE4211,VE4211,VE4211,VE4211,VE4211,VE4211"/>
    <s v="Ja "/>
    <s v="FA Verzamel maand,CS Zuid,Factblok CPUM 2022 NOZU"/>
    <m/>
    <n v="11"/>
    <x v="0"/>
    <x v="0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1-12-01T00:00:00"/>
    <d v="2021-12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7"/>
    <n v="800100"/>
    <x v="1"/>
    <s v="VE4211,VE4211,VE4211,VE4211,VE4211,VE4211,VE4211,VE4211,VE4211,VE4211,VE4211,VE4211"/>
    <s v="Ja "/>
    <s v="FA Verzamel maand,CS Zuid,Factblok CPUM 2022 NOZU"/>
    <m/>
    <n v="12"/>
    <x v="1"/>
    <x v="0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15"/>
    <x v="15"/>
    <s v="5912 PL"/>
    <x v="0"/>
    <s v="226k213203"/>
    <s v="Papier 660 liter abonnement "/>
    <d v="2020-12-01T00:00:00"/>
    <d v="2020-12-31T00:00:00"/>
    <s v="500020,4342,24002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2"/>
    <n v="48.2"/>
    <x v="0"/>
    <n v="800100"/>
    <x v="1"/>
    <s v="VE4211"/>
    <s v="Ja "/>
    <s v="FA Verzamel maand,CS Zuid,Factblok CPUM 2022 NOZU"/>
    <m/>
    <n v="12"/>
    <x v="1"/>
    <x v="0"/>
    <x v="0"/>
    <x v="1"/>
    <x v="35"/>
    <n v="48.2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1-01T00:00:00"/>
    <d v="2021-01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2"/>
    <n v="800100"/>
    <x v="1"/>
    <s v="VE4211"/>
    <s v="Ja "/>
    <s v="FA Verzamel maand,CS Zuid,Factblok CPUM 2022 NOZU"/>
    <m/>
    <n v="1"/>
    <x v="2"/>
    <x v="1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2-01T00:00:00"/>
    <d v="2021-02-28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3"/>
    <n v="800100"/>
    <x v="1"/>
    <s v="VE4211,VE4211"/>
    <s v="Ja "/>
    <s v="FA Verzamel maand,CS Zuid,Factblok CPUM 2022 NOZU"/>
    <m/>
    <n v="2"/>
    <x v="3"/>
    <x v="1"/>
    <x v="1"/>
    <x v="1"/>
    <x v="36"/>
    <n v="48.18"/>
    <n v="0"/>
    <x v="0"/>
    <n v="16.603263157894734"/>
    <n v="88.625526315789472"/>
    <n v="8.974736842105262"/>
    <n v="8.974736842105262"/>
    <n v="5.6092105263157892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3-01T00:00:00"/>
    <d v="2021-03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4"/>
    <n v="800100"/>
    <x v="1"/>
    <s v="VE4211,VE4211,VE4211"/>
    <s v="Ja "/>
    <s v="FA Verzamel maand,CS Zuid,Factblok CPUM 2022 NOZU"/>
    <m/>
    <n v="3"/>
    <x v="4"/>
    <x v="1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4-01T00:00:00"/>
    <d v="2021-04-30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5"/>
    <n v="800100"/>
    <x v="1"/>
    <s v="VE4211,VE4211,VE4211,VE4211"/>
    <s v="Ja "/>
    <s v="FA Verzamel maand,CS Zuid,Factblok CPUM 2022 NOZU"/>
    <m/>
    <n v="4"/>
    <x v="5"/>
    <x v="2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5-01T00:00:00"/>
    <d v="2021-05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6"/>
    <n v="800100"/>
    <x v="1"/>
    <s v="VE4211,VE4211,VE4211,VE4211,VE4211"/>
    <s v="Ja "/>
    <s v="FA Verzamel maand,CS Zuid,Factblok CPUM 2022 NOZU"/>
    <m/>
    <n v="5"/>
    <x v="6"/>
    <x v="2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6-01T00:00:00"/>
    <d v="2021-06-30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7"/>
    <n v="800100"/>
    <x v="1"/>
    <s v="VE4211,VE4211,VE4211,VE4211,VE4211,VE4211"/>
    <s v="Ja "/>
    <s v="FA Verzamel maand,CS Zuid,Factblok CPUM 2022 NOZU"/>
    <m/>
    <n v="6"/>
    <x v="7"/>
    <x v="2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7-01T00:00:00"/>
    <d v="2021-07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8"/>
    <n v="800100"/>
    <x v="1"/>
    <s v="VE4211,VE4211,VE4211,VE4211,VE4211,VE4211,VE4211"/>
    <s v="Ja "/>
    <s v="FA Verzamel maand,CS Zuid,Factblok CPUM 2022 NOZU"/>
    <m/>
    <n v="7"/>
    <x v="8"/>
    <x v="3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8-01T00:00:00"/>
    <d v="2021-08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0"/>
    <n v="800100"/>
    <x v="1"/>
    <s v="VE4211,VE4211,VE4211,VE4211,VE4211,VE4211,VE4211,VE4211"/>
    <s v="Ja "/>
    <s v="FA Verzamel maand,CS Zuid,Factblok CPUM 2022 NOZU"/>
    <m/>
    <n v="8"/>
    <x v="9"/>
    <x v="3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09-01T00:00:00"/>
    <d v="2021-09-30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2"/>
    <n v="800100"/>
    <x v="1"/>
    <s v="VE4211,VE4211,VE4211,VE4211,VE4211,VE4211,VE4211,VE4211,VE4211"/>
    <s v="Ja "/>
    <s v="FA Verzamel maand,CS Zuid,Factblok CPUM 2022 NOZU"/>
    <m/>
    <n v="9"/>
    <x v="10"/>
    <x v="3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10-01T00:00:00"/>
    <d v="2021-10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4"/>
    <n v="800100"/>
    <x v="1"/>
    <s v="VE4211,VE4211,VE4211,VE4211,VE4211,VE4211,VE4211,VE4211,VE4211,VE4211"/>
    <s v="Ja "/>
    <s v="FA Verzamel maand,CS Zuid,Factblok CPUM 2022 NOZU"/>
    <m/>
    <n v="10"/>
    <x v="11"/>
    <x v="0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11-01T00:00:00"/>
    <d v="2021-11-30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5"/>
    <n v="800100"/>
    <x v="1"/>
    <s v="VE4211,VE4211,VE4211,VE4211,VE4211,VE4211,VE4211,VE4211,VE4211,VE4211,VE4211"/>
    <s v="Ja "/>
    <s v="FA Verzamel maand,CS Zuid,Factblok CPUM 2022 NOZU"/>
    <m/>
    <n v="11"/>
    <x v="0"/>
    <x v="0"/>
    <x v="1"/>
    <x v="1"/>
    <x v="37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1-12-01T00:00:00"/>
    <d v="2021-12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17"/>
    <n v="800100"/>
    <x v="1"/>
    <s v="VE4211,VE4211,VE4211,VE4211,VE4211,VE4211,VE4211,VE4211,VE4211,VE4211,VE4211,VE4211"/>
    <s v="Ja "/>
    <s v="FA Verzamel maand,CS Zuid,Factblok CPUM 2022 NOZU"/>
    <m/>
    <n v="12"/>
    <x v="1"/>
    <x v="0"/>
    <x v="1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5"/>
    <s v="Papier 660 liter abonnement "/>
    <d v="2020-12-01T00:00:00"/>
    <d v="2020-12-31T00:00:00"/>
    <s v="500030,4342,24050"/>
    <n v="707100"/>
    <s v="papier &amp; karton, route"/>
    <x v="3"/>
    <x v="0"/>
    <s v="11B720001950"/>
    <m/>
    <s v="660 din k-vg/blauw deksel"/>
    <n v="1"/>
    <s v="MAAND"/>
    <s v="AB0660-PAPI"/>
    <x v="46"/>
    <s v="H"/>
    <s v="A"/>
    <s v="NL-1"/>
    <x v="1"/>
    <s v="Abonnement 660 ltr. papier/karton rolcontainer          "/>
    <n v="48.18"/>
    <n v="48.18"/>
    <x v="0"/>
    <n v="800100"/>
    <x v="1"/>
    <s v="VE4211"/>
    <s v="Ja "/>
    <s v="FA Verzamel maand,CS Zuid,Factblok CPUM 2022 NOZU"/>
    <m/>
    <n v="12"/>
    <x v="1"/>
    <x v="0"/>
    <x v="0"/>
    <x v="1"/>
    <x v="35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1-01T00:00:00"/>
    <d v="2021-01-31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2"/>
    <n v="800100"/>
    <x v="1"/>
    <s v="GC4VNL"/>
    <s v="Ja "/>
    <s v="FA Verzamel maand,CS Zuid,Factblok CPUM 2022 NOZU"/>
    <m/>
    <n v="1"/>
    <x v="2"/>
    <x v="1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2-01T00:00:00"/>
    <d v="2021-02-28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3"/>
    <n v="800100"/>
    <x v="1"/>
    <s v="GC4VNL,GC4VNL"/>
    <s v="Ja "/>
    <s v="FA Verzamel maand,CS Zuid,Factblok CPUM 2022 NOZU"/>
    <m/>
    <n v="2"/>
    <x v="3"/>
    <x v="1"/>
    <x v="1"/>
    <x v="0"/>
    <x v="52"/>
    <n v="90.98"/>
    <n v="0"/>
    <x v="0"/>
    <n v="0"/>
    <n v="13.422039473684212"/>
    <n v="96.638684210526321"/>
    <n v="99.323092105263157"/>
    <n v="59.056973684210526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3-01T00:00:00"/>
    <d v="2021-03-31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4"/>
    <n v="800100"/>
    <x v="1"/>
    <s v="GC4VNL,GC4VNL,GC4VNL"/>
    <s v="Ja "/>
    <s v="FA Verzamel maand,CS Zuid,Factblok CPUM 2022 NOZU"/>
    <m/>
    <n v="3"/>
    <x v="4"/>
    <x v="1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4-01T00:00:00"/>
    <d v="2021-04-30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5"/>
    <n v="800100"/>
    <x v="1"/>
    <s v="GC4VNL,GC4VNL,GC4VNL,GC4VNL"/>
    <s v="Ja "/>
    <s v="FA Verzamel maand,CS Zuid,Factblok CPUM 2022 NOZU"/>
    <m/>
    <n v="4"/>
    <x v="5"/>
    <x v="2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5-01T00:00:00"/>
    <d v="2021-05-31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6"/>
    <n v="800100"/>
    <x v="1"/>
    <s v="GC4VNL,GC4VNL,GC4VNL,GC4VNL,GC4VNL"/>
    <s v="Ja "/>
    <s v="FA Verzamel maand,CS Zuid,Factblok CPUM 2022 NOZU"/>
    <m/>
    <n v="5"/>
    <x v="6"/>
    <x v="2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6-01T00:00:00"/>
    <d v="2021-06-30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7"/>
    <n v="800100"/>
    <x v="1"/>
    <s v="GC4VNL,GC4VNL,GC4VNL,GC4VNL,GC4VNL,GC4VNL"/>
    <s v="Ja "/>
    <s v="FA Verzamel maand,CS Zuid,Factblok CPUM 2022 NOZU"/>
    <m/>
    <n v="6"/>
    <x v="7"/>
    <x v="2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7-01T00:00:00"/>
    <d v="2021-07-31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8"/>
    <n v="800100"/>
    <x v="1"/>
    <s v="GC4VNL,GC4VNL,GC4VNL,GC4VNL,GC4VNL,GC4VNL,GC4VNL"/>
    <s v="Ja "/>
    <s v="FA Verzamel maand,CS Zuid,Factblok CPUM 2022 NOZU"/>
    <m/>
    <n v="7"/>
    <x v="8"/>
    <x v="3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8-01T00:00:00"/>
    <d v="2021-08-31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0"/>
    <n v="800100"/>
    <x v="1"/>
    <s v="GC4VNL,GC4VNL,GC4VNL,GC4VNL,GC4VNL,GC4VNL,GC4VNL,GC4VNL"/>
    <s v="Ja "/>
    <s v="FA Verzamel maand,CS Zuid,Factblok CPUM 2022 NOZU"/>
    <m/>
    <n v="8"/>
    <x v="9"/>
    <x v="3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09-01T00:00:00"/>
    <d v="2021-09-30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2"/>
    <n v="800100"/>
    <x v="1"/>
    <s v="GC4VNL,GC4VNL,GC4VNL,GC4VNL,GC4VNL,GC4VNL,GC4VNL,GC4VNL,GC4VNL"/>
    <s v="Ja "/>
    <s v="FA Verzamel maand,CS Zuid,Factblok CPUM 2022 NOZU"/>
    <m/>
    <n v="9"/>
    <x v="10"/>
    <x v="3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10-01T00:00:00"/>
    <d v="2021-10-31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4"/>
    <n v="800100"/>
    <x v="1"/>
    <s v="GC4VNL,GC4VNL,GC4VNL,GC4VNL,GC4VNL,GC4VNL,GC4VNL,GC4VNL,GC4VNL,GC4VNL"/>
    <s v="Ja "/>
    <s v="FA Verzamel maand,CS Zuid,Factblok CPUM 2022 NOZU"/>
    <m/>
    <n v="10"/>
    <x v="11"/>
    <x v="0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11-01T00:00:00"/>
    <d v="2021-11-30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5"/>
    <n v="800100"/>
    <x v="1"/>
    <s v="GC4VNL,GC4VNL,GC4VNL,GC4VNL,GC4VNL,GC4VNL,GC4VNL,GC4VNL,GC4VNL,GC4VNL,GC4VNL"/>
    <s v="Ja "/>
    <s v="FA Verzamel maand,CS Zuid,Factblok CPUM 2022 NOZU"/>
    <m/>
    <n v="11"/>
    <x v="0"/>
    <x v="0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1-12-01T00:00:00"/>
    <d v="2021-12-31T00:00:00"/>
    <s v="500030,4342,24050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7"/>
    <n v="800100"/>
    <x v="1"/>
    <s v="GC4VNL,GC4VNL,GC4VNL,GC4VNL,GC4VNL,GC4VNL,GC4VNL,GC4VNL,GC4VNL,GC4VNL,GC4VNL,GC4VNL"/>
    <s v="Ja "/>
    <s v="FA Verzamel maand,CS Zuid,Factblok CPUM 2022 NOZU"/>
    <m/>
    <n v="12"/>
    <x v="1"/>
    <x v="0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9"/>
    <x v="19"/>
    <s v="5912 AP"/>
    <x v="0"/>
    <s v="226k213226"/>
    <s v="Restafval 660 liter abonnement "/>
    <d v="2020-12-01T00:00:00"/>
    <d v="2020-12-31T00:00:00"/>
    <s v="500030,4342,24050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0"/>
    <n v="800100"/>
    <x v="1"/>
    <s v="VE4142"/>
    <s v="Ja "/>
    <s v="FA Verzamel maand,CS Zuid,Factblok CPUM 2022 NOZU"/>
    <m/>
    <n v="12"/>
    <x v="1"/>
    <x v="0"/>
    <x v="0"/>
    <x v="0"/>
    <x v="38"/>
    <n v="90.98"/>
    <n v="0"/>
    <x v="0"/>
    <n v="0"/>
    <n v="14.860115131578949"/>
    <n v="106.99282894736842"/>
    <n v="109.96485197368422"/>
    <n v="65.384506578947367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1-01T00:00:00"/>
    <d v="2021-01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2"/>
    <n v="800000"/>
    <x v="0"/>
    <m/>
    <s v="Ja "/>
    <s v="FA Verzamel maand,CS Zuid,Factblok CPUM 2022 NOZU"/>
    <m/>
    <n v="1"/>
    <x v="2"/>
    <x v="1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2-01T00:00:00"/>
    <d v="2021-02-28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3"/>
    <n v="800000"/>
    <x v="0"/>
    <m/>
    <s v="Ja "/>
    <s v="FA Verzamel maand,CS Zuid,Factblok CPUM 2022 NOZU"/>
    <m/>
    <n v="2"/>
    <x v="3"/>
    <x v="1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3-01T00:00:00"/>
    <d v="2021-03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4"/>
    <n v="800000"/>
    <x v="0"/>
    <m/>
    <s v="Ja "/>
    <s v="FA Verzamel maand,CS Zuid,Factblok CPUM 2022 NOZU"/>
    <m/>
    <n v="3"/>
    <x v="4"/>
    <x v="1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4-01T00:00:00"/>
    <d v="2021-04-30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5"/>
    <n v="800000"/>
    <x v="0"/>
    <m/>
    <s v="Ja "/>
    <s v="FA Verzamel maand,CS Zuid,Factblok CPUM 2022 NOZU"/>
    <m/>
    <n v="4"/>
    <x v="5"/>
    <x v="2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5-01T00:00:00"/>
    <d v="2021-05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6"/>
    <n v="800000"/>
    <x v="0"/>
    <m/>
    <s v="Ja "/>
    <s v="FA Verzamel maand,CS Zuid,Factblok CPUM 2022 NOZU"/>
    <m/>
    <n v="5"/>
    <x v="6"/>
    <x v="2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6-01T00:00:00"/>
    <d v="2021-06-30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7"/>
    <n v="800000"/>
    <x v="0"/>
    <m/>
    <s v="Ja "/>
    <s v="FA Verzamel maand,CS Zuid,Factblok CPUM 2022 NOZU"/>
    <m/>
    <n v="6"/>
    <x v="7"/>
    <x v="2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7-01T00:00:00"/>
    <d v="2021-07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8"/>
    <n v="800000"/>
    <x v="0"/>
    <m/>
    <s v="Ja "/>
    <s v="FA Verzamel maand,CS Zuid,Factblok CPUM 2022 NOZU"/>
    <m/>
    <n v="7"/>
    <x v="8"/>
    <x v="3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8-01T00:00:00"/>
    <d v="2021-08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0"/>
    <n v="800000"/>
    <x v="0"/>
    <m/>
    <s v="Ja "/>
    <s v="FA Verzamel maand,CS Zuid,Factblok CPUM 2022 NOZU"/>
    <m/>
    <n v="8"/>
    <x v="9"/>
    <x v="3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09-01T00:00:00"/>
    <d v="2021-09-30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2"/>
    <n v="800000"/>
    <x v="0"/>
    <m/>
    <s v="Ja "/>
    <s v="FA Verzamel maand,CS Zuid,Factblok CPUM 2022 NOZU"/>
    <m/>
    <n v="9"/>
    <x v="10"/>
    <x v="3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10-01T00:00:00"/>
    <d v="2021-10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4"/>
    <n v="800000"/>
    <x v="0"/>
    <m/>
    <s v="Ja "/>
    <s v="FA Verzamel maand,CS Zuid,Factblok CPUM 2022 NOZU"/>
    <m/>
    <n v="10"/>
    <x v="11"/>
    <x v="0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11-01T00:00:00"/>
    <d v="2021-11-30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5"/>
    <n v="800000"/>
    <x v="0"/>
    <m/>
    <s v="Ja "/>
    <s v="FA Verzamel maand,CS Zuid,Factblok CPUM 2022 NOZU"/>
    <m/>
    <n v="11"/>
    <x v="0"/>
    <x v="0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1-12-01T00:00:00"/>
    <d v="2021-12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17"/>
    <n v="800000"/>
    <x v="0"/>
    <m/>
    <s v="Ja "/>
    <s v="FA Verzamel maand,CS Zuid,Factblok CPUM 2022 NOZU"/>
    <m/>
    <n v="12"/>
    <x v="1"/>
    <x v="0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20"/>
    <x v="20"/>
    <s v="5912 PJ"/>
    <x v="0"/>
    <s v="226k213230"/>
    <s v="Papier 660 liter op afroep Afsluitbaar"/>
    <d v="2020-12-01T00:00:00"/>
    <d v="2020-12-31T00:00:00"/>
    <s v="301395,4342,21321"/>
    <m/>
    <m/>
    <x v="0"/>
    <x v="0"/>
    <m/>
    <m/>
    <s v="660 din k-vg/blauw deksel"/>
    <n v="1"/>
    <s v="MAAND"/>
    <s v="HU0660"/>
    <x v="45"/>
    <s v="H"/>
    <s v="A"/>
    <s v="NL-1"/>
    <x v="1"/>
    <s v="Huur 660 ltr. rolcontainer           "/>
    <n v="0"/>
    <n v="0"/>
    <x v="0"/>
    <n v="800000"/>
    <x v="0"/>
    <m/>
    <s v="Ja "/>
    <s v="FA Verzamel maand,CS Zuid,Factblok CPUM 2022 NOZU"/>
    <m/>
    <n v="12"/>
    <x v="1"/>
    <x v="0"/>
    <x v="0"/>
    <x v="1"/>
    <x v="0"/>
    <n v="0"/>
    <n v="0"/>
    <x v="0"/>
    <n v="0"/>
    <n v="0"/>
    <n v="0"/>
    <n v="0"/>
    <n v="0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1-01T00:00:00"/>
    <d v="2021-01-31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2"/>
    <n v="800100"/>
    <x v="1"/>
    <s v="GC4VNL"/>
    <s v="Ja "/>
    <s v="FA Verzamel maand,CS Zuid,Factblok CPUM 2022 NOZU"/>
    <m/>
    <n v="1"/>
    <x v="2"/>
    <x v="1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2-01T00:00:00"/>
    <d v="2021-02-28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3"/>
    <n v="800100"/>
    <x v="1"/>
    <s v="GC4VNL,GC4VNL"/>
    <s v="Ja "/>
    <s v="FA Verzamel maand,CS Zuid,Factblok CPUM 2022 NOZU"/>
    <m/>
    <n v="2"/>
    <x v="3"/>
    <x v="1"/>
    <x v="1"/>
    <x v="0"/>
    <x v="52"/>
    <n v="90.98"/>
    <n v="0"/>
    <x v="0"/>
    <n v="0"/>
    <n v="13.422039473684212"/>
    <n v="96.638684210526321"/>
    <n v="99.323092105263157"/>
    <n v="59.056973684210526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3-01T00:00:00"/>
    <d v="2021-03-31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4"/>
    <n v="800100"/>
    <x v="1"/>
    <s v="GC4VNL,GC4VNL,GC4VNL"/>
    <s v="Ja "/>
    <s v="FA Verzamel maand,CS Zuid,Factblok CPUM 2022 NOZU"/>
    <m/>
    <n v="3"/>
    <x v="4"/>
    <x v="1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4-01T00:00:00"/>
    <d v="2021-04-30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5"/>
    <n v="800100"/>
    <x v="1"/>
    <s v="GC4VNL,GC4VNL,GC4VNL,GC4VNL"/>
    <s v="Ja "/>
    <s v="FA Verzamel maand,CS Zuid,Factblok CPUM 2022 NOZU"/>
    <m/>
    <n v="4"/>
    <x v="5"/>
    <x v="2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5-01T00:00:00"/>
    <d v="2021-05-31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6"/>
    <n v="800100"/>
    <x v="1"/>
    <s v="GC4VNL,GC4VNL,GC4VNL,GC4VNL,GC4VNL"/>
    <s v="Ja "/>
    <s v="FA Verzamel maand,CS Zuid,Factblok CPUM 2022 NOZU"/>
    <m/>
    <n v="5"/>
    <x v="6"/>
    <x v="2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6-01T00:00:00"/>
    <d v="2021-06-30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7"/>
    <n v="800100"/>
    <x v="1"/>
    <s v="GC4VNL,GC4VNL,GC4VNL,GC4VNL,GC4VNL,GC4VNL"/>
    <s v="Ja "/>
    <s v="FA Verzamel maand,CS Zuid,Factblok CPUM 2022 NOZU"/>
    <m/>
    <n v="6"/>
    <x v="7"/>
    <x v="2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7-01T00:00:00"/>
    <d v="2021-07-31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8"/>
    <n v="800100"/>
    <x v="1"/>
    <s v="GC4VNL,GC4VNL,GC4VNL,GC4VNL,GC4VNL,GC4VNL,GC4VNL"/>
    <s v="Ja "/>
    <s v="FA Verzamel maand,CS Zuid,Factblok CPUM 2022 NOZU"/>
    <m/>
    <n v="7"/>
    <x v="8"/>
    <x v="3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8-01T00:00:00"/>
    <d v="2021-08-31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0"/>
    <n v="800100"/>
    <x v="1"/>
    <s v="GC4VNL,GC4VNL,GC4VNL,GC4VNL,GC4VNL,GC4VNL,GC4VNL,GC4VNL"/>
    <s v="Ja "/>
    <s v="FA Verzamel maand,CS Zuid,Factblok CPUM 2022 NOZU"/>
    <m/>
    <n v="8"/>
    <x v="9"/>
    <x v="3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09-01T00:00:00"/>
    <d v="2021-09-30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2"/>
    <n v="800100"/>
    <x v="1"/>
    <s v="GC4VNL,GC4VNL,GC4VNL,GC4VNL,GC4VNL,GC4VNL,GC4VNL,GC4VNL,GC4VNL"/>
    <s v="Ja "/>
    <s v="FA Verzamel maand,CS Zuid,Factblok CPUM 2022 NOZU"/>
    <m/>
    <n v="9"/>
    <x v="10"/>
    <x v="3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10-01T00:00:00"/>
    <d v="2021-10-31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4"/>
    <n v="800100"/>
    <x v="1"/>
    <s v="GC4VNL,GC4VNL,GC4VNL,GC4VNL,GC4VNL,GC4VNL,GC4VNL,GC4VNL,GC4VNL,GC4VNL"/>
    <s v="Ja "/>
    <s v="FA Verzamel maand,CS Zuid,Factblok CPUM 2022 NOZU"/>
    <m/>
    <n v="10"/>
    <x v="11"/>
    <x v="0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11-01T00:00:00"/>
    <d v="2021-11-30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5"/>
    <n v="800100"/>
    <x v="1"/>
    <s v="GC4VNL,GC4VNL,GC4VNL,GC4VNL,GC4VNL,GC4VNL,GC4VNL,GC4VNL,GC4VNL,GC4VNL,GC4VNL"/>
    <s v="Ja "/>
    <s v="FA Verzamel maand,CS Zuid,Factblok CPUM 2022 NOZU"/>
    <m/>
    <n v="11"/>
    <x v="0"/>
    <x v="0"/>
    <x v="1"/>
    <x v="0"/>
    <x v="39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1-12-01T00:00:00"/>
    <d v="2021-12-31T00:00:00"/>
    <n v="3026214342"/>
    <n v="1601010"/>
    <s v="brandbaar bedrijfsafval ter overslag"/>
    <x v="2"/>
    <x v="0"/>
    <s v="11B720005533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17"/>
    <n v="800100"/>
    <x v="1"/>
    <s v="GC4VNL,GC4VNL,GC4VNL,GC4VNL,GC4VNL,GC4VNL,GC4VNL,GC4VNL,GC4VNL,GC4VNL,GC4VNL,GC4VNL"/>
    <s v="Ja "/>
    <s v="FA Verzamel maand,CS Zuid,Factblok CPUM 2022 NOZU"/>
    <m/>
    <n v="12"/>
    <x v="1"/>
    <x v="0"/>
    <x v="1"/>
    <x v="0"/>
    <x v="38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25"/>
    <x v="25"/>
    <s v="5915 BT"/>
    <x v="0"/>
    <s v="226k213380"/>
    <s v="Restafval 660 liter abonnement "/>
    <d v="2020-12-01T00:00:00"/>
    <d v="2020-12-31T00:00:00"/>
    <n v="3026214342"/>
    <n v="101100"/>
    <s v="brandbaar bedrijfsafval, route"/>
    <x v="2"/>
    <x v="0"/>
    <s v="11B720001946"/>
    <m/>
    <s v="660 din k-vg/grijs deksel"/>
    <n v="1"/>
    <s v="MAAND"/>
    <s v="AB0660-REST"/>
    <x v="47"/>
    <s v="H"/>
    <s v="A"/>
    <s v="NL-1"/>
    <x v="0"/>
    <s v="Abonnement 660 ltr. restafval rolcontainer          "/>
    <n v="90.98"/>
    <n v="90.98"/>
    <x v="0"/>
    <n v="800100"/>
    <x v="1"/>
    <s v="VE4142"/>
    <s v="Ja "/>
    <s v="FA Verzamel maand,CS Zuid,Factblok CPUM 2022 NOZU"/>
    <m/>
    <n v="12"/>
    <x v="1"/>
    <x v="0"/>
    <x v="0"/>
    <x v="0"/>
    <x v="38"/>
    <n v="90.98"/>
    <n v="0"/>
    <x v="0"/>
    <n v="0"/>
    <n v="14.860115131578949"/>
    <n v="106.99282894736842"/>
    <n v="109.96485197368422"/>
    <n v="65.384506578947367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2-01T00:00:00"/>
    <d v="2021-02-28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3"/>
    <n v="800100"/>
    <x v="2"/>
    <s v="VE2152"/>
    <s v="Ja "/>
    <s v="FA Verzamel maand,CS Zuid,Factblok CPUM 2022 NOZU"/>
    <m/>
    <n v="2"/>
    <x v="3"/>
    <x v="1"/>
    <x v="1"/>
    <x v="0"/>
    <x v="15"/>
    <n v="11.98"/>
    <n v="0"/>
    <x v="0"/>
    <n v="0"/>
    <n v="1.1043421052631579"/>
    <n v="7.9512631578947373"/>
    <n v="8.1721315789473685"/>
    <n v="4.859105263157895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3-01T00:00:00"/>
    <d v="2021-03-31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4"/>
    <n v="800100"/>
    <x v="2"/>
    <s v="VE2152,VE2152"/>
    <s v="Ja "/>
    <s v="FA Verzamel maand,CS Zuid,Factblok CPUM 2022 NOZU"/>
    <m/>
    <n v="3"/>
    <x v="4"/>
    <x v="1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4-01T00:00:00"/>
    <d v="2021-04-30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5"/>
    <n v="800100"/>
    <x v="2"/>
    <s v="VE2152,VE2152,VE2152"/>
    <s v="Ja "/>
    <s v="FA Verzamel maand,CS Zuid,Factblok CPUM 2022 NOZU"/>
    <m/>
    <n v="4"/>
    <x v="5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5-01T00:00:00"/>
    <d v="2021-05-31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6"/>
    <n v="800100"/>
    <x v="2"/>
    <s v="VE2152,VE2152,VE2152,VE2152"/>
    <s v="Ja "/>
    <s v="FA Verzamel maand,CS Zuid,Factblok CPUM 2022 NOZU"/>
    <m/>
    <n v="5"/>
    <x v="6"/>
    <x v="2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6-01T00:00:00"/>
    <d v="2021-06-30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7"/>
    <n v="800100"/>
    <x v="2"/>
    <s v="VE2152,VE2152,VE2152,VE2152,VE2152"/>
    <s v="Ja "/>
    <s v="FA Verzamel maand,CS Zuid,Factblok CPUM 2022 NOZU"/>
    <m/>
    <n v="6"/>
    <x v="7"/>
    <x v="2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7-01T00:00:00"/>
    <d v="2021-07-31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8"/>
    <n v="800100"/>
    <x v="2"/>
    <s v="VE2152,VE2152,VE2152,VE2152,VE2152,VE2152"/>
    <s v="Ja "/>
    <s v="FA Verzamel maand,CS Zuid,Factblok CPUM 2022 NOZU"/>
    <m/>
    <n v="7"/>
    <x v="8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8-01T00:00:00"/>
    <d v="2021-08-31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0"/>
    <n v="800100"/>
    <x v="2"/>
    <s v="VE2152,VE2152,VE2152,VE2152,VE2152,VE2152,VE2152"/>
    <s v="Ja "/>
    <s v="FA Verzamel maand,CS Zuid,Factblok CPUM 2022 NOZU"/>
    <m/>
    <n v="8"/>
    <x v="9"/>
    <x v="3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09-01T00:00:00"/>
    <d v="2021-09-30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2"/>
    <n v="800100"/>
    <x v="2"/>
    <s v="VE2152,VE2152,VE2152,VE2152,VE2152,VE2152,VE2152,VE2152"/>
    <s v="Ja "/>
    <s v="FA Verzamel maand,CS Zuid,Factblok CPUM 2022 NOZU"/>
    <m/>
    <n v="9"/>
    <x v="10"/>
    <x v="3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10-01T00:00:00"/>
    <d v="2021-10-31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4"/>
    <n v="800100"/>
    <x v="2"/>
    <s v="VE2152,VE2152,VE2152,VE2152,VE2152,VE2152,VE2152,VE2152,VE2152"/>
    <s v="Ja "/>
    <s v="FA Verzamel maand,CS Zuid,Factblok CPUM 2022 NOZU"/>
    <m/>
    <n v="10"/>
    <x v="1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11-01T00:00:00"/>
    <d v="2021-11-30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5"/>
    <n v="800100"/>
    <x v="2"/>
    <s v="VE2152,VE2152,VE2152,VE2152,VE2152,VE2152,VE2152,VE2152,VE2152,VE2152"/>
    <s v="Ja "/>
    <s v="FA Verzamel maand,CS Zuid,Factblok CPUM 2022 NOZU"/>
    <m/>
    <n v="11"/>
    <x v="0"/>
    <x v="0"/>
    <x v="1"/>
    <x v="0"/>
    <x v="17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1-12-01T00:00:00"/>
    <d v="2021-12-31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17"/>
    <n v="800100"/>
    <x v="2"/>
    <s v="VE2152,VE2152,VE2152,VE2152,VE2152,VE2152,VE2152,VE2152,VE2152,VE2152,VE2152"/>
    <s v="Ja "/>
    <s v="FA Verzamel maand,CS Zuid,Factblok CPUM 2022 NOZU"/>
    <m/>
    <n v="12"/>
    <x v="1"/>
    <x v="0"/>
    <x v="1"/>
    <x v="0"/>
    <x v="16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op afroep "/>
    <d v="2021-01-01T00:00:00"/>
    <d v="2021-01-31T00:00:00"/>
    <s v="301385,4342,21206"/>
    <m/>
    <m/>
    <x v="0"/>
    <x v="0"/>
    <m/>
    <m/>
    <s v="240 mini k-vg/grijs deksel"/>
    <n v="1"/>
    <s v="MAAND"/>
    <s v="HU0240"/>
    <x v="42"/>
    <s v="H"/>
    <s v="A"/>
    <s v="NL-1"/>
    <x v="0"/>
    <s v="Huur 240 ltr. rolcontainer           "/>
    <n v="3.6"/>
    <n v="3.6"/>
    <x v="2"/>
    <n v="800000"/>
    <x v="0"/>
    <m/>
    <s v="Ja "/>
    <s v="FA Verzamel maand,CS Zuid,Factblok CPUM 2022 NOZU"/>
    <m/>
    <n v="1"/>
    <x v="2"/>
    <x v="1"/>
    <x v="1"/>
    <x v="0"/>
    <x v="0"/>
    <n v="3.6"/>
    <n v="0"/>
    <x v="0"/>
    <n v="0"/>
    <n v="0"/>
    <n v="0"/>
    <n v="0"/>
    <n v="0"/>
  </r>
  <r>
    <n v="474431"/>
    <n v="474493"/>
    <s v="Gymzaal Hoogstraat"/>
    <s v="Rolcontainerdiensten"/>
    <s v="ROL,SPG,RCM Zuid"/>
    <x v="0"/>
    <x v="14"/>
    <x v="14"/>
    <s v="5931 GC"/>
    <x v="2"/>
    <s v="226k213199"/>
    <s v="Restafval 240 liter abonnement "/>
    <d v="2020-12-01T00:00:00"/>
    <d v="2020-12-31T00:00:00"/>
    <s v="301385,4342,21206"/>
    <n v="101100"/>
    <s v="brandbaar bedrijfsafval, route"/>
    <x v="2"/>
    <x v="0"/>
    <s v="11B720001946"/>
    <m/>
    <s v="240 mini k-vg/grijs deksel"/>
    <n v="1"/>
    <s v="MAAND"/>
    <s v="AB0240-REST"/>
    <x v="41"/>
    <s v="H"/>
    <s v="A"/>
    <s v="NL-1"/>
    <x v="0"/>
    <s v="Abonnement 240 ltr. restafval rolcontainer          "/>
    <n v="11.98"/>
    <n v="11.98"/>
    <x v="0"/>
    <n v="800100"/>
    <x v="2"/>
    <s v="VE1152"/>
    <s v="Ja "/>
    <s v="FA Verzamel maand,CS Zuid,Factblok CPUM 2022 NOZU"/>
    <m/>
    <n v="12"/>
    <x v="1"/>
    <x v="0"/>
    <x v="0"/>
    <x v="0"/>
    <x v="16"/>
    <n v="11.98"/>
    <n v="0"/>
    <x v="0"/>
    <n v="0"/>
    <n v="1.2226644736842109"/>
    <n v="8.8031842105263163"/>
    <n v="9.0477171052631586"/>
    <n v="5.3797236842105276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1-01T00:00:00"/>
    <d v="2021-01-31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2"/>
    <n v="800100"/>
    <x v="1"/>
    <s v="GC3VNL"/>
    <s v="Ja "/>
    <s v="FA Verzamel maand,CS Zuid,Factblok CPUM 2022 NOZU"/>
    <m/>
    <n v="1"/>
    <x v="2"/>
    <x v="1"/>
    <x v="1"/>
    <x v="0"/>
    <x v="53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2-01T00:00:00"/>
    <d v="2021-02-28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3"/>
    <n v="800100"/>
    <x v="1"/>
    <s v="GC3VNL,GC3VNL"/>
    <s v="Ja "/>
    <s v="FA Verzamel maand,CS Zuid,Factblok CPUM 2022 NOZU"/>
    <m/>
    <n v="2"/>
    <x v="3"/>
    <x v="1"/>
    <x v="1"/>
    <x v="0"/>
    <x v="54"/>
    <n v="102.81"/>
    <n v="0"/>
    <x v="0"/>
    <n v="0"/>
    <n v="13.221710526315789"/>
    <n v="95.196315789473672"/>
    <n v="97.840657894736836"/>
    <n v="58.175526315789469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3-01T00:00:00"/>
    <d v="2021-03-31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4"/>
    <n v="800100"/>
    <x v="1"/>
    <s v="GC3VNL,GC3VNL,GC3VNL"/>
    <s v="Ja "/>
    <s v="FA Verzamel maand,CS Zuid,Factblok CPUM 2022 NOZU"/>
    <m/>
    <n v="3"/>
    <x v="4"/>
    <x v="1"/>
    <x v="1"/>
    <x v="0"/>
    <x v="53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4-01T00:00:00"/>
    <d v="2021-04-30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5"/>
    <n v="800100"/>
    <x v="1"/>
    <s v="GC3VNL,GC3VNL,GC3VNL,GC3VNL"/>
    <s v="Ja "/>
    <s v="FA Verzamel maand,CS Zuid,Factblok CPUM 2022 NOZU"/>
    <m/>
    <n v="4"/>
    <x v="5"/>
    <x v="2"/>
    <x v="1"/>
    <x v="0"/>
    <x v="55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5-01T00:00:00"/>
    <d v="2021-05-31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6"/>
    <n v="800100"/>
    <x v="1"/>
    <s v="GC3VNL,GC3VNL,GC3VNL,GC3VNL,GC3VNL"/>
    <s v="Ja "/>
    <s v="FA Verzamel maand,CS Zuid,Factblok CPUM 2022 NOZU"/>
    <m/>
    <n v="5"/>
    <x v="6"/>
    <x v="2"/>
    <x v="1"/>
    <x v="0"/>
    <x v="53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6-01T00:00:00"/>
    <d v="2021-06-30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7"/>
    <n v="800100"/>
    <x v="1"/>
    <s v="GC3VNL,GC3VNL,GC3VNL,GC3VNL,GC3VNL,GC3VNL"/>
    <s v="Ja "/>
    <s v="FA Verzamel maand,CS Zuid,Factblok CPUM 2022 NOZU"/>
    <m/>
    <n v="6"/>
    <x v="7"/>
    <x v="2"/>
    <x v="1"/>
    <x v="0"/>
    <x v="55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7-01T00:00:00"/>
    <d v="2021-07-31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8"/>
    <n v="800100"/>
    <x v="1"/>
    <s v="GC3VNL,GC3VNL,GC3VNL,GC3VNL,GC3VNL,GC3VNL,GC3VNL"/>
    <s v="Ja "/>
    <s v="FA Verzamel maand,CS Zuid,Factblok CPUM 2022 NOZU"/>
    <m/>
    <n v="7"/>
    <x v="8"/>
    <x v="3"/>
    <x v="1"/>
    <x v="0"/>
    <x v="53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8-01T00:00:00"/>
    <d v="2021-08-31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10"/>
    <n v="800100"/>
    <x v="1"/>
    <s v="GC3VNL,GC3VNL,GC3VNL,GC3VNL,GC3VNL,GC3VNL,GC3VNL,GC3VNL"/>
    <s v="Ja "/>
    <s v="FA Verzamel maand,CS Zuid,Factblok CPUM 2022 NOZU"/>
    <m/>
    <n v="8"/>
    <x v="9"/>
    <x v="3"/>
    <x v="1"/>
    <x v="0"/>
    <x v="53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09-01T00:00:00"/>
    <d v="2021-09-30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12"/>
    <n v="800100"/>
    <x v="1"/>
    <s v="GC3VNL,GC3VNL,GC3VNL,GC3VNL,GC3VNL,GC3VNL,GC3VNL,GC3VNL,GC3VNL"/>
    <s v="Ja "/>
    <s v="FA Verzamel maand,CS Zuid,Factblok CPUM 2022 NOZU"/>
    <m/>
    <n v="9"/>
    <x v="10"/>
    <x v="3"/>
    <x v="1"/>
    <x v="0"/>
    <x v="55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10-01T00:00:00"/>
    <d v="2021-10-31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14"/>
    <n v="800100"/>
    <x v="1"/>
    <s v="GC3VNL,GC3VNL,GC3VNL,GC3VNL,GC3VNL,GC3VNL,GC3VNL,GC3VNL,GC3VNL,GC3VNL"/>
    <s v="Ja "/>
    <s v="FA Verzamel maand,CS Zuid,Factblok CPUM 2022 NOZU"/>
    <m/>
    <n v="10"/>
    <x v="11"/>
    <x v="0"/>
    <x v="1"/>
    <x v="0"/>
    <x v="53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11-01T00:00:00"/>
    <d v="2021-11-30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15"/>
    <n v="800100"/>
    <x v="1"/>
    <s v="GC3VNL,GC3VNL,GC3VNL,GC3VNL,GC3VNL,GC3VNL,GC3VNL,GC3VNL,GC3VNL,GC3VNL,GC3VNL"/>
    <s v="Ja "/>
    <s v="FA Verzamel maand,CS Zuid,Factblok CPUM 2022 NOZU"/>
    <m/>
    <n v="11"/>
    <x v="0"/>
    <x v="0"/>
    <x v="1"/>
    <x v="0"/>
    <x v="55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1-12-01T00:00:00"/>
    <d v="2021-12-31T00:00:00"/>
    <s v="500020,4342,23021"/>
    <n v="1601010"/>
    <s v="brandbaar bedrijfsafval ter overslag"/>
    <x v="2"/>
    <x v="0"/>
    <s v="11B720005533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17"/>
    <n v="800100"/>
    <x v="1"/>
    <s v="GC3VNL,GC3VNL,GC3VNL,GC3VNL,GC3VNL,GC3VNL,GC3VNL,GC3VNL,GC3VNL,GC3VNL,GC3VNL,GC3VNL"/>
    <s v="Ja "/>
    <s v="FA Verzamel maand,CS Zuid,Factblok CPUM 2022 NOZU"/>
    <m/>
    <n v="12"/>
    <x v="1"/>
    <x v="0"/>
    <x v="1"/>
    <x v="0"/>
    <x v="53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18"/>
    <x v="18"/>
    <s v="5911 GG"/>
    <x v="0"/>
    <s v="226k213218"/>
    <s v="Restafval 240 liter abonnement "/>
    <d v="2020-12-01T00:00:00"/>
    <d v="2020-12-31T00:00:00"/>
    <s v="500020,4342,23021"/>
    <n v="101100"/>
    <s v="brandbaar bedrijfsafval, route"/>
    <x v="2"/>
    <x v="0"/>
    <s v="11B720001946"/>
    <m/>
    <s v="240 mini k-vg/grijs deksel"/>
    <n v="3"/>
    <s v="MAAND"/>
    <s v="AB0240-REST"/>
    <x v="41"/>
    <s v="H"/>
    <s v="A"/>
    <s v="NL-1"/>
    <x v="0"/>
    <s v="Abonnement 240 ltr. restafval rolcontainer          "/>
    <n v="34.270000000000003"/>
    <n v="102.81"/>
    <x v="0"/>
    <n v="800100"/>
    <x v="1"/>
    <s v="VE3142"/>
    <s v="Ja "/>
    <s v="FA Verzamel maand,CS Zuid,Factblok CPUM 2022 NOZU"/>
    <m/>
    <n v="12"/>
    <x v="1"/>
    <x v="0"/>
    <x v="0"/>
    <x v="0"/>
    <x v="53"/>
    <n v="102.81"/>
    <n v="0"/>
    <x v="0"/>
    <n v="0"/>
    <n v="14.638322368421052"/>
    <n v="105.39592105263156"/>
    <n v="108.32358552631578"/>
    <n v="64.408618421052623"/>
  </r>
  <r>
    <n v="474431"/>
    <n v="474443"/>
    <s v="Kan Doen West"/>
    <s v="Bakwagens"/>
    <s v="Semler Inzameling"/>
    <x v="0"/>
    <x v="4"/>
    <x v="4"/>
    <s v="5924 VX"/>
    <x v="0"/>
    <s v="941k018572"/>
    <s v="Swill 120 liter op afroep "/>
    <d v="2021-07-19T00:00:00"/>
    <d v="2021-07-31T00:00:00"/>
    <s v="302604,4342,22029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0.75"/>
    <n v="0.75"/>
    <x v="8"/>
    <n v="800000"/>
    <x v="0"/>
    <m/>
    <s v="Ja "/>
    <s v="FA Verzamel maand,CS Zuid,Factblok CPUM 2022 NOZU"/>
    <m/>
    <n v="7"/>
    <x v="8"/>
    <x v="3"/>
    <x v="1"/>
    <x v="3"/>
    <x v="0"/>
    <n v="0.75"/>
    <n v="0"/>
    <x v="0"/>
    <n v="0"/>
    <n v="0"/>
    <n v="0"/>
    <n v="0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op afroep "/>
    <d v="2021-08-01T00:00:00"/>
    <d v="2021-08-31T00:00:00"/>
    <s v="302604,4342,22029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0"/>
    <n v="800000"/>
    <x v="0"/>
    <m/>
    <s v="Ja "/>
    <s v="FA Verzamel maand,CS Zuid,Factblok CPUM 2022 NOZU"/>
    <m/>
    <n v="8"/>
    <x v="9"/>
    <x v="3"/>
    <x v="1"/>
    <x v="3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op afroep "/>
    <d v="2021-09-01T00:00:00"/>
    <d v="2021-09-30T00:00:00"/>
    <s v="302604,4342,22029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2"/>
    <n v="800000"/>
    <x v="0"/>
    <m/>
    <s v="Ja "/>
    <s v="FA Verzamel maand,CS Zuid,Factblok CPUM 2022 NOZU"/>
    <m/>
    <n v="9"/>
    <x v="10"/>
    <x v="3"/>
    <x v="1"/>
    <x v="3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op afroep "/>
    <d v="2021-10-01T00:00:00"/>
    <d v="2021-10-31T00:00:00"/>
    <s v="302604,4342,22029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4"/>
    <n v="800000"/>
    <x v="0"/>
    <m/>
    <s v="Ja "/>
    <s v="FA Verzamel maand,CS Zuid,Factblok CPUM 2022 NOZU"/>
    <m/>
    <n v="10"/>
    <x v="11"/>
    <x v="0"/>
    <x v="1"/>
    <x v="3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op afroep "/>
    <d v="2021-11-01T00:00:00"/>
    <d v="2021-11-30T00:00:00"/>
    <s v="302604,4342,22029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5"/>
    <n v="800000"/>
    <x v="0"/>
    <m/>
    <s v="Ja "/>
    <s v="FA Verzamel maand,CS Zuid,Factblok CPUM 2022 NOZU"/>
    <m/>
    <n v="11"/>
    <x v="0"/>
    <x v="0"/>
    <x v="1"/>
    <x v="3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op afroep "/>
    <d v="2021-12-01T00:00:00"/>
    <d v="2021-12-31T00:00:00"/>
    <s v="302604,4342,22029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7"/>
    <n v="800000"/>
    <x v="0"/>
    <m/>
    <s v="Ja "/>
    <s v="FA Verzamel maand,CS Zuid,Factblok CPUM 2022 NOZU"/>
    <m/>
    <n v="12"/>
    <x v="1"/>
    <x v="0"/>
    <x v="1"/>
    <x v="3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1-01-01T00:00:00"/>
    <d v="2021-01-31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2"/>
    <n v="800100"/>
    <x v="1"/>
    <s v="E10003"/>
    <s v="Ja "/>
    <s v="FA Verzamel maand,CS Zuid,Factblok CPUM 2022 NOZU"/>
    <m/>
    <n v="1"/>
    <x v="2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1-02-01T00:00:00"/>
    <d v="2021-02-28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3"/>
    <n v="800100"/>
    <x v="1"/>
    <s v="E10003,E10003"/>
    <s v="Ja "/>
    <s v="FA Verzamel maand,CS Zuid,Factblok CPUM 2022 NOZU"/>
    <m/>
    <n v="2"/>
    <x v="3"/>
    <x v="1"/>
    <x v="1"/>
    <x v="3"/>
    <x v="30"/>
    <n v="86.56"/>
    <n v="0"/>
    <x v="0"/>
    <n v="91.991052631578953"/>
    <n v="263.6328947368421"/>
    <n v="8.4138157894736842"/>
    <n v="8.4138157894736842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1-03-01T00:00:00"/>
    <d v="2021-03-31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4"/>
    <n v="800100"/>
    <x v="1"/>
    <s v="E10003,E10003,E10003"/>
    <s v="Ja "/>
    <s v="FA Verzamel maand,CS Zuid,Factblok CPUM 2022 NOZU"/>
    <m/>
    <n v="3"/>
    <x v="4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1-04-01T00:00:00"/>
    <d v="2021-04-30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5"/>
    <n v="800100"/>
    <x v="1"/>
    <s v="E10003,E10003,E10003,E10003"/>
    <s v="Ja "/>
    <s v="FA Verzamel maand,CS Zuid,Factblok CPUM 2022 NOZU"/>
    <m/>
    <n v="4"/>
    <x v="5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1-05-01T00:00:00"/>
    <d v="2021-05-31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6"/>
    <n v="800100"/>
    <x v="1"/>
    <s v="E10003,E10003,E10003,E10003,E10003"/>
    <s v="Ja "/>
    <s v="FA Verzamel maand,CS Zuid,Factblok CPUM 2022 NOZU"/>
    <m/>
    <n v="5"/>
    <x v="6"/>
    <x v="2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1-06-01T00:00:00"/>
    <d v="2021-06-30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7"/>
    <n v="800100"/>
    <x v="1"/>
    <s v="E10003,E10003,E10003,E10003,E10003,E10003"/>
    <s v="Ja "/>
    <s v="FA Verzamel maand,CS Zuid,Factblok CPUM 2022 NOZU"/>
    <m/>
    <n v="6"/>
    <x v="7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1-07-01T00:00:00"/>
    <d v="2021-07-18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50.26"/>
    <n v="50.26"/>
    <x v="8"/>
    <n v="800100"/>
    <x v="1"/>
    <s v="E10003,E10003,E10003,E10003,E10003,E10003,E10003"/>
    <s v="Ja "/>
    <s v="FA Verzamel maand,CS Zuid,Factblok CPUM 2022 NOZU"/>
    <m/>
    <n v="7"/>
    <x v="8"/>
    <x v="3"/>
    <x v="1"/>
    <x v="3"/>
    <x v="56"/>
    <n v="50.26"/>
    <n v="0"/>
    <x v="0"/>
    <n v="59.137105263157899"/>
    <n v="169.47828947368421"/>
    <n v="5.4088815789473683"/>
    <n v="5.4088815789473683"/>
    <n v="0"/>
  </r>
  <r>
    <n v="474431"/>
    <n v="474443"/>
    <s v="Kan Doen West"/>
    <s v="Bakwagens"/>
    <s v="Semler Inzameling"/>
    <x v="0"/>
    <x v="4"/>
    <x v="4"/>
    <s v="5924 VX"/>
    <x v="0"/>
    <s v="941k018572"/>
    <s v="Swill 120 liter abonnement "/>
    <d v="2020-12-01T00:00:00"/>
    <d v="2020-12-31T00:00:00"/>
    <s v="302604,4342,22029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7"/>
    <n v="86.57"/>
    <x v="0"/>
    <n v="800100"/>
    <x v="1"/>
    <n v="410001"/>
    <s v="Ja "/>
    <s v="FA Verzamel maand,CS Zuid,Factblok CPUM 2022 NOZU"/>
    <m/>
    <n v="12"/>
    <x v="1"/>
    <x v="0"/>
    <x v="0"/>
    <x v="3"/>
    <x v="29"/>
    <n v="86.57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12-01T00:00:00"/>
    <d v="2021-12-31T00:00:00"/>
    <s v="500020,4342,24010"/>
    <n v="1120100"/>
    <s v="swill, route"/>
    <x v="1"/>
    <x v="0"/>
    <n v="108600000181"/>
    <m/>
    <s v="120 ltr rolcont. swill"/>
    <n v="2"/>
    <s v="MAAND"/>
    <s v="AB0120-SWILL"/>
    <x v="50"/>
    <s v="H"/>
    <s v="A"/>
    <s v="NL-1"/>
    <x v="3"/>
    <s v="Abonnement 120 ltr. swill rolcontainer           "/>
    <n v="86.56"/>
    <n v="173.12"/>
    <x v="17"/>
    <n v="800100"/>
    <x v="1"/>
    <n v="310006"/>
    <s v="Ja "/>
    <s v="FA Verzamel maand,CS Zuid,Factblok CPUM 2022 NOZU"/>
    <m/>
    <n v="12"/>
    <x v="1"/>
    <x v="0"/>
    <x v="1"/>
    <x v="3"/>
    <x v="57"/>
    <n v="173.12"/>
    <n v="0"/>
    <x v="0"/>
    <n v="203.69447368421055"/>
    <n v="583.75855263157894"/>
    <n v="18.630592105263158"/>
    <n v="18.630592105263158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1-01T00:00:00"/>
    <d v="2021-01-31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2"/>
    <n v="800100"/>
    <x v="1"/>
    <n v="310006"/>
    <s v="Ja "/>
    <s v="FA Verzamel maand,CS Zuid,Factblok CPUM 2022 NOZU"/>
    <m/>
    <n v="1"/>
    <x v="2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2-01T00:00:00"/>
    <d v="2021-02-28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3"/>
    <n v="800100"/>
    <x v="1"/>
    <n v="310006.31000599999"/>
    <s v="Ja "/>
    <s v="FA Verzamel maand,CS Zuid,Factblok CPUM 2022 NOZU"/>
    <m/>
    <n v="2"/>
    <x v="3"/>
    <x v="1"/>
    <x v="1"/>
    <x v="3"/>
    <x v="30"/>
    <n v="86.56"/>
    <n v="0"/>
    <x v="0"/>
    <n v="91.991052631578953"/>
    <n v="263.6328947368421"/>
    <n v="8.4138157894736842"/>
    <n v="8.4138157894736842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3-01T00:00:00"/>
    <d v="2021-03-31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4"/>
    <n v="800100"/>
    <x v="1"/>
    <s v="310006,310006,310006"/>
    <s v="Ja "/>
    <s v="FA Verzamel maand,CS Zuid,Factblok CPUM 2022 NOZU"/>
    <m/>
    <n v="3"/>
    <x v="4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4-01T00:00:00"/>
    <d v="2021-04-30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5"/>
    <n v="800100"/>
    <x v="1"/>
    <s v="310006,310006,310006,310006"/>
    <s v="Ja "/>
    <s v="FA Verzamel maand,CS Zuid,Factblok CPUM 2022 NOZU"/>
    <m/>
    <n v="4"/>
    <x v="5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5-01T00:00:00"/>
    <d v="2021-05-31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6"/>
    <n v="800100"/>
    <x v="1"/>
    <s v="310006,310006,310006,310006,310006"/>
    <s v="Ja "/>
    <s v="FA Verzamel maand,CS Zuid,Factblok CPUM 2022 NOZU"/>
    <m/>
    <n v="5"/>
    <x v="6"/>
    <x v="2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6-01T00:00:00"/>
    <d v="2021-06-30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7"/>
    <n v="800100"/>
    <x v="1"/>
    <s v="310006,310006,310006,310006,310006,310006"/>
    <s v="Ja "/>
    <s v="FA Verzamel maand,CS Zuid,Factblok CPUM 2022 NOZU"/>
    <m/>
    <n v="6"/>
    <x v="7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7-01T00:00:00"/>
    <d v="2021-07-31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8"/>
    <n v="800100"/>
    <x v="1"/>
    <s v="310006,310006,310006,310006,310006,310006,310006"/>
    <s v="Ja "/>
    <s v="FA Verzamel maand,CS Zuid,Factblok CPUM 2022 NOZU"/>
    <m/>
    <n v="7"/>
    <x v="8"/>
    <x v="3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8-01T00:00:00"/>
    <d v="2021-08-31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0"/>
    <n v="800100"/>
    <x v="1"/>
    <s v="310006,310006,310006,310006,310006,310006,310006,310006"/>
    <s v="Ja "/>
    <s v="FA Verzamel maand,CS Zuid,Factblok CPUM 2022 NOZU"/>
    <m/>
    <n v="8"/>
    <x v="9"/>
    <x v="3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09-01T00:00:00"/>
    <d v="2021-09-30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2"/>
    <n v="800100"/>
    <x v="1"/>
    <s v="310006,310006,310006,310006,310006,310006,310006,310006,310006"/>
    <s v="Ja "/>
    <s v="FA Verzamel maand,CS Zuid,Factblok CPUM 2022 NOZU"/>
    <m/>
    <n v="9"/>
    <x v="10"/>
    <x v="3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10-01T00:00:00"/>
    <d v="2021-10-31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4"/>
    <n v="800100"/>
    <x v="1"/>
    <s v="310006,310006,310006,310006,310006,310006,310006,310006,310006,310006"/>
    <s v="Ja "/>
    <s v="FA Verzamel maand,CS Zuid,Factblok CPUM 2022 NOZU"/>
    <m/>
    <n v="10"/>
    <x v="11"/>
    <x v="0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1-11-01T00:00:00"/>
    <d v="2021-11-30T00:00:00"/>
    <s v="500020,4342,2401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5"/>
    <n v="800100"/>
    <x v="1"/>
    <s v="310006,310006,310006,310006,310006,310006,310006,310006,310006,310006,310006"/>
    <s v="Ja "/>
    <s v="FA Verzamel maand,CS Zuid,Factblok CPUM 2022 NOZU"/>
    <m/>
    <n v="11"/>
    <x v="0"/>
    <x v="0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487"/>
    <s v="Stadskantoor"/>
    <s v="Bakwagens"/>
    <s v="Semler Inzameling"/>
    <x v="0"/>
    <x v="12"/>
    <x v="12"/>
    <s v="5912 AG"/>
    <x v="0"/>
    <s v="941k018573"/>
    <s v="Swill 120 liter abonnement "/>
    <d v="2020-12-01T00:00:00"/>
    <d v="2020-12-31T00:00:00"/>
    <s v="500020,4342,24010"/>
    <m/>
    <m/>
    <x v="0"/>
    <x v="0"/>
    <m/>
    <m/>
    <s v="120 ltr rolcont. swill"/>
    <n v="1"/>
    <s v="MAAND"/>
    <s v="AB0120-SWILL"/>
    <x v="50"/>
    <s v="H"/>
    <s v="A"/>
    <s v="NL-1"/>
    <x v="3"/>
    <s v="Abonnement 120 ltr. swill rolcontainer           "/>
    <n v="86.57"/>
    <n v="86.57"/>
    <x v="0"/>
    <n v="800100"/>
    <x v="1"/>
    <s v="000CORONA"/>
    <s v="Ja "/>
    <s v="FA Verzamel maand,CS Zuid,Factblok CPUM 2022 NOZU"/>
    <m/>
    <n v="12"/>
    <x v="1"/>
    <x v="0"/>
    <x v="0"/>
    <x v="3"/>
    <x v="29"/>
    <n v="86.57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1-01T00:00:00"/>
    <d v="2021-01-31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2"/>
    <n v="800100"/>
    <x v="1"/>
    <n v="310006"/>
    <s v="Ja "/>
    <s v="FA Verzamel maand,CS Zuid,Factblok CPUM 2022 NOZU"/>
    <m/>
    <n v="1"/>
    <x v="2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2-01T00:00:00"/>
    <d v="2021-02-28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3"/>
    <n v="800100"/>
    <x v="1"/>
    <n v="310006.31000599999"/>
    <s v="Ja "/>
    <s v="FA Verzamel maand,CS Zuid,Factblok CPUM 2022 NOZU"/>
    <m/>
    <n v="2"/>
    <x v="3"/>
    <x v="1"/>
    <x v="1"/>
    <x v="3"/>
    <x v="30"/>
    <n v="86.56"/>
    <n v="0"/>
    <x v="0"/>
    <n v="91.991052631578953"/>
    <n v="263.6328947368421"/>
    <n v="8.4138157894736842"/>
    <n v="8.4138157894736842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3-01T00:00:00"/>
    <d v="2021-03-31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4"/>
    <n v="800100"/>
    <x v="1"/>
    <s v="310006,310006,310006"/>
    <s v="Ja "/>
    <s v="FA Verzamel maand,CS Zuid,Factblok CPUM 2022 NOZU"/>
    <m/>
    <n v="3"/>
    <x v="4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4-01T00:00:00"/>
    <d v="2021-04-30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5"/>
    <n v="800100"/>
    <x v="1"/>
    <s v="310006,310006,310006,310006"/>
    <s v="Ja "/>
    <s v="FA Verzamel maand,CS Zuid,Factblok CPUM 2022 NOZU"/>
    <m/>
    <n v="4"/>
    <x v="5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5-01T00:00:00"/>
    <d v="2021-05-31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6"/>
    <n v="800100"/>
    <x v="1"/>
    <s v="310006,310006,310006,310006,310006"/>
    <s v="Ja "/>
    <s v="FA Verzamel maand,CS Zuid,Factblok CPUM 2022 NOZU"/>
    <m/>
    <n v="5"/>
    <x v="6"/>
    <x v="2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6-01T00:00:00"/>
    <d v="2021-06-30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7"/>
    <n v="800100"/>
    <x v="1"/>
    <s v="310006,310006,310006,310006,310006,310006"/>
    <s v="Ja "/>
    <s v="FA Verzamel maand,CS Zuid,Factblok CPUM 2022 NOZU"/>
    <m/>
    <n v="6"/>
    <x v="7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7-01T00:00:00"/>
    <d v="2021-07-31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8"/>
    <n v="800100"/>
    <x v="1"/>
    <s v="310006,310006,310006,310006,310006,310006,310006"/>
    <s v="Ja "/>
    <s v="FA Verzamel maand,CS Zuid,Factblok CPUM 2022 NOZU"/>
    <m/>
    <n v="7"/>
    <x v="8"/>
    <x v="3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8-01T00:00:00"/>
    <d v="2021-08-31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0"/>
    <n v="800100"/>
    <x v="1"/>
    <s v="310006,310006,310006,310006,310006,310006,310006,310006"/>
    <s v="Ja "/>
    <s v="FA Verzamel maand,CS Zuid,Factblok CPUM 2022 NOZU"/>
    <m/>
    <n v="8"/>
    <x v="9"/>
    <x v="3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09-01T00:00:00"/>
    <d v="2021-09-30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2"/>
    <n v="800100"/>
    <x v="1"/>
    <s v="310006,310006,310006,310006,310006,310006,310006,310006,310006"/>
    <s v="Ja "/>
    <s v="FA Verzamel maand,CS Zuid,Factblok CPUM 2022 NOZU"/>
    <m/>
    <n v="9"/>
    <x v="10"/>
    <x v="3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10-01T00:00:00"/>
    <d v="2021-10-31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4"/>
    <n v="800100"/>
    <x v="1"/>
    <s v="310006,310006,310006,310006,310006,310006,310006,310006,310006,310006"/>
    <s v="Ja "/>
    <s v="FA Verzamel maand,CS Zuid,Factblok CPUM 2022 NOZU"/>
    <m/>
    <n v="10"/>
    <x v="11"/>
    <x v="0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11-01T00:00:00"/>
    <d v="2021-11-30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5"/>
    <n v="800100"/>
    <x v="1"/>
    <s v="310006,310006,310006,310006,310006,310006,310006,310006,310006,310006,310006"/>
    <s v="Ja "/>
    <s v="FA Verzamel maand,CS Zuid,Factblok CPUM 2022 NOZU"/>
    <m/>
    <n v="11"/>
    <x v="0"/>
    <x v="0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1-12-01T00:00:00"/>
    <d v="2021-12-31T00:00:00"/>
    <s v="500020,4342,23021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17"/>
    <n v="800100"/>
    <x v="1"/>
    <s v="310006,310006,310006,310006,310006,310006,310006,310006,310006,310006,310006,310006"/>
    <s v="Ja "/>
    <s v="FA Verzamel maand,CS Zuid,Factblok CPUM 2022 NOZU"/>
    <m/>
    <n v="12"/>
    <x v="1"/>
    <x v="0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18"/>
    <x v="18"/>
    <s v="5911 GG"/>
    <x v="0"/>
    <s v="941k018574"/>
    <s v="Swill 120 liter abonnement "/>
    <d v="2020-12-01T00:00:00"/>
    <d v="2020-12-31T00:00:00"/>
    <s v="500020,4342,23021"/>
    <m/>
    <m/>
    <x v="0"/>
    <x v="0"/>
    <m/>
    <m/>
    <s v="120 ltr rolcont. swill"/>
    <n v="1"/>
    <s v="MAAND"/>
    <s v="AB0120-SWILL"/>
    <x v="50"/>
    <s v="H"/>
    <s v="A"/>
    <s v="NL-1"/>
    <x v="3"/>
    <s v="Abonnement 120 ltr. swill rolcontainer           "/>
    <n v="86.57"/>
    <n v="86.57"/>
    <x v="0"/>
    <n v="800100"/>
    <x v="1"/>
    <s v="000CORONA"/>
    <s v="Ja "/>
    <s v="FA Verzamel maand,CS Zuid,Factblok CPUM 2022 NOZU"/>
    <m/>
    <n v="12"/>
    <x v="1"/>
    <x v="0"/>
    <x v="0"/>
    <x v="3"/>
    <x v="29"/>
    <n v="86.57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op afroep "/>
    <d v="2021-07-19T00:00:00"/>
    <d v="2021-07-31T00:00:00"/>
    <s v="500030,4342,24050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0.75"/>
    <n v="0.75"/>
    <x v="8"/>
    <n v="800000"/>
    <x v="0"/>
    <m/>
    <s v="Ja "/>
    <s v="FA Verzamel maand,CS Zuid,Factblok CPUM 2022 NOZU"/>
    <m/>
    <n v="7"/>
    <x v="8"/>
    <x v="3"/>
    <x v="1"/>
    <x v="3"/>
    <x v="0"/>
    <n v="0.75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op afroep "/>
    <d v="2021-08-01T00:00:00"/>
    <d v="2021-08-31T00:00:00"/>
    <s v="500030,4342,24050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0"/>
    <n v="800000"/>
    <x v="0"/>
    <m/>
    <s v="Ja "/>
    <s v="FA Verzamel maand,CS Zuid,Factblok CPUM 2022 NOZU"/>
    <m/>
    <n v="8"/>
    <x v="9"/>
    <x v="3"/>
    <x v="1"/>
    <x v="3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op afroep "/>
    <d v="2021-09-01T00:00:00"/>
    <d v="2021-09-30T00:00:00"/>
    <s v="500030,4342,24050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2"/>
    <n v="800000"/>
    <x v="0"/>
    <m/>
    <s v="Ja "/>
    <s v="FA Verzamel maand,CS Zuid,Factblok CPUM 2022 NOZU"/>
    <m/>
    <n v="9"/>
    <x v="10"/>
    <x v="3"/>
    <x v="1"/>
    <x v="3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op afroep "/>
    <d v="2021-10-01T00:00:00"/>
    <d v="2021-10-31T00:00:00"/>
    <s v="500030,4342,24050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4"/>
    <n v="800000"/>
    <x v="0"/>
    <m/>
    <s v="Ja "/>
    <s v="FA Verzamel maand,CS Zuid,Factblok CPUM 2022 NOZU"/>
    <m/>
    <n v="10"/>
    <x v="11"/>
    <x v="0"/>
    <x v="1"/>
    <x v="3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op afroep "/>
    <d v="2021-11-01T00:00:00"/>
    <d v="2021-11-30T00:00:00"/>
    <s v="500030,4342,24050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5"/>
    <n v="800000"/>
    <x v="0"/>
    <m/>
    <s v="Ja "/>
    <s v="FA Verzamel maand,CS Zuid,Factblok CPUM 2022 NOZU"/>
    <m/>
    <n v="11"/>
    <x v="0"/>
    <x v="0"/>
    <x v="1"/>
    <x v="3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op afroep "/>
    <d v="2021-12-01T00:00:00"/>
    <d v="2021-12-31T00:00:00"/>
    <s v="500030,4342,24050"/>
    <m/>
    <m/>
    <x v="0"/>
    <x v="0"/>
    <m/>
    <m/>
    <s v="120 ltr rolcont. swill"/>
    <n v="1"/>
    <s v="MAAND"/>
    <s v="HU0120"/>
    <x v="49"/>
    <s v="H"/>
    <s v="A"/>
    <s v="NL-1"/>
    <x v="3"/>
    <s v="Huur 120 ltr. rolcontainer           "/>
    <n v="1.8"/>
    <n v="1.8"/>
    <x v="17"/>
    <n v="800000"/>
    <x v="0"/>
    <m/>
    <s v="Ja "/>
    <s v="FA Verzamel maand,CS Zuid,Factblok CPUM 2022 NOZU"/>
    <m/>
    <n v="12"/>
    <x v="1"/>
    <x v="0"/>
    <x v="1"/>
    <x v="3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1-01-01T00:00:00"/>
    <d v="2021-01-31T00:00:00"/>
    <s v="500030,4342,2405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2"/>
    <n v="800100"/>
    <x v="1"/>
    <s v="E10003"/>
    <s v="Ja "/>
    <s v="FA Verzamel maand,CS Zuid,Factblok CPUM 2022 NOZU"/>
    <m/>
    <n v="1"/>
    <x v="2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1-02-01T00:00:00"/>
    <d v="2021-02-28T00:00:00"/>
    <s v="500030,4342,2405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3"/>
    <n v="800100"/>
    <x v="1"/>
    <s v="E10003,E10003"/>
    <s v="Ja "/>
    <s v="FA Verzamel maand,CS Zuid,Factblok CPUM 2022 NOZU"/>
    <m/>
    <n v="2"/>
    <x v="3"/>
    <x v="1"/>
    <x v="1"/>
    <x v="3"/>
    <x v="30"/>
    <n v="86.56"/>
    <n v="0"/>
    <x v="0"/>
    <n v="91.991052631578953"/>
    <n v="263.6328947368421"/>
    <n v="8.4138157894736842"/>
    <n v="8.4138157894736842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1-03-01T00:00:00"/>
    <d v="2021-03-31T00:00:00"/>
    <s v="500030,4342,2405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4"/>
    <n v="800100"/>
    <x v="1"/>
    <s v="E10003,E10003,E10003"/>
    <s v="Ja "/>
    <s v="FA Verzamel maand,CS Zuid,Factblok CPUM 2022 NOZU"/>
    <m/>
    <n v="3"/>
    <x v="4"/>
    <x v="1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1-04-01T00:00:00"/>
    <d v="2021-04-30T00:00:00"/>
    <s v="500030,4342,2405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5"/>
    <n v="800100"/>
    <x v="1"/>
    <s v="E10003,E10003,E10003,E10003"/>
    <s v="Ja "/>
    <s v="FA Verzamel maand,CS Zuid,Factblok CPUM 2022 NOZU"/>
    <m/>
    <n v="4"/>
    <x v="5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1-05-01T00:00:00"/>
    <d v="2021-05-31T00:00:00"/>
    <s v="500030,4342,2405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6"/>
    <n v="800100"/>
    <x v="1"/>
    <s v="E10003,E10003,E10003,E10003,E10003"/>
    <s v="Ja "/>
    <s v="FA Verzamel maand,CS Zuid,Factblok CPUM 2022 NOZU"/>
    <m/>
    <n v="5"/>
    <x v="6"/>
    <x v="2"/>
    <x v="1"/>
    <x v="3"/>
    <x v="29"/>
    <n v="86.56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1-06-01T00:00:00"/>
    <d v="2021-06-30T00:00:00"/>
    <s v="500030,4342,2405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86.56"/>
    <n v="86.56"/>
    <x v="7"/>
    <n v="800100"/>
    <x v="1"/>
    <s v="E10003,E10003,E10003,E10003,E10003,E10003"/>
    <s v="Ja "/>
    <s v="FA Verzamel maand,CS Zuid,Factblok CPUM 2022 NOZU"/>
    <m/>
    <n v="6"/>
    <x v="7"/>
    <x v="2"/>
    <x v="1"/>
    <x v="3"/>
    <x v="31"/>
    <n v="86.56"/>
    <n v="0"/>
    <x v="0"/>
    <n v="98.561842105263167"/>
    <n v="282.4638157894737"/>
    <n v="9.0148026315789487"/>
    <n v="9.0148026315789487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1-07-01T00:00:00"/>
    <d v="2021-07-18T00:00:00"/>
    <s v="500030,4342,24050"/>
    <n v="1120100"/>
    <s v="swill, route"/>
    <x v="1"/>
    <x v="0"/>
    <n v="108600000181"/>
    <m/>
    <s v="120 ltr rolcont. swill"/>
    <n v="1"/>
    <s v="MAAND"/>
    <s v="AB0120-SWILL"/>
    <x v="50"/>
    <s v="H"/>
    <s v="A"/>
    <s v="NL-1"/>
    <x v="3"/>
    <s v="Abonnement 120 ltr. swill rolcontainer           "/>
    <n v="50.26"/>
    <n v="50.26"/>
    <x v="8"/>
    <n v="800100"/>
    <x v="1"/>
    <s v="E10003,E10003,E10003,E10003,E10003,E10003,E10003"/>
    <s v="Ja "/>
    <s v="FA Verzamel maand,CS Zuid,Factblok CPUM 2022 NOZU"/>
    <m/>
    <n v="7"/>
    <x v="8"/>
    <x v="3"/>
    <x v="1"/>
    <x v="3"/>
    <x v="56"/>
    <n v="50.26"/>
    <n v="0"/>
    <x v="0"/>
    <n v="59.137105263157899"/>
    <n v="169.47828947368421"/>
    <n v="5.4088815789473683"/>
    <n v="5.4088815789473683"/>
    <n v="0"/>
  </r>
  <r>
    <n v="474431"/>
    <n v="474501"/>
    <s v="Gemeente Venlo Nedinscoplein"/>
    <s v="Bakwagens"/>
    <s v="Semler Inzameling"/>
    <x v="0"/>
    <x v="19"/>
    <x v="19"/>
    <s v="5912 AP"/>
    <x v="0"/>
    <s v="941k018575"/>
    <s v="Swill 120 liter abonnement "/>
    <d v="2020-12-01T00:00:00"/>
    <d v="2020-12-31T00:00:00"/>
    <s v="500030,4342,24050"/>
    <m/>
    <m/>
    <x v="0"/>
    <x v="0"/>
    <m/>
    <m/>
    <s v="120 ltr rolcont. swill"/>
    <n v="1"/>
    <s v="MAAND"/>
    <s v="AB0120-SWILL"/>
    <x v="50"/>
    <s v="H"/>
    <s v="A"/>
    <s v="NL-1"/>
    <x v="3"/>
    <s v="Abonnement 120 ltr. swill rolcontainer           "/>
    <n v="86.57"/>
    <n v="86.57"/>
    <x v="0"/>
    <n v="800100"/>
    <x v="1"/>
    <s v="000CORONA"/>
    <s v="Ja "/>
    <s v="FA Verzamel maand,CS Zuid,Factblok CPUM 2022 NOZU"/>
    <m/>
    <n v="12"/>
    <x v="1"/>
    <x v="0"/>
    <x v="0"/>
    <x v="3"/>
    <x v="29"/>
    <n v="86.57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1-01T00:00:00"/>
    <d v="2021-01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2"/>
    <n v="800010"/>
    <x v="0"/>
    <m/>
    <s v="Ja "/>
    <s v="FA Verzamel maand,CS Zuid,Factblok CPUM 2022 NOZU"/>
    <m/>
    <n v="1"/>
    <x v="2"/>
    <x v="1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2-01T00:00:00"/>
    <d v="2021-02-28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3"/>
    <n v="800010"/>
    <x v="0"/>
    <m/>
    <s v="Ja "/>
    <s v="FA Verzamel maand,CS Zuid,Factblok CPUM 2022 NOZU"/>
    <m/>
    <n v="2"/>
    <x v="3"/>
    <x v="1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3-01T00:00:00"/>
    <d v="2021-03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4"/>
    <n v="800010"/>
    <x v="0"/>
    <m/>
    <s v="Ja "/>
    <s v="FA Verzamel maand,CS Zuid,Factblok CPUM 2022 NOZU"/>
    <m/>
    <n v="3"/>
    <x v="4"/>
    <x v="1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4-01T00:00:00"/>
    <d v="2021-04-30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5"/>
    <n v="800010"/>
    <x v="0"/>
    <m/>
    <s v="Ja "/>
    <s v="FA Verzamel maand,CS Zuid,Factblok CPUM 2022 NOZU"/>
    <m/>
    <n v="4"/>
    <x v="5"/>
    <x v="2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5-01T00:00:00"/>
    <d v="2021-05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6"/>
    <n v="800010"/>
    <x v="0"/>
    <m/>
    <s v="Ja "/>
    <s v="FA Verzamel maand,CS Zuid,Factblok CPUM 2022 NOZU"/>
    <m/>
    <n v="5"/>
    <x v="6"/>
    <x v="2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6-01T00:00:00"/>
    <d v="2021-06-30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7"/>
    <n v="800010"/>
    <x v="0"/>
    <m/>
    <s v="Ja "/>
    <s v="FA Verzamel maand,CS Zuid,Factblok CPUM 2022 NOZU"/>
    <m/>
    <n v="6"/>
    <x v="7"/>
    <x v="2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7-01T00:00:00"/>
    <d v="2021-07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8"/>
    <n v="800010"/>
    <x v="0"/>
    <m/>
    <s v="Ja "/>
    <s v="FA Verzamel maand,CS Zuid,Factblok CPUM 2022 NOZU"/>
    <m/>
    <n v="7"/>
    <x v="8"/>
    <x v="3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8-01T00:00:00"/>
    <d v="2021-08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0"/>
    <n v="800010"/>
    <x v="0"/>
    <m/>
    <s v="Ja "/>
    <s v="FA Verzamel maand,CS Zuid,Factblok CPUM 2022 NOZU"/>
    <m/>
    <n v="8"/>
    <x v="9"/>
    <x v="3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09-01T00:00:00"/>
    <d v="2021-09-30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2"/>
    <n v="800010"/>
    <x v="0"/>
    <m/>
    <s v="Ja "/>
    <s v="FA Verzamel maand,CS Zuid,Factblok CPUM 2022 NOZU"/>
    <m/>
    <n v="9"/>
    <x v="10"/>
    <x v="3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10-01T00:00:00"/>
    <d v="2021-10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4"/>
    <n v="800010"/>
    <x v="0"/>
    <m/>
    <s v="Ja "/>
    <s v="FA Verzamel maand,CS Zuid,Factblok CPUM 2022 NOZU"/>
    <m/>
    <n v="10"/>
    <x v="11"/>
    <x v="0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11-01T00:00:00"/>
    <d v="2021-11-30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5"/>
    <n v="800010"/>
    <x v="0"/>
    <m/>
    <s v="Ja "/>
    <s v="FA Verzamel maand,CS Zuid,Factblok CPUM 2022 NOZU"/>
    <m/>
    <n v="11"/>
    <x v="0"/>
    <x v="0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1-12-01T00:00:00"/>
    <d v="2021-12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7"/>
    <n v="800010"/>
    <x v="0"/>
    <m/>
    <s v="Ja "/>
    <s v="FA Verzamel maand,CS Zuid,Factblok CPUM 2022 NOZU"/>
    <m/>
    <n v="12"/>
    <x v="1"/>
    <x v="0"/>
    <x v="1"/>
    <x v="5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2"/>
    <x v="12"/>
    <s v="5912 AG"/>
    <x v="0"/>
    <s v="941k018625"/>
    <s v="Frietvet 60 liter op afroep "/>
    <d v="2020-12-02T00:00:00"/>
    <d v="2020-12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0"/>
    <n v="800010"/>
    <x v="0"/>
    <m/>
    <s v="Ja "/>
    <s v="FA Verzamel maand,CS Zuid,Factblok CPUM 2022 NOZU"/>
    <m/>
    <n v="12"/>
    <x v="1"/>
    <x v="0"/>
    <x v="0"/>
    <x v="5"/>
    <x v="0"/>
    <n v="0"/>
    <n v="0"/>
    <x v="0"/>
    <n v="0"/>
    <n v="0"/>
    <n v="0"/>
    <n v="0"/>
    <n v="0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03-09T00:00:00"/>
    <d v="2021-03-31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75.19"/>
    <n v="75.19"/>
    <x v="4"/>
    <n v="800100"/>
    <x v="3"/>
    <s v="GC2VNL"/>
    <s v="Ja "/>
    <s v="FA Verzamel maand,CS Zuid,Factblok CPUM 2022 NOZU"/>
    <m/>
    <n v="3"/>
    <x v="4"/>
    <x v="1"/>
    <x v="1"/>
    <x v="0"/>
    <x v="58"/>
    <n v="75.19"/>
    <n v="0"/>
    <x v="0"/>
    <n v="0"/>
    <n v="7.3879934210526317"/>
    <n v="53.193552631578946"/>
    <n v="54.671151315789473"/>
    <n v="32.507171052631577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04-01T00:00:00"/>
    <d v="2021-04-30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1.35"/>
    <n v="101.35"/>
    <x v="5"/>
    <n v="800100"/>
    <x v="3"/>
    <s v="GC2VNL,GC2VNL"/>
    <s v="Ja "/>
    <s v="FA Verzamel maand,CS Zuid,Factblok CPUM 2022 NOZU"/>
    <m/>
    <n v="4"/>
    <x v="5"/>
    <x v="2"/>
    <x v="1"/>
    <x v="0"/>
    <x v="24"/>
    <n v="101.35"/>
    <n v="0"/>
    <x v="0"/>
    <n v="0"/>
    <n v="9.6365131578947381"/>
    <n v="69.382894736842104"/>
    <n v="71.310197368421058"/>
    <n v="42.400657894736845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05-01T00:00:00"/>
    <d v="2021-05-31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1.35"/>
    <n v="101.35"/>
    <x v="6"/>
    <n v="800100"/>
    <x v="3"/>
    <s v="GC2VNL,GC2VNL,GC2VNL"/>
    <s v="Ja "/>
    <s v="FA Verzamel maand,CS Zuid,Factblok CPUM 2022 NOZU"/>
    <m/>
    <n v="5"/>
    <x v="6"/>
    <x v="2"/>
    <x v="1"/>
    <x v="0"/>
    <x v="23"/>
    <n v="101.35"/>
    <n v="0"/>
    <x v="0"/>
    <n v="0"/>
    <n v="9.9577302631578952"/>
    <n v="71.69565789473684"/>
    <n v="73.687203947368417"/>
    <n v="43.814013157894735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06-01T00:00:00"/>
    <d v="2021-06-30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1.35"/>
    <n v="101.35"/>
    <x v="7"/>
    <n v="800100"/>
    <x v="3"/>
    <s v="GC2VNL,GC2VNL,GC2VNL,GC2VNL"/>
    <s v="Ja "/>
    <s v="FA Verzamel maand,CS Zuid,Factblok CPUM 2022 NOZU"/>
    <m/>
    <n v="6"/>
    <x v="7"/>
    <x v="2"/>
    <x v="1"/>
    <x v="0"/>
    <x v="24"/>
    <n v="101.35"/>
    <n v="0"/>
    <x v="0"/>
    <n v="0"/>
    <n v="9.6365131578947381"/>
    <n v="69.382894736842104"/>
    <n v="71.310197368421058"/>
    <n v="42.400657894736845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07-01T00:00:00"/>
    <d v="2021-07-31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1.35"/>
    <n v="101.35"/>
    <x v="8"/>
    <n v="800100"/>
    <x v="3"/>
    <s v="GC2VNL,GC2VNL,GC2VNL,GC2VNL,GC2VNL"/>
    <s v="Ja "/>
    <s v="FA Verzamel maand,CS Zuid,Factblok CPUM 2022 NOZU"/>
    <m/>
    <n v="7"/>
    <x v="8"/>
    <x v="3"/>
    <x v="1"/>
    <x v="0"/>
    <x v="23"/>
    <n v="101.35"/>
    <n v="0"/>
    <x v="0"/>
    <n v="0"/>
    <n v="9.9577302631578952"/>
    <n v="71.69565789473684"/>
    <n v="73.687203947368417"/>
    <n v="43.814013157894735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08-01T00:00:00"/>
    <d v="2021-08-31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1.35"/>
    <n v="101.35"/>
    <x v="10"/>
    <n v="800100"/>
    <x v="3"/>
    <s v="GC2VNL,GC2VNL,GC2VNL,GC2VNL,GC2VNL,GC2VNL"/>
    <s v="Ja "/>
    <s v="FA Verzamel maand,CS Zuid,Factblok CPUM 2022 NOZU"/>
    <m/>
    <n v="8"/>
    <x v="9"/>
    <x v="3"/>
    <x v="1"/>
    <x v="0"/>
    <x v="23"/>
    <n v="101.35"/>
    <n v="0"/>
    <x v="0"/>
    <n v="0"/>
    <n v="9.9577302631578952"/>
    <n v="71.69565789473684"/>
    <n v="73.687203947368417"/>
    <n v="43.814013157894735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09-01T00:00:00"/>
    <d v="2021-09-30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1.35"/>
    <n v="101.35"/>
    <x v="12"/>
    <n v="800100"/>
    <x v="3"/>
    <s v="GC2VNL,GC2VNL,GC2VNL,GC2VNL,GC2VNL,GC2VNL,GC2VNL"/>
    <s v="Ja "/>
    <s v="FA Verzamel maand,CS Zuid,Factblok CPUM 2022 NOZU"/>
    <m/>
    <n v="9"/>
    <x v="10"/>
    <x v="3"/>
    <x v="1"/>
    <x v="0"/>
    <x v="24"/>
    <n v="101.35"/>
    <n v="0"/>
    <x v="0"/>
    <n v="0"/>
    <n v="9.6365131578947381"/>
    <n v="69.382894736842104"/>
    <n v="71.310197368421058"/>
    <n v="42.400657894736845"/>
  </r>
  <r>
    <n v="474431"/>
    <n v="479587"/>
    <s v="Oud gebouw VHC"/>
    <s v="Rolcontainerdiensten"/>
    <s v="ROL,SPG,RCM Zuid"/>
    <x v="0"/>
    <x v="26"/>
    <x v="26"/>
    <s v="5916 NA"/>
    <x v="0"/>
    <s v="226k219648"/>
    <s v="Restafval 1100 liter abonnement "/>
    <d v="2021-10-01T00:00:00"/>
    <d v="2021-10-17T00:00:00"/>
    <s v="Boeknummer; 301395.4342.21313"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55.58"/>
    <n v="55.58"/>
    <x v="14"/>
    <n v="800100"/>
    <x v="3"/>
    <s v="GC2VNL,GC2VNL,GC2VNL,GC2VNL,GC2VNL,GC2VNL,GC2VNL,GC2VNL"/>
    <s v="Ja "/>
    <s v="FA Verzamel maand,CS Zuid,Factblok CPUM 2022 NOZU"/>
    <m/>
    <n v="10"/>
    <x v="11"/>
    <x v="0"/>
    <x v="1"/>
    <x v="0"/>
    <x v="59"/>
    <n v="55.58"/>
    <n v="0"/>
    <x v="0"/>
    <n v="0"/>
    <n v="5.4606907894736842"/>
    <n v="39.316973684210524"/>
    <n v="40.409111842105261"/>
    <n v="24.027039473684212"/>
  </r>
  <r>
    <n v="474431"/>
    <n v="474487"/>
    <s v="Stadskantoor"/>
    <s v="Rolcontainerdiensten"/>
    <s v="ROL,SPG,RCM Zuid"/>
    <x v="1"/>
    <x v="28"/>
    <x v="27"/>
    <s v="5912 AT"/>
    <x v="0"/>
    <s v="226k228557"/>
    <s v="Koffiebekers 500 liter abonnement "/>
    <d v="2021-07-20T00:00:00"/>
    <d v="2021-07-31T00:00:00"/>
    <m/>
    <n v="752100"/>
    <s v="papier ter vertrouwelijke vernietiging, route"/>
    <x v="3"/>
    <x v="0"/>
    <n v="930020002177"/>
    <m/>
    <s v="500 din k-grijs bruin dksl"/>
    <n v="1"/>
    <s v="MAAND"/>
    <s v="AB0500-KARTBEK"/>
    <x v="52"/>
    <s v="H"/>
    <s v="A"/>
    <s v="NL-1"/>
    <x v="8"/>
    <s v="Abonnement 500 liter kartonnen bekers           "/>
    <n v="41.56"/>
    <n v="41.56"/>
    <x v="9"/>
    <n v="800300"/>
    <x v="1"/>
    <s v="MA2311"/>
    <s v="Ja "/>
    <s v="FA Verzamel maand,CS Zuid,Factblok CPUM 2022 NOZU"/>
    <m/>
    <n v="7"/>
    <x v="8"/>
    <x v="3"/>
    <x v="1"/>
    <x v="8"/>
    <x v="60"/>
    <n v="41.56"/>
    <n v="0"/>
    <x v="1"/>
    <n v="0"/>
    <n v="0"/>
    <n v="0"/>
    <n v="0"/>
    <n v="0"/>
  </r>
  <r>
    <n v="474431"/>
    <n v="474487"/>
    <s v="Stadskantoor"/>
    <s v="Rolcontainerdiensten"/>
    <s v="ROL,SPG,RCM Zuid"/>
    <x v="1"/>
    <x v="28"/>
    <x v="27"/>
    <s v="5912 AT"/>
    <x v="0"/>
    <s v="226k228557"/>
    <s v="Koffiebekers 500 liter abonnement "/>
    <d v="2021-08-01T00:00:00"/>
    <d v="2021-08-31T00:00:00"/>
    <m/>
    <n v="752100"/>
    <s v="papier ter vertrouwelijke vernietiging, route"/>
    <x v="3"/>
    <x v="0"/>
    <n v="930020002177"/>
    <m/>
    <s v="500 din k-grijs bruin dksl"/>
    <n v="1"/>
    <s v="MAAND"/>
    <s v="AB0500-KARTBEK"/>
    <x v="52"/>
    <s v="H"/>
    <s v="A"/>
    <s v="NL-1"/>
    <x v="8"/>
    <s v="Abonnement 500 liter kartonnen bekers           "/>
    <n v="107.35"/>
    <n v="107.35"/>
    <x v="18"/>
    <n v="800300"/>
    <x v="1"/>
    <s v="MA2311,MA2311"/>
    <s v="Ja "/>
    <s v="FA Verzamel maand,CS Zuid,Factblok CPUM 2022 NOZU"/>
    <m/>
    <n v="8"/>
    <x v="9"/>
    <x v="3"/>
    <x v="1"/>
    <x v="8"/>
    <x v="61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8"/>
    <x v="27"/>
    <s v="5912 AT"/>
    <x v="0"/>
    <s v="226k228557"/>
    <s v="Koffiebekers 500 liter abonnement "/>
    <d v="2021-09-01T00:00:00"/>
    <d v="2021-09-30T00:00:00"/>
    <m/>
    <n v="752100"/>
    <s v="papier ter vertrouwelijke vernietiging, route"/>
    <x v="3"/>
    <x v="0"/>
    <n v="930020002177"/>
    <m/>
    <s v="500 din k-grijs bruin dksl"/>
    <n v="1"/>
    <s v="MAAND"/>
    <s v="AB0500-KARTBEK"/>
    <x v="52"/>
    <s v="H"/>
    <s v="A"/>
    <s v="NL-1"/>
    <x v="8"/>
    <s v="Abonnement 500 liter kartonnen bekers           "/>
    <n v="107.35"/>
    <n v="107.35"/>
    <x v="19"/>
    <n v="800300"/>
    <x v="1"/>
    <s v="MA2311,MA2311,MA2311"/>
    <s v="Ja "/>
    <s v="FA Verzamel maand,CS Zuid,Factblok CPUM 2022 NOZU"/>
    <m/>
    <n v="9"/>
    <x v="10"/>
    <x v="3"/>
    <x v="1"/>
    <x v="8"/>
    <x v="62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8"/>
    <x v="27"/>
    <s v="5912 AT"/>
    <x v="0"/>
    <s v="226k228557"/>
    <s v="Koffiebekers 500 liter abonnement "/>
    <d v="2021-10-01T00:00:00"/>
    <d v="2021-10-31T00:00:00"/>
    <m/>
    <n v="752100"/>
    <s v="papier ter vertrouwelijke vernietiging, route"/>
    <x v="3"/>
    <x v="0"/>
    <n v="930020002177"/>
    <m/>
    <s v="500 din k-grijs bruin dksl"/>
    <n v="1"/>
    <s v="MAAND"/>
    <s v="AB0500-KARTBEK"/>
    <x v="52"/>
    <s v="H"/>
    <s v="A"/>
    <s v="NL-1"/>
    <x v="8"/>
    <s v="Abonnement 500 liter kartonnen bekers           "/>
    <n v="107.35"/>
    <n v="107.35"/>
    <x v="20"/>
    <n v="800300"/>
    <x v="1"/>
    <s v="MA2311,MA2311,MA2311,MA2311"/>
    <s v="Ja "/>
    <s v="FA Verzamel maand,CS Zuid,Factblok CPUM 2022 NOZU"/>
    <m/>
    <n v="10"/>
    <x v="11"/>
    <x v="0"/>
    <x v="1"/>
    <x v="8"/>
    <x v="61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8"/>
    <x v="27"/>
    <s v="5912 AT"/>
    <x v="0"/>
    <s v="226k228557"/>
    <s v="Koffiebekers 500 liter abonnement "/>
    <d v="2021-11-01T00:00:00"/>
    <d v="2021-11-30T00:00:00"/>
    <m/>
    <n v="752100"/>
    <s v="papier ter vertrouwelijke vernietiging, route"/>
    <x v="3"/>
    <x v="0"/>
    <n v="930020002177"/>
    <m/>
    <s v="500 din k-grijs bruin dksl"/>
    <n v="1"/>
    <s v="MAAND"/>
    <s v="AB0500-KARTBEK"/>
    <x v="52"/>
    <s v="H"/>
    <s v="A"/>
    <s v="NL-1"/>
    <x v="8"/>
    <s v="Abonnement 500 liter kartonnen bekers           "/>
    <n v="107.35"/>
    <n v="107.35"/>
    <x v="21"/>
    <n v="800300"/>
    <x v="1"/>
    <s v="MA2311,MA2311,MA2311,MA2311,MA2311"/>
    <s v="Ja "/>
    <s v="FA Verzamel maand,CS Zuid,Factblok CPUM 2022 NOZU"/>
    <m/>
    <n v="11"/>
    <x v="0"/>
    <x v="0"/>
    <x v="1"/>
    <x v="8"/>
    <x v="62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8"/>
    <x v="27"/>
    <s v="5912 AT"/>
    <x v="0"/>
    <s v="226k228557"/>
    <s v="Koffiebekers 500 liter abonnement "/>
    <d v="2021-12-01T00:00:00"/>
    <d v="2021-12-31T00:00:00"/>
    <m/>
    <n v="752100"/>
    <s v="papier ter vertrouwelijke vernietiging, route"/>
    <x v="3"/>
    <x v="0"/>
    <n v="930020002177"/>
    <m/>
    <s v="500 din k-grijs bruin dksl"/>
    <n v="1"/>
    <s v="MAAND"/>
    <s v="AB0500-KARTBEK"/>
    <x v="52"/>
    <s v="H"/>
    <s v="A"/>
    <s v="NL-1"/>
    <x v="8"/>
    <s v="Abonnement 500 liter kartonnen bekers           "/>
    <n v="107.35"/>
    <n v="107.35"/>
    <x v="22"/>
    <n v="800300"/>
    <x v="1"/>
    <s v="MA2311,MA2311,MA2311,MA2311,MA2311,MA2311"/>
    <s v="Ja "/>
    <s v="FA Verzamel maand,CS Zuid,Factblok CPUM 2022 NOZU"/>
    <m/>
    <n v="12"/>
    <x v="1"/>
    <x v="0"/>
    <x v="1"/>
    <x v="8"/>
    <x v="61"/>
    <n v="107.35"/>
    <n v="0"/>
    <x v="1"/>
    <n v="0"/>
    <n v="0"/>
    <n v="0"/>
    <n v="0"/>
    <n v="0"/>
  </r>
  <r>
    <n v="474431"/>
    <n v="474494"/>
    <s v="Gemeente Venlo Hulsterweg"/>
    <s v="Bakwagens"/>
    <s v="Semler Inzameling"/>
    <x v="0"/>
    <x v="15"/>
    <x v="15"/>
    <s v="5912 PL"/>
    <x v="0"/>
    <s v="941k019150"/>
    <s v="Frietvet 60 liter op afroep "/>
    <d v="2021-09-13T00:00:00"/>
    <d v="2021-09-30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2"/>
    <n v="800010"/>
    <x v="0"/>
    <m/>
    <s v="Ja "/>
    <s v="FA Verzamel maand,CS Zuid,Factblok CPUM 2022 NOZU"/>
    <m/>
    <n v="9"/>
    <x v="10"/>
    <x v="3"/>
    <x v="1"/>
    <x v="5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15"/>
    <x v="15"/>
    <s v="5912 PL"/>
    <x v="0"/>
    <s v="941k019150"/>
    <s v="Frietvet 60 liter op afroep "/>
    <d v="2021-10-01T00:00:00"/>
    <d v="2021-10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4"/>
    <n v="800010"/>
    <x v="0"/>
    <m/>
    <s v="Ja "/>
    <s v="FA Verzamel maand,CS Zuid,Factblok CPUM 2022 NOZU"/>
    <m/>
    <n v="10"/>
    <x v="11"/>
    <x v="0"/>
    <x v="1"/>
    <x v="5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15"/>
    <x v="15"/>
    <s v="5912 PL"/>
    <x v="0"/>
    <s v="941k019150"/>
    <s v="Frietvet 60 liter op afroep "/>
    <d v="2021-11-01T00:00:00"/>
    <d v="2021-11-30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5"/>
    <n v="800010"/>
    <x v="0"/>
    <m/>
    <s v="Ja "/>
    <s v="FA Verzamel maand,CS Zuid,Factblok CPUM 2022 NOZU"/>
    <m/>
    <n v="11"/>
    <x v="0"/>
    <x v="0"/>
    <x v="1"/>
    <x v="5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15"/>
    <x v="15"/>
    <s v="5912 PL"/>
    <x v="0"/>
    <s v="941k019150"/>
    <s v="Frietvet 60 liter op afroep "/>
    <d v="2021-12-01T00:00:00"/>
    <d v="2021-12-31T00:00:00"/>
    <m/>
    <m/>
    <m/>
    <x v="0"/>
    <x v="0"/>
    <m/>
    <m/>
    <s v="60 liter vat frituurvet"/>
    <n v="1"/>
    <s v="MAAND"/>
    <s v="HU0060 VAT"/>
    <x v="51"/>
    <s v="H"/>
    <s v="A"/>
    <s v="NL-1"/>
    <x v="5"/>
    <s v="Huur 60 ltr. vat           "/>
    <n v="0"/>
    <n v="0"/>
    <x v="17"/>
    <n v="800010"/>
    <x v="0"/>
    <m/>
    <s v="Ja "/>
    <s v="FA Verzamel maand,CS Zuid,Factblok CPUM 2022 NOZU"/>
    <m/>
    <n v="12"/>
    <x v="1"/>
    <x v="0"/>
    <x v="1"/>
    <x v="5"/>
    <x v="0"/>
    <n v="0"/>
    <n v="0"/>
    <x v="0"/>
    <n v="0"/>
    <n v="0"/>
    <n v="0"/>
    <n v="0"/>
    <n v="0"/>
  </r>
  <r>
    <n v="474431"/>
    <n v="479587"/>
    <s v="Oud gebouw VHC"/>
    <s v="Rolcontainerdiensten"/>
    <s v="ROL,SPG,RCM Zuid"/>
    <x v="0"/>
    <x v="26"/>
    <x v="26"/>
    <s v="5916 NA"/>
    <x v="0"/>
    <s v="226k232879"/>
    <s v="Restafval 1100 liter abonnement "/>
    <d v="2021-12-06T00:00:00"/>
    <d v="2021-12-31T00:00:00"/>
    <m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85"/>
    <n v="85"/>
    <x v="17"/>
    <n v="800100"/>
    <x v="3"/>
    <s v="GC2VNL"/>
    <s v="Ja "/>
    <s v="FA Verzamel maand,CS Zuid,Factblok CPUM 2022 NOZU"/>
    <m/>
    <n v="12"/>
    <x v="1"/>
    <x v="0"/>
    <x v="1"/>
    <x v="0"/>
    <x v="63"/>
    <n v="85"/>
    <n v="0"/>
    <x v="0"/>
    <n v="0"/>
    <n v="8.3516447368421041"/>
    <n v="60.131842105263146"/>
    <n v="61.802171052631572"/>
    <n v="36.747236842105259"/>
  </r>
  <r>
    <n v="474431"/>
    <n v="479587"/>
    <s v="Oud gebouw VHC"/>
    <s v="Rolcontainerdiensten"/>
    <s v="ROL,SPG,RCM Zuid"/>
    <x v="0"/>
    <x v="26"/>
    <x v="26"/>
    <s v="5916 NA"/>
    <x v="0"/>
    <s v="226k232879"/>
    <s v="Restafval 1100 liter abonnement "/>
    <d v="2021-10-18T00:00:00"/>
    <d v="2021-10-31T00:00:00"/>
    <m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45.77"/>
    <n v="45.77"/>
    <x v="14"/>
    <n v="800100"/>
    <x v="1"/>
    <s v="GC2VNL"/>
    <s v="Ja "/>
    <s v="FA Verzamel maand,CS Zuid,Factblok CPUM 2022 NOZU"/>
    <m/>
    <n v="10"/>
    <x v="11"/>
    <x v="0"/>
    <x v="1"/>
    <x v="0"/>
    <x v="64"/>
    <n v="45.77"/>
    <n v="0"/>
    <x v="0"/>
    <n v="0"/>
    <n v="9.0148026315789469"/>
    <n v="64.906578947368416"/>
    <n v="66.709539473684202"/>
    <n v="39.665131578947367"/>
  </r>
  <r>
    <n v="474431"/>
    <n v="479587"/>
    <s v="Oud gebouw VHC"/>
    <s v="Rolcontainerdiensten"/>
    <s v="ROL,SPG,RCM Zuid"/>
    <x v="0"/>
    <x v="26"/>
    <x v="26"/>
    <s v="5916 NA"/>
    <x v="0"/>
    <s v="226k232879"/>
    <s v="Restafval 1100 liter abonnement "/>
    <d v="2021-11-01T00:00:00"/>
    <d v="2021-11-30T00:00:00"/>
    <m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01.35"/>
    <n v="101.35"/>
    <x v="15"/>
    <n v="800100"/>
    <x v="1"/>
    <s v="GC2VNL,GC2VNL"/>
    <s v="Ja "/>
    <s v="FA Verzamel maand,CS Zuid,Factblok CPUM 2022 NOZU"/>
    <m/>
    <n v="11"/>
    <x v="0"/>
    <x v="0"/>
    <x v="1"/>
    <x v="0"/>
    <x v="12"/>
    <n v="101.35"/>
    <n v="0"/>
    <x v="0"/>
    <n v="0"/>
    <n v="19.317434210526315"/>
    <n v="139.08552631578945"/>
    <n v="142.94901315789474"/>
    <n v="84.99671052631578"/>
  </r>
  <r>
    <n v="474431"/>
    <n v="479587"/>
    <s v="Oud gebouw VHC"/>
    <s v="Rolcontainerdiensten"/>
    <s v="ROL,SPG,RCM Zuid"/>
    <x v="0"/>
    <x v="26"/>
    <x v="26"/>
    <s v="5916 NA"/>
    <x v="0"/>
    <s v="226k232879"/>
    <s v="Restafval 1100 liter abonnement "/>
    <d v="2021-12-01T00:00:00"/>
    <d v="2021-12-05T00:00:00"/>
    <m/>
    <n v="1601010"/>
    <s v="brandbaar bedrijfsafval ter overslag"/>
    <x v="2"/>
    <x v="0"/>
    <s v="11B720005533"/>
    <m/>
    <s v="1100 din k-vg/grijs dks pl"/>
    <n v="1"/>
    <s v="MAAND"/>
    <s v="AB1100-REST"/>
    <x v="38"/>
    <s v="H"/>
    <s v="A"/>
    <s v="NL-1"/>
    <x v="0"/>
    <s v="Abonnement 1100 ltr. restafval rolcontainer          "/>
    <n v="16.350000000000001"/>
    <n v="16.350000000000001"/>
    <x v="17"/>
    <n v="800100"/>
    <x v="1"/>
    <s v="GC2VNL,GC2VNL,GC2VNL"/>
    <s v="Ja "/>
    <s v="FA Verzamel maand,CS Zuid,Factblok CPUM 2022 NOZU"/>
    <m/>
    <n v="12"/>
    <x v="1"/>
    <x v="0"/>
    <x v="1"/>
    <x v="0"/>
    <x v="65"/>
    <n v="16.350000000000001"/>
    <n v="0"/>
    <x v="0"/>
    <n v="0"/>
    <n v="3.2195723684210531"/>
    <n v="23.180921052631579"/>
    <n v="23.824835526315791"/>
    <n v="14.166118421052632"/>
  </r>
  <r>
    <n v="474431"/>
    <n v="474431"/>
    <s v="Gemeente Venlo inzake Sport &amp; Facility"/>
    <s v="Bakwagens"/>
    <s v="Breda Destra Data Inzameling"/>
    <x v="1"/>
    <x v="29"/>
    <x v="5"/>
    <s v="5914 PV"/>
    <x v="0"/>
    <s v="274k003905"/>
    <s v="Vernietiging videobanden/dia-raampjes via bakwagen In 500L DD container"/>
    <d v="2021-12-01T00:00:00"/>
    <d v="2021-12-31T00:00:00"/>
    <m/>
    <m/>
    <m/>
    <x v="0"/>
    <x v="0"/>
    <m/>
    <m/>
    <s v="500 din k-marmer vrt pap"/>
    <n v="1"/>
    <s v="MAAND"/>
    <s v="HU 0500 DD"/>
    <x v="53"/>
    <s v="H"/>
    <s v="A"/>
    <s v="NL-1"/>
    <x v="6"/>
    <s v="Huur 500 liter Destra Data rolcontainer per maand          "/>
    <n v="0"/>
    <n v="0"/>
    <x v="17"/>
    <n v="800010"/>
    <x v="0"/>
    <m/>
    <s v="Nee"/>
    <s v="FA Verzamel maand,CS Zuid,Factblok CPUM 2022 NOZU"/>
    <m/>
    <n v="12"/>
    <x v="1"/>
    <x v="0"/>
    <x v="1"/>
    <x v="6"/>
    <x v="0"/>
    <n v="0"/>
    <n v="0"/>
    <x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1"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1-07T00:00:00"/>
    <d v="2021-01-07T00:00:00"/>
    <s v="500020,4342,23021"/>
    <n v="1120100"/>
    <s v="swill, route"/>
    <n v="20304"/>
    <s v="swill, route"/>
    <n v="108600000181"/>
    <s v="941C0133391"/>
    <s v="120 ltr rolcont. swill"/>
    <n v="0"/>
    <s v="KEER"/>
    <s v="VERVANG-SWILL"/>
    <x v="0"/>
    <s v="H"/>
    <s v="A"/>
    <s v="NL-1"/>
    <x v="0"/>
    <s v="Vervangende lediging swill           "/>
    <n v="0"/>
    <n v="0"/>
    <x v="0"/>
    <n v="800100"/>
    <x v="0"/>
    <n v="410001"/>
    <s v="Nee"/>
    <s v="FA Verzamel maand,CS Zuid"/>
    <m/>
    <n v="1"/>
    <x v="0"/>
    <x v="0"/>
    <x v="0"/>
    <x v="0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1-07T00:00:00"/>
    <d v="2021-01-07T00:00:00"/>
    <s v="500020,4342,24010"/>
    <n v="1120100"/>
    <s v="swill, route"/>
    <n v="20304"/>
    <s v="swill, route"/>
    <n v="108600000181"/>
    <s v="941C0133410"/>
    <s v="120 ltr rolcont. swill"/>
    <n v="1"/>
    <s v="KEER"/>
    <s v="VERVANG-SWILL"/>
    <x v="0"/>
    <s v="H"/>
    <s v="A"/>
    <s v="NL-1"/>
    <x v="0"/>
    <s v="Vervangende lediging swill           "/>
    <n v="0"/>
    <n v="0"/>
    <x v="0"/>
    <n v="800100"/>
    <x v="0"/>
    <n v="410001"/>
    <s v="Nee"/>
    <s v="FA Verzamel maand,CS Zuid"/>
    <m/>
    <n v="1"/>
    <x v="0"/>
    <x v="0"/>
    <x v="0"/>
    <x v="0"/>
    <x v="0"/>
    <n v="0"/>
    <n v="0"/>
    <x v="0"/>
    <n v="0"/>
    <n v="0"/>
    <n v="0"/>
    <n v="0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1-21T00:00:00"/>
    <d v="2021-01-21T00:00:00"/>
    <s v="500020,4342,23021"/>
    <n v="1120100"/>
    <s v="swill, route"/>
    <n v="20304"/>
    <s v="swill, route"/>
    <n v="108600000181"/>
    <s v="941C0134092"/>
    <s v="120 ltr rolcont. swill"/>
    <n v="1"/>
    <s v="KEER"/>
    <s v="VERVANG-SWILL"/>
    <x v="0"/>
    <s v="H"/>
    <s v="A"/>
    <s v="NL-1"/>
    <x v="0"/>
    <s v="Vervangende lediging swill           "/>
    <n v="0"/>
    <n v="0"/>
    <x v="0"/>
    <n v="800100"/>
    <x v="0"/>
    <n v="410001"/>
    <s v="Nee"/>
    <s v="FA Verzamel maand,CS Zuid"/>
    <m/>
    <n v="1"/>
    <x v="0"/>
    <x v="0"/>
    <x v="0"/>
    <x v="0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1-29T00:00:00"/>
    <d v="2021-01-29T00:00:00"/>
    <s v="301385,4342,21002"/>
    <n v="707100"/>
    <s v="papier &amp; karton, route"/>
    <n v="200101"/>
    <s v="papier &amp; karton, route"/>
    <s v="11B720001950"/>
    <s v="226C0575720"/>
    <s v="660 din k-vg/blauw deksel"/>
    <n v="1"/>
    <s v="STUK"/>
    <s v="LE0660-PAPI"/>
    <x v="1"/>
    <s v="H"/>
    <s v="A"/>
    <s v="NL-1"/>
    <x v="1"/>
    <s v="Lediging 660 ltr. papier/karton rolcontainer          "/>
    <n v="11.08"/>
    <n v="11.08"/>
    <x v="0"/>
    <n v="800100"/>
    <x v="0"/>
    <s v="VE5222"/>
    <s v="Ja "/>
    <s v="FA Verzamel maand,CS Zuid"/>
    <m/>
    <n v="1"/>
    <x v="0"/>
    <x v="0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2-19T00:00:00"/>
    <d v="2021-02-19T00:00:00"/>
    <s v="500020,4342,24002"/>
    <n v="707100"/>
    <s v="papier &amp; karton, route"/>
    <n v="200101"/>
    <s v="papier &amp; karton, route"/>
    <s v="11B720001950"/>
    <s v="226C0581318"/>
    <s v="Rol vervangende lediging"/>
    <n v="0"/>
    <s v="KEER"/>
    <s v="VERVANG-PAPI"/>
    <x v="2"/>
    <s v="H"/>
    <s v="A"/>
    <s v="NL-1"/>
    <x v="1"/>
    <s v="Vervangende lediging papier/karton           "/>
    <n v="0"/>
    <n v="0"/>
    <x v="1"/>
    <n v="800100"/>
    <x v="0"/>
    <s v="VE5222"/>
    <s v="Nee"/>
    <s v="FA Verzamel maand,CS Zuid"/>
    <m/>
    <n v="2"/>
    <x v="1"/>
    <x v="0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2-23T00:00:00"/>
    <d v="2021-02-23T00:00:00"/>
    <s v="301385,4342,21002"/>
    <n v="707100"/>
    <s v="papier &amp; karton, route"/>
    <n v="200101"/>
    <s v="papier &amp; karton, route"/>
    <s v="11B720001950"/>
    <s v="226C0581869"/>
    <s v="660 din k-vg/blauw deksel"/>
    <n v="1"/>
    <s v="STUK"/>
    <s v="LE0660-PAPI"/>
    <x v="1"/>
    <s v="H"/>
    <s v="A"/>
    <s v="NL-1"/>
    <x v="1"/>
    <s v="Lediging 660 ltr. papier/karton rolcontainer          "/>
    <n v="11.08"/>
    <n v="11.08"/>
    <x v="1"/>
    <n v="800100"/>
    <x v="0"/>
    <s v="VE2212"/>
    <s v="Ja "/>
    <s v="FA Verzamel maand,CS Zuid"/>
    <m/>
    <n v="2"/>
    <x v="1"/>
    <x v="0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2-24T00:00:00"/>
    <d v="2021-02-24T00:00:00"/>
    <s v="500020,4342,24002"/>
    <n v="707100"/>
    <s v="papier &amp; karton, route"/>
    <n v="200101"/>
    <s v="papier &amp; karton, route"/>
    <s v="11B720001950"/>
    <s v="226C0582246"/>
    <s v="Rol vervangende lediging"/>
    <n v="0"/>
    <s v="KEER"/>
    <s v="VERVANG-PAPI"/>
    <x v="2"/>
    <s v="H"/>
    <s v="A"/>
    <s v="NL-1"/>
    <x v="1"/>
    <s v="Vervangende lediging papier/karton           "/>
    <n v="0"/>
    <n v="0"/>
    <x v="1"/>
    <n v="800100"/>
    <x v="0"/>
    <s v="VE3212"/>
    <s v="Nee"/>
    <s v="FA Verzamel maand,CS Zuid"/>
    <m/>
    <n v="2"/>
    <x v="1"/>
    <x v="0"/>
    <x v="0"/>
    <x v="1"/>
    <x v="0"/>
    <n v="0"/>
    <n v="0"/>
    <x v="0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2-26T00:00:00"/>
    <d v="2021-02-26T00:00:00"/>
    <s v="500020,4342,24002"/>
    <n v="707100"/>
    <s v="papier &amp; karton, route"/>
    <n v="200101"/>
    <s v="papier &amp; karton, route"/>
    <s v="11B720001950"/>
    <s v="226C0583217"/>
    <s v="Rol vervangende lediging"/>
    <n v="1"/>
    <s v="KEER"/>
    <s v="VERVANG-PAPI"/>
    <x v="2"/>
    <s v="H"/>
    <s v="A"/>
    <s v="NL-1"/>
    <x v="1"/>
    <s v="Vervangende lediging papier/karton           "/>
    <n v="0"/>
    <n v="0"/>
    <x v="1"/>
    <n v="800100"/>
    <x v="0"/>
    <s v="VE5212"/>
    <s v="Nee"/>
    <s v="FA Verzamel maand,CS Zuid"/>
    <m/>
    <n v="2"/>
    <x v="1"/>
    <x v="0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3-02T00:00:00"/>
    <d v="2021-03-02T00:00:00"/>
    <s v="301385,4342,21002"/>
    <n v="101100"/>
    <s v="brandbaar bedrijfsafval, route"/>
    <n v="200301"/>
    <s v="brandbaar bedrijfsafval, route"/>
    <s v="11B720001946"/>
    <s v="226C0583843"/>
    <m/>
    <n v="1"/>
    <s v="STUK"/>
    <s v="LE1100-REST"/>
    <x v="3"/>
    <s v="H"/>
    <s v="A"/>
    <s v="NL-1"/>
    <x v="2"/>
    <s v="Lediging 1100 ltr. restafval rolcontainer          "/>
    <n v="0"/>
    <n v="0"/>
    <x v="2"/>
    <n v="800100"/>
    <x v="0"/>
    <s v="VE2142"/>
    <s v="Ja "/>
    <s v="FA Verzamel maand,CS Zuid"/>
    <m/>
    <n v="3"/>
    <x v="2"/>
    <x v="0"/>
    <x v="0"/>
    <x v="2"/>
    <x v="2"/>
    <n v="0"/>
    <n v="0"/>
    <x v="0"/>
    <n v="0"/>
    <n v="4.5"/>
    <n v="32.4"/>
    <n v="33.299999999999997"/>
    <n v="19.8"/>
  </r>
  <r>
    <n v="474431"/>
    <n v="479587"/>
    <s v="Oud gebouw VHC"/>
    <s v="Container mutaties rol"/>
    <s v="ROL,SPG,RCM Zuid"/>
    <x v="0"/>
    <x v="4"/>
    <x v="4"/>
    <s v="5916 NA"/>
    <x v="0"/>
    <s v="226k219650"/>
    <s v="RCM "/>
    <d v="2021-03-09T00:00:00"/>
    <d v="2021-03-09T00:00:00"/>
    <m/>
    <m/>
    <m/>
    <m/>
    <m/>
    <m/>
    <s v="226C0585477"/>
    <s v="1100 din k-vg/grijs dks pl"/>
    <n v="1"/>
    <s v="STUK"/>
    <s v="PL1100"/>
    <x v="4"/>
    <s v="H"/>
    <s v="A"/>
    <s v="NL-1"/>
    <x v="2"/>
    <s v="Plaatsen 1100 ltr. rolcontainer           "/>
    <n v="74.13"/>
    <n v="74.13"/>
    <x v="2"/>
    <n v="800100"/>
    <x v="0"/>
    <n v="20302"/>
    <s v="Ja "/>
    <s v="FA Verzamel maand,CS Zuid"/>
    <m/>
    <n v="3"/>
    <x v="2"/>
    <x v="0"/>
    <x v="0"/>
    <x v="2"/>
    <x v="0"/>
    <n v="74.13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3-12T00:00:00"/>
    <d v="2021-03-12T00:00:00"/>
    <s v="500020,4342,24010"/>
    <m/>
    <m/>
    <m/>
    <m/>
    <m/>
    <s v="226C0586336"/>
    <m/>
    <n v="20"/>
    <s v="STUK"/>
    <s v="VK0400FROL-FOLI"/>
    <x v="5"/>
    <s v="H"/>
    <s v="A"/>
    <s v="NL-1"/>
    <x v="3"/>
    <s v="Levering 400 ltr. foliezakken per rol           "/>
    <n v="22.24"/>
    <n v="444.78"/>
    <x v="2"/>
    <n v="800800"/>
    <x v="0"/>
    <m/>
    <s v="Ja "/>
    <s v="FA Verzamel maand,CS Zuid"/>
    <m/>
    <n v="3"/>
    <x v="2"/>
    <x v="0"/>
    <x v="0"/>
    <x v="3"/>
    <x v="0"/>
    <n v="444.78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3-11T00:00:00"/>
    <d v="2021-03-11T00:00:00"/>
    <s v="500020,4342,24010"/>
    <n v="707100"/>
    <s v="papier &amp; karton, route"/>
    <n v="200101"/>
    <s v="papier &amp; karton, route"/>
    <s v="11B720001950"/>
    <s v="226C0586932"/>
    <s v="400 ltr foliezakken"/>
    <n v="2"/>
    <s v="STUK"/>
    <s v="LE0400FZK-FOLI"/>
    <x v="6"/>
    <s v="H"/>
    <s v="A"/>
    <s v="NL-1"/>
    <x v="3"/>
    <s v="Lediging 400 ltr. foliezak           "/>
    <n v="0"/>
    <n v="0"/>
    <x v="2"/>
    <n v="800100"/>
    <x v="0"/>
    <s v="VE4211"/>
    <s v="Ja "/>
    <s v="FA Verzamel maand,CS Zuid"/>
    <m/>
    <n v="3"/>
    <x v="2"/>
    <x v="0"/>
    <x v="0"/>
    <x v="3"/>
    <x v="3"/>
    <n v="0"/>
    <n v="0"/>
    <x v="0"/>
    <n v="23.76"/>
    <n v="19.600000000000001"/>
    <n v="0"/>
    <n v="0.2"/>
    <n v="0.2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3-18T00:00:00"/>
    <d v="2021-03-18T00:00:00"/>
    <s v="500020,4342,24010"/>
    <n v="707100"/>
    <s v="papier &amp; karton, route"/>
    <n v="200101"/>
    <s v="papier &amp; karton, route"/>
    <s v="11B720001950"/>
    <s v="226C0588235"/>
    <s v="400 ltr foliezakken"/>
    <n v="2"/>
    <s v="STUK"/>
    <s v="LE0400FZK-FOLI"/>
    <x v="6"/>
    <s v="H"/>
    <s v="A"/>
    <s v="NL-1"/>
    <x v="3"/>
    <s v="Lediging 400 ltr. foliezak           "/>
    <n v="0"/>
    <n v="0"/>
    <x v="2"/>
    <n v="800100"/>
    <x v="0"/>
    <s v="VE4211"/>
    <s v="Ja "/>
    <s v="FA Verzamel maand,CS Zuid"/>
    <m/>
    <n v="3"/>
    <x v="2"/>
    <x v="0"/>
    <x v="0"/>
    <x v="3"/>
    <x v="3"/>
    <n v="0"/>
    <n v="0"/>
    <x v="0"/>
    <n v="23.76"/>
    <n v="19.600000000000001"/>
    <n v="0"/>
    <n v="0.2"/>
    <n v="0.2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3-23T00:00:00"/>
    <d v="2021-03-23T00:00:00"/>
    <s v="301385,4342,21002"/>
    <n v="707100"/>
    <s v="papier &amp; karton, route"/>
    <n v="200101"/>
    <s v="papier &amp; karton, route"/>
    <s v="11B720001950"/>
    <s v="226C0588732"/>
    <s v="660 din k-vg/blauw deksel"/>
    <n v="1"/>
    <s v="STUK"/>
    <s v="LE0660-PAPI"/>
    <x v="1"/>
    <s v="H"/>
    <s v="A"/>
    <s v="NL-1"/>
    <x v="1"/>
    <s v="Lediging 660 ltr. papier/karton rolcontainer          "/>
    <n v="11.08"/>
    <n v="11.08"/>
    <x v="2"/>
    <n v="800100"/>
    <x v="0"/>
    <s v="VE2212"/>
    <s v="Ja "/>
    <s v="FA Verzamel maand,CS Zuid"/>
    <m/>
    <n v="3"/>
    <x v="2"/>
    <x v="0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31"/>
    <s v="Gemeente Venlo inzake Sport &amp; Facility"/>
    <s v="Container mutaties rol"/>
    <s v="ROL,SPG,RCM Zuid"/>
    <x v="0"/>
    <x v="5"/>
    <x v="5"/>
    <s v="5912 AT"/>
    <x v="0"/>
    <s v="226k221336"/>
    <s v="RCM "/>
    <d v="2021-04-06T00:00:00"/>
    <d v="2021-04-06T00:00:00"/>
    <m/>
    <m/>
    <m/>
    <m/>
    <m/>
    <m/>
    <s v="226C0592163"/>
    <s v="500 din k-marmer vrt pap"/>
    <n v="1"/>
    <s v="STUK"/>
    <s v="PL0500 DD"/>
    <x v="7"/>
    <s v="H"/>
    <s v="A"/>
    <s v="NL-1"/>
    <x v="4"/>
    <s v="Plaatsen 500 ltr. destra data rolcontainer          "/>
    <n v="74.13"/>
    <n v="74.13"/>
    <x v="3"/>
    <n v="800100"/>
    <x v="0"/>
    <n v="20302"/>
    <s v="Ja "/>
    <s v="FA Verzamel maand,CS Zuid"/>
    <m/>
    <n v="4"/>
    <x v="3"/>
    <x v="1"/>
    <x v="0"/>
    <x v="4"/>
    <x v="0"/>
    <n v="74.13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4-08T00:00:00"/>
    <d v="2021-04-08T00:00:00"/>
    <s v="500020,4342,24010"/>
    <n v="707100"/>
    <s v="papier &amp; karton, route"/>
    <n v="200101"/>
    <s v="papier &amp; karton, route"/>
    <s v="11B720001950"/>
    <s v="226C0593616"/>
    <s v="400 ltr foliezakken"/>
    <n v="1"/>
    <s v="STUK"/>
    <s v="LE0400FZK-FOLI"/>
    <x v="6"/>
    <s v="H"/>
    <s v="A"/>
    <s v="NL-1"/>
    <x v="3"/>
    <s v="Lediging 400 ltr. foliezak           "/>
    <n v="0"/>
    <n v="0"/>
    <x v="3"/>
    <n v="800100"/>
    <x v="0"/>
    <s v="VE4211"/>
    <s v="Ja "/>
    <s v="FA Verzamel maand,CS Zuid"/>
    <m/>
    <n v="4"/>
    <x v="3"/>
    <x v="1"/>
    <x v="0"/>
    <x v="3"/>
    <x v="4"/>
    <n v="0"/>
    <n v="0"/>
    <x v="0"/>
    <n v="11.88"/>
    <n v="9.8000000000000007"/>
    <n v="0"/>
    <n v="0.1"/>
    <n v="0.1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4-22T00:00:00"/>
    <d v="2021-04-22T00:00:00"/>
    <s v="500020,4342,24010"/>
    <n v="707100"/>
    <s v="papier &amp; karton, route"/>
    <n v="200101"/>
    <s v="papier &amp; karton, route"/>
    <s v="11B720001950"/>
    <s v="226C0597283"/>
    <s v="400 ltr foliezakken"/>
    <n v="1"/>
    <s v="STUK"/>
    <s v="LE0400FZK-FOLI"/>
    <x v="6"/>
    <s v="H"/>
    <s v="A"/>
    <s v="NL-1"/>
    <x v="3"/>
    <s v="Lediging 400 ltr. foliezak           "/>
    <n v="0"/>
    <n v="0"/>
    <x v="3"/>
    <n v="800100"/>
    <x v="0"/>
    <s v="VE4211"/>
    <s v="Ja "/>
    <s v="FA Verzamel maand,CS Zuid"/>
    <m/>
    <n v="4"/>
    <x v="3"/>
    <x v="1"/>
    <x v="0"/>
    <x v="3"/>
    <x v="4"/>
    <n v="0"/>
    <n v="0"/>
    <x v="0"/>
    <n v="11.88"/>
    <n v="9.8000000000000007"/>
    <n v="0"/>
    <n v="0.1"/>
    <n v="0.1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5-19T00:00:00"/>
    <d v="2021-05-19T00:00:00"/>
    <s v="500020,4342,24010"/>
    <n v="707100"/>
    <s v="papier &amp; karton, route"/>
    <n v="200101"/>
    <s v="papier &amp; karton, route"/>
    <s v="11B720001950"/>
    <s v="226C0604487"/>
    <s v="Rol vervangende lediging"/>
    <n v="2"/>
    <s v="KEER"/>
    <s v="VERVANG-PAPI"/>
    <x v="2"/>
    <s v="H"/>
    <s v="A"/>
    <s v="NL-1"/>
    <x v="1"/>
    <s v="Vervangende lediging papier/karton           "/>
    <n v="0"/>
    <n v="0"/>
    <x v="4"/>
    <n v="800100"/>
    <x v="0"/>
    <s v="VE3212"/>
    <s v="Nee"/>
    <s v="FA Verzamel maand,CS Zuid"/>
    <m/>
    <n v="5"/>
    <x v="4"/>
    <x v="1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5-21T00:00:00"/>
    <d v="2021-05-21T00:00:00"/>
    <s v="301385,4342,21002"/>
    <n v="707100"/>
    <s v="papier &amp; karton, route"/>
    <n v="200101"/>
    <s v="papier &amp; karton, route"/>
    <s v="11B720001950"/>
    <s v="226C0605384"/>
    <s v="660 din k-vg/blauw deksel"/>
    <n v="0"/>
    <s v="STUK"/>
    <s v="LE0660-PAPI"/>
    <x v="1"/>
    <s v="H"/>
    <s v="A"/>
    <s v="NL-1"/>
    <x v="1"/>
    <s v="Lediging 660 ltr. papier/karton rolcontainer          "/>
    <n v="0"/>
    <n v="0"/>
    <x v="4"/>
    <n v="800100"/>
    <x v="0"/>
    <s v="VE5222"/>
    <s v="Ja "/>
    <s v="FA Verzamel maand,CS Zuid"/>
    <m/>
    <n v="5"/>
    <x v="4"/>
    <x v="1"/>
    <x v="0"/>
    <x v="1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5-21T00:00:00"/>
    <d v="2021-05-21T00:00:00"/>
    <s v="500020,4342,24010 EL iov mevr Liebregts"/>
    <n v="101100"/>
    <s v="brandbaar bedrijfsafval, route"/>
    <n v="200301"/>
    <s v="brandbaar bedrijfsafval, route"/>
    <s v="11B720001946"/>
    <s v="226C0605371"/>
    <s v="2500 euro s-grijs"/>
    <n v="1"/>
    <s v="STUK"/>
    <s v="EL2500-REST"/>
    <x v="8"/>
    <s v="H"/>
    <s v="A"/>
    <s v="NL-1"/>
    <x v="2"/>
    <s v="Extra lediging 2500 ltr. restafval rolcontainer          "/>
    <n v="45.37"/>
    <n v="45.37"/>
    <x v="4"/>
    <n v="800100"/>
    <x v="0"/>
    <s v="VE5142"/>
    <s v="Ja "/>
    <s v="FA Verzamel maand,CS Zuid"/>
    <m/>
    <n v="5"/>
    <x v="4"/>
    <x v="1"/>
    <x v="0"/>
    <x v="2"/>
    <x v="5"/>
    <n v="45.37"/>
    <n v="0"/>
    <x v="0"/>
    <n v="0"/>
    <n v="10"/>
    <n v="72"/>
    <n v="74"/>
    <n v="44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5-27T00:00:00"/>
    <d v="2021-05-27T00:00:00"/>
    <s v="500020,4342,24010"/>
    <n v="707100"/>
    <s v="papier &amp; karton, route"/>
    <n v="200101"/>
    <s v="papier &amp; karton, route"/>
    <s v="11B720001950"/>
    <s v="226C0607491"/>
    <s v="400 ltr foliezakken"/>
    <n v="1"/>
    <s v="STUK"/>
    <s v="LE0400FZK-FOLI"/>
    <x v="6"/>
    <s v="H"/>
    <s v="A"/>
    <s v="NL-1"/>
    <x v="3"/>
    <s v="Lediging 400 ltr. foliezak           "/>
    <n v="0"/>
    <n v="0"/>
    <x v="4"/>
    <n v="800100"/>
    <x v="0"/>
    <s v="VE4211"/>
    <s v="Ja "/>
    <s v="FA Verzamel maand,CS Zuid"/>
    <m/>
    <n v="5"/>
    <x v="4"/>
    <x v="1"/>
    <x v="0"/>
    <x v="3"/>
    <x v="4"/>
    <n v="0"/>
    <n v="0"/>
    <x v="0"/>
    <n v="11.88"/>
    <n v="9.8000000000000007"/>
    <n v="0"/>
    <n v="0.1"/>
    <n v="0.1"/>
  </r>
  <r>
    <n v="474431"/>
    <n v="474431"/>
    <s v="Gemeente Venlo inzake Sport &amp; Facility"/>
    <s v="Bakwagens"/>
    <s v="Breda Destra Data Inzameling"/>
    <x v="0"/>
    <x v="5"/>
    <x v="5"/>
    <s v="5912 AT"/>
    <x v="0"/>
    <s v="274k003690"/>
    <s v="Gevonden voorwerpen vertrouwelijke vernietiging via bak In 500L DD container"/>
    <d v="2021-06-03T00:00:00"/>
    <d v="2021-06-03T00:00:00"/>
    <m/>
    <m/>
    <m/>
    <m/>
    <m/>
    <m/>
    <s v="274C0010594"/>
    <m/>
    <n v="1"/>
    <s v="KEER"/>
    <s v="TR BAKWA RIT"/>
    <x v="9"/>
    <s v="H"/>
    <s v="A"/>
    <s v="NL-1"/>
    <x v="4"/>
    <s v="Transport bakwagen per rit           "/>
    <n v="121.79"/>
    <n v="121.79"/>
    <x v="5"/>
    <n v="800100"/>
    <x v="0"/>
    <m/>
    <s v="Ja "/>
    <s v="FA Verzamel maand,CS Zuid"/>
    <m/>
    <n v="6"/>
    <x v="5"/>
    <x v="1"/>
    <x v="0"/>
    <x v="4"/>
    <x v="0"/>
    <n v="121.79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0"/>
    <x v="5"/>
    <x v="5"/>
    <s v="5912 AT"/>
    <x v="0"/>
    <s v="274k003690"/>
    <s v="Gevonden voorwerpen vertrouwelijke vernietiging via bak In 500L DD container"/>
    <d v="2021-06-03T00:00:00"/>
    <d v="2021-06-03T00:00:00"/>
    <m/>
    <n v="755200"/>
    <s v="NPI ter vertrouwelijke vernietiging, niet route"/>
    <n v="200199"/>
    <s v="NPI ter vertrouwelijke vernietiging, niet route"/>
    <s v="93DTBNPI0005"/>
    <s v="274C0010594"/>
    <m/>
    <n v="0.11"/>
    <s v="TON"/>
    <s v="VX07NPIVERT-TON"/>
    <x v="10"/>
    <n v="0"/>
    <s v="A"/>
    <s v="NL-1"/>
    <x v="4"/>
    <s v="Inzameling NPI ter vertrouwelijke vernietiging per ton           "/>
    <n v="227.73"/>
    <n v="25.05"/>
    <x v="5"/>
    <n v="800500"/>
    <x v="0"/>
    <m/>
    <s v="Ja "/>
    <s v="FA Verzamel maand,CS Zuid"/>
    <m/>
    <n v="6"/>
    <x v="5"/>
    <x v="1"/>
    <x v="0"/>
    <x v="4"/>
    <x v="6"/>
    <n v="25.05"/>
    <n v="0"/>
    <x v="0"/>
    <n v="21.34"/>
    <n v="92.399999999999991"/>
    <n v="17.600000000000001"/>
    <n v="0"/>
    <n v="0"/>
  </r>
  <r>
    <n v="474431"/>
    <n v="474431"/>
    <s v="Gemeente Venlo inzake Sport &amp; Facility"/>
    <s v="Bakwagens"/>
    <s v="Breda Destra Data Inzameling"/>
    <x v="0"/>
    <x v="5"/>
    <x v="5"/>
    <s v="5912 AT"/>
    <x v="0"/>
    <s v="274k003690"/>
    <s v="Gevonden voorwerpen vertrouwelijke vernietiging via bak In 500L DD container"/>
    <d v="2021-06-03T00:00:00"/>
    <d v="2021-06-03T00:00:00"/>
    <m/>
    <m/>
    <m/>
    <m/>
    <m/>
    <m/>
    <s v="274C0010594"/>
    <m/>
    <n v="1"/>
    <s v="STUK"/>
    <s v="IN PALLET"/>
    <x v="11"/>
    <s v="H"/>
    <s v="A"/>
    <s v="NL-1"/>
    <x v="5"/>
    <s v="Pallet per stuk           "/>
    <n v="0"/>
    <n v="0"/>
    <x v="5"/>
    <n v="800400"/>
    <x v="0"/>
    <m/>
    <s v="Nee"/>
    <s v="FA Verzamel maand,CS Zuid"/>
    <m/>
    <n v="6"/>
    <x v="5"/>
    <x v="1"/>
    <x v="0"/>
    <x v="5"/>
    <x v="0"/>
    <n v="0"/>
    <n v="0"/>
    <x v="1"/>
    <n v="0"/>
    <n v="0"/>
    <n v="0"/>
    <n v="0"/>
    <n v="0"/>
  </r>
  <r>
    <n v="474431"/>
    <n v="474431"/>
    <s v="Gemeente Venlo inzake Sport &amp; Facility"/>
    <s v="Bakwagens"/>
    <s v="Breda Destra Data Inzameling"/>
    <x v="0"/>
    <x v="5"/>
    <x v="5"/>
    <s v="5912 AT"/>
    <x v="0"/>
    <s v="274k003690"/>
    <s v="Gevonden voorwerpen vertrouwelijke vernietiging via bak In 500L DD container"/>
    <d v="2021-06-03T00:00:00"/>
    <d v="2021-06-03T00:00:00"/>
    <m/>
    <m/>
    <m/>
    <m/>
    <m/>
    <m/>
    <s v="274C0010594"/>
    <s v="Extra dienst"/>
    <n v="1"/>
    <s v="KEER"/>
    <s v="VERKLARING"/>
    <x v="12"/>
    <s v="H"/>
    <s v="A"/>
    <s v="NL-1"/>
    <x v="4"/>
    <s v="Vernietigingsverklaring           "/>
    <n v="79.42"/>
    <n v="79.42"/>
    <x v="5"/>
    <n v="861020"/>
    <x v="0"/>
    <m/>
    <s v="Ja "/>
    <s v="FA Verzamel maand,CS Zuid"/>
    <m/>
    <n v="6"/>
    <x v="5"/>
    <x v="1"/>
    <x v="0"/>
    <x v="4"/>
    <x v="0"/>
    <n v="79.42"/>
    <n v="0"/>
    <x v="0"/>
    <n v="0"/>
    <n v="0"/>
    <n v="0"/>
    <n v="0"/>
    <n v="0"/>
  </r>
  <r>
    <n v="474431"/>
    <n v="474508"/>
    <s v="Gymzaal Steijl"/>
    <s v="Container mutaties rol"/>
    <s v="ROL,SPG,RCM Zuid"/>
    <x v="0"/>
    <x v="6"/>
    <x v="6"/>
    <s v="5935 AX"/>
    <x v="1"/>
    <s v="226k225194"/>
    <s v="RCM "/>
    <d v="2021-06-08T00:00:00"/>
    <d v="2021-06-08T00:00:00"/>
    <m/>
    <m/>
    <m/>
    <m/>
    <m/>
    <m/>
    <s v="226C0610354"/>
    <s v="240 mini k-vg/grijs deksel"/>
    <n v="1"/>
    <s v="STUK"/>
    <s v="PL0240"/>
    <x v="13"/>
    <s v="H"/>
    <s v="A"/>
    <s v="NL-1"/>
    <x v="2"/>
    <s v="Plaatsen 240 ltr. rolcontainer           "/>
    <n v="47.66"/>
    <n v="47.66"/>
    <x v="5"/>
    <n v="800100"/>
    <x v="0"/>
    <n v="20302"/>
    <s v="Ja "/>
    <s v="FA Verzamel maand,CS Zuid"/>
    <m/>
    <n v="6"/>
    <x v="5"/>
    <x v="1"/>
    <x v="0"/>
    <x v="2"/>
    <x v="0"/>
    <n v="47.66"/>
    <n v="0"/>
    <x v="0"/>
    <n v="0"/>
    <n v="0"/>
    <n v="0"/>
    <n v="0"/>
    <n v="0"/>
  </r>
  <r>
    <n v="474431"/>
    <n v="474508"/>
    <s v="Gymzaal Steijl"/>
    <s v="Container mutaties rol"/>
    <s v="ROL,SPG,RCM Zuid"/>
    <x v="0"/>
    <x v="6"/>
    <x v="6"/>
    <s v="5935 AX"/>
    <x v="1"/>
    <s v="226k225194"/>
    <s v="RCM "/>
    <d v="2021-06-08T00:00:00"/>
    <d v="2021-06-08T00:00:00"/>
    <m/>
    <m/>
    <m/>
    <m/>
    <m/>
    <m/>
    <s v="226C0610354"/>
    <s v="Extra dienst"/>
    <n v="1"/>
    <s v="KEER"/>
    <s v="BRAND-DIEFSTAL"/>
    <x v="14"/>
    <s v="H"/>
    <s v="A"/>
    <s v="NL-1"/>
    <x v="2"/>
    <s v="Vervanging container i.v.m. brand of diefstal          "/>
    <n v="58.24"/>
    <n v="58.24"/>
    <x v="5"/>
    <n v="899090"/>
    <x v="0"/>
    <n v="20302"/>
    <s v="Ja "/>
    <s v="FA Verzamel maand,CS Zuid"/>
    <m/>
    <n v="6"/>
    <x v="5"/>
    <x v="1"/>
    <x v="0"/>
    <x v="2"/>
    <x v="0"/>
    <n v="58.24"/>
    <n v="0"/>
    <x v="0"/>
    <n v="0"/>
    <n v="0"/>
    <n v="0"/>
    <n v="0"/>
    <n v="0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07-13T00:00:00"/>
    <d v="2021-07-13T00:00:00"/>
    <s v="301385,4342,22029"/>
    <n v="101100"/>
    <s v="brandbaar bedrijfsafval, route"/>
    <n v="200301"/>
    <s v="brandbaar bedrijfsafval, route"/>
    <s v="11B720001946"/>
    <s v="226C0620782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VE2132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07-13T00:00:00"/>
    <d v="2021-07-13T00:00:00"/>
    <s v="301385,4342,21103"/>
    <n v="101100"/>
    <s v="brandbaar bedrijfsafval, route"/>
    <n v="200301"/>
    <s v="bedrijfsafval route Green Collective"/>
    <s v="11B720005550"/>
    <s v="226C0620783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2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07-12T00:00:00"/>
    <d v="2021-07-12T00:00:00"/>
    <s v="301395,4342,21321"/>
    <n v="101100"/>
    <s v="brandbaar bedrijfsafval, route"/>
    <n v="200301"/>
    <s v="bedrijfsafval route Green Collective"/>
    <s v="11B720005550"/>
    <s v="226C0620417"/>
    <s v="Rol vervangende lediging"/>
    <n v="1"/>
    <s v="KEER"/>
    <s v="VERVANG-REST"/>
    <x v="15"/>
    <s v="H"/>
    <s v="A"/>
    <s v="NL-1"/>
    <x v="2"/>
    <s v="Vervangende lediging restafval           "/>
    <n v="0"/>
    <n v="0"/>
    <x v="6"/>
    <n v="800100"/>
    <x v="0"/>
    <s v="GC1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07-12T00:00:00"/>
    <d v="2021-07-12T00:00:00"/>
    <s v="301385,4342,21106"/>
    <n v="101100"/>
    <s v="brandbaar bedrijfsafval, route"/>
    <n v="200301"/>
    <s v="bedrijfsafval route Green Collective"/>
    <s v="11B720005550"/>
    <s v="226C0620418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1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6-10T00:00:00"/>
    <d v="2021-06-10T00:00:00"/>
    <s v="500020,4342,24010"/>
    <n v="707100"/>
    <s v="papier &amp; karton, route"/>
    <n v="200101"/>
    <s v="papier &amp; karton, route"/>
    <s v="11B720001950"/>
    <s v="226C0611867"/>
    <s v="400 ltr foliezakken"/>
    <n v="1"/>
    <s v="STUK"/>
    <s v="LE0400FZK-FOLI"/>
    <x v="6"/>
    <s v="H"/>
    <s v="A"/>
    <s v="NL-1"/>
    <x v="3"/>
    <s v="Lediging 400 ltr. foliezak           "/>
    <n v="0"/>
    <n v="0"/>
    <x v="5"/>
    <n v="800100"/>
    <x v="0"/>
    <s v="VE4211"/>
    <s v="Ja "/>
    <s v="FA Verzamel maand,CS Zuid"/>
    <m/>
    <n v="6"/>
    <x v="5"/>
    <x v="1"/>
    <x v="0"/>
    <x v="3"/>
    <x v="4"/>
    <n v="0"/>
    <n v="0"/>
    <x v="0"/>
    <n v="11.88"/>
    <n v="9.8000000000000007"/>
    <n v="0"/>
    <n v="0.1"/>
    <n v="0.1"/>
  </r>
  <r>
    <n v="474431"/>
    <n v="474487"/>
    <s v="Stadskantoor"/>
    <s v="Reiniging"/>
    <s v="Overig Zuid"/>
    <x v="0"/>
    <x v="1"/>
    <x v="1"/>
    <s v="5912 AG"/>
    <x v="0"/>
    <s v="227k017662"/>
    <s v="Vetput &lt;1m3 lediging 2x per jaar "/>
    <d v="2021-06-16T00:00:00"/>
    <d v="2021-06-16T00:00:00"/>
    <n v="690182"/>
    <m/>
    <m/>
    <m/>
    <m/>
    <m/>
    <s v="227C0140170"/>
    <m/>
    <n v="1"/>
    <s v="KEER"/>
    <s v="LE&lt;1M3 VETPUT"/>
    <x v="16"/>
    <s v="H"/>
    <s v="A"/>
    <s v="NL-1"/>
    <x v="6"/>
    <s v="Ledigen vetput t/m 1 m3           "/>
    <n v="154.72"/>
    <n v="154.72"/>
    <x v="5"/>
    <n v="800100"/>
    <x v="0"/>
    <m/>
    <s v="Ja "/>
    <s v="FA Verzamel maand,CS Zuid"/>
    <m/>
    <n v="6"/>
    <x v="5"/>
    <x v="1"/>
    <x v="0"/>
    <x v="6"/>
    <x v="0"/>
    <n v="154.72"/>
    <n v="0"/>
    <x v="0"/>
    <n v="0"/>
    <n v="0"/>
    <n v="0"/>
    <n v="0"/>
    <n v="0"/>
  </r>
  <r>
    <n v="474431"/>
    <n v="474487"/>
    <s v="Stadskantoor"/>
    <s v="Reiniging"/>
    <s v="Overig Zuid"/>
    <x v="0"/>
    <x v="1"/>
    <x v="1"/>
    <s v="5912 AG"/>
    <x v="0"/>
    <s v="227k017662"/>
    <s v="Vetput &lt;1m3 lediging 2x per jaar "/>
    <d v="2021-06-16T00:00:00"/>
    <d v="2021-06-16T00:00:00"/>
    <n v="690182"/>
    <m/>
    <m/>
    <m/>
    <m/>
    <m/>
    <s v="227C0140170"/>
    <s v="Extra dienst"/>
    <n v="6"/>
    <s v="METER"/>
    <s v="SLANG-MTR"/>
    <x v="17"/>
    <s v="H"/>
    <s v="A"/>
    <s v="NL-1"/>
    <x v="6"/>
    <s v="Extra slang per meter           "/>
    <n v="0"/>
    <n v="0"/>
    <x v="5"/>
    <n v="800100"/>
    <x v="0"/>
    <m/>
    <s v="Ja "/>
    <s v="FA Verzamel maand,CS Zuid"/>
    <m/>
    <n v="6"/>
    <x v="5"/>
    <x v="1"/>
    <x v="0"/>
    <x v="6"/>
    <x v="0"/>
    <n v="0"/>
    <n v="0"/>
    <x v="0"/>
    <n v="0"/>
    <n v="0"/>
    <n v="0"/>
    <n v="0"/>
    <n v="0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7-13T00:00:00"/>
    <d v="2021-07-13T00:00:00"/>
    <s v="301385,4342,21212"/>
    <n v="101100"/>
    <s v="brandbaar bedrijfsafval, route"/>
    <n v="200301"/>
    <s v="brandbaar bedrijfsafval, route"/>
    <s v="11B720001946"/>
    <s v="226C0620784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VE2152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7-12T00:00:00"/>
    <d v="2021-07-12T00:00:00"/>
    <s v="301385,4342,21214"/>
    <n v="101100"/>
    <s v="brandbaar bedrijfsafval, route"/>
    <n v="200301"/>
    <s v="bedrijfsafval route Green Collective"/>
    <s v="11B720005550"/>
    <s v="226C0620419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1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7-12T00:00:00"/>
    <d v="2021-07-12T00:00:00"/>
    <s v="302330,4342,24011"/>
    <n v="101100"/>
    <s v="brandbaar bedrijfsafval, route"/>
    <n v="200301"/>
    <s v="bedrijfsafval route Green Collective"/>
    <s v="11B720005550"/>
    <s v="226C0620420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1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7-13T00:00:00"/>
    <d v="2021-07-13T00:00:00"/>
    <s v="500020,4342,23021"/>
    <n v="101100"/>
    <s v="brandbaar bedrijfsafval, route"/>
    <n v="200301"/>
    <s v="bedrijfsafval route Green Collective"/>
    <s v="11B720005550"/>
    <s v="226C0620785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2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7-12T00:00:00"/>
    <d v="2021-07-12T00:00:00"/>
    <s v="301385,4342,21208"/>
    <n v="101100"/>
    <s v="brandbaar bedrijfsafval, route"/>
    <n v="200301"/>
    <s v="bedrijfsafval route Green Collective"/>
    <s v="11B720005550"/>
    <s v="226C0620421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1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7-12T00:00:00"/>
    <d v="2021-07-12T00:00:00"/>
    <s v="500030,4342,24050"/>
    <n v="101100"/>
    <s v="brandbaar bedrijfsafval, route"/>
    <n v="200301"/>
    <s v="bedrijfsafval route Green Collective"/>
    <s v="11B720005550"/>
    <s v="226C0620422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1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7-12T00:00:00"/>
    <d v="2021-07-12T00:00:00"/>
    <n v="3026214342"/>
    <n v="101100"/>
    <s v="brandbaar bedrijfsafval, route"/>
    <n v="200301"/>
    <s v="bedrijfsafval route Green Collective"/>
    <s v="11B720005550"/>
    <s v="226C0620423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1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7-13T00:00:00"/>
    <d v="2021-07-13T00:00:00"/>
    <s v="301385,4342,21218"/>
    <n v="101100"/>
    <s v="brandbaar bedrijfsafval, route"/>
    <n v="200301"/>
    <s v="bedrijfsafval route Green Collective"/>
    <s v="11B720005550"/>
    <s v="226C0620786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2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6-17T00:00:00"/>
    <d v="2021-06-17T00:00:00"/>
    <s v="500020,4342,24010"/>
    <n v="707100"/>
    <s v="papier &amp; karton, route"/>
    <n v="200101"/>
    <s v="papier &amp; karton, route"/>
    <s v="11B720001950"/>
    <s v="226C0613870"/>
    <s v="400 ltr foliezakken"/>
    <n v="1"/>
    <s v="STUK"/>
    <s v="LE0400FZK-FOLI"/>
    <x v="6"/>
    <s v="H"/>
    <s v="A"/>
    <s v="NL-1"/>
    <x v="3"/>
    <s v="Lediging 400 ltr. foliezak           "/>
    <n v="0"/>
    <n v="0"/>
    <x v="5"/>
    <n v="800100"/>
    <x v="0"/>
    <s v="VE4211"/>
    <s v="Ja "/>
    <s v="FA Verzamel maand,CS Zuid"/>
    <m/>
    <n v="6"/>
    <x v="5"/>
    <x v="1"/>
    <x v="0"/>
    <x v="3"/>
    <x v="4"/>
    <n v="0"/>
    <n v="0"/>
    <x v="0"/>
    <n v="11.88"/>
    <n v="9.8000000000000007"/>
    <n v="0"/>
    <n v="0.1"/>
    <n v="0.1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6-23T00:00:00"/>
    <d v="2021-06-23T00:00:00"/>
    <s v="301385,4342,21105"/>
    <n v="101100"/>
    <s v="brandbaar bedrijfsafval, route"/>
    <n v="200301"/>
    <s v="brandbaar bedrijfsafval, route"/>
    <s v="11B720001946"/>
    <s v="226C0615058"/>
    <s v="Rol vervangende lediging"/>
    <n v="1"/>
    <s v="KEER"/>
    <s v="VERVANG-REST"/>
    <x v="15"/>
    <s v="H"/>
    <s v="A"/>
    <s v="NL-1"/>
    <x v="2"/>
    <s v="Vervangende lediging restafval           "/>
    <n v="0"/>
    <n v="0"/>
    <x v="5"/>
    <n v="800100"/>
    <x v="0"/>
    <s v="GC3VNL"/>
    <s v="Nee"/>
    <s v="FA Verzamel maand,CS Zuid"/>
    <m/>
    <n v="6"/>
    <x v="5"/>
    <x v="1"/>
    <x v="0"/>
    <x v="2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6-29T00:00:00"/>
    <d v="2021-06-29T00:00:00"/>
    <s v="500020,4342,24010"/>
    <n v="101100"/>
    <s v="brandbaar bedrijfsafval, route"/>
    <n v="200301"/>
    <s v="brandbaar bedrijfsafval, route"/>
    <s v="11B720001946"/>
    <s v="226C0616644"/>
    <s v="Rol vervangende lediging"/>
    <n v="1"/>
    <s v="KEER"/>
    <s v="VERVANG-REST"/>
    <x v="15"/>
    <s v="H"/>
    <s v="A"/>
    <s v="NL-1"/>
    <x v="2"/>
    <s v="Vervangende lediging restafval           "/>
    <n v="0"/>
    <n v="0"/>
    <x v="6"/>
    <n v="800100"/>
    <x v="0"/>
    <s v="GC2VNL"/>
    <s v="Nee"/>
    <s v="FA Verzamel maand,CS Zuid"/>
    <m/>
    <n v="6"/>
    <x v="5"/>
    <x v="1"/>
    <x v="0"/>
    <x v="2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6-29T00:00:00"/>
    <d v="2021-06-29T00:00:00"/>
    <s v="500020,4342,24010"/>
    <n v="101100"/>
    <s v="brandbaar bedrijfsafval, route"/>
    <n v="200301"/>
    <s v="brandbaar bedrijfsafval, route"/>
    <s v="11B720001946"/>
    <s v="226C0616645"/>
    <s v="Rol vervangende lediging"/>
    <n v="0"/>
    <s v="KEER"/>
    <s v="VERVANG-PAPI"/>
    <x v="2"/>
    <s v="H"/>
    <s v="A"/>
    <s v="NL-1"/>
    <x v="2"/>
    <s v="Vervangende lediging papier/karton           "/>
    <n v="0"/>
    <n v="0"/>
    <x v="6"/>
    <n v="800100"/>
    <x v="0"/>
    <s v="GC2VNL"/>
    <s v="Nee"/>
    <s v="FA Verzamel maand,CS Zuid"/>
    <m/>
    <n v="6"/>
    <x v="5"/>
    <x v="1"/>
    <x v="0"/>
    <x v="2"/>
    <x v="0"/>
    <n v="0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7-05T00:00:00"/>
    <d v="2021-07-05T00:00:00"/>
    <s v="301395,4342,21317"/>
    <n v="101100"/>
    <s v="brandbaar bedrijfsafval, route"/>
    <n v="200301"/>
    <s v="brandbaar bedrijfsafval, route"/>
    <s v="11B720001946"/>
    <s v="226C0618331"/>
    <s v="2500 euro s-grijs"/>
    <n v="1"/>
    <s v="STUK"/>
    <s v="EL2500-REST"/>
    <x v="8"/>
    <s v="H"/>
    <s v="A"/>
    <s v="NL-1"/>
    <x v="2"/>
    <s v="Extra lediging 2500 ltr. restafval rolcontainer          "/>
    <n v="51.72"/>
    <n v="51.72"/>
    <x v="6"/>
    <n v="800100"/>
    <x v="0"/>
    <s v="VE1172"/>
    <s v="Ja "/>
    <s v="FA Verzamel maand,CS Zuid"/>
    <m/>
    <n v="7"/>
    <x v="6"/>
    <x v="2"/>
    <x v="0"/>
    <x v="2"/>
    <x v="5"/>
    <n v="51.72"/>
    <n v="0"/>
    <x v="0"/>
    <n v="0"/>
    <n v="10"/>
    <n v="72"/>
    <n v="74"/>
    <n v="44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7-09T00:00:00"/>
    <d v="2021-07-09T00:00:00"/>
    <s v="301385,4342,21105"/>
    <n v="1601010"/>
    <s v="brandbaar bedrijfsafval ter overslag"/>
    <n v="200301"/>
    <s v="bedrijfsafval ter overslag Green Collective"/>
    <s v="11B720005533"/>
    <s v="226C0620062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5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7-12T00:00:00"/>
    <d v="2021-07-12T00:00:00"/>
    <s v="301395,4342,21317"/>
    <n v="101100"/>
    <s v="brandbaar bedrijfsafval, route"/>
    <n v="200301"/>
    <s v="brandbaar bedrijfsafval, route"/>
    <s v="11B720001946"/>
    <s v="226C0620622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VE1152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7-13T00:00:00"/>
    <d v="2021-07-13T00:00:00"/>
    <s v="301385,4342,21105"/>
    <n v="101100"/>
    <s v="brandbaar bedrijfsafval, route"/>
    <n v="200301"/>
    <s v="bedrijfsafval route Green Collective"/>
    <s v="11B720005550"/>
    <s v="226C0620787"/>
    <s v="Rol vervangende lediging"/>
    <n v="1"/>
    <s v="KEER"/>
    <s v="VERVANG-REST"/>
    <x v="15"/>
    <s v="H"/>
    <s v="A"/>
    <s v="NL-1"/>
    <x v="2"/>
    <s v="Vervangende lediging restafval           "/>
    <n v="0"/>
    <n v="0"/>
    <x v="6"/>
    <n v="800100"/>
    <x v="0"/>
    <s v="GC2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7-13T00:00:00"/>
    <d v="2021-07-13T00:00:00"/>
    <s v="301395,4342,21317"/>
    <n v="101100"/>
    <s v="brandbaar bedrijfsafval, route"/>
    <n v="200301"/>
    <s v="brandbaar bedrijfsafval, route"/>
    <s v="11B720001946"/>
    <s v="226C0620945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VE2152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31"/>
    <s v="Gemeente Venlo inzake Sport &amp; Facility"/>
    <s v="Container mutaties rol"/>
    <s v="ROL,SPG,RCM Zuid"/>
    <x v="0"/>
    <x v="5"/>
    <x v="5"/>
    <s v="5912 AT"/>
    <x v="0"/>
    <s v="226k227732"/>
    <s v="RCM "/>
    <d v="2021-07-14T00:00:00"/>
    <d v="2021-07-14T00:00:00"/>
    <m/>
    <m/>
    <m/>
    <m/>
    <m/>
    <m/>
    <s v="226C0621285"/>
    <s v="500 din k-grijs bruin dksl"/>
    <n v="1"/>
    <s v="STUK"/>
    <s v="PL0500"/>
    <x v="18"/>
    <s v="H"/>
    <s v="A"/>
    <s v="NL-1"/>
    <x v="7"/>
    <s v="Plaatsen 500 ltr. rolcontainer           "/>
    <n v="0"/>
    <n v="0"/>
    <x v="6"/>
    <n v="800100"/>
    <x v="0"/>
    <n v="30302"/>
    <s v="Nee"/>
    <s v="FA Verzamel maand,CS Zuid"/>
    <m/>
    <n v="7"/>
    <x v="6"/>
    <x v="2"/>
    <x v="0"/>
    <x v="5"/>
    <x v="0"/>
    <n v="0"/>
    <n v="0"/>
    <x v="1"/>
    <n v="0"/>
    <n v="0"/>
    <n v="0"/>
    <n v="0"/>
    <n v="0"/>
  </r>
  <r>
    <n v="474431"/>
    <n v="474431"/>
    <s v="Gemeente Venlo inzake Sport &amp; Facility"/>
    <s v="Rolcontainerdiensten"/>
    <s v="ROL,SPG,RCM Zuid"/>
    <x v="0"/>
    <x v="5"/>
    <x v="5"/>
    <s v="5912 AT"/>
    <x v="0"/>
    <s v="226k227729"/>
    <s v="Koffiebekerzakken verkoop "/>
    <d v="2021-07-15T00:00:00"/>
    <d v="2021-07-15T00:00:00"/>
    <m/>
    <m/>
    <m/>
    <m/>
    <m/>
    <m/>
    <s v="226C0621469"/>
    <m/>
    <n v="15"/>
    <s v="STUK"/>
    <s v="VK0080KROL-KART"/>
    <x v="19"/>
    <s v="H"/>
    <s v="A"/>
    <s v="NL-1"/>
    <x v="7"/>
    <s v="Levering 80 liter kartonnen bekers zakken per rol          "/>
    <n v="0"/>
    <n v="0"/>
    <x v="7"/>
    <n v="800800"/>
    <x v="0"/>
    <m/>
    <s v="Nee"/>
    <s v="FA Verzamel maand,CS Zuid"/>
    <m/>
    <n v="7"/>
    <x v="6"/>
    <x v="2"/>
    <x v="0"/>
    <x v="5"/>
    <x v="0"/>
    <n v="0"/>
    <n v="0"/>
    <x v="1"/>
    <n v="0"/>
    <n v="0"/>
    <n v="0"/>
    <n v="0"/>
    <n v="0"/>
  </r>
  <r>
    <n v="474431"/>
    <n v="474431"/>
    <s v="Gemeente Venlo inzake Sport &amp; Facility"/>
    <s v="Rolcontainerdiensten"/>
    <s v="ROL,SPG,RCM Zuid"/>
    <x v="0"/>
    <x v="5"/>
    <x v="5"/>
    <s v="5912 AT"/>
    <x v="0"/>
    <s v="226k227729"/>
    <s v="Koffiebekerzakken verkoop "/>
    <d v="2021-07-15T00:00:00"/>
    <d v="2021-07-15T00:00:00"/>
    <m/>
    <m/>
    <m/>
    <m/>
    <m/>
    <m/>
    <s v="226C0621469"/>
    <s v="Extra dienst"/>
    <n v="1"/>
    <s v="KEER"/>
    <s v="VERZENDKOSTEN"/>
    <x v="20"/>
    <s v="H"/>
    <s v="A"/>
    <s v="NL-1"/>
    <x v="7"/>
    <s v="Verzendkosten           "/>
    <n v="0"/>
    <n v="0"/>
    <x v="7"/>
    <n v="861020"/>
    <x v="0"/>
    <m/>
    <s v="Nee"/>
    <s v="FA Verzamel maand,CS Zuid"/>
    <m/>
    <n v="7"/>
    <x v="6"/>
    <x v="2"/>
    <x v="0"/>
    <x v="5"/>
    <x v="0"/>
    <n v="0"/>
    <n v="0"/>
    <x v="1"/>
    <n v="0"/>
    <n v="0"/>
    <n v="0"/>
    <n v="0"/>
    <n v="0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7-15T00:00:00"/>
    <d v="2021-07-15T00:00:00"/>
    <s v="301385,4342,21210"/>
    <n v="101100"/>
    <s v="brandbaar bedrijfsafval, route"/>
    <n v="200301"/>
    <s v="bedrijfsafval route Green Collective"/>
    <s v="11B720005550"/>
    <s v="226C0621835"/>
    <s v="Rol vervangende lediging"/>
    <n v="0"/>
    <s v="KEER"/>
    <s v="VERVANG-REST"/>
    <x v="15"/>
    <s v="H"/>
    <s v="A"/>
    <s v="NL-1"/>
    <x v="2"/>
    <s v="Vervangende lediging restafval           "/>
    <n v="0"/>
    <n v="0"/>
    <x v="6"/>
    <n v="800100"/>
    <x v="0"/>
    <s v="GC4VNL"/>
    <s v="Nee"/>
    <s v="FA Verzamel maand,CS Zuid"/>
    <m/>
    <n v="7"/>
    <x v="6"/>
    <x v="2"/>
    <x v="0"/>
    <x v="2"/>
    <x v="0"/>
    <n v="0"/>
    <n v="0"/>
    <x v="0"/>
    <n v="0"/>
    <n v="0"/>
    <n v="0"/>
    <n v="0"/>
    <n v="0"/>
  </r>
  <r>
    <n v="474431"/>
    <n v="474487"/>
    <s v="Stadskantoor"/>
    <s v="Container mutaties rol"/>
    <s v="ROL,SPG,RCM Zuid"/>
    <x v="1"/>
    <x v="20"/>
    <x v="5"/>
    <s v="5912 AT"/>
    <x v="0"/>
    <s v="226k228559"/>
    <s v="RCM "/>
    <d v="2021-07-14T00:00:00"/>
    <d v="2021-07-14T00:00:00"/>
    <m/>
    <m/>
    <m/>
    <m/>
    <m/>
    <m/>
    <s v="226C0624788"/>
    <s v="500 din k-grijs bruin dksl"/>
    <n v="1"/>
    <s v="STUK"/>
    <s v="PL0500"/>
    <x v="18"/>
    <s v="H"/>
    <s v="A"/>
    <s v="NL-1"/>
    <x v="7"/>
    <s v="Plaatsen 500 ltr. rolcontainer           "/>
    <n v="79.430000000000007"/>
    <n v="79.430000000000007"/>
    <x v="7"/>
    <n v="800100"/>
    <x v="0"/>
    <m/>
    <s v="Ja "/>
    <s v="FA Verzamel maand,CS Zuid"/>
    <m/>
    <n v="7"/>
    <x v="6"/>
    <x v="2"/>
    <x v="0"/>
    <x v="5"/>
    <x v="0"/>
    <n v="79.430000000000007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8"/>
    <s v="Koffiebekerzakken verkoop "/>
    <d v="2021-07-15T00:00:00"/>
    <d v="2021-07-15T00:00:00"/>
    <m/>
    <m/>
    <m/>
    <m/>
    <m/>
    <m/>
    <s v="226C0624789"/>
    <m/>
    <n v="15"/>
    <s v="STUK"/>
    <s v="VK0080KROL-KART"/>
    <x v="19"/>
    <s v="H"/>
    <s v="A"/>
    <s v="NL-1"/>
    <x v="7"/>
    <s v="Levering 80 liter kartonnen bekers zakken per rol          "/>
    <n v="8.9"/>
    <n v="133.43"/>
    <x v="7"/>
    <n v="800800"/>
    <x v="0"/>
    <m/>
    <s v="Ja "/>
    <s v="FA Verzamel maand,CS Zuid"/>
    <m/>
    <n v="7"/>
    <x v="6"/>
    <x v="2"/>
    <x v="0"/>
    <x v="5"/>
    <x v="0"/>
    <n v="133.43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8"/>
    <s v="Koffiebekerzakken verkoop "/>
    <d v="2021-07-15T00:00:00"/>
    <d v="2021-07-15T00:00:00"/>
    <m/>
    <m/>
    <m/>
    <m/>
    <m/>
    <m/>
    <s v="226C0624789"/>
    <s v="Extra dienst"/>
    <n v="1"/>
    <s v="KEER"/>
    <s v="VERZENDKOSTEN"/>
    <x v="20"/>
    <s v="H"/>
    <s v="A"/>
    <s v="NL-1"/>
    <x v="7"/>
    <s v="Verzendkosten           "/>
    <n v="10.54"/>
    <n v="10.54"/>
    <x v="7"/>
    <n v="861020"/>
    <x v="0"/>
    <m/>
    <s v="Ja "/>
    <s v="FA Verzamel maand,CS Zuid"/>
    <m/>
    <n v="7"/>
    <x v="6"/>
    <x v="2"/>
    <x v="0"/>
    <x v="5"/>
    <x v="0"/>
    <n v="10.54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7-30T00:00:00"/>
    <d v="2021-07-30T00:00:00"/>
    <s v="500020,4342,24010"/>
    <n v="707100"/>
    <s v="papier &amp; karton, route"/>
    <n v="200101"/>
    <s v="papier &amp; karton, route"/>
    <s v="11B720001950"/>
    <s v="226C0626814"/>
    <s v="660 din k-vg/blauw deksel"/>
    <n v="0"/>
    <s v="STUK"/>
    <s v="EL0660-PAPI"/>
    <x v="21"/>
    <s v="H"/>
    <s v="A"/>
    <s v="NL-1"/>
    <x v="1"/>
    <s v="Extra lediging 660 ltr. papier/karton rolcontainer          "/>
    <n v="0"/>
    <n v="0"/>
    <x v="8"/>
    <n v="800100"/>
    <x v="0"/>
    <s v="VE5212"/>
    <s v="Ja "/>
    <s v="FA Verzamel maand,CS Zuid"/>
    <m/>
    <n v="7"/>
    <x v="6"/>
    <x v="2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8-03T00:00:00"/>
    <d v="2021-08-03T00:00:00"/>
    <s v="301385,4342,21002"/>
    <n v="707100"/>
    <s v="papier &amp; karton, route"/>
    <n v="200101"/>
    <s v="papier &amp; karton, route"/>
    <s v="11B720001950"/>
    <s v="226C0627603"/>
    <s v="660 din k-vg/blauw deksel"/>
    <n v="1"/>
    <s v="STUK"/>
    <s v="LE0660-PAPI"/>
    <x v="1"/>
    <s v="H"/>
    <s v="A"/>
    <s v="NL-1"/>
    <x v="1"/>
    <s v="Lediging 660 ltr. papier/karton rolcontainer          "/>
    <n v="11.08"/>
    <n v="11.08"/>
    <x v="8"/>
    <n v="800100"/>
    <x v="0"/>
    <s v="VE2212"/>
    <s v="Ja "/>
    <s v="FA Verzamel maand,CS Zuid"/>
    <m/>
    <n v="8"/>
    <x v="7"/>
    <x v="2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31"/>
    <s v="Gemeente Venlo inzake Sport &amp; Facility"/>
    <s v="Container mutaties rol"/>
    <s v="ROL,SPG,RCM Zuid"/>
    <x v="1"/>
    <x v="21"/>
    <x v="12"/>
    <s v="5914 PV"/>
    <x v="0"/>
    <s v="226k229313"/>
    <s v="RCM "/>
    <d v="2021-08-10T00:00:00"/>
    <d v="2021-08-10T00:00:00"/>
    <m/>
    <m/>
    <m/>
    <m/>
    <m/>
    <m/>
    <s v="226C0629693"/>
    <s v="500 din k-marmer vrt pap"/>
    <n v="1"/>
    <s v="STUK"/>
    <s v="PL0500 DD"/>
    <x v="7"/>
    <s v="H"/>
    <s v="A"/>
    <s v="NL-1"/>
    <x v="4"/>
    <s v="Plaatsen 500 ltr. destra data rolcontainer          "/>
    <n v="74.13"/>
    <n v="74.13"/>
    <x v="8"/>
    <n v="800100"/>
    <x v="0"/>
    <n v="20301"/>
    <s v="Ja "/>
    <s v="FA Verzamel maand,CS Zuid"/>
    <m/>
    <n v="8"/>
    <x v="7"/>
    <x v="2"/>
    <x v="0"/>
    <x v="4"/>
    <x v="0"/>
    <n v="74.13"/>
    <n v="0"/>
    <x v="0"/>
    <n v="0"/>
    <n v="0"/>
    <n v="0"/>
    <n v="0"/>
    <n v="0"/>
  </r>
  <r>
    <n v="474431"/>
    <n v="474434"/>
    <s v="Gymzaal Muspelplein"/>
    <s v="Rolcontainerdiensten"/>
    <s v="ROL,SPG,RCM Zuid"/>
    <x v="0"/>
    <x v="16"/>
    <x v="16"/>
    <s v="5922 BM"/>
    <x v="0"/>
    <s v="226k213113"/>
    <s v="Reiniging rolcontainer "/>
    <d v="2021-07-14T00:00:00"/>
    <d v="2021-07-14T00:00:00"/>
    <s v="301385,4342,21218"/>
    <m/>
    <m/>
    <m/>
    <m/>
    <m/>
    <s v="226C0630683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37"/>
    <s v="Gymzaal de Meule"/>
    <s v="Rolcontainerdiensten"/>
    <s v="ROL,SPG,RCM Zuid"/>
    <x v="0"/>
    <x v="11"/>
    <x v="11"/>
    <s v="5914 XE"/>
    <x v="0"/>
    <s v="226k213116"/>
    <s v="Reiniging rolcontainers "/>
    <d v="2021-07-14T00:00:00"/>
    <d v="2021-07-14T00:00:00"/>
    <s v="301385,4342,21214"/>
    <m/>
    <m/>
    <m/>
    <m/>
    <m/>
    <s v="226C0630684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39"/>
    <s v="MFC de Schans"/>
    <s v="Rolcontainerdiensten"/>
    <s v="ROL,SPG,RCM Zuid"/>
    <x v="0"/>
    <x v="7"/>
    <x v="7"/>
    <s v="5944 BN"/>
    <x v="2"/>
    <s v="226k213119"/>
    <s v="Reiniging rolcontainers "/>
    <d v="2021-07-14T00:00:00"/>
    <d v="2021-07-14T00:00:00"/>
    <s v="301385,4342,22029"/>
    <m/>
    <m/>
    <m/>
    <m/>
    <m/>
    <s v="226C0630685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40"/>
    <s v="Sporthal Gulick"/>
    <s v="Rolcontainerdiensten"/>
    <s v="ROL,SPG,RCM Zuid"/>
    <x v="0"/>
    <x v="22"/>
    <x v="20"/>
    <s v="5932 CP"/>
    <x v="3"/>
    <s v="226k213122"/>
    <s v="Reiniging rolcontainers "/>
    <d v="2021-07-14T00:00:00"/>
    <d v="2021-07-14T00:00:00"/>
    <s v="301385,4342,21104"/>
    <m/>
    <m/>
    <m/>
    <m/>
    <m/>
    <s v="226C0630686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43"/>
    <s v="Kan Doen West"/>
    <s v="Rolcontainerdiensten"/>
    <s v="ROL,SPG,RCM Zuid"/>
    <x v="0"/>
    <x v="23"/>
    <x v="21"/>
    <s v="5924 VX"/>
    <x v="0"/>
    <s v="226k213128"/>
    <s v="Reiniging rolcontainers "/>
    <d v="2021-07-14T00:00:00"/>
    <d v="2021-07-14T00:00:00"/>
    <s v="302604,4342,22029"/>
    <m/>
    <m/>
    <m/>
    <m/>
    <m/>
    <s v="226C0630687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43"/>
    <s v="Kan Doen West"/>
    <s v="Rolcontainerdiensten"/>
    <s v="ROL,SPG,RCM Zuid"/>
    <x v="0"/>
    <x v="23"/>
    <x v="21"/>
    <s v="5924 VX"/>
    <x v="0"/>
    <s v="226k213128"/>
    <s v="Reiniging rolcontainers "/>
    <d v="2021-07-14T00:00:00"/>
    <d v="2021-07-14T00:00:00"/>
    <s v="302604,4342,22029"/>
    <m/>
    <m/>
    <m/>
    <m/>
    <m/>
    <s v="226C0630687"/>
    <s v="Extra dienst"/>
    <n v="1"/>
    <s v="STUK"/>
    <s v="REI CONT&gt;2500LT"/>
    <x v="23"/>
    <s v="H"/>
    <s v="A"/>
    <s v="NL-1"/>
    <x v="8"/>
    <s v="Reiniging rolcontainer &gt; 2500 ltr.           "/>
    <n v="69.38"/>
    <n v="69.38"/>
    <x v="8"/>
    <n v="800100"/>
    <x v="0"/>
    <s v="HE321V"/>
    <s v="Ja "/>
    <s v="FA Verzamel maand,CS Zuid"/>
    <m/>
    <n v="7"/>
    <x v="6"/>
    <x v="2"/>
    <x v="0"/>
    <x v="5"/>
    <x v="0"/>
    <n v="69.38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13132"/>
    <s v="Reiniging rolcontainers "/>
    <d v="2021-07-14T00:00:00"/>
    <d v="2021-07-14T00:00:00"/>
    <s v="302330,4342,24011"/>
    <m/>
    <m/>
    <m/>
    <m/>
    <m/>
    <s v="226C0630688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55"/>
    <s v="Sporthal Egerbos"/>
    <s v="Rolcontainerdiensten"/>
    <s v="ROL,SPG,RCM Zuid"/>
    <x v="0"/>
    <x v="8"/>
    <x v="8"/>
    <s v="5922 BD"/>
    <x v="0"/>
    <s v="226k213135"/>
    <s v="Reiniging rolcontainers "/>
    <d v="2021-07-14T00:00:00"/>
    <d v="2021-07-14T00:00:00"/>
    <s v="301385,4342,21103"/>
    <m/>
    <m/>
    <m/>
    <m/>
    <m/>
    <s v="226C0630689"/>
    <s v="Extra dienst"/>
    <n v="1"/>
    <s v="STUK"/>
    <s v="REI CONT&gt;2500LT"/>
    <x v="23"/>
    <s v="H"/>
    <s v="A"/>
    <s v="NL-1"/>
    <x v="8"/>
    <s v="Reiniging rolcontainer &gt; 2500 ltr.           "/>
    <n v="69.39"/>
    <n v="69.39"/>
    <x v="8"/>
    <n v="800100"/>
    <x v="0"/>
    <s v="HE321V"/>
    <s v="Ja "/>
    <s v="FA Verzamel maand,CS Zuid"/>
    <m/>
    <n v="7"/>
    <x v="6"/>
    <x v="2"/>
    <x v="0"/>
    <x v="5"/>
    <x v="0"/>
    <n v="69.39"/>
    <n v="0"/>
    <x v="1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40"/>
    <s v="Reiniging rolcontainers "/>
    <d v="2021-07-14T00:00:00"/>
    <d v="2021-07-14T00:00:00"/>
    <s v="301385,4342,21002"/>
    <m/>
    <m/>
    <m/>
    <m/>
    <m/>
    <s v="226C0630690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78"/>
    <s v="Gymzaal Emmastraat"/>
    <s v="Rolcontainerdiensten"/>
    <s v="ROL,SPG,RCM Zuid"/>
    <x v="0"/>
    <x v="24"/>
    <x v="22"/>
    <s v="5912 CT"/>
    <x v="0"/>
    <s v="226k213145"/>
    <s v="Reiniging rolcontainers "/>
    <d v="2021-07-14T00:00:00"/>
    <d v="2021-07-14T00:00:00"/>
    <s v="301385,4342,21205"/>
    <m/>
    <m/>
    <m/>
    <m/>
    <m/>
    <s v="226C0630691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78"/>
    <s v="Gymzaal Emmastraat"/>
    <s v="Rolcontainerdiensten"/>
    <s v="ROL,SPG,RCM Zuid"/>
    <x v="0"/>
    <x v="24"/>
    <x v="22"/>
    <s v="5912 CT"/>
    <x v="0"/>
    <s v="226k213145"/>
    <s v="Reiniging rolcontainers "/>
    <d v="2021-07-14T00:00:00"/>
    <d v="2021-07-14T00:00:00"/>
    <s v="301385,4342,21205"/>
    <m/>
    <m/>
    <m/>
    <m/>
    <m/>
    <s v="226C0630692"/>
    <s v="Extra dienst"/>
    <n v="1"/>
    <s v="STUK"/>
    <s v="REIN CONT STUK"/>
    <x v="22"/>
    <s v="H"/>
    <s v="A"/>
    <s v="NL-1"/>
    <x v="8"/>
    <s v="Reiniging rolcontainer per stuk           "/>
    <n v="20.37"/>
    <n v="20.37"/>
    <x v="8"/>
    <n v="800100"/>
    <x v="0"/>
    <s v="HE321V"/>
    <s v="Ja "/>
    <s v="FA Verzamel maand,CS Zuid"/>
    <m/>
    <n v="7"/>
    <x v="6"/>
    <x v="2"/>
    <x v="0"/>
    <x v="5"/>
    <x v="0"/>
    <n v="20.37"/>
    <n v="0"/>
    <x v="1"/>
    <n v="0"/>
    <n v="0"/>
    <n v="0"/>
    <n v="0"/>
    <n v="0"/>
  </r>
  <r>
    <n v="474431"/>
    <n v="474484"/>
    <s v="Gymzaal Goudenregenstraat"/>
    <s v="Rolcontainerdiensten"/>
    <s v="ROL,SPG,RCM Zuid"/>
    <x v="0"/>
    <x v="25"/>
    <x v="23"/>
    <s v="5925 AP"/>
    <x v="0"/>
    <s v="226k213168"/>
    <s v="Reiniging rolcontainers "/>
    <d v="2021-07-14T00:00:00"/>
    <d v="2021-07-14T00:00:00"/>
    <s v="301385,4342,21217"/>
    <m/>
    <m/>
    <m/>
    <m/>
    <m/>
    <s v="226C0630693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82"/>
    <s v="Kan Doen Cocon"/>
    <s v="Rolcontainerdiensten"/>
    <s v="ROL,SPG,RCM Zuid"/>
    <x v="0"/>
    <x v="26"/>
    <x v="24"/>
    <s v="5932 SW"/>
    <x v="3"/>
    <s v="226k213162"/>
    <s v="Reiniging rolcontainers "/>
    <d v="2021-07-14T00:00:00"/>
    <d v="2021-07-14T00:00:00"/>
    <s v="301110,4342,"/>
    <m/>
    <m/>
    <m/>
    <m/>
    <m/>
    <s v="226C0630694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71"/>
    <s v="Reiniging rolcontainers "/>
    <d v="2021-07-14T00:00:00"/>
    <d v="2021-07-14T00:00:00"/>
    <s v="301385,4342,21105"/>
    <m/>
    <m/>
    <m/>
    <m/>
    <m/>
    <s v="226C0630695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9"/>
    <s v="Reinging containers "/>
    <d v="2021-07-14T00:00:00"/>
    <d v="2021-07-14T00:00:00"/>
    <s v="500020,4342,24010"/>
    <m/>
    <m/>
    <m/>
    <m/>
    <m/>
    <s v="226C0630696"/>
    <s v="Extra dienst"/>
    <n v="1"/>
    <s v="STUK"/>
    <s v="REI CONT&gt;2500LT"/>
    <x v="23"/>
    <s v="H"/>
    <s v="A"/>
    <s v="NL-1"/>
    <x v="8"/>
    <s v="Reiniging rolcontainer &gt; 2500 ltr.           "/>
    <n v="69.39"/>
    <n v="69.39"/>
    <x v="8"/>
    <n v="800100"/>
    <x v="0"/>
    <s v="HE321V"/>
    <s v="Ja "/>
    <s v="FA Verzamel maand,CS Zuid"/>
    <m/>
    <n v="7"/>
    <x v="6"/>
    <x v="2"/>
    <x v="0"/>
    <x v="5"/>
    <x v="0"/>
    <n v="69.39"/>
    <n v="0"/>
    <x v="1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7"/>
    <s v="Reiniging containers "/>
    <d v="2021-07-14T00:00:00"/>
    <d v="2021-07-14T00:00:00"/>
    <s v="301395,4342,21317"/>
    <m/>
    <m/>
    <m/>
    <m/>
    <m/>
    <s v="226C0630697"/>
    <s v="Extra dienst"/>
    <n v="1"/>
    <s v="STUK"/>
    <s v="REI CONT&gt;2500LT"/>
    <x v="23"/>
    <s v="H"/>
    <s v="A"/>
    <s v="NL-1"/>
    <x v="8"/>
    <s v="Reiniging rolcontainer &gt; 2500 ltr.           "/>
    <n v="69.39"/>
    <n v="69.39"/>
    <x v="8"/>
    <n v="800100"/>
    <x v="0"/>
    <s v="HE321V"/>
    <s v="Ja "/>
    <s v="FA Verzamel maand,CS Zuid"/>
    <m/>
    <n v="7"/>
    <x v="6"/>
    <x v="2"/>
    <x v="0"/>
    <x v="5"/>
    <x v="0"/>
    <n v="69.39"/>
    <n v="0"/>
    <x v="1"/>
    <n v="0"/>
    <n v="0"/>
    <n v="0"/>
    <n v="0"/>
    <n v="0"/>
  </r>
  <r>
    <n v="474431"/>
    <n v="474493"/>
    <s v="Gymzaal Hoogstraat"/>
    <s v="Rolcontainerdiensten"/>
    <s v="ROL,SPG,RCM Zuid"/>
    <x v="0"/>
    <x v="27"/>
    <x v="25"/>
    <s v="5931 GC"/>
    <x v="3"/>
    <s v="226k213202"/>
    <s v="Reinging containers "/>
    <d v="2021-07-14T00:00:00"/>
    <d v="2021-07-14T00:00:00"/>
    <s v="301385,4342,21206"/>
    <m/>
    <m/>
    <m/>
    <m/>
    <m/>
    <s v="226C0630698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98"/>
    <s v="Gymzaal Leutherweg"/>
    <s v="Rolcontainerdiensten"/>
    <s v="ROL,SPG,RCM Zuid"/>
    <x v="0"/>
    <x v="13"/>
    <x v="13"/>
    <s v="5915 CG"/>
    <x v="0"/>
    <s v="226k213207"/>
    <s v="Reiniging rolcontainers "/>
    <d v="2021-07-14T00:00:00"/>
    <d v="2021-07-14T00:00:00"/>
    <s v="301385,4342,21208"/>
    <m/>
    <m/>
    <m/>
    <m/>
    <m/>
    <s v="226C0630699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99"/>
    <s v="Gymzaal Ligsterhofweg"/>
    <s v="Rolcontainerdiensten"/>
    <s v="ROL,SPG,RCM Zuid"/>
    <x v="0"/>
    <x v="28"/>
    <x v="26"/>
    <s v="5931 MB"/>
    <x v="3"/>
    <s v="226k213210"/>
    <s v="Reiniging rolcontainers "/>
    <d v="2021-07-14T00:00:00"/>
    <d v="2021-07-14T00:00:00"/>
    <s v="301385,4342,21215"/>
    <m/>
    <m/>
    <m/>
    <m/>
    <m/>
    <s v="226C0630700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500"/>
    <s v="Gemeente Venlo Monseigneur Nolensplein"/>
    <s v="Rolcontainerdiensten"/>
    <s v="ROL,SPG,RCM Zuid"/>
    <x v="0"/>
    <x v="0"/>
    <x v="0"/>
    <s v="5911 GG"/>
    <x v="0"/>
    <s v="226k213222"/>
    <s v="Reinging rolcontainers "/>
    <d v="2021-07-14T00:00:00"/>
    <d v="2021-07-14T00:00:00"/>
    <s v="500020,4342,23021"/>
    <m/>
    <m/>
    <m/>
    <m/>
    <m/>
    <s v="226C0630701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501"/>
    <s v="Gemeente Venlo Nedinscoplein"/>
    <s v="Rolcontainerdiensten"/>
    <s v="ROL,SPG,RCM Zuid"/>
    <x v="0"/>
    <x v="14"/>
    <x v="14"/>
    <s v="5912 AP"/>
    <x v="0"/>
    <s v="226k213228"/>
    <s v="Reiniging rolcontainers "/>
    <d v="2021-07-14T00:00:00"/>
    <d v="2021-07-14T00:00:00"/>
    <s v="500030,4342,24050"/>
    <m/>
    <m/>
    <m/>
    <m/>
    <m/>
    <s v="226C0630702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5"/>
    <s v="Reiniging rolcontainers "/>
    <d v="2021-07-14T00:00:00"/>
    <d v="2021-07-14T00:00:00"/>
    <s v="301395,4342,21321"/>
    <m/>
    <m/>
    <m/>
    <m/>
    <m/>
    <s v="226C0630703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42"/>
    <s v="Reiniging rolcontainers "/>
    <d v="2021-07-14T00:00:00"/>
    <d v="2021-07-14T00:00:00"/>
    <s v="301385,4342,21106"/>
    <m/>
    <m/>
    <m/>
    <m/>
    <m/>
    <s v="226C0630704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503"/>
    <s v="Gymzaal Pastoor Op Heijstraat"/>
    <s v="Rolcontainerdiensten"/>
    <s v="ROL,SPG,RCM Zuid"/>
    <x v="0"/>
    <x v="19"/>
    <x v="19"/>
    <s v="5912 BT"/>
    <x v="0"/>
    <s v="226k213248"/>
    <s v="Reiniging rolcontainers "/>
    <d v="2021-07-14T00:00:00"/>
    <d v="2021-07-14T00:00:00"/>
    <s v="301385,4342,21210"/>
    <m/>
    <m/>
    <m/>
    <m/>
    <m/>
    <s v="226C0630705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508"/>
    <s v="Gymzaal Steijl"/>
    <s v="Rolcontainerdiensten"/>
    <s v="ROL,SPG,RCM Zuid"/>
    <x v="0"/>
    <x v="6"/>
    <x v="6"/>
    <s v="5935 AX"/>
    <x v="1"/>
    <s v="226k213253"/>
    <s v="Reiniging rolcontainers "/>
    <d v="2021-07-14T00:00:00"/>
    <d v="2021-07-14T00:00:00"/>
    <s v="301385,4342,21212"/>
    <m/>
    <m/>
    <m/>
    <m/>
    <m/>
    <s v="226C0630706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509"/>
    <s v="Gymzaal Spectstraat"/>
    <s v="Rolcontainerdiensten"/>
    <s v="ROL,SPG,RCM Zuid"/>
    <x v="0"/>
    <x v="29"/>
    <x v="27"/>
    <s v="5932 VK"/>
    <x v="3"/>
    <s v="226k213256"/>
    <s v="Reiniging rolcontainers "/>
    <d v="2021-07-14T00:00:00"/>
    <d v="2021-07-14T00:00:00"/>
    <s v="301385,4342,21211"/>
    <m/>
    <m/>
    <m/>
    <m/>
    <m/>
    <s v="226C0630707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681"/>
    <s v="Stichting KanDoen Vogelhut"/>
    <s v="Rolcontainerdiensten"/>
    <s v="ROL,SPG,RCM Zuid"/>
    <x v="0"/>
    <x v="15"/>
    <x v="15"/>
    <s v="5915 BT"/>
    <x v="0"/>
    <s v="226k213383"/>
    <s v="Reiniging rolcontainers "/>
    <d v="2021-07-14T00:00:00"/>
    <d v="2021-07-14T00:00:00"/>
    <n v="3026214342"/>
    <m/>
    <m/>
    <m/>
    <m/>
    <m/>
    <s v="226C0630708"/>
    <s v="Extra dienst"/>
    <n v="1"/>
    <s v="STUK"/>
    <s v="REIN CONT STUK"/>
    <x v="22"/>
    <s v="H"/>
    <s v="A"/>
    <s v="NL-1"/>
    <x v="8"/>
    <s v="Reiniging rolcontainer per stuk           "/>
    <n v="20.38"/>
    <n v="20.38"/>
    <x v="8"/>
    <n v="800100"/>
    <x v="0"/>
    <s v="HE321V"/>
    <s v="Ja "/>
    <s v="FA Verzamel maand,CS Zuid"/>
    <m/>
    <n v="7"/>
    <x v="6"/>
    <x v="2"/>
    <x v="0"/>
    <x v="5"/>
    <x v="0"/>
    <n v="20.38"/>
    <n v="0"/>
    <x v="1"/>
    <n v="0"/>
    <n v="0"/>
    <n v="0"/>
    <n v="0"/>
    <n v="0"/>
  </r>
  <r>
    <n v="474431"/>
    <n v="474482"/>
    <s v="Kan Doen Cocon"/>
    <s v="Afzetcontainerdiensten"/>
    <s v="Afzet Zuid"/>
    <x v="0"/>
    <x v="26"/>
    <x v="24"/>
    <s v="5932 SW"/>
    <x v="3"/>
    <s v="225k102020"/>
    <s v="Papier/karton 20m3 afzet gesloten tijdelijk "/>
    <d v="2021-09-03T00:00:00"/>
    <d v="2021-09-03T00:00:00"/>
    <s v="Iov dhr. B. Hendrix"/>
    <m/>
    <m/>
    <m/>
    <m/>
    <m/>
    <s v="225C1158754"/>
    <s v="20 m3 open afzetcontainer"/>
    <n v="1"/>
    <s v="KEER"/>
    <s v="PL20A-RIT"/>
    <x v="24"/>
    <s v="H"/>
    <s v="A"/>
    <s v="NL-1"/>
    <x v="1"/>
    <s v="Plaatsen 20m3 afzetcontainer per rit           "/>
    <n v="68.84"/>
    <n v="68.84"/>
    <x v="9"/>
    <n v="800100"/>
    <x v="0"/>
    <m/>
    <s v="Nee"/>
    <s v="FA Verzamel maand,CS Zuid"/>
    <m/>
    <n v="9"/>
    <x v="8"/>
    <x v="2"/>
    <x v="0"/>
    <x v="1"/>
    <x v="0"/>
    <n v="68.84"/>
    <n v="0"/>
    <x v="0"/>
    <n v="0"/>
    <n v="0"/>
    <n v="0"/>
    <n v="0"/>
    <n v="0"/>
  </r>
  <r>
    <n v="474431"/>
    <n v="474482"/>
    <s v="Kan Doen Cocon"/>
    <s v="Afzetcontainerdiensten"/>
    <s v="Afzet Zuid"/>
    <x v="0"/>
    <x v="26"/>
    <x v="24"/>
    <s v="5932 SW"/>
    <x v="3"/>
    <s v="225k102020"/>
    <s v="Papier/karton 20m3 afzet gesloten tijdelijk "/>
    <d v="2021-09-07T00:00:00"/>
    <d v="2021-09-07T00:00:00"/>
    <s v="Iov dhr. B. Hendrix"/>
    <n v="707200"/>
    <s v="papier &amp; karton, niet route"/>
    <n v="200101"/>
    <s v="papier &amp; karton, niet route"/>
    <s v="11B7210VAP01"/>
    <s v="225C1160805"/>
    <s v="20 m3 open afzetcontainer"/>
    <n v="1"/>
    <s v="KEER"/>
    <s v="TV20A-RIT"/>
    <x v="25"/>
    <s v="H"/>
    <s v="A"/>
    <s v="NL-1"/>
    <x v="1"/>
    <s v="Transport 20m3 afzet per rit t.b.v. verwerking          "/>
    <n v="151.22"/>
    <n v="151.22"/>
    <x v="9"/>
    <n v="800100"/>
    <x v="0"/>
    <m/>
    <s v="Ja "/>
    <s v="FA Verzamel maand,CS Zuid"/>
    <m/>
    <n v="9"/>
    <x v="8"/>
    <x v="2"/>
    <x v="0"/>
    <x v="1"/>
    <x v="0"/>
    <n v="151.22"/>
    <n v="0"/>
    <x v="0"/>
    <n v="0"/>
    <n v="0"/>
    <n v="0"/>
    <n v="0"/>
    <n v="0"/>
  </r>
  <r>
    <n v="474431"/>
    <n v="474482"/>
    <s v="Kan Doen Cocon"/>
    <s v="Afzetcontainerdiensten"/>
    <s v="Afzet Zuid"/>
    <x v="0"/>
    <x v="26"/>
    <x v="24"/>
    <s v="5932 SW"/>
    <x v="3"/>
    <s v="225k102020"/>
    <s v="Papier/karton 20m3 afzet gesloten tijdelijk "/>
    <d v="2021-09-07T00:00:00"/>
    <d v="2021-09-07T00:00:00"/>
    <s v="Iov dhr. B. Hendrix"/>
    <n v="707200"/>
    <s v="papier &amp; karton, niet route"/>
    <n v="200101"/>
    <s v="papier &amp; karton, niet route"/>
    <s v="11B7210VAP01"/>
    <s v="225C1160805"/>
    <m/>
    <n v="0.6"/>
    <s v="TON"/>
    <s v="VW07BNTPAKA-TON"/>
    <x v="26"/>
    <n v="0"/>
    <s v="A"/>
    <s v="NL-1"/>
    <x v="1"/>
    <s v="Verwerking bont papier en karton per ton           "/>
    <n v="-65"/>
    <n v="-39"/>
    <x v="9"/>
    <n v="800500"/>
    <x v="0"/>
    <m/>
    <s v="Ja "/>
    <s v="FA Verzamel maand,CS Zuid"/>
    <m/>
    <n v="9"/>
    <x v="8"/>
    <x v="2"/>
    <x v="0"/>
    <x v="1"/>
    <x v="7"/>
    <n v="0"/>
    <n v="39"/>
    <x v="0"/>
    <n v="88.8"/>
    <n v="474"/>
    <n v="48"/>
    <n v="48"/>
    <n v="3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1-09-17T00:00:00"/>
    <d v="2021-09-17T00:00:00"/>
    <m/>
    <n v="1120100"/>
    <s v="swill, route"/>
    <n v="20304"/>
    <s v="swill, route"/>
    <n v="108600000181"/>
    <s v="941C0141691"/>
    <s v="60 liter vat frituurvet"/>
    <n v="1"/>
    <s v="STUK"/>
    <s v="LE0060-FRIETVET"/>
    <x v="27"/>
    <s v="H"/>
    <s v="A"/>
    <s v="NL-1"/>
    <x v="6"/>
    <s v="lediging 60 ltr. frietvet vat           "/>
    <n v="1.32"/>
    <n v="1.32"/>
    <x v="10"/>
    <n v="800100"/>
    <x v="0"/>
    <s v="E10003"/>
    <s v="Ja "/>
    <s v="FA Verzamel maand,CS Zuid"/>
    <m/>
    <n v="9"/>
    <x v="8"/>
    <x v="2"/>
    <x v="0"/>
    <x v="6"/>
    <x v="8"/>
    <n v="1.32"/>
    <n v="0"/>
    <x v="0"/>
    <n v="16.919999999999998"/>
    <n v="32.4"/>
    <n v="1.44"/>
    <n v="1.44"/>
    <n v="0.72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9-17T00:00:00"/>
    <d v="2021-09-17T00:00:00"/>
    <s v="301385,4342,21002"/>
    <n v="707100"/>
    <s v="papier &amp; karton, route"/>
    <n v="200101"/>
    <s v="papier &amp; karton, route"/>
    <s v="11B720001950"/>
    <s v="226C0640343"/>
    <s v="660 din k-vg/blauw deksel"/>
    <n v="1"/>
    <s v="STUK"/>
    <s v="LE0660-PAPI"/>
    <x v="1"/>
    <s v="H"/>
    <s v="A"/>
    <s v="NL-1"/>
    <x v="1"/>
    <s v="Lediging 660 ltr. papier/karton rolcontainer          "/>
    <n v="11.08"/>
    <n v="11.08"/>
    <x v="10"/>
    <n v="800100"/>
    <x v="0"/>
    <s v="VE5212"/>
    <s v="Ja "/>
    <s v="FA Verzamel maand,CS Zuid"/>
    <m/>
    <n v="9"/>
    <x v="8"/>
    <x v="2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09-23T00:00:00"/>
    <d v="2021-09-23T00:00:00"/>
    <s v="500020,4342,24010"/>
    <n v="707100"/>
    <s v="papier &amp; karton, route"/>
    <n v="200101"/>
    <s v="papier &amp; karton, route"/>
    <s v="11B720001950"/>
    <s v="226C0642467"/>
    <s v="400 ltr foliezakken"/>
    <n v="1"/>
    <s v="STUK"/>
    <s v="LE0400FZK-FOLI"/>
    <x v="6"/>
    <s v="H"/>
    <s v="A"/>
    <s v="NL-1"/>
    <x v="3"/>
    <s v="Lediging 400 ltr. foliezak           "/>
    <n v="0"/>
    <n v="0"/>
    <x v="10"/>
    <n v="800100"/>
    <x v="0"/>
    <s v="VE4211"/>
    <s v="Ja "/>
    <s v="FA Verzamel maand,CS Zuid"/>
    <m/>
    <n v="9"/>
    <x v="8"/>
    <x v="2"/>
    <x v="0"/>
    <x v="3"/>
    <x v="4"/>
    <n v="0"/>
    <n v="0"/>
    <x v="0"/>
    <n v="11.88"/>
    <n v="9.8000000000000007"/>
    <n v="0"/>
    <n v="0.1"/>
    <n v="0.1"/>
  </r>
  <r>
    <n v="474431"/>
    <n v="474482"/>
    <s v="Kan Doen Cocon"/>
    <s v="Afzetcontainerdiensten"/>
    <s v="Afzet Zuid"/>
    <x v="0"/>
    <x v="26"/>
    <x v="24"/>
    <s v="5932 SW"/>
    <x v="3"/>
    <s v="225k102020"/>
    <s v="Papier/karton 20m3 afzet gesloten tijdelijk "/>
    <d v="2021-09-30T00:00:00"/>
    <d v="2021-09-30T00:00:00"/>
    <s v="Iov dhr. B. Hendrix"/>
    <m/>
    <m/>
    <m/>
    <m/>
    <m/>
    <s v="225h0933462"/>
    <s v="20 m3 open afzetcontainer"/>
    <n v="28"/>
    <s v="DAG"/>
    <s v="HU20AO-DAG"/>
    <x v="28"/>
    <s v="H"/>
    <s v="A"/>
    <s v="NL-1"/>
    <x v="1"/>
    <s v="Huur 20m3 afzetcontainer, per dag           "/>
    <n v="4.7699999999999996"/>
    <n v="133.43"/>
    <x v="11"/>
    <n v="800000"/>
    <x v="0"/>
    <m/>
    <s v="Nee"/>
    <s v="FA Verzamel maand,CS Zuid"/>
    <m/>
    <n v="9"/>
    <x v="8"/>
    <x v="2"/>
    <x v="0"/>
    <x v="1"/>
    <x v="0"/>
    <n v="133.43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10-08T00:00:00"/>
    <d v="2021-10-08T00:00:00"/>
    <s v="301385,4342,21002"/>
    <n v="707100"/>
    <s v="papier &amp; karton, route"/>
    <n v="200101"/>
    <s v="papier &amp; karton, route"/>
    <s v="11B720001950"/>
    <s v="226C0645962"/>
    <s v="660 din k-vg/blauw deksel"/>
    <n v="0"/>
    <s v="STUK"/>
    <s v="LE0660-PAPI"/>
    <x v="1"/>
    <s v="H"/>
    <s v="A"/>
    <s v="NL-1"/>
    <x v="1"/>
    <s v="Lediging 660 ltr. papier/karton rolcontainer          "/>
    <n v="0"/>
    <n v="0"/>
    <x v="12"/>
    <n v="800100"/>
    <x v="0"/>
    <s v="VE5212"/>
    <s v="Ja "/>
    <s v="FA Verzamel maand,CS Zuid"/>
    <m/>
    <n v="10"/>
    <x v="9"/>
    <x v="3"/>
    <x v="0"/>
    <x v="1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10-07T00:00:00"/>
    <d v="2021-10-07T00:00:00"/>
    <s v="500020,4342,24010"/>
    <n v="707100"/>
    <s v="papier &amp; karton, route"/>
    <n v="200101"/>
    <s v="papier &amp; karton, route"/>
    <s v="11B720001950"/>
    <s v="226C0646059"/>
    <s v="400 ltr foliezakken"/>
    <n v="1"/>
    <s v="STUK"/>
    <s v="LE0400FZK-FOLI"/>
    <x v="6"/>
    <s v="H"/>
    <s v="A"/>
    <s v="NL-1"/>
    <x v="3"/>
    <s v="Lediging 400 ltr. foliezak           "/>
    <n v="0"/>
    <n v="0"/>
    <x v="12"/>
    <n v="800100"/>
    <x v="0"/>
    <s v="VE4211"/>
    <s v="Ja "/>
    <s v="FA Verzamel maand,CS Zuid"/>
    <m/>
    <n v="10"/>
    <x v="9"/>
    <x v="3"/>
    <x v="0"/>
    <x v="3"/>
    <x v="4"/>
    <n v="0"/>
    <n v="0"/>
    <x v="0"/>
    <n v="11.88"/>
    <n v="9.8000000000000007"/>
    <n v="0"/>
    <n v="0.1"/>
    <n v="0.1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10-15T00:00:00"/>
    <d v="2021-10-15T00:00:00"/>
    <s v="500020,4342,24010"/>
    <n v="1601010"/>
    <s v="brandbaar bedrijfsafval ter overslag"/>
    <n v="200301"/>
    <s v="bedrijfsafval ter overslag Green Collective"/>
    <s v="11B720005533"/>
    <s v="226C0647581"/>
    <s v="Rol vervangende lediging"/>
    <n v="0"/>
    <s v="KEER"/>
    <s v="VERVANG-REST"/>
    <x v="15"/>
    <s v="H"/>
    <s v="A"/>
    <s v="NL-1"/>
    <x v="9"/>
    <s v="Vervangende lediging restafval           "/>
    <n v="0"/>
    <n v="0"/>
    <x v="12"/>
    <n v="800100"/>
    <x v="0"/>
    <s v="GC5VNL"/>
    <s v="Nee"/>
    <s v="FA Verzamel maand,CS Zuid"/>
    <m/>
    <n v="10"/>
    <x v="9"/>
    <x v="3"/>
    <x v="0"/>
    <x v="5"/>
    <x v="0"/>
    <n v="0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10-14T00:00:00"/>
    <d v="2021-10-14T00:00:00"/>
    <s v="500020,4342,24010"/>
    <n v="707100"/>
    <s v="papier &amp; karton, route"/>
    <n v="200101"/>
    <s v="papier &amp; karton, route"/>
    <s v="11B720001950"/>
    <s v="226C0647841"/>
    <s v="400 ltr foliezakken"/>
    <n v="1"/>
    <s v="STUK"/>
    <s v="LE0400FZK-FOLI"/>
    <x v="6"/>
    <s v="H"/>
    <s v="A"/>
    <s v="NL-1"/>
    <x v="3"/>
    <s v="Lediging 400 ltr. foliezak           "/>
    <n v="0"/>
    <n v="0"/>
    <x v="12"/>
    <n v="800100"/>
    <x v="0"/>
    <s v="VE4211"/>
    <s v="Ja "/>
    <s v="FA Verzamel maand,CS Zuid"/>
    <m/>
    <n v="10"/>
    <x v="9"/>
    <x v="3"/>
    <x v="0"/>
    <x v="3"/>
    <x v="4"/>
    <n v="0"/>
    <n v="0"/>
    <x v="0"/>
    <n v="11.88"/>
    <n v="9.8000000000000007"/>
    <n v="0"/>
    <n v="0.1"/>
    <n v="0.1"/>
  </r>
  <r>
    <n v="474431"/>
    <n v="474487"/>
    <s v="Stadskantoor"/>
    <s v="EcoSmart Nederland"/>
    <s v="EcoSmart Nederland Dienstverlening"/>
    <x v="1"/>
    <x v="20"/>
    <x v="5"/>
    <s v="5912 AT"/>
    <x v="0"/>
    <s v="912k005218"/>
    <s v="Dienstverlening Ecosmart "/>
    <d v="2021-10-21T00:00:00"/>
    <d v="2021-10-21T00:00:00"/>
    <m/>
    <m/>
    <m/>
    <m/>
    <m/>
    <m/>
    <s v="912C0008320"/>
    <m/>
    <n v="4"/>
    <s v="STUK"/>
    <s v="VK QUBIC"/>
    <x v="29"/>
    <s v="H"/>
    <s v="A"/>
    <s v="NL-1"/>
    <x v="8"/>
    <s v="Levering Qubic t.b.v. afvalstromen GFT - restafval - glas - PMD          "/>
    <n v="164"/>
    <n v="656"/>
    <x v="12"/>
    <n v="800800"/>
    <x v="0"/>
    <m/>
    <s v="Ja "/>
    <s v="FA Verzamel maand,CS Zuid"/>
    <m/>
    <n v="10"/>
    <x v="9"/>
    <x v="3"/>
    <x v="0"/>
    <x v="5"/>
    <x v="0"/>
    <n v="656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10-28T00:00:00"/>
    <d v="2021-10-28T00:00:00"/>
    <s v="500020,4342,24010"/>
    <n v="707100"/>
    <s v="papier &amp; karton, route"/>
    <n v="200101"/>
    <s v="papier &amp; karton, route"/>
    <s v="11B720001950"/>
    <s v="226C0651629"/>
    <s v="400 ltr foliezakken"/>
    <n v="1"/>
    <s v="STUK"/>
    <s v="LE0400FZK-FOLI"/>
    <x v="6"/>
    <s v="H"/>
    <s v="A"/>
    <s v="NL-1"/>
    <x v="3"/>
    <s v="Lediging 400 ltr. foliezak           "/>
    <n v="0"/>
    <n v="0"/>
    <x v="13"/>
    <n v="800100"/>
    <x v="0"/>
    <s v="VE4211"/>
    <s v="Ja "/>
    <s v="FA Verzamel maand,CS Zuid"/>
    <m/>
    <n v="10"/>
    <x v="9"/>
    <x v="3"/>
    <x v="0"/>
    <x v="3"/>
    <x v="4"/>
    <n v="0"/>
    <n v="0"/>
    <x v="0"/>
    <n v="11.88"/>
    <n v="9.8000000000000007"/>
    <n v="0"/>
    <n v="0.1"/>
    <n v="0.1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11-05T00:00:00"/>
    <d v="2021-11-05T00:00:00"/>
    <s v="301385,4342,21002"/>
    <n v="707100"/>
    <s v="papier &amp; karton, route"/>
    <n v="200101"/>
    <s v="papier &amp; karton, route"/>
    <s v="11B720001950"/>
    <s v="226C0653009"/>
    <s v="660 din k-vg/blauw deksel"/>
    <n v="1"/>
    <s v="STUK"/>
    <s v="LE0660-PAPI"/>
    <x v="1"/>
    <s v="H"/>
    <s v="A"/>
    <s v="NL-1"/>
    <x v="1"/>
    <s v="Lediging 660 ltr. papier/karton rolcontainer          "/>
    <n v="11.08"/>
    <n v="11.08"/>
    <x v="13"/>
    <n v="800100"/>
    <x v="0"/>
    <s v="VE5212"/>
    <s v="Ja "/>
    <s v="FA Verzamel maand,CS Zuid"/>
    <m/>
    <n v="11"/>
    <x v="10"/>
    <x v="3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82"/>
    <s v="Kan Doen Cocon"/>
    <s v="Afzetcontainerdiensten"/>
    <s v="Afzet Zuid"/>
    <x v="0"/>
    <x v="26"/>
    <x v="24"/>
    <s v="5932 SW"/>
    <x v="3"/>
    <s v="225k102020"/>
    <s v="Papier/karton 20m3 afzet gesloten tijdelijk "/>
    <d v="2021-09-30T00:00:00"/>
    <d v="2021-09-30T00:00:00"/>
    <s v="Iov dhr. B. Hendrix"/>
    <n v="707200"/>
    <s v="papier &amp; karton, niet route"/>
    <n v="200101"/>
    <s v="papier &amp; karton, niet route"/>
    <s v="11B7210VAP01"/>
    <s v="225C1195463"/>
    <s v="20 m3 open afzetcontainer"/>
    <n v="1"/>
    <s v="KEER"/>
    <s v="OP20A-RIT"/>
    <x v="30"/>
    <s v="H"/>
    <s v="A"/>
    <s v="NL-1"/>
    <x v="5"/>
    <s v="Ophalen 20m3 afzetcontainer per rit           "/>
    <n v="0"/>
    <n v="0"/>
    <x v="14"/>
    <n v="800100"/>
    <x v="0"/>
    <m/>
    <s v="Nee"/>
    <s v="FA Verzamel maand,CS Zuid"/>
    <m/>
    <n v="9"/>
    <x v="8"/>
    <x v="2"/>
    <x v="0"/>
    <x v="5"/>
    <x v="0"/>
    <n v="0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11-16T00:00:00"/>
    <d v="2021-11-16T00:00:00"/>
    <s v="500020,4342,24010"/>
    <n v="707100"/>
    <s v="papier &amp; karton, route"/>
    <n v="200101"/>
    <s v="papier &amp; karton, route"/>
    <s v="11B720001950"/>
    <s v="226C0655217"/>
    <s v="Rol vervangende lediging"/>
    <n v="2"/>
    <s v="KEER"/>
    <s v="VERVANG-PAPI"/>
    <x v="2"/>
    <s v="H"/>
    <s v="A"/>
    <s v="NL-1"/>
    <x v="1"/>
    <s v="Vervangende lediging papier/karton           "/>
    <n v="0"/>
    <n v="0"/>
    <x v="13"/>
    <n v="800100"/>
    <x v="0"/>
    <s v="VE2212"/>
    <s v="Nee"/>
    <s v="FA Verzamel maand,CS Zuid"/>
    <m/>
    <n v="11"/>
    <x v="10"/>
    <x v="3"/>
    <x v="0"/>
    <x v="1"/>
    <x v="0"/>
    <n v="0"/>
    <n v="0"/>
    <x v="0"/>
    <n v="0"/>
    <n v="0"/>
    <n v="0"/>
    <n v="0"/>
    <n v="0"/>
  </r>
  <r>
    <n v="474431"/>
    <n v="474482"/>
    <s v="Kan Doen Cocon"/>
    <s v="Afzetcontainerdiensten"/>
    <s v="Afzet Zuid"/>
    <x v="0"/>
    <x v="26"/>
    <x v="24"/>
    <s v="5932 SW"/>
    <x v="3"/>
    <s v="225k102020"/>
    <s v="Papier/karton 20m3 afzet gesloten tijdelijk "/>
    <d v="2021-09-30T00:00:00"/>
    <d v="2021-09-30T00:00:00"/>
    <s v="Iov dhr. B. Hendrix"/>
    <m/>
    <m/>
    <m/>
    <m/>
    <m/>
    <s v="CFR225041697"/>
    <s v="20 m3 open afzetcontainer"/>
    <n v="-28"/>
    <s v="DAG"/>
    <s v="HU20AO-DAG"/>
    <x v="28"/>
    <s v="H"/>
    <s v="A"/>
    <s v="NL-1"/>
    <x v="1"/>
    <s v="Huur 20m3 afzetcontainer, per dag           "/>
    <n v="4.5"/>
    <n v="-126"/>
    <x v="15"/>
    <n v="800000"/>
    <x v="0"/>
    <m/>
    <s v="Nee"/>
    <s v="FA Verzamel maand,CS Zuid"/>
    <m/>
    <n v="9"/>
    <x v="8"/>
    <x v="2"/>
    <x v="0"/>
    <x v="1"/>
    <x v="0"/>
    <n v="-126"/>
    <n v="0"/>
    <x v="0"/>
    <n v="0"/>
    <n v="0"/>
    <n v="0"/>
    <n v="0"/>
    <n v="0"/>
  </r>
  <r>
    <n v="474431"/>
    <n v="474482"/>
    <s v="Kan Doen Cocon"/>
    <s v="Afzetcontainerdiensten"/>
    <s v="Afzet Zuid"/>
    <x v="0"/>
    <x v="26"/>
    <x v="24"/>
    <s v="5932 SW"/>
    <x v="3"/>
    <s v="225k102020"/>
    <s v="Papier/karton 20m3 afzet gesloten tijdelijk "/>
    <d v="2021-09-30T00:00:00"/>
    <d v="2021-09-30T00:00:00"/>
    <s v="Iov dhr. B. Hendrix"/>
    <m/>
    <m/>
    <m/>
    <m/>
    <m/>
    <s v="CFR225041697"/>
    <m/>
    <n v="-1"/>
    <s v="KEER"/>
    <s v="MILIEUBIJDRAGE"/>
    <x v="31"/>
    <s v="H"/>
    <s v="A"/>
    <s v="NL-1"/>
    <x v="8"/>
    <s v="Milieubijdrage           "/>
    <n v="7.43"/>
    <n v="-7.43"/>
    <x v="15"/>
    <n v="800997"/>
    <x v="0"/>
    <m/>
    <s v="Ja "/>
    <s v="FA Verzamel maand,CS Zuid"/>
    <m/>
    <n v="9"/>
    <x v="8"/>
    <x v="2"/>
    <x v="0"/>
    <x v="5"/>
    <x v="0"/>
    <n v="-7.43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11-25T00:00:00"/>
    <d v="2021-11-25T00:00:00"/>
    <s v="500020,4342,24010"/>
    <n v="707100"/>
    <s v="papier &amp; karton, route"/>
    <n v="200101"/>
    <s v="papier &amp; karton, route"/>
    <s v="11B720001950"/>
    <s v="226C0657833"/>
    <s v="400 ltr foliezakken"/>
    <n v="1"/>
    <s v="STUK"/>
    <s v="LE0400FZK-FOLI"/>
    <x v="6"/>
    <s v="H"/>
    <s v="A"/>
    <s v="NL-1"/>
    <x v="3"/>
    <s v="Lediging 400 ltr. foliezak           "/>
    <n v="0"/>
    <n v="0"/>
    <x v="13"/>
    <n v="800100"/>
    <x v="0"/>
    <s v="VE4211"/>
    <s v="Ja "/>
    <s v="FA Verzamel maand,CS Zuid"/>
    <m/>
    <n v="11"/>
    <x v="10"/>
    <x v="3"/>
    <x v="0"/>
    <x v="3"/>
    <x v="4"/>
    <n v="0"/>
    <n v="0"/>
    <x v="0"/>
    <n v="11.88"/>
    <n v="9.8000000000000007"/>
    <n v="0"/>
    <n v="0.1"/>
    <n v="0.1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12-01T00:00:00"/>
    <d v="2021-12-01T00:00:00"/>
    <s v="500020,4342,24010"/>
    <n v="1120100"/>
    <s v="swill, route"/>
    <n v="20304"/>
    <s v="swill, route"/>
    <n v="108600000181"/>
    <s v="941C0144515"/>
    <s v="120 ltr rolcont. swill"/>
    <n v="1"/>
    <s v="STUK"/>
    <s v="PL0120 ZR"/>
    <x v="32"/>
    <s v="H"/>
    <s v="A"/>
    <s v="NL-1"/>
    <x v="0"/>
    <s v="Plaatsen 120 liter rolcontainer           "/>
    <n v="0"/>
    <n v="0"/>
    <x v="16"/>
    <n v="800100"/>
    <x v="0"/>
    <n v="310006"/>
    <s v="Nee"/>
    <s v="FA Verzamel maand,CS Zuid"/>
    <m/>
    <n v="12"/>
    <x v="11"/>
    <x v="3"/>
    <x v="0"/>
    <x v="0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12-02T00:00:00"/>
    <d v="2021-12-02T00:00:00"/>
    <s v="500020,4342,24010"/>
    <n v="707100"/>
    <s v="papier &amp; karton, route"/>
    <n v="200101"/>
    <s v="papier &amp; karton, route"/>
    <s v="11B720001950"/>
    <s v="226C0659292"/>
    <s v="400 ltr foliezakken"/>
    <n v="2"/>
    <s v="STUK"/>
    <s v="LE0400FZK-FOLI"/>
    <x v="6"/>
    <s v="H"/>
    <s v="A"/>
    <s v="NL-1"/>
    <x v="3"/>
    <s v="Lediging 400 ltr. foliezak           "/>
    <n v="0"/>
    <n v="0"/>
    <x v="16"/>
    <n v="800100"/>
    <x v="0"/>
    <s v="VE4211"/>
    <s v="Ja "/>
    <s v="FA Verzamel maand,CS Zuid"/>
    <m/>
    <n v="12"/>
    <x v="11"/>
    <x v="3"/>
    <x v="0"/>
    <x v="3"/>
    <x v="3"/>
    <n v="0"/>
    <n v="0"/>
    <x v="0"/>
    <n v="23.76"/>
    <n v="19.600000000000001"/>
    <n v="0"/>
    <n v="0.2"/>
    <n v="0.2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12-08T00:00:00"/>
    <d v="2021-12-08T00:00:00"/>
    <s v="301385,4342,21214"/>
    <n v="101100"/>
    <s v="brandbaar bedrijfsafval, route"/>
    <n v="200301"/>
    <s v="bedrijfsafval route Green Collective"/>
    <s v="11B720005550"/>
    <s v="226C0660059"/>
    <s v="Rol vervangende lediging"/>
    <n v="0"/>
    <s v="KEER"/>
    <s v="VERVANG-REST"/>
    <x v="15"/>
    <s v="H"/>
    <s v="A"/>
    <s v="NL-1"/>
    <x v="2"/>
    <s v="Vervangende lediging restafval           "/>
    <n v="0"/>
    <n v="0"/>
    <x v="16"/>
    <n v="800100"/>
    <x v="0"/>
    <s v="GC3VNL"/>
    <s v="Nee"/>
    <s v="FA Verzamel maand,CS Zuid"/>
    <m/>
    <n v="12"/>
    <x v="11"/>
    <x v="3"/>
    <x v="0"/>
    <x v="2"/>
    <x v="0"/>
    <n v="0"/>
    <n v="0"/>
    <x v="0"/>
    <n v="0"/>
    <n v="0"/>
    <n v="0"/>
    <n v="0"/>
    <n v="0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12-10T00:00:00"/>
    <d v="2021-12-10T00:00:00"/>
    <s v="302604,4342,22029"/>
    <n v="1601010"/>
    <s v="brandbaar bedrijfsafval ter overslag"/>
    <n v="200301"/>
    <s v="bedrijfsafval ter overslag Green Collective"/>
    <s v="11B720005533"/>
    <s v="226C0660721"/>
    <s v="Rol vervangende lediging"/>
    <n v="0"/>
    <s v="KEER"/>
    <s v="VERVANG-REST"/>
    <x v="15"/>
    <s v="H"/>
    <s v="A"/>
    <s v="NL-1"/>
    <x v="9"/>
    <s v="Vervangende lediging restafval           "/>
    <n v="0"/>
    <n v="0"/>
    <x v="16"/>
    <n v="800100"/>
    <x v="0"/>
    <s v="GC5VNL"/>
    <s v="Nee"/>
    <s v="FA Verzamel maand,CS Zuid"/>
    <m/>
    <n v="12"/>
    <x v="11"/>
    <x v="3"/>
    <x v="0"/>
    <x v="5"/>
    <x v="0"/>
    <n v="0"/>
    <n v="0"/>
    <x v="1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12-10T00:00:00"/>
    <d v="2021-12-10T00:00:00"/>
    <s v="301385,4342,21002"/>
    <n v="707100"/>
    <s v="papier &amp; karton, route"/>
    <n v="200101"/>
    <s v="papier &amp; karton, route"/>
    <s v="11B720001950"/>
    <s v="226C0660726"/>
    <s v="660 din k-vg/blauw deksel"/>
    <n v="1"/>
    <s v="STUK"/>
    <s v="LE0660-PAPI"/>
    <x v="1"/>
    <s v="H"/>
    <s v="A"/>
    <s v="NL-1"/>
    <x v="1"/>
    <s v="Lediging 660 ltr. papier/karton rolcontainer          "/>
    <n v="11.08"/>
    <n v="11.08"/>
    <x v="16"/>
    <n v="800100"/>
    <x v="0"/>
    <s v="VE5212"/>
    <s v="Ja "/>
    <s v="FA Verzamel maand,CS Zuid"/>
    <m/>
    <n v="12"/>
    <x v="11"/>
    <x v="3"/>
    <x v="0"/>
    <x v="1"/>
    <x v="1"/>
    <n v="11.08"/>
    <n v="0"/>
    <x v="0"/>
    <n v="4.1440000000000001"/>
    <n v="22.12"/>
    <n v="2.2400000000000002"/>
    <n v="2.2400000000000002"/>
    <n v="1.4000000000000001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1-12-16T00:00:00"/>
    <d v="2021-12-16T00:00:00"/>
    <s v="500020,4342,24010"/>
    <n v="707100"/>
    <s v="papier &amp; karton, route"/>
    <n v="200101"/>
    <s v="papier &amp; karton, route"/>
    <s v="11B720001950"/>
    <s v="226C0662519"/>
    <s v="400 ltr foliezakken"/>
    <n v="3"/>
    <s v="STUK"/>
    <s v="LE0400FZK-FOLI"/>
    <x v="6"/>
    <s v="H"/>
    <s v="A"/>
    <s v="NL-1"/>
    <x v="3"/>
    <s v="Lediging 400 ltr. foliezak           "/>
    <n v="0"/>
    <n v="0"/>
    <x v="16"/>
    <n v="800100"/>
    <x v="0"/>
    <s v="VE4211"/>
    <s v="Ja "/>
    <s v="FA Verzamel maand,CS Zuid"/>
    <m/>
    <n v="12"/>
    <x v="11"/>
    <x v="3"/>
    <x v="0"/>
    <x v="3"/>
    <x v="9"/>
    <n v="0"/>
    <n v="0"/>
    <x v="0"/>
    <n v="35.64"/>
    <n v="29.4"/>
    <n v="0"/>
    <n v="0.3"/>
    <n v="0.3"/>
  </r>
  <r>
    <n v="474431"/>
    <n v="474487"/>
    <s v="Stadskantoor"/>
    <s v="Bakwagens"/>
    <s v="Breda Destra Data Inzameling"/>
    <x v="1"/>
    <x v="20"/>
    <x v="5"/>
    <s v="5912 AT"/>
    <x v="0"/>
    <s v="274k004144"/>
    <s v="Inzamelen gevonden telefoons middels bakwagen "/>
    <d v="2021-12-21T00:00:00"/>
    <d v="2021-12-21T00:00:00"/>
    <m/>
    <m/>
    <m/>
    <m/>
    <m/>
    <m/>
    <s v="274C0011644"/>
    <m/>
    <n v="1"/>
    <s v="KEER"/>
    <s v="TR BAKWA RIT"/>
    <x v="9"/>
    <s v="H"/>
    <s v="A"/>
    <s v="NL-1"/>
    <x v="5"/>
    <s v="Transport bakwagen per rit           "/>
    <n v="270.05"/>
    <n v="270.05"/>
    <x v="17"/>
    <n v="800100"/>
    <x v="0"/>
    <m/>
    <s v="Ja "/>
    <s v="FA Verzamel maand,CS Zuid"/>
    <m/>
    <n v="12"/>
    <x v="11"/>
    <x v="3"/>
    <x v="0"/>
    <x v="5"/>
    <x v="0"/>
    <n v="270.05"/>
    <n v="0"/>
    <x v="1"/>
    <n v="0"/>
    <n v="0"/>
    <n v="0"/>
    <n v="0"/>
    <n v="0"/>
  </r>
  <r>
    <n v="474431"/>
    <n v="474487"/>
    <s v="Stadskantoor"/>
    <s v="Bakwagens"/>
    <s v="Breda Destra Data Inzameling"/>
    <x v="1"/>
    <x v="20"/>
    <x v="5"/>
    <s v="5912 AT"/>
    <x v="0"/>
    <s v="274k004144"/>
    <s v="Inzamelen gevonden telefoons middels bakwagen "/>
    <d v="2021-12-21T00:00:00"/>
    <d v="2021-12-21T00:00:00"/>
    <m/>
    <m/>
    <m/>
    <m/>
    <m/>
    <m/>
    <s v="274C0011644"/>
    <m/>
    <n v="1"/>
    <s v="KEER"/>
    <s v="VERKLARING"/>
    <x v="12"/>
    <s v="H"/>
    <s v="A"/>
    <s v="NL-1"/>
    <x v="5"/>
    <s v="Vernietigingsverklaring           "/>
    <n v="79.430000000000007"/>
    <n v="79.430000000000007"/>
    <x v="17"/>
    <n v="861020"/>
    <x v="0"/>
    <m/>
    <s v="Ja "/>
    <s v="FA Verzamel maand,CS Zuid"/>
    <m/>
    <n v="12"/>
    <x v="11"/>
    <x v="3"/>
    <x v="0"/>
    <x v="5"/>
    <x v="0"/>
    <n v="79.430000000000007"/>
    <n v="0"/>
    <x v="1"/>
    <n v="0"/>
    <n v="0"/>
    <n v="0"/>
    <n v="0"/>
    <n v="0"/>
  </r>
  <r>
    <n v="474431"/>
    <n v="474487"/>
    <s v="Stadskantoor"/>
    <s v="Bakwagens"/>
    <s v="Breda Destra Data Inzameling"/>
    <x v="1"/>
    <x v="20"/>
    <x v="5"/>
    <s v="5912 AT"/>
    <x v="0"/>
    <s v="274k004144"/>
    <s v="Inzamelen gevonden telefoons middels bakwagen "/>
    <d v="2021-12-21T00:00:00"/>
    <d v="2021-12-21T00:00:00"/>
    <m/>
    <n v="755250"/>
    <s v="NPI ter vertrouwelijke vernietiging per stuk, niet route"/>
    <n v="200199"/>
    <s v="NPI ter vertrouwelijk vernietiging per stuk, niet"/>
    <s v="93DTB0000687"/>
    <s v="274C0011644"/>
    <m/>
    <n v="30"/>
    <s v="STUK"/>
    <s v="VX07NPIVTR-STUK"/>
    <x v="33"/>
    <n v="0"/>
    <s v="A"/>
    <s v="NL-1"/>
    <x v="4"/>
    <s v="Inzameling NPI ter vertrouwelijk vernietiging per stuk           "/>
    <n v="3.76"/>
    <n v="112.77"/>
    <x v="17"/>
    <n v="800100"/>
    <x v="0"/>
    <m/>
    <s v="Ja "/>
    <s v="FA Verzamel maand,CS Zuid"/>
    <m/>
    <n v="12"/>
    <x v="11"/>
    <x v="3"/>
    <x v="0"/>
    <x v="4"/>
    <x v="0"/>
    <n v="112.77"/>
    <n v="0"/>
    <x v="0"/>
    <n v="0"/>
    <n v="0"/>
    <n v="0"/>
    <n v="0"/>
    <n v="0"/>
  </r>
  <r>
    <n v="474431"/>
    <n v="474487"/>
    <s v="Stadskantoor"/>
    <s v="Bakwagens"/>
    <s v="Breda Destra Data Inzameling"/>
    <x v="1"/>
    <x v="20"/>
    <x v="5"/>
    <s v="5912 AT"/>
    <x v="0"/>
    <s v="274k004144"/>
    <s v="Inzamelen gevonden telefoons middels bakwagen "/>
    <d v="2021-12-21T00:00:00"/>
    <d v="2021-12-21T00:00:00"/>
    <m/>
    <m/>
    <m/>
    <m/>
    <m/>
    <m/>
    <s v="274C0011644"/>
    <m/>
    <n v="1"/>
    <s v="STUK"/>
    <s v="IN PALLET"/>
    <x v="11"/>
    <s v="H"/>
    <s v="A"/>
    <s v="NL-1"/>
    <x v="5"/>
    <s v="Pallet per stuk           "/>
    <n v="0"/>
    <n v="0"/>
    <x v="17"/>
    <n v="800400"/>
    <x v="0"/>
    <m/>
    <s v="Nee"/>
    <s v="FA Verzamel maand,CS Zuid"/>
    <m/>
    <n v="12"/>
    <x v="11"/>
    <x v="3"/>
    <x v="0"/>
    <x v="5"/>
    <x v="0"/>
    <n v="0"/>
    <n v="0"/>
    <x v="1"/>
    <n v="0"/>
    <n v="0"/>
    <n v="0"/>
    <n v="0"/>
    <n v="0"/>
  </r>
  <r>
    <n v="474431"/>
    <n v="474487"/>
    <s v="Stadskantoor"/>
    <s v="Reiniging"/>
    <s v="Overig Zuid"/>
    <x v="0"/>
    <x v="1"/>
    <x v="1"/>
    <s v="5912 AG"/>
    <x v="0"/>
    <s v="227k017662"/>
    <s v="Vetput &lt;1m3 lediging 2x per jaar "/>
    <d v="2021-12-24T00:00:00"/>
    <d v="2021-12-24T00:00:00"/>
    <n v="714118"/>
    <m/>
    <m/>
    <m/>
    <m/>
    <m/>
    <s v="227C0152457"/>
    <m/>
    <n v="1"/>
    <s v="KEER"/>
    <s v="LE&lt;1M3 VETPUT"/>
    <x v="16"/>
    <s v="H"/>
    <s v="A"/>
    <s v="NL-1"/>
    <x v="6"/>
    <s v="Ledigen vetput t/m 1 m3           "/>
    <n v="154.72"/>
    <n v="154.72"/>
    <x v="16"/>
    <n v="800100"/>
    <x v="0"/>
    <m/>
    <s v="Ja "/>
    <s v="FA Verzamel maand,CS Zuid"/>
    <m/>
    <n v="12"/>
    <x v="11"/>
    <x v="3"/>
    <x v="0"/>
    <x v="6"/>
    <x v="0"/>
    <n v="154.72"/>
    <n v="0"/>
    <x v="0"/>
    <n v="0"/>
    <n v="0"/>
    <n v="0"/>
    <n v="0"/>
    <n v="0"/>
  </r>
  <r>
    <n v="474431"/>
    <n v="474487"/>
    <s v="Stadskantoor"/>
    <s v="Reiniging"/>
    <s v="Overig Zuid"/>
    <x v="0"/>
    <x v="1"/>
    <x v="1"/>
    <s v="5912 AG"/>
    <x v="0"/>
    <s v="227k017662"/>
    <s v="Vetput &lt;1m3 lediging 2x per jaar "/>
    <d v="2021-12-24T00:00:00"/>
    <d v="2021-12-24T00:00:00"/>
    <n v="714118"/>
    <m/>
    <m/>
    <m/>
    <m/>
    <m/>
    <s v="227C0152457"/>
    <s v="Extra dienst"/>
    <n v="6"/>
    <s v="METER"/>
    <s v="SLANG-MTR"/>
    <x v="17"/>
    <s v="H"/>
    <s v="A"/>
    <s v="NL-1"/>
    <x v="6"/>
    <s v="Extra slang per meter           "/>
    <n v="0"/>
    <n v="0"/>
    <x v="16"/>
    <n v="800100"/>
    <x v="0"/>
    <m/>
    <s v="Ja "/>
    <s v="FA Verzamel maand,CS Zuid"/>
    <m/>
    <n v="12"/>
    <x v="11"/>
    <x v="3"/>
    <x v="0"/>
    <x v="6"/>
    <x v="0"/>
    <n v="0"/>
    <n v="0"/>
    <x v="0"/>
    <n v="0"/>
    <n v="0"/>
    <n v="0"/>
    <n v="0"/>
    <n v="0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1-05T00:00:00"/>
    <d v="2022-01-05T00:00:00"/>
    <m/>
    <n v="101100"/>
    <s v="brandbaar bedrijfsafval, route"/>
    <n v="200301"/>
    <s v="bedrijfsafval route Green Collective"/>
    <s v="11B720005550"/>
    <s v="226C0666467"/>
    <s v="1100 din k-vg/grijs dks pl"/>
    <n v="1"/>
    <s v="STUK"/>
    <s v="EL1100-REST"/>
    <x v="34"/>
    <s v="H"/>
    <s v="A"/>
    <s v="NL-1"/>
    <x v="2"/>
    <s v="Extra lediging 1100 ltr. restafval rolcontainer          "/>
    <n v="26.1"/>
    <n v="26.1"/>
    <x v="17"/>
    <n v="800100"/>
    <x v="0"/>
    <s v="GC3VNL"/>
    <s v="Ja "/>
    <s v="FA Verzamel maand,CS Zuid"/>
    <m/>
    <n v="1"/>
    <x v="0"/>
    <x v="0"/>
    <x v="1"/>
    <x v="2"/>
    <x v="2"/>
    <n v="26.1"/>
    <n v="0"/>
    <x v="0"/>
    <n v="0"/>
    <n v="4.5"/>
    <n v="32.4"/>
    <n v="33.299999999999997"/>
    <n v="19.8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1-07T00:00:00"/>
    <d v="2022-01-07T00:00:00"/>
    <s v="301385,4342,21002"/>
    <n v="707100"/>
    <s v="papier &amp; karton, route"/>
    <n v="200101"/>
    <s v="papier &amp; karton, route"/>
    <s v="11B720001950"/>
    <s v="226C0667127"/>
    <s v="660 din k-vg/blauw deksel"/>
    <n v="1"/>
    <s v="STUK"/>
    <s v="LE0660-PAPI"/>
    <x v="1"/>
    <s v="H"/>
    <s v="A"/>
    <s v="NL-1"/>
    <x v="1"/>
    <s v="Lediging 660 ltr. papier/karton rolcontainer          "/>
    <n v="11.25"/>
    <n v="11.25"/>
    <x v="17"/>
    <n v="800100"/>
    <x v="0"/>
    <s v="VE5212"/>
    <s v="Ja "/>
    <s v="FA Verzamel maand,CS Zuid"/>
    <m/>
    <n v="1"/>
    <x v="0"/>
    <x v="0"/>
    <x v="1"/>
    <x v="1"/>
    <x v="1"/>
    <n v="11.25"/>
    <n v="0"/>
    <x v="0"/>
    <n v="4.1440000000000001"/>
    <n v="22.12"/>
    <n v="2.2400000000000002"/>
    <n v="2.2400000000000002"/>
    <n v="1.4000000000000001"/>
  </r>
  <r>
    <n v="474431"/>
    <n v="474487"/>
    <s v="Stadskantoor"/>
    <s v="Container mutaties rol"/>
    <s v="ROL,SPG,RCM Zuid"/>
    <x v="0"/>
    <x v="1"/>
    <x v="1"/>
    <s v="5912 AG"/>
    <x v="0"/>
    <s v="226k237254"/>
    <s v="RCM "/>
    <d v="2022-01-11T00:00:00"/>
    <d v="2022-01-11T00:00:00"/>
    <m/>
    <m/>
    <m/>
    <m/>
    <m/>
    <m/>
    <s v="226C0667545"/>
    <s v="500 din k-marmer vrt pap"/>
    <n v="1"/>
    <s v="STUK"/>
    <s v="PL0500 DD"/>
    <x v="7"/>
    <s v="H"/>
    <s v="A"/>
    <s v="NL-1"/>
    <x v="4"/>
    <s v="Plaatsen 500 ltr. destra data rolcontainer          "/>
    <n v="79.430000000000007"/>
    <n v="79.430000000000007"/>
    <x v="17"/>
    <n v="800100"/>
    <x v="0"/>
    <n v="20302"/>
    <s v="Ja "/>
    <s v="FA Verzamel maand,CS Zuid"/>
    <m/>
    <n v="1"/>
    <x v="0"/>
    <x v="0"/>
    <x v="1"/>
    <x v="4"/>
    <x v="0"/>
    <n v="79.430000000000007"/>
    <n v="0"/>
    <x v="0"/>
    <n v="0"/>
    <n v="0"/>
    <n v="0"/>
    <n v="0"/>
    <n v="0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1-12T00:00:00"/>
    <d v="2022-01-12T00:00:00"/>
    <m/>
    <n v="1601010"/>
    <s v="brandbaar bedrijfsafval ter overslag"/>
    <n v="200301"/>
    <s v="bedrijfsafval ter overslag Green Collective"/>
    <s v="11B720005533"/>
    <s v="226C0668086"/>
    <s v="Los afval"/>
    <n v="1"/>
    <s v="M3"/>
    <s v="LV-REST"/>
    <x v="35"/>
    <s v="H"/>
    <s v="A"/>
    <s v="NL-1"/>
    <x v="2"/>
    <s v="Losvuil/m3 restafval           "/>
    <n v="28.6"/>
    <n v="28.6"/>
    <x v="17"/>
    <n v="800100"/>
    <x v="0"/>
    <s v="GC3VNL"/>
    <s v="Ja "/>
    <s v="FA Verzamel maand,CS Zuid"/>
    <m/>
    <n v="1"/>
    <x v="0"/>
    <x v="0"/>
    <x v="1"/>
    <x v="2"/>
    <x v="2"/>
    <n v="28.6"/>
    <n v="0"/>
    <x v="0"/>
    <n v="0"/>
    <n v="4.5"/>
    <n v="32.4"/>
    <n v="33.299999999999997"/>
    <n v="19.8"/>
  </r>
  <r>
    <n v="474431"/>
    <n v="474487"/>
    <s v="Stadskantoor"/>
    <s v="Rolcontainerdiensten"/>
    <s v="ROL,SPG,RCM Zuid"/>
    <x v="1"/>
    <x v="20"/>
    <x v="5"/>
    <s v="5912 AT"/>
    <x v="0"/>
    <s v="226k228558"/>
    <s v="Koffiebekerzakken verkoop "/>
    <d v="2022-01-12T00:00:00"/>
    <d v="2022-01-12T00:00:00"/>
    <m/>
    <m/>
    <m/>
    <m/>
    <m/>
    <m/>
    <s v="226C0667830"/>
    <m/>
    <n v="30"/>
    <s v="STUK"/>
    <s v="VK0080KROL-KART"/>
    <x v="19"/>
    <s v="H"/>
    <s v="A"/>
    <s v="NL-1"/>
    <x v="7"/>
    <s v="Levering 80 liter kartonnen bekers zakken per rol          "/>
    <n v="9.0299999999999994"/>
    <n v="270.87"/>
    <x v="18"/>
    <n v="800800"/>
    <x v="0"/>
    <m/>
    <s v="Ja "/>
    <s v="FA Verzamel maand,CS Zuid"/>
    <m/>
    <n v="1"/>
    <x v="0"/>
    <x v="0"/>
    <x v="1"/>
    <x v="5"/>
    <x v="0"/>
    <n v="270.87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8"/>
    <s v="Koffiebekerzakken verkoop "/>
    <d v="2022-01-12T00:00:00"/>
    <d v="2022-01-12T00:00:00"/>
    <m/>
    <m/>
    <m/>
    <m/>
    <m/>
    <m/>
    <s v="226C0667830"/>
    <s v="Extra dienst"/>
    <n v="1"/>
    <s v="KEER"/>
    <s v="VERZENDKOSTEN"/>
    <x v="20"/>
    <s v="H"/>
    <s v="A"/>
    <s v="NL-1"/>
    <x v="7"/>
    <s v="Verzendkosten           "/>
    <n v="10.7"/>
    <n v="10.7"/>
    <x v="18"/>
    <n v="861020"/>
    <x v="0"/>
    <m/>
    <s v="Ja "/>
    <s v="FA Verzamel maand,CS Zuid"/>
    <m/>
    <n v="1"/>
    <x v="0"/>
    <x v="0"/>
    <x v="1"/>
    <x v="5"/>
    <x v="0"/>
    <n v="10.7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2-01-12T00:00:00"/>
    <d v="2022-01-12T00:00:00"/>
    <s v="500020,4342,24010"/>
    <m/>
    <m/>
    <m/>
    <m/>
    <m/>
    <s v="226C0667831"/>
    <m/>
    <n v="24"/>
    <s v="STUK"/>
    <s v="VK0400FROL-FOLI"/>
    <x v="5"/>
    <s v="H"/>
    <s v="A"/>
    <s v="NL-1"/>
    <x v="3"/>
    <s v="Levering 400 ltr. foliezakken per rol           "/>
    <n v="22.57"/>
    <n v="541.74"/>
    <x v="17"/>
    <n v="800800"/>
    <x v="0"/>
    <m/>
    <s v="Ja "/>
    <s v="FA Verzamel maand,CS Zuid"/>
    <m/>
    <n v="1"/>
    <x v="0"/>
    <x v="0"/>
    <x v="1"/>
    <x v="3"/>
    <x v="0"/>
    <n v="541.74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1-19T00:00:00"/>
    <d v="2022-01-19T00:00:00"/>
    <m/>
    <n v="1120100"/>
    <s v="swill, route"/>
    <n v="20304"/>
    <s v="swill, route"/>
    <n v="108600000181"/>
    <s v="941C0146509"/>
    <s v="60 liter vat frituurvet"/>
    <n v="1"/>
    <s v="STUK"/>
    <s v="LE0060-FRIETVET"/>
    <x v="27"/>
    <s v="H"/>
    <s v="A"/>
    <s v="NL-1"/>
    <x v="6"/>
    <s v="lediging 60 ltr. frietvet vat           "/>
    <n v="1.34"/>
    <n v="1.34"/>
    <x v="17"/>
    <n v="800100"/>
    <x v="0"/>
    <n v="310006"/>
    <s v="Ja "/>
    <s v="FA Verzamel maand,CS Zuid"/>
    <m/>
    <n v="1"/>
    <x v="0"/>
    <x v="0"/>
    <x v="1"/>
    <x v="6"/>
    <x v="8"/>
    <n v="1.34"/>
    <n v="0"/>
    <x v="0"/>
    <n v="16.919999999999998"/>
    <n v="32.4"/>
    <n v="1.44"/>
    <n v="1.44"/>
    <n v="0.72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1-18T00:00:00"/>
    <d v="2022-01-18T00:00:00"/>
    <m/>
    <n v="1601010"/>
    <s v="brandbaar bedrijfsafval ter overslag"/>
    <n v="200301"/>
    <s v="bedrijfsafval ter overslag Green Collective"/>
    <s v="11B720005533"/>
    <s v="226C0669403"/>
    <s v="Rol vervangende lediging"/>
    <n v="1"/>
    <s v="KEER"/>
    <s v="VERVANG-REST"/>
    <x v="15"/>
    <s v="H"/>
    <s v="A"/>
    <s v="NL-1"/>
    <x v="9"/>
    <s v="Vervangende lediging restafval           "/>
    <n v="0"/>
    <n v="0"/>
    <x v="17"/>
    <n v="800100"/>
    <x v="0"/>
    <s v="GC2VNL"/>
    <s v="Nee"/>
    <s v="FA Verzamel maand,CS Zuid"/>
    <m/>
    <n v="1"/>
    <x v="0"/>
    <x v="0"/>
    <x v="1"/>
    <x v="5"/>
    <x v="0"/>
    <n v="0"/>
    <n v="0"/>
    <x v="1"/>
    <n v="0"/>
    <n v="0"/>
    <n v="0"/>
    <n v="0"/>
    <n v="0"/>
  </r>
  <r>
    <n v="474431"/>
    <n v="479587"/>
    <s v="Oud gebouw VHC"/>
    <s v="Rolcontainerdiensten"/>
    <s v="ROL,SPG,RCM Zuid"/>
    <x v="0"/>
    <x v="4"/>
    <x v="4"/>
    <s v="5916 NA"/>
    <x v="0"/>
    <s v="226k237796"/>
    <s v="Los laden papier "/>
    <d v="2022-01-19T00:00:00"/>
    <d v="2022-01-19T00:00:00"/>
    <m/>
    <n v="707100"/>
    <s v="papier &amp; karton, route"/>
    <n v="200101"/>
    <s v="papier &amp; karton, route"/>
    <s v="11B720001950"/>
    <s v="226C0669675"/>
    <m/>
    <n v="1"/>
    <s v="M3"/>
    <s v="LV-PAPI"/>
    <x v="36"/>
    <s v="H"/>
    <s v="A"/>
    <s v="NL-1"/>
    <x v="1"/>
    <s v="Losvuil/m3 papier en karton           "/>
    <n v="37.07"/>
    <n v="37.07"/>
    <x v="17"/>
    <n v="800100"/>
    <x v="0"/>
    <s v="VE3212"/>
    <s v="Ja "/>
    <s v="FA Verzamel maand,CS Zuid"/>
    <m/>
    <n v="1"/>
    <x v="0"/>
    <x v="0"/>
    <x v="1"/>
    <x v="1"/>
    <x v="10"/>
    <n v="37.07"/>
    <n v="0"/>
    <x v="0"/>
    <n v="6.66"/>
    <n v="35.550000000000004"/>
    <n v="3.6"/>
    <n v="3.6"/>
    <n v="2.25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1-25T00:00:00"/>
    <d v="2022-01-25T00:00:00"/>
    <s v="301385,4342,21002"/>
    <n v="707100"/>
    <s v="papier &amp; karton, route"/>
    <n v="200101"/>
    <s v="papier &amp; karton, route"/>
    <s v="11B720001950"/>
    <s v="226C0670965"/>
    <s v="660 din k-vg/blauw deksel"/>
    <n v="1"/>
    <s v="STUK"/>
    <s v="LE0660-PAPI"/>
    <x v="1"/>
    <s v="H"/>
    <s v="A"/>
    <s v="NL-1"/>
    <x v="1"/>
    <s v="Lediging 660 ltr. papier/karton rolcontainer          "/>
    <n v="11.24"/>
    <n v="11.24"/>
    <x v="17"/>
    <n v="800100"/>
    <x v="0"/>
    <s v="VE2212"/>
    <s v="Ja "/>
    <s v="FA Verzamel maand,CS Zuid"/>
    <m/>
    <n v="1"/>
    <x v="0"/>
    <x v="0"/>
    <x v="1"/>
    <x v="1"/>
    <x v="1"/>
    <n v="11.24"/>
    <n v="0"/>
    <x v="0"/>
    <n v="4.1440000000000001"/>
    <n v="22.12"/>
    <n v="2.2400000000000002"/>
    <n v="2.2400000000000002"/>
    <n v="1.4000000000000001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2-03T00:00:00"/>
    <d v="2022-02-03T00:00:00"/>
    <m/>
    <m/>
    <m/>
    <m/>
    <m/>
    <m/>
    <s v="274C0011908"/>
    <m/>
    <n v="1"/>
    <s v="KEER"/>
    <s v="TR BAKWA RIT"/>
    <x v="9"/>
    <s v="H"/>
    <s v="A"/>
    <s v="NL-1"/>
    <x v="4"/>
    <s v="Transport bakwagen per rit           "/>
    <n v="270.05"/>
    <n v="270.05"/>
    <x v="19"/>
    <n v="800100"/>
    <x v="0"/>
    <m/>
    <s v="Ja "/>
    <s v="FA Verzamel maand,CS Zuid"/>
    <m/>
    <n v="2"/>
    <x v="1"/>
    <x v="0"/>
    <x v="1"/>
    <x v="4"/>
    <x v="0"/>
    <n v="270.05"/>
    <n v="0"/>
    <x v="0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2-03T00:00:00"/>
    <d v="2022-02-03T00:00:00"/>
    <m/>
    <n v="755200"/>
    <s v="NPI ter vertrouwelijke vernietiging, niet route"/>
    <n v="200199"/>
    <s v="NPI ter vertrouwelijke vernietiging, niet route"/>
    <s v="93DTBNPI0005"/>
    <s v="274C0011908"/>
    <m/>
    <n v="0.12"/>
    <s v="TON"/>
    <s v="VX07NPIVERT-TON"/>
    <x v="10"/>
    <n v="0"/>
    <s v="A"/>
    <s v="NL-1"/>
    <x v="4"/>
    <s v="Inzameling NPI ter vertrouwelijke vernietiging per ton           "/>
    <n v="227.67"/>
    <n v="27.32"/>
    <x v="19"/>
    <n v="800500"/>
    <x v="0"/>
    <m/>
    <s v="Ja "/>
    <s v="FA Verzamel maand,CS Zuid"/>
    <m/>
    <n v="2"/>
    <x v="1"/>
    <x v="0"/>
    <x v="1"/>
    <x v="4"/>
    <x v="11"/>
    <n v="27.32"/>
    <n v="0"/>
    <x v="0"/>
    <n v="23.279999999999998"/>
    <n v="100.8"/>
    <n v="19.2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2-03T00:00:00"/>
    <d v="2022-02-03T00:00:00"/>
    <m/>
    <m/>
    <m/>
    <m/>
    <m/>
    <m/>
    <s v="274C0011908"/>
    <m/>
    <n v="1"/>
    <s v="STUK"/>
    <s v="IN PALLET"/>
    <x v="11"/>
    <s v="H"/>
    <s v="A"/>
    <s v="NL-1"/>
    <x v="5"/>
    <s v="Pallet per stuk           "/>
    <n v="0"/>
    <n v="0"/>
    <x v="19"/>
    <n v="800400"/>
    <x v="0"/>
    <m/>
    <s v="Nee"/>
    <s v="FA Verzamel maand,CS Zuid"/>
    <m/>
    <n v="2"/>
    <x v="1"/>
    <x v="0"/>
    <x v="1"/>
    <x v="5"/>
    <x v="0"/>
    <n v="0"/>
    <n v="0"/>
    <x v="1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2-03T00:00:00"/>
    <d v="2022-02-03T00:00:00"/>
    <m/>
    <m/>
    <m/>
    <m/>
    <m/>
    <m/>
    <s v="274C0011908"/>
    <s v="Extra dienst"/>
    <n v="1"/>
    <s v="KEER"/>
    <s v="VERKLARING"/>
    <x v="12"/>
    <s v="H"/>
    <s v="A"/>
    <s v="NL-1"/>
    <x v="4"/>
    <s v="Vernietigingsverklaring           "/>
    <n v="79.42"/>
    <n v="79.42"/>
    <x v="19"/>
    <n v="861020"/>
    <x v="0"/>
    <m/>
    <s v="Ja "/>
    <s v="FA Verzamel maand,CS Zuid"/>
    <m/>
    <n v="2"/>
    <x v="1"/>
    <x v="0"/>
    <x v="1"/>
    <x v="4"/>
    <x v="0"/>
    <n v="79.42"/>
    <n v="0"/>
    <x v="0"/>
    <n v="0"/>
    <n v="0"/>
    <n v="0"/>
    <n v="0"/>
    <n v="0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2-03T00:00:00"/>
    <d v="2022-02-03T00:00:00"/>
    <s v="301385,4342,21212"/>
    <n v="101100"/>
    <s v="brandbaar bedrijfsafval, route"/>
    <n v="200301"/>
    <s v="brandbaar bedrijfsafval, route"/>
    <s v="11B720001946"/>
    <s v="226C0673570"/>
    <s v="Rol vervangende lediging"/>
    <n v="1"/>
    <s v="KEER"/>
    <s v="VERVANG-REST"/>
    <x v="15"/>
    <s v="H"/>
    <s v="A"/>
    <s v="NL-1"/>
    <x v="2"/>
    <s v="Vervangende lediging restafval           "/>
    <n v="0"/>
    <n v="0"/>
    <x v="19"/>
    <n v="800100"/>
    <x v="0"/>
    <s v="VE4112"/>
    <s v="Nee"/>
    <s v="FA Verzamel maand,CS Zuid"/>
    <m/>
    <n v="2"/>
    <x v="1"/>
    <x v="0"/>
    <x v="1"/>
    <x v="2"/>
    <x v="0"/>
    <n v="0"/>
    <n v="0"/>
    <x v="0"/>
    <n v="0"/>
    <n v="0"/>
    <n v="0"/>
    <n v="0"/>
    <n v="0"/>
  </r>
  <r>
    <n v="474431"/>
    <n v="474439"/>
    <s v="MFC de Schans"/>
    <s v="Container mutaties rol"/>
    <s v="ROL,SPG,RCM Zuid"/>
    <x v="0"/>
    <x v="7"/>
    <x v="7"/>
    <s v="5944 BN"/>
    <x v="2"/>
    <s v="226k239102"/>
    <s v="RCM "/>
    <d v="2022-02-15T00:00:00"/>
    <d v="2022-02-15T00:00:00"/>
    <m/>
    <m/>
    <m/>
    <m/>
    <m/>
    <m/>
    <s v="226C0675977"/>
    <s v="240 mini k-vg/grijs deksel"/>
    <n v="1"/>
    <s v="STUK"/>
    <s v="PL0240"/>
    <x v="13"/>
    <s v="H"/>
    <s v="A"/>
    <s v="NL-1"/>
    <x v="2"/>
    <s v="Plaatsen 240 ltr. rolcontainer           "/>
    <n v="79.430000000000007"/>
    <n v="79.430000000000007"/>
    <x v="19"/>
    <n v="800100"/>
    <x v="0"/>
    <n v="20302"/>
    <s v="Ja "/>
    <s v="FA Verzamel maand,CS Zuid"/>
    <m/>
    <n v="2"/>
    <x v="1"/>
    <x v="0"/>
    <x v="1"/>
    <x v="2"/>
    <x v="0"/>
    <n v="79.430000000000007"/>
    <n v="0"/>
    <x v="0"/>
    <n v="0"/>
    <n v="0"/>
    <n v="0"/>
    <n v="0"/>
    <n v="0"/>
  </r>
  <r>
    <n v="474431"/>
    <n v="474477"/>
    <s v="Zwembad de Wisselslag"/>
    <s v="Container mutaties rol"/>
    <s v="ROL,SPG,RCM Zuid"/>
    <x v="0"/>
    <x v="2"/>
    <x v="2"/>
    <s v="5921 AC"/>
    <x v="0"/>
    <s v="226k239273"/>
    <s v="RCM "/>
    <d v="2022-02-15T00:00:00"/>
    <d v="2022-02-15T00:00:00"/>
    <m/>
    <m/>
    <m/>
    <m/>
    <m/>
    <m/>
    <s v="226C0675985"/>
    <s v="1100 din k-vg/grijs dks pl"/>
    <n v="1"/>
    <s v="STUK"/>
    <s v="WI1100"/>
    <x v="37"/>
    <s v="H"/>
    <s v="A"/>
    <s v="NL-1"/>
    <x v="2"/>
    <s v="Wisselen 1100 ltr. rolcontainer           "/>
    <n v="0"/>
    <n v="0"/>
    <x v="19"/>
    <n v="800100"/>
    <x v="0"/>
    <n v="20302"/>
    <s v="Ja "/>
    <s v="FA Verzamel maand,CS Zuid"/>
    <m/>
    <n v="2"/>
    <x v="1"/>
    <x v="0"/>
    <x v="1"/>
    <x v="2"/>
    <x v="0"/>
    <n v="0"/>
    <n v="0"/>
    <x v="0"/>
    <n v="0"/>
    <n v="0"/>
    <n v="0"/>
    <n v="0"/>
    <n v="0"/>
  </r>
  <r>
    <n v="474431"/>
    <n v="474451"/>
    <s v="Gemeente archief"/>
    <s v="Container mutaties rol"/>
    <s v="ROL,SPG,RCM Zuid"/>
    <x v="0"/>
    <x v="12"/>
    <x v="12"/>
    <s v="5914 PV"/>
    <x v="0"/>
    <s v="226k239535"/>
    <s v="RCM "/>
    <d v="2022-02-22T00:00:00"/>
    <d v="2022-02-22T00:00:00"/>
    <m/>
    <m/>
    <m/>
    <m/>
    <m/>
    <m/>
    <s v="226C0677627"/>
    <s v="770 din k-vg/grijs deksel"/>
    <n v="1"/>
    <s v="STUK"/>
    <s v="WI0770"/>
    <x v="38"/>
    <s v="H"/>
    <s v="A"/>
    <s v="NL-1"/>
    <x v="2"/>
    <s v="Wisselen 770 ltr. rolcontainer           "/>
    <n v="0"/>
    <n v="0"/>
    <x v="19"/>
    <n v="800100"/>
    <x v="0"/>
    <n v="20303"/>
    <s v="Nee"/>
    <s v="FA Verzamel maand,CS Zuid"/>
    <m/>
    <n v="2"/>
    <x v="1"/>
    <x v="0"/>
    <x v="1"/>
    <x v="2"/>
    <x v="0"/>
    <n v="0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3-08T00:00:00"/>
    <d v="2022-03-08T00:00:00"/>
    <s v="301385,4342,21106"/>
    <n v="101100"/>
    <s v="brandbaar bedrijfsafval, route"/>
    <n v="200301"/>
    <s v="bedrijfsafval route Green Collective"/>
    <s v="11B720005550"/>
    <s v="226C0681235"/>
    <s v="Rol vervangende lediging"/>
    <n v="1"/>
    <s v="KEER"/>
    <s v="VERVANG-REST"/>
    <x v="15"/>
    <s v="H"/>
    <s v="A"/>
    <s v="NL-1"/>
    <x v="2"/>
    <s v="Vervangende lediging restafval           "/>
    <n v="0"/>
    <n v="0"/>
    <x v="20"/>
    <n v="800100"/>
    <x v="0"/>
    <s v="GC2VNL"/>
    <s v="Nee"/>
    <s v="FA Verzamel maand,CS Zuid"/>
    <m/>
    <n v="3"/>
    <x v="2"/>
    <x v="0"/>
    <x v="1"/>
    <x v="2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3-16T00:00:00"/>
    <d v="2022-03-16T00:00:00"/>
    <m/>
    <n v="1120100"/>
    <s v="swill, route"/>
    <n v="20304"/>
    <s v="swill, route"/>
    <n v="108600000181"/>
    <s v="941C0148571"/>
    <s v="60 liter vat frituurvet"/>
    <n v="0"/>
    <s v="STUK"/>
    <s v="LE0060-FRIETVET"/>
    <x v="27"/>
    <s v="H"/>
    <s v="A"/>
    <s v="NL-1"/>
    <x v="6"/>
    <s v="lediging 60 ltr. frietvet vat           "/>
    <n v="0"/>
    <n v="0"/>
    <x v="20"/>
    <n v="800100"/>
    <x v="0"/>
    <n v="310006"/>
    <s v="Ja "/>
    <s v="FA Verzamel maand,CS Zuid"/>
    <m/>
    <n v="3"/>
    <x v="2"/>
    <x v="0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3-15T00:00:00"/>
    <d v="2022-03-15T00:00:00"/>
    <m/>
    <m/>
    <m/>
    <m/>
    <m/>
    <m/>
    <s v="274C0012132"/>
    <m/>
    <n v="1"/>
    <s v="KEER"/>
    <s v="TR BAKWA RIT"/>
    <x v="9"/>
    <s v="H"/>
    <s v="A"/>
    <s v="NL-1"/>
    <x v="4"/>
    <s v="Transport bakwagen per rit           "/>
    <n v="270.05"/>
    <n v="270.05"/>
    <x v="20"/>
    <n v="800100"/>
    <x v="0"/>
    <m/>
    <s v="Ja "/>
    <s v="FA Verzamel maand,CS Zuid"/>
    <m/>
    <n v="3"/>
    <x v="2"/>
    <x v="0"/>
    <x v="1"/>
    <x v="4"/>
    <x v="0"/>
    <n v="270.05"/>
    <n v="0"/>
    <x v="0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3-15T00:00:00"/>
    <d v="2022-03-15T00:00:00"/>
    <m/>
    <n v="755200"/>
    <s v="NPI ter vertrouwelijke vernietiging, niet route"/>
    <n v="200199"/>
    <s v="NPI ter vertrouwelijke vernietiging, niet route"/>
    <s v="93DTBNPI0005"/>
    <s v="274C0012132"/>
    <m/>
    <n v="0.09"/>
    <s v="TON"/>
    <s v="VX07NPIVERT-TON"/>
    <x v="10"/>
    <n v="0"/>
    <s v="A"/>
    <s v="NL-1"/>
    <x v="4"/>
    <s v="Inzameling NPI ter vertrouwelijke vernietiging per ton           "/>
    <n v="227.67"/>
    <n v="20.49"/>
    <x v="20"/>
    <n v="800500"/>
    <x v="0"/>
    <m/>
    <s v="Ja "/>
    <s v="FA Verzamel maand,CS Zuid"/>
    <m/>
    <n v="3"/>
    <x v="2"/>
    <x v="0"/>
    <x v="1"/>
    <x v="4"/>
    <x v="2"/>
    <n v="20.49"/>
    <n v="0"/>
    <x v="0"/>
    <n v="17.46"/>
    <n v="75.599999999999994"/>
    <n v="14.4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3-15T00:00:00"/>
    <d v="2022-03-15T00:00:00"/>
    <m/>
    <m/>
    <m/>
    <m/>
    <m/>
    <m/>
    <s v="274C0012132"/>
    <m/>
    <n v="1"/>
    <s v="STUK"/>
    <s v="IN PALLET"/>
    <x v="11"/>
    <s v="H"/>
    <s v="A"/>
    <s v="NL-1"/>
    <x v="5"/>
    <s v="Pallet per stuk           "/>
    <n v="0"/>
    <n v="0"/>
    <x v="20"/>
    <n v="800400"/>
    <x v="0"/>
    <m/>
    <s v="Nee"/>
    <s v="FA Verzamel maand,CS Zuid"/>
    <m/>
    <n v="3"/>
    <x v="2"/>
    <x v="0"/>
    <x v="1"/>
    <x v="5"/>
    <x v="0"/>
    <n v="0"/>
    <n v="0"/>
    <x v="1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3-15T00:00:00"/>
    <d v="2022-03-15T00:00:00"/>
    <m/>
    <m/>
    <m/>
    <m/>
    <m/>
    <m/>
    <s v="274C0012132"/>
    <s v="Extra dienst"/>
    <n v="1"/>
    <s v="KEER"/>
    <s v="VERKLARING"/>
    <x v="12"/>
    <s v="H"/>
    <s v="A"/>
    <s v="NL-1"/>
    <x v="4"/>
    <s v="Vernietigingsverklaring           "/>
    <n v="79.42"/>
    <n v="79.42"/>
    <x v="20"/>
    <n v="861020"/>
    <x v="0"/>
    <m/>
    <s v="Ja "/>
    <s v="FA Verzamel maand,CS Zuid"/>
    <m/>
    <n v="3"/>
    <x v="2"/>
    <x v="0"/>
    <x v="1"/>
    <x v="4"/>
    <x v="0"/>
    <n v="79.42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3-23T00:00:00"/>
    <d v="2022-03-23T00:00:00"/>
    <m/>
    <n v="1120100"/>
    <s v="swill, route"/>
    <n v="20304"/>
    <s v="swill, route"/>
    <n v="108600000181"/>
    <s v="941C0148816"/>
    <s v="60 liter vat frituurvet"/>
    <n v="1"/>
    <s v="STUK"/>
    <s v="LE0060-FRIETVET"/>
    <x v="27"/>
    <s v="H"/>
    <s v="A"/>
    <s v="NL-1"/>
    <x v="6"/>
    <s v="lediging 60 ltr. frietvet vat           "/>
    <n v="1.34"/>
    <n v="1.34"/>
    <x v="20"/>
    <n v="800100"/>
    <x v="0"/>
    <n v="310006"/>
    <s v="Ja "/>
    <s v="FA Verzamel maand,CS Zuid"/>
    <m/>
    <n v="3"/>
    <x v="2"/>
    <x v="0"/>
    <x v="1"/>
    <x v="6"/>
    <x v="8"/>
    <n v="1.34"/>
    <n v="0"/>
    <x v="0"/>
    <n v="16.919999999999998"/>
    <n v="32.4"/>
    <n v="1.44"/>
    <n v="1.44"/>
    <n v="0.72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4-05T00:00:00"/>
    <d v="2022-04-05T00:00:00"/>
    <s v="301385,4342,21002"/>
    <n v="707100"/>
    <s v="papier &amp; karton, route"/>
    <n v="200101"/>
    <s v="papier &amp; karton, route"/>
    <s v="11B720001950"/>
    <s v="226C0688453"/>
    <s v="660 din k-vg/blauw deksel"/>
    <n v="1"/>
    <s v="STUK"/>
    <s v="LE0660-PAPI"/>
    <x v="1"/>
    <s v="H"/>
    <s v="A"/>
    <s v="NL-1"/>
    <x v="1"/>
    <s v="Lediging 660 ltr. papier/karton rolcontainer          "/>
    <n v="11.25"/>
    <n v="11.25"/>
    <x v="21"/>
    <n v="800100"/>
    <x v="0"/>
    <s v="VE2212"/>
    <s v="Ja "/>
    <s v="FA Verzamel maand,CS Zuid"/>
    <m/>
    <n v="4"/>
    <x v="3"/>
    <x v="1"/>
    <x v="1"/>
    <x v="1"/>
    <x v="1"/>
    <n v="11.25"/>
    <n v="0"/>
    <x v="0"/>
    <n v="4.1440000000000001"/>
    <n v="22.12"/>
    <n v="2.2400000000000002"/>
    <n v="2.2400000000000002"/>
    <n v="1.4000000000000001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4-01T00:00:00"/>
    <d v="2022-04-01T00:00:00"/>
    <s v="500020,4342,24010"/>
    <n v="1601010"/>
    <s v="brandbaar bedrijfsafval ter overslag"/>
    <n v="200301"/>
    <s v="bedrijfsafval ter overslag Green Collective"/>
    <s v="11B720005533"/>
    <s v="226C0687870"/>
    <s v="240 mini k-vg/geel deksel"/>
    <n v="0"/>
    <s v="STUK"/>
    <s v="EL0240-GLAS"/>
    <x v="39"/>
    <s v="H"/>
    <s v="A"/>
    <s v="NL-1"/>
    <x v="9"/>
    <s v="Extra lediging 240 ltr. glas rolcontainer          "/>
    <n v="0"/>
    <n v="0"/>
    <x v="21"/>
    <n v="800100"/>
    <x v="0"/>
    <s v="GC5VNL"/>
    <s v="Ja "/>
    <s v="FA Verzamel maand,CS Zuid"/>
    <m/>
    <n v="4"/>
    <x v="3"/>
    <x v="1"/>
    <x v="1"/>
    <x v="5"/>
    <x v="0"/>
    <n v="0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4-01T00:00:00"/>
    <d v="2022-04-01T00:00:00"/>
    <s v="500020,4342,24010"/>
    <n v="1601010"/>
    <s v="brandbaar bedrijfsafval ter overslag"/>
    <n v="200301"/>
    <s v="bedrijfsafval ter overslag Green Collective"/>
    <s v="11B720005533"/>
    <s v="226C0687871"/>
    <s v="Rol vervangende lediging"/>
    <n v="0"/>
    <s v="KEER"/>
    <s v="VERVANG-REST"/>
    <x v="15"/>
    <s v="H"/>
    <s v="A"/>
    <s v="NL-1"/>
    <x v="9"/>
    <s v="Vervangende lediging restafval           "/>
    <n v="0"/>
    <n v="0"/>
    <x v="21"/>
    <n v="800100"/>
    <x v="0"/>
    <s v="GC5VNL"/>
    <s v="Nee"/>
    <s v="FA Verzamel maand,CS Zuid"/>
    <m/>
    <n v="4"/>
    <x v="3"/>
    <x v="1"/>
    <x v="1"/>
    <x v="5"/>
    <x v="0"/>
    <n v="0"/>
    <n v="0"/>
    <x v="1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4-14T00:00:00"/>
    <d v="2022-04-14T00:00:00"/>
    <s v="301395,4342,21321"/>
    <n v="707100"/>
    <s v="papier &amp; karton, route"/>
    <n v="200101"/>
    <s v="papier &amp; karton, route"/>
    <s v="11B720001950"/>
    <s v="226C0691287"/>
    <s v="660 din k-vg/blauw deksel"/>
    <n v="1"/>
    <s v="STUK"/>
    <s v="LE0660-PAPI"/>
    <x v="1"/>
    <s v="H"/>
    <s v="A"/>
    <s v="NL-1"/>
    <x v="1"/>
    <s v="Lediging 660 ltr. papier/karton rolcontainer          "/>
    <n v="12.9"/>
    <n v="12.9"/>
    <x v="21"/>
    <n v="800100"/>
    <x v="0"/>
    <s v="VE4211"/>
    <s v="Ja "/>
    <s v="FA Verzamel maand,CS Zuid"/>
    <m/>
    <n v="4"/>
    <x v="3"/>
    <x v="1"/>
    <x v="1"/>
    <x v="1"/>
    <x v="1"/>
    <n v="12.9"/>
    <n v="0"/>
    <x v="0"/>
    <n v="4.1440000000000001"/>
    <n v="22.12"/>
    <n v="2.2400000000000002"/>
    <n v="2.2400000000000002"/>
    <n v="1.4000000000000001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4-19T00:00:00"/>
    <d v="2022-04-19T00:00:00"/>
    <s v="301385,4342,21002"/>
    <n v="101100"/>
    <s v="brandbaar bedrijfsafval, route"/>
    <n v="200301"/>
    <s v="bedrijfsafval route Green Collective"/>
    <s v="11B720005550"/>
    <s v="226C0692105"/>
    <s v="Rol vervangende lediging"/>
    <n v="2"/>
    <s v="KEER"/>
    <s v="VERVANG-REST"/>
    <x v="15"/>
    <s v="H"/>
    <s v="A"/>
    <s v="NL-1"/>
    <x v="2"/>
    <s v="Vervangende lediging restafval           "/>
    <n v="0"/>
    <n v="0"/>
    <x v="21"/>
    <n v="800100"/>
    <x v="0"/>
    <s v="GC2VNL"/>
    <s v="Nee"/>
    <s v="FA Verzamel maand,CS Zuid"/>
    <m/>
    <n v="4"/>
    <x v="3"/>
    <x v="1"/>
    <x v="1"/>
    <x v="2"/>
    <x v="0"/>
    <n v="0"/>
    <n v="0"/>
    <x v="0"/>
    <n v="0"/>
    <n v="0"/>
    <n v="0"/>
    <n v="0"/>
    <n v="0"/>
  </r>
  <r>
    <n v="474431"/>
    <n v="474494"/>
    <s v="Gemeente Venlo Hulsterweg"/>
    <s v="Container mutaties rol"/>
    <s v="ROL,SPG,RCM Zuid"/>
    <x v="0"/>
    <x v="3"/>
    <x v="3"/>
    <s v="5912 PL"/>
    <x v="0"/>
    <s v="226k243936"/>
    <s v="RCM "/>
    <d v="2022-05-04T00:00:00"/>
    <d v="2022-05-04T00:00:00"/>
    <m/>
    <m/>
    <m/>
    <m/>
    <m/>
    <m/>
    <s v="226C0696107"/>
    <s v="240 mini k-vg/oranje deks"/>
    <n v="1"/>
    <s v="STUK"/>
    <s v="PL0240"/>
    <x v="13"/>
    <s v="H"/>
    <s v="A"/>
    <s v="NL-1"/>
    <x v="7"/>
    <s v="Plaatsen 240 ltr. rolcontainer           "/>
    <n v="0"/>
    <n v="0"/>
    <x v="22"/>
    <n v="800100"/>
    <x v="0"/>
    <n v="30302"/>
    <s v="Nee"/>
    <s v="FA Verzamel maand,CS Zuid"/>
    <m/>
    <n v="5"/>
    <x v="4"/>
    <x v="1"/>
    <x v="1"/>
    <x v="5"/>
    <x v="0"/>
    <n v="0"/>
    <n v="0"/>
    <x v="1"/>
    <n v="0"/>
    <n v="0"/>
    <n v="0"/>
    <n v="0"/>
    <n v="0"/>
  </r>
  <r>
    <n v="474431"/>
    <n v="474494"/>
    <s v="Gemeente Venlo Hulsterweg"/>
    <s v="Container mutaties rol"/>
    <s v="ROL,SPG,RCM Zuid"/>
    <x v="0"/>
    <x v="3"/>
    <x v="3"/>
    <s v="5912 PL"/>
    <x v="0"/>
    <s v="226k243936"/>
    <s v="RCM "/>
    <d v="2022-05-04T00:00:00"/>
    <d v="2022-05-04T00:00:00"/>
    <m/>
    <m/>
    <m/>
    <m/>
    <m/>
    <m/>
    <s v="226C0696107"/>
    <s v="500 din k-blauw"/>
    <n v="1"/>
    <s v="STUK"/>
    <s v="PL0500"/>
    <x v="18"/>
    <s v="H"/>
    <s v="A"/>
    <s v="NL-1"/>
    <x v="7"/>
    <s v="Plaatsen 500 ltr. rolcontainer           "/>
    <n v="0"/>
    <n v="0"/>
    <x v="22"/>
    <n v="800100"/>
    <x v="0"/>
    <n v="30302"/>
    <s v="Nee"/>
    <s v="FA Verzamel maand,CS Zuid"/>
    <m/>
    <n v="5"/>
    <x v="4"/>
    <x v="1"/>
    <x v="1"/>
    <x v="5"/>
    <x v="0"/>
    <n v="0"/>
    <n v="0"/>
    <x v="1"/>
    <n v="0"/>
    <n v="0"/>
    <n v="0"/>
    <n v="0"/>
    <n v="0"/>
  </r>
  <r>
    <n v="474431"/>
    <n v="474494"/>
    <s v="Gemeente Venlo Hulsterweg"/>
    <s v="Container mutaties rol"/>
    <s v="ROL,SPG,RCM Zuid"/>
    <x v="0"/>
    <x v="3"/>
    <x v="3"/>
    <s v="5912 PL"/>
    <x v="0"/>
    <s v="226k243936"/>
    <s v="RCM "/>
    <d v="2022-05-04T00:00:00"/>
    <d v="2022-05-04T00:00:00"/>
    <m/>
    <m/>
    <m/>
    <m/>
    <m/>
    <m/>
    <s v="226C0696107"/>
    <s v="Extra dienst"/>
    <n v="1"/>
    <s v="KEER"/>
    <s v="HK PLAATSING"/>
    <x v="40"/>
    <s v="H"/>
    <s v="A"/>
    <s v="NL-1"/>
    <x v="7"/>
    <s v="Handelingskosten plaatsing containers per keer          "/>
    <n v="79.430000000000007"/>
    <n v="79.430000000000007"/>
    <x v="22"/>
    <n v="800100"/>
    <x v="0"/>
    <n v="30302"/>
    <s v="Ja "/>
    <s v="FA Verzamel maand,CS Zuid"/>
    <m/>
    <n v="5"/>
    <x v="4"/>
    <x v="1"/>
    <x v="1"/>
    <x v="5"/>
    <x v="0"/>
    <n v="79.430000000000007"/>
    <n v="0"/>
    <x v="1"/>
    <n v="0"/>
    <n v="0"/>
    <n v="0"/>
    <n v="0"/>
    <n v="0"/>
  </r>
  <r>
    <n v="474431"/>
    <n v="474451"/>
    <s v="Gemeente archief"/>
    <s v="Container mutaties rol"/>
    <s v="ROL,SPG,RCM Zuid"/>
    <x v="0"/>
    <x v="12"/>
    <x v="12"/>
    <s v="5914 PV"/>
    <x v="0"/>
    <s v="226k239535"/>
    <s v="RCM "/>
    <d v="2022-05-04T00:00:00"/>
    <d v="2022-05-04T00:00:00"/>
    <m/>
    <m/>
    <m/>
    <m/>
    <m/>
    <m/>
    <s v="226C0696108"/>
    <s v="Extra dienst"/>
    <n v="1"/>
    <s v="KEER"/>
    <s v="HK PLAATSING"/>
    <x v="40"/>
    <s v="H"/>
    <s v="A"/>
    <s v="NL-1"/>
    <x v="10"/>
    <s v="Handelingskosten plaatsing containers per keer          "/>
    <n v="79.430000000000007"/>
    <n v="79.430000000000007"/>
    <x v="22"/>
    <n v="800100"/>
    <x v="0"/>
    <n v="30302"/>
    <s v="Ja "/>
    <s v="FA Verzamel maand,CS Zuid"/>
    <m/>
    <n v="5"/>
    <x v="4"/>
    <x v="1"/>
    <x v="1"/>
    <x v="5"/>
    <x v="0"/>
    <n v="79.430000000000007"/>
    <n v="0"/>
    <x v="1"/>
    <n v="0"/>
    <n v="0"/>
    <n v="0"/>
    <n v="0"/>
    <n v="0"/>
  </r>
  <r>
    <n v="474431"/>
    <n v="474451"/>
    <s v="Gemeente archief"/>
    <s v="Container mutaties rol"/>
    <s v="ROL,SPG,RCM Zuid"/>
    <x v="0"/>
    <x v="12"/>
    <x v="12"/>
    <s v="5914 PV"/>
    <x v="0"/>
    <s v="226k239535"/>
    <s v="RCM "/>
    <d v="2022-05-04T00:00:00"/>
    <d v="2022-05-04T00:00:00"/>
    <m/>
    <m/>
    <m/>
    <m/>
    <m/>
    <m/>
    <s v="226C0696108"/>
    <s v="240 mini k-vg/oranje deks"/>
    <n v="1"/>
    <s v="STUK"/>
    <s v="PL0240"/>
    <x v="13"/>
    <s v="H"/>
    <s v="A"/>
    <s v="NL-1"/>
    <x v="10"/>
    <s v="Plaatsen 240 ltr. rolcontainer           "/>
    <n v="0"/>
    <n v="0"/>
    <x v="22"/>
    <n v="800100"/>
    <x v="0"/>
    <n v="30302"/>
    <s v="Ja "/>
    <s v="FA Verzamel maand,CS Zuid"/>
    <m/>
    <n v="5"/>
    <x v="4"/>
    <x v="1"/>
    <x v="1"/>
    <x v="5"/>
    <x v="0"/>
    <n v="0"/>
    <n v="0"/>
    <x v="1"/>
    <n v="0"/>
    <n v="0"/>
    <n v="0"/>
    <n v="0"/>
    <n v="0"/>
  </r>
  <r>
    <n v="474431"/>
    <n v="474451"/>
    <s v="Gemeente archief"/>
    <s v="Container mutaties rol"/>
    <s v="ROL,SPG,RCM Zuid"/>
    <x v="0"/>
    <x v="12"/>
    <x v="12"/>
    <s v="5914 PV"/>
    <x v="0"/>
    <s v="226k239535"/>
    <s v="RCM "/>
    <d v="2022-05-04T00:00:00"/>
    <d v="2022-05-04T00:00:00"/>
    <m/>
    <m/>
    <m/>
    <m/>
    <m/>
    <m/>
    <s v="226C0696108"/>
    <s v="240 mini k-vg/blauw deksel"/>
    <n v="1"/>
    <s v="STUK"/>
    <s v="PL0240"/>
    <x v="13"/>
    <s v="H"/>
    <s v="A"/>
    <s v="NL-1"/>
    <x v="7"/>
    <s v="Plaatsen 240 ltr. rolcontainer           "/>
    <n v="0"/>
    <n v="0"/>
    <x v="22"/>
    <n v="800100"/>
    <x v="0"/>
    <n v="30302"/>
    <s v="Ja "/>
    <s v="FA Verzamel maand,CS Zuid"/>
    <m/>
    <n v="5"/>
    <x v="4"/>
    <x v="1"/>
    <x v="1"/>
    <x v="5"/>
    <x v="0"/>
    <n v="0"/>
    <n v="0"/>
    <x v="1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6-03T00:00:00"/>
    <d v="2022-06-03T00:00:00"/>
    <s v="301385,4342,21002"/>
    <n v="1601010"/>
    <s v="brandbaar bedrijfsafval ter overslag"/>
    <n v="200301"/>
    <s v="bedrijfsafval ter overslag Green Collective"/>
    <s v="11B720005533"/>
    <s v="226C0705389"/>
    <s v="Rol vervangende lediging"/>
    <n v="1"/>
    <s v="KEER"/>
    <s v="VERVANG-REST"/>
    <x v="15"/>
    <s v="H"/>
    <s v="A"/>
    <s v="NL-1"/>
    <x v="9"/>
    <s v="Vervangende lediging restafval           "/>
    <n v="0"/>
    <n v="0"/>
    <x v="23"/>
    <n v="800100"/>
    <x v="0"/>
    <s v="GC5VNL"/>
    <s v="Nee"/>
    <s v="FA Verzamel maand,CS Zuid"/>
    <m/>
    <n v="6"/>
    <x v="5"/>
    <x v="1"/>
    <x v="1"/>
    <x v="5"/>
    <x v="0"/>
    <n v="0"/>
    <n v="0"/>
    <x v="1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6-08T00:00:00"/>
    <d v="2022-06-08T00:00:00"/>
    <s v="301395,4342,21321"/>
    <n v="101100"/>
    <s v="brandbaar bedrijfsafval, route"/>
    <n v="200301"/>
    <s v="bedrijfsafval route Green Collective"/>
    <s v="11B720005550"/>
    <s v="226C0706333"/>
    <s v="Rol vervangende lediging"/>
    <n v="1"/>
    <s v="KEER"/>
    <s v="VERVANG-REST"/>
    <x v="15"/>
    <s v="H"/>
    <s v="A"/>
    <s v="NL-1"/>
    <x v="2"/>
    <s v="Vervangende lediging restafval           "/>
    <n v="0"/>
    <n v="0"/>
    <x v="23"/>
    <n v="800100"/>
    <x v="0"/>
    <s v="GC3VNL"/>
    <s v="Nee"/>
    <s v="FA Verzamel maand,CS Zuid"/>
    <m/>
    <n v="6"/>
    <x v="5"/>
    <x v="1"/>
    <x v="1"/>
    <x v="2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5-17T00:00:00"/>
    <d v="2022-05-17T00:00:00"/>
    <s v="301385,4342,21002"/>
    <n v="707100"/>
    <s v="papier &amp; karton, route"/>
    <n v="200101"/>
    <s v="papier &amp; karton, route"/>
    <s v="11B720001950"/>
    <s v="226C0700322"/>
    <s v="660 din k-vg/blauw deksel"/>
    <n v="1"/>
    <s v="STUK"/>
    <s v="LE0660-PAPI"/>
    <x v="1"/>
    <s v="H"/>
    <s v="A"/>
    <s v="NL-1"/>
    <x v="1"/>
    <s v="Lediging 660 ltr. papier/karton rolcontainer          "/>
    <n v="11.25"/>
    <n v="11.25"/>
    <x v="22"/>
    <n v="800100"/>
    <x v="0"/>
    <s v="VE2212"/>
    <s v="Ja "/>
    <s v="FA Verzamel maand,CS Zuid"/>
    <m/>
    <n v="5"/>
    <x v="4"/>
    <x v="1"/>
    <x v="1"/>
    <x v="1"/>
    <x v="1"/>
    <n v="11.25"/>
    <n v="0"/>
    <x v="0"/>
    <n v="4.1440000000000001"/>
    <n v="22.12"/>
    <n v="2.2400000000000002"/>
    <n v="2.2400000000000002"/>
    <n v="1.4000000000000001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5-25T00:00:00"/>
    <d v="2022-05-25T00:00:00"/>
    <s v="301385,4342,21105"/>
    <n v="101100"/>
    <s v="brandbaar bedrijfsafval, route"/>
    <n v="200301"/>
    <s v="bedrijfsafval route Green Collective"/>
    <s v="11B720005550"/>
    <s v="226C0702743"/>
    <s v="Rol vervangende lediging"/>
    <n v="0"/>
    <s v="KEER"/>
    <s v="VERVANG-REST"/>
    <x v="15"/>
    <s v="H"/>
    <s v="A"/>
    <s v="NL-1"/>
    <x v="2"/>
    <s v="Vervangende lediging restafval           "/>
    <n v="0"/>
    <n v="0"/>
    <x v="22"/>
    <n v="800100"/>
    <x v="0"/>
    <s v="GC3VNL"/>
    <s v="Nee"/>
    <s v="FA Verzamel maand,CS Zuid"/>
    <m/>
    <n v="5"/>
    <x v="4"/>
    <x v="1"/>
    <x v="1"/>
    <x v="2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5-25T00:00:00"/>
    <d v="2022-05-25T00:00:00"/>
    <s v="500020,4342,24010"/>
    <n v="707100"/>
    <s v="papier &amp; karton, route"/>
    <n v="200101"/>
    <s v="papier &amp; karton, route"/>
    <s v="11B720001950"/>
    <s v="226C0702739"/>
    <s v="Rol vervangende lediging"/>
    <n v="0"/>
    <s v="KEER"/>
    <s v="VERVANG-PAPI"/>
    <x v="2"/>
    <s v="H"/>
    <s v="A"/>
    <s v="NL-1"/>
    <x v="1"/>
    <s v="Vervangende lediging papier/karton           "/>
    <n v="0"/>
    <n v="0"/>
    <x v="22"/>
    <n v="800100"/>
    <x v="0"/>
    <s v="VE3212"/>
    <s v="Nee"/>
    <s v="FA Verzamel maand,CS Zuid"/>
    <m/>
    <n v="5"/>
    <x v="4"/>
    <x v="1"/>
    <x v="1"/>
    <x v="1"/>
    <x v="0"/>
    <n v="0"/>
    <n v="0"/>
    <x v="0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5-25T00:00:00"/>
    <d v="2022-05-25T00:00:00"/>
    <s v="500020,4342,24010"/>
    <n v="101100"/>
    <s v="brandbaar bedrijfsafval, route"/>
    <n v="200301"/>
    <s v="bedrijfsafval route Green Collective"/>
    <s v="11B720005550"/>
    <s v="226C0702744"/>
    <s v="Rol vervangende lediging"/>
    <n v="1"/>
    <s v="KEER"/>
    <s v="VERVANG-REST"/>
    <x v="15"/>
    <s v="H"/>
    <s v="A"/>
    <s v="NL-1"/>
    <x v="2"/>
    <s v="Vervangende lediging restafval           "/>
    <n v="0"/>
    <n v="0"/>
    <x v="22"/>
    <n v="800100"/>
    <x v="0"/>
    <s v="GC3VNL"/>
    <s v="Nee"/>
    <s v="FA Verzamel maand,CS Zuid"/>
    <m/>
    <n v="5"/>
    <x v="4"/>
    <x v="1"/>
    <x v="1"/>
    <x v="2"/>
    <x v="0"/>
    <n v="0"/>
    <n v="0"/>
    <x v="0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5-25T00:00:00"/>
    <d v="2022-05-25T00:00:00"/>
    <s v="500020,4342,24002"/>
    <n v="707100"/>
    <s v="papier &amp; karton, route"/>
    <n v="200101"/>
    <s v="papier &amp; karton, route"/>
    <s v="11B720001950"/>
    <s v="226C0702740"/>
    <s v="Rol vervangende lediging"/>
    <n v="0"/>
    <s v="KEER"/>
    <s v="VERVANG-PAPI"/>
    <x v="2"/>
    <s v="H"/>
    <s v="A"/>
    <s v="NL-1"/>
    <x v="1"/>
    <s v="Vervangende lediging papier/karton           "/>
    <n v="0"/>
    <n v="0"/>
    <x v="22"/>
    <n v="800100"/>
    <x v="0"/>
    <s v="VE3212"/>
    <s v="Nee"/>
    <s v="FA Verzamel maand,CS Zuid"/>
    <m/>
    <n v="5"/>
    <x v="4"/>
    <x v="1"/>
    <x v="1"/>
    <x v="1"/>
    <x v="0"/>
    <n v="0"/>
    <n v="0"/>
    <x v="0"/>
    <n v="0"/>
    <n v="0"/>
    <n v="0"/>
    <n v="0"/>
    <n v="0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5-25T00:00:00"/>
    <d v="2022-05-25T00:00:00"/>
    <s v="500030,4342,24050"/>
    <n v="707100"/>
    <s v="papier &amp; karton, route"/>
    <n v="200101"/>
    <s v="papier &amp; karton, route"/>
    <s v="11B720001950"/>
    <s v="226C0702741"/>
    <s v="Rol vervangende lediging"/>
    <n v="0"/>
    <s v="KEER"/>
    <s v="VERVANG-PAPI"/>
    <x v="2"/>
    <s v="H"/>
    <s v="A"/>
    <s v="NL-1"/>
    <x v="1"/>
    <s v="Vervangende lediging papier/karton           "/>
    <n v="0"/>
    <n v="0"/>
    <x v="22"/>
    <n v="800100"/>
    <x v="0"/>
    <s v="VE3212"/>
    <s v="Nee"/>
    <s v="FA Verzamel maand,CS Zuid"/>
    <m/>
    <n v="5"/>
    <x v="4"/>
    <x v="1"/>
    <x v="1"/>
    <x v="1"/>
    <x v="0"/>
    <n v="0"/>
    <n v="0"/>
    <x v="0"/>
    <n v="0"/>
    <n v="0"/>
    <n v="0"/>
    <n v="0"/>
    <n v="0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5-25T00:00:00"/>
    <d v="2022-05-25T00:00:00"/>
    <s v="500030,4342,24050"/>
    <n v="101100"/>
    <s v="brandbaar bedrijfsafval, route"/>
    <n v="200301"/>
    <s v="bedrijfsafval route Green Collective"/>
    <s v="11B720005550"/>
    <s v="226C0702745"/>
    <s v="Rol vervangende lediging"/>
    <n v="0"/>
    <s v="KEER"/>
    <s v="VERVANG-REST"/>
    <x v="15"/>
    <s v="H"/>
    <s v="A"/>
    <s v="NL-1"/>
    <x v="2"/>
    <s v="Vervangende lediging restafval           "/>
    <n v="0"/>
    <n v="0"/>
    <x v="22"/>
    <n v="800100"/>
    <x v="0"/>
    <s v="GC3VNL"/>
    <s v="Nee"/>
    <s v="FA Verzamel maand,CS Zuid"/>
    <m/>
    <n v="5"/>
    <x v="4"/>
    <x v="1"/>
    <x v="1"/>
    <x v="2"/>
    <x v="0"/>
    <n v="0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5-25T00:00:00"/>
    <d v="2022-05-25T00:00:00"/>
    <s v="301385,4342,21106"/>
    <n v="101100"/>
    <s v="brandbaar bedrijfsafval, route"/>
    <n v="200301"/>
    <s v="bedrijfsafval route Green Collective"/>
    <s v="11B720005550"/>
    <s v="226C0702746"/>
    <s v="Rol vervangende lediging"/>
    <n v="1"/>
    <s v="KEER"/>
    <s v="VERVANG-REST"/>
    <x v="15"/>
    <s v="H"/>
    <s v="A"/>
    <s v="NL-1"/>
    <x v="2"/>
    <s v="Vervangende lediging restafval           "/>
    <n v="0"/>
    <n v="0"/>
    <x v="22"/>
    <n v="800100"/>
    <x v="0"/>
    <s v="GC3VNL"/>
    <s v="Nee"/>
    <s v="FA Verzamel maand,CS Zuid"/>
    <m/>
    <n v="5"/>
    <x v="4"/>
    <x v="1"/>
    <x v="1"/>
    <x v="2"/>
    <x v="0"/>
    <n v="0"/>
    <n v="0"/>
    <x v="0"/>
    <n v="0"/>
    <n v="0"/>
    <n v="0"/>
    <n v="0"/>
    <n v="0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5-30T00:00:00"/>
    <d v="2022-05-30T00:00:00"/>
    <n v="3026214342"/>
    <n v="101100"/>
    <s v="brandbaar bedrijfsafval, route"/>
    <n v="200301"/>
    <s v="bedrijfsafval route Green Collective"/>
    <s v="11B720005550"/>
    <s v="226C0703555"/>
    <s v="Rol vervangende lediging"/>
    <n v="1"/>
    <s v="KEER"/>
    <s v="VERVANG-REST"/>
    <x v="15"/>
    <s v="H"/>
    <s v="A"/>
    <s v="NL-1"/>
    <x v="2"/>
    <s v="Vervangende lediging restafval           "/>
    <n v="0"/>
    <n v="0"/>
    <x v="23"/>
    <n v="800100"/>
    <x v="0"/>
    <s v="GC1VNL"/>
    <s v="Nee"/>
    <s v="FA Verzamel maand,CS Zuid"/>
    <m/>
    <n v="5"/>
    <x v="4"/>
    <x v="1"/>
    <x v="1"/>
    <x v="2"/>
    <x v="0"/>
    <n v="0"/>
    <n v="0"/>
    <x v="0"/>
    <n v="0"/>
    <n v="0"/>
    <n v="0"/>
    <n v="0"/>
    <n v="0"/>
  </r>
  <r>
    <n v="474431"/>
    <n v="474494"/>
    <s v="Gemeente Venlo Hulsterweg"/>
    <s v="EcoSmart Nederland"/>
    <s v="EcoSmart Nederland Dienstverlening"/>
    <x v="0"/>
    <x v="3"/>
    <x v="3"/>
    <s v="5912 PL"/>
    <x v="0"/>
    <s v="912k005506"/>
    <s v="Dienstverlening Ecosmart "/>
    <d v="2022-05-17T00:00:00"/>
    <d v="2022-05-17T00:00:00"/>
    <m/>
    <m/>
    <m/>
    <m/>
    <m/>
    <m/>
    <s v="912C0011177"/>
    <m/>
    <n v="3"/>
    <s v="STUK"/>
    <s v="VK QUBIC"/>
    <x v="29"/>
    <s v="H"/>
    <s v="A"/>
    <s v="NL-1"/>
    <x v="2"/>
    <s v="Leveren Qubic Medium Restafval           "/>
    <n v="169"/>
    <n v="507"/>
    <x v="22"/>
    <n v="800800"/>
    <x v="0"/>
    <m/>
    <s v="Ja "/>
    <s v="FA Verzamel maand,CS Zuid"/>
    <m/>
    <n v="5"/>
    <x v="4"/>
    <x v="1"/>
    <x v="1"/>
    <x v="5"/>
    <x v="0"/>
    <n v="507"/>
    <n v="0"/>
    <x v="1"/>
    <n v="0"/>
    <n v="0"/>
    <n v="0"/>
    <n v="0"/>
    <n v="0"/>
  </r>
  <r>
    <n v="474431"/>
    <n v="474494"/>
    <s v="Gemeente Venlo Hulsterweg"/>
    <s v="EcoSmart Nederland"/>
    <s v="EcoSmart Nederland Dienstverlening"/>
    <x v="0"/>
    <x v="3"/>
    <x v="3"/>
    <s v="5912 PL"/>
    <x v="0"/>
    <s v="912k005506"/>
    <s v="Dienstverlening Ecosmart "/>
    <d v="2022-05-17T00:00:00"/>
    <d v="2022-05-17T00:00:00"/>
    <m/>
    <m/>
    <m/>
    <m/>
    <m/>
    <m/>
    <s v="912C0011177"/>
    <m/>
    <n v="3"/>
    <s v="STUK"/>
    <s v="VK QUBIC"/>
    <x v="29"/>
    <s v="H"/>
    <s v="A"/>
    <s v="NL-1"/>
    <x v="2"/>
    <s v="Leveren Qubic Medium PMD           "/>
    <n v="169"/>
    <n v="507"/>
    <x v="22"/>
    <n v="800800"/>
    <x v="0"/>
    <m/>
    <s v="Ja "/>
    <s v="FA Verzamel maand,CS Zuid"/>
    <m/>
    <n v="5"/>
    <x v="4"/>
    <x v="1"/>
    <x v="1"/>
    <x v="5"/>
    <x v="0"/>
    <n v="507"/>
    <n v="0"/>
    <x v="1"/>
    <n v="0"/>
    <n v="0"/>
    <n v="0"/>
    <n v="0"/>
    <n v="0"/>
  </r>
  <r>
    <n v="474431"/>
    <n v="474494"/>
    <s v="Gemeente Venlo Hulsterweg"/>
    <s v="EcoSmart Nederland"/>
    <s v="EcoSmart Nederland Dienstverlening"/>
    <x v="0"/>
    <x v="3"/>
    <x v="3"/>
    <s v="5912 PL"/>
    <x v="0"/>
    <s v="912k005506"/>
    <s v="Dienstverlening Ecosmart "/>
    <d v="2022-05-17T00:00:00"/>
    <d v="2022-05-17T00:00:00"/>
    <m/>
    <m/>
    <m/>
    <m/>
    <m/>
    <m/>
    <s v="912C0011177"/>
    <m/>
    <n v="3"/>
    <s v="STUK"/>
    <s v="VK QUBIC"/>
    <x v="29"/>
    <s v="H"/>
    <s v="A"/>
    <s v="NL-1"/>
    <x v="11"/>
    <s v="Leveren Qubic Medium GFT/Organisch           "/>
    <n v="169"/>
    <n v="507"/>
    <x v="22"/>
    <n v="800800"/>
    <x v="0"/>
    <m/>
    <s v="Ja "/>
    <s v="FA Verzamel maand,CS Zuid"/>
    <m/>
    <n v="5"/>
    <x v="4"/>
    <x v="1"/>
    <x v="1"/>
    <x v="5"/>
    <x v="0"/>
    <n v="507"/>
    <n v="0"/>
    <x v="1"/>
    <n v="0"/>
    <n v="0"/>
    <n v="0"/>
    <n v="0"/>
    <n v="0"/>
  </r>
  <r>
    <n v="474431"/>
    <n v="474494"/>
    <s v="Gemeente Venlo Hulsterweg"/>
    <s v="EcoSmart Nederland"/>
    <s v="EcoSmart Nederland Dienstverlening"/>
    <x v="0"/>
    <x v="3"/>
    <x v="3"/>
    <s v="5912 PL"/>
    <x v="0"/>
    <s v="912k005506"/>
    <s v="Dienstverlening Ecosmart "/>
    <d v="2022-05-17T00:00:00"/>
    <d v="2022-05-17T00:00:00"/>
    <m/>
    <m/>
    <m/>
    <m/>
    <m/>
    <m/>
    <s v="912C0011177"/>
    <m/>
    <n v="3"/>
    <s v="STUK"/>
    <s v="VK QUBIC"/>
    <x v="29"/>
    <s v="H"/>
    <s v="A"/>
    <s v="NL-1"/>
    <x v="7"/>
    <s v="Leveren Qubic Medium Koffiebekers           "/>
    <n v="204"/>
    <n v="612"/>
    <x v="22"/>
    <n v="800800"/>
    <x v="0"/>
    <m/>
    <s v="Ja "/>
    <s v="FA Verzamel maand,CS Zuid"/>
    <m/>
    <n v="5"/>
    <x v="4"/>
    <x v="1"/>
    <x v="1"/>
    <x v="5"/>
    <x v="0"/>
    <n v="612"/>
    <n v="0"/>
    <x v="1"/>
    <n v="0"/>
    <n v="0"/>
    <n v="0"/>
    <n v="0"/>
    <n v="0"/>
  </r>
  <r>
    <n v="474431"/>
    <n v="474494"/>
    <s v="Gemeente Venlo Hulsterweg"/>
    <s v="EcoSmart Nederland"/>
    <s v="EcoSmart Nederland Dienstverlening"/>
    <x v="0"/>
    <x v="3"/>
    <x v="3"/>
    <s v="5912 PL"/>
    <x v="0"/>
    <s v="912k005506"/>
    <s v="Dienstverlening Ecosmart "/>
    <d v="2022-05-17T00:00:00"/>
    <d v="2022-05-17T00:00:00"/>
    <m/>
    <m/>
    <m/>
    <m/>
    <m/>
    <m/>
    <s v="912C0011177"/>
    <m/>
    <n v="3"/>
    <s v="STUK"/>
    <s v="VK QUBIC"/>
    <x v="29"/>
    <s v="H"/>
    <s v="A"/>
    <s v="NL-1"/>
    <x v="12"/>
    <s v="Leveren Qubic Medium Glas           "/>
    <n v="199"/>
    <n v="597"/>
    <x v="22"/>
    <n v="800800"/>
    <x v="0"/>
    <m/>
    <s v="Ja "/>
    <s v="FA Verzamel maand,CS Zuid"/>
    <m/>
    <n v="5"/>
    <x v="4"/>
    <x v="1"/>
    <x v="1"/>
    <x v="5"/>
    <x v="0"/>
    <n v="597"/>
    <n v="0"/>
    <x v="1"/>
    <n v="0"/>
    <n v="0"/>
    <n v="0"/>
    <n v="0"/>
    <n v="0"/>
  </r>
  <r>
    <n v="474431"/>
    <n v="474494"/>
    <s v="Gemeente Venlo Hulsterweg"/>
    <s v="EcoSmart Nederland"/>
    <s v="EcoSmart Nederland Dienstverlening"/>
    <x v="0"/>
    <x v="3"/>
    <x v="3"/>
    <s v="5912 PL"/>
    <x v="0"/>
    <s v="912k005506"/>
    <s v="Dienstverlening Ecosmart "/>
    <d v="2022-05-17T00:00:00"/>
    <d v="2022-05-17T00:00:00"/>
    <m/>
    <m/>
    <m/>
    <m/>
    <m/>
    <m/>
    <s v="912C0011177"/>
    <m/>
    <n v="6"/>
    <s v="STUK"/>
    <s v="VK QUBIC"/>
    <x v="29"/>
    <s v="H"/>
    <s v="A"/>
    <s v="NL-1"/>
    <x v="2"/>
    <s v="Leveren Achter paneel 3x cluster (rest, organics, pmd &amp; glas) 3x los koffiebekers         "/>
    <n v="147"/>
    <n v="882"/>
    <x v="22"/>
    <n v="800800"/>
    <x v="0"/>
    <m/>
    <s v="Ja "/>
    <s v="FA Verzamel maand,CS Zuid"/>
    <m/>
    <n v="5"/>
    <x v="4"/>
    <x v="1"/>
    <x v="1"/>
    <x v="5"/>
    <x v="0"/>
    <n v="882"/>
    <n v="0"/>
    <x v="1"/>
    <n v="0"/>
    <n v="0"/>
    <n v="0"/>
    <n v="0"/>
    <n v="0"/>
  </r>
  <r>
    <n v="474431"/>
    <n v="474494"/>
    <s v="Gemeente Venlo Hulsterweg"/>
    <s v="EcoSmart Nederland"/>
    <s v="EcoSmart Nederland Dienstverlening"/>
    <x v="0"/>
    <x v="3"/>
    <x v="3"/>
    <s v="5912 PL"/>
    <x v="0"/>
    <s v="912k005506"/>
    <s v="Dienstverlening Ecosmart "/>
    <d v="2022-05-17T00:00:00"/>
    <d v="2022-05-17T00:00:00"/>
    <m/>
    <m/>
    <m/>
    <m/>
    <m/>
    <m/>
    <s v="912C0011177"/>
    <m/>
    <n v="1"/>
    <s v="KEER"/>
    <s v="TR BAKWA KEER"/>
    <x v="41"/>
    <s v="H"/>
    <s v="A"/>
    <s v="NL-1"/>
    <x v="2"/>
    <s v="Transport bakwagen per keer           "/>
    <n v="75"/>
    <n v="75"/>
    <x v="22"/>
    <n v="800200"/>
    <x v="0"/>
    <m/>
    <s v="Ja "/>
    <s v="FA Verzamel maand,CS Zuid"/>
    <m/>
    <n v="5"/>
    <x v="4"/>
    <x v="1"/>
    <x v="1"/>
    <x v="5"/>
    <x v="0"/>
    <n v="75"/>
    <n v="0"/>
    <x v="1"/>
    <n v="0"/>
    <n v="0"/>
    <n v="0"/>
    <n v="0"/>
    <n v="0"/>
  </r>
  <r>
    <n v="474431"/>
    <n v="474451"/>
    <s v="Gemeente archief"/>
    <s v="EcoSmart Nederland"/>
    <s v="EcoSmart Nederland Dienstverlening"/>
    <x v="0"/>
    <x v="12"/>
    <x v="12"/>
    <s v="5914 PV"/>
    <x v="0"/>
    <s v="912k005502"/>
    <s v="Eenmalige verkopen "/>
    <d v="2022-05-17T00:00:00"/>
    <d v="2022-05-17T00:00:00"/>
    <m/>
    <m/>
    <m/>
    <m/>
    <m/>
    <m/>
    <s v="912C0011178"/>
    <m/>
    <n v="3"/>
    <s v="STUK"/>
    <s v="VK QUBIC"/>
    <x v="29"/>
    <s v="H"/>
    <s v="A"/>
    <s v="NL-1"/>
    <x v="2"/>
    <s v="Leveren Qubic Restafval           "/>
    <n v="169"/>
    <n v="507"/>
    <x v="22"/>
    <n v="800800"/>
    <x v="0"/>
    <m/>
    <s v="Ja "/>
    <s v="FA Verzamel maand,CS Zuid"/>
    <m/>
    <n v="5"/>
    <x v="4"/>
    <x v="1"/>
    <x v="1"/>
    <x v="5"/>
    <x v="0"/>
    <n v="507"/>
    <n v="0"/>
    <x v="1"/>
    <n v="0"/>
    <n v="0"/>
    <n v="0"/>
    <n v="0"/>
    <n v="0"/>
  </r>
  <r>
    <n v="474431"/>
    <n v="474451"/>
    <s v="Gemeente archief"/>
    <s v="EcoSmart Nederland"/>
    <s v="EcoSmart Nederland Dienstverlening"/>
    <x v="0"/>
    <x v="12"/>
    <x v="12"/>
    <s v="5914 PV"/>
    <x v="0"/>
    <s v="912k005502"/>
    <s v="Eenmalige verkopen "/>
    <d v="2022-05-17T00:00:00"/>
    <d v="2022-05-17T00:00:00"/>
    <m/>
    <m/>
    <m/>
    <m/>
    <m/>
    <m/>
    <s v="912C0011178"/>
    <m/>
    <n v="3"/>
    <s v="STUK"/>
    <s v="VK QUBIC"/>
    <x v="29"/>
    <s v="H"/>
    <s v="A"/>
    <s v="NL-1"/>
    <x v="2"/>
    <s v="Leveren Qubic PMD           "/>
    <n v="169"/>
    <n v="507"/>
    <x v="22"/>
    <n v="800800"/>
    <x v="0"/>
    <m/>
    <s v="Ja "/>
    <s v="FA Verzamel maand,CS Zuid"/>
    <m/>
    <n v="5"/>
    <x v="4"/>
    <x v="1"/>
    <x v="1"/>
    <x v="5"/>
    <x v="0"/>
    <n v="507"/>
    <n v="0"/>
    <x v="1"/>
    <n v="0"/>
    <n v="0"/>
    <n v="0"/>
    <n v="0"/>
    <n v="0"/>
  </r>
  <r>
    <n v="474431"/>
    <n v="474451"/>
    <s v="Gemeente archief"/>
    <s v="EcoSmart Nederland"/>
    <s v="EcoSmart Nederland Dienstverlening"/>
    <x v="0"/>
    <x v="12"/>
    <x v="12"/>
    <s v="5914 PV"/>
    <x v="0"/>
    <s v="912k005502"/>
    <s v="Eenmalige verkopen "/>
    <d v="2022-05-17T00:00:00"/>
    <d v="2022-05-17T00:00:00"/>
    <m/>
    <m/>
    <m/>
    <m/>
    <m/>
    <m/>
    <s v="912C0011178"/>
    <m/>
    <n v="3"/>
    <s v="STUK"/>
    <s v="VK QUBIC"/>
    <x v="29"/>
    <s v="H"/>
    <s v="A"/>
    <s v="NL-1"/>
    <x v="11"/>
    <s v="Leveren Qubic GFT/Organisch           "/>
    <n v="169"/>
    <n v="507"/>
    <x v="22"/>
    <n v="800800"/>
    <x v="0"/>
    <m/>
    <s v="Ja "/>
    <s v="FA Verzamel maand,CS Zuid"/>
    <m/>
    <n v="5"/>
    <x v="4"/>
    <x v="1"/>
    <x v="1"/>
    <x v="5"/>
    <x v="0"/>
    <n v="507"/>
    <n v="0"/>
    <x v="1"/>
    <n v="0"/>
    <n v="0"/>
    <n v="0"/>
    <n v="0"/>
    <n v="0"/>
  </r>
  <r>
    <n v="474431"/>
    <n v="474451"/>
    <s v="Gemeente archief"/>
    <s v="EcoSmart Nederland"/>
    <s v="EcoSmart Nederland Dienstverlening"/>
    <x v="0"/>
    <x v="12"/>
    <x v="12"/>
    <s v="5914 PV"/>
    <x v="0"/>
    <s v="912k005502"/>
    <s v="Eenmalige verkopen "/>
    <d v="2022-05-17T00:00:00"/>
    <d v="2022-05-17T00:00:00"/>
    <m/>
    <m/>
    <m/>
    <m/>
    <m/>
    <m/>
    <s v="912C0011178"/>
    <m/>
    <n v="3"/>
    <s v="STUK"/>
    <s v="VK QUBIC"/>
    <x v="29"/>
    <s v="H"/>
    <s v="A"/>
    <s v="NL-1"/>
    <x v="7"/>
    <s v="Leveren Qubic Koffiebekers           "/>
    <n v="204"/>
    <n v="612"/>
    <x v="22"/>
    <n v="800800"/>
    <x v="0"/>
    <m/>
    <s v="Ja "/>
    <s v="FA Verzamel maand,CS Zuid"/>
    <m/>
    <n v="5"/>
    <x v="4"/>
    <x v="1"/>
    <x v="1"/>
    <x v="5"/>
    <x v="0"/>
    <n v="612"/>
    <n v="0"/>
    <x v="1"/>
    <n v="0"/>
    <n v="0"/>
    <n v="0"/>
    <n v="0"/>
    <n v="0"/>
  </r>
  <r>
    <n v="474431"/>
    <n v="474451"/>
    <s v="Gemeente archief"/>
    <s v="EcoSmart Nederland"/>
    <s v="EcoSmart Nederland Dienstverlening"/>
    <x v="0"/>
    <x v="12"/>
    <x v="12"/>
    <s v="5914 PV"/>
    <x v="0"/>
    <s v="912k005502"/>
    <s v="Eenmalige verkopen "/>
    <d v="2022-05-17T00:00:00"/>
    <d v="2022-05-17T00:00:00"/>
    <m/>
    <m/>
    <m/>
    <m/>
    <m/>
    <m/>
    <s v="912C0011178"/>
    <m/>
    <n v="3"/>
    <s v="STUK"/>
    <s v="VK QUBIC"/>
    <x v="29"/>
    <s v="H"/>
    <s v="A"/>
    <s v="NL-1"/>
    <x v="12"/>
    <s v="Leveren Qubic Glas           "/>
    <n v="199"/>
    <n v="597"/>
    <x v="22"/>
    <n v="800800"/>
    <x v="0"/>
    <m/>
    <s v="Ja "/>
    <s v="FA Verzamel maand,CS Zuid"/>
    <m/>
    <n v="5"/>
    <x v="4"/>
    <x v="1"/>
    <x v="1"/>
    <x v="5"/>
    <x v="0"/>
    <n v="597"/>
    <n v="0"/>
    <x v="1"/>
    <n v="0"/>
    <n v="0"/>
    <n v="0"/>
    <n v="0"/>
    <n v="0"/>
  </r>
  <r>
    <n v="474431"/>
    <n v="474451"/>
    <s v="Gemeente archief"/>
    <s v="EcoSmart Nederland"/>
    <s v="EcoSmart Nederland Dienstverlening"/>
    <x v="0"/>
    <x v="12"/>
    <x v="12"/>
    <s v="5914 PV"/>
    <x v="0"/>
    <s v="912k005502"/>
    <s v="Eenmalige verkopen "/>
    <d v="2022-05-17T00:00:00"/>
    <d v="2022-05-17T00:00:00"/>
    <m/>
    <m/>
    <m/>
    <m/>
    <m/>
    <m/>
    <s v="912C0011178"/>
    <m/>
    <n v="6"/>
    <s v="STUK"/>
    <s v="VK QUBIC"/>
    <x v="29"/>
    <s v="H"/>
    <s v="A"/>
    <s v="NL-1"/>
    <x v="2"/>
    <s v="Leveren Achter paneel 3x cluster (rest, organics, pmd &amp; glas) 3x los koffiebekers         "/>
    <n v="147"/>
    <n v="882"/>
    <x v="22"/>
    <n v="800800"/>
    <x v="0"/>
    <m/>
    <s v="Ja "/>
    <s v="FA Verzamel maand,CS Zuid"/>
    <m/>
    <n v="5"/>
    <x v="4"/>
    <x v="1"/>
    <x v="1"/>
    <x v="5"/>
    <x v="0"/>
    <n v="882"/>
    <n v="0"/>
    <x v="1"/>
    <n v="0"/>
    <n v="0"/>
    <n v="0"/>
    <n v="0"/>
    <n v="0"/>
  </r>
  <r>
    <n v="474431"/>
    <n v="474451"/>
    <s v="Gemeente archief"/>
    <s v="EcoSmart Nederland"/>
    <s v="EcoSmart Nederland Dienstverlening"/>
    <x v="0"/>
    <x v="12"/>
    <x v="12"/>
    <s v="5914 PV"/>
    <x v="0"/>
    <s v="912k005502"/>
    <s v="Eenmalige verkopen "/>
    <d v="2022-05-17T00:00:00"/>
    <d v="2022-05-17T00:00:00"/>
    <m/>
    <m/>
    <m/>
    <m/>
    <m/>
    <m/>
    <s v="912C0011178"/>
    <m/>
    <n v="1"/>
    <s v="KEER"/>
    <s v="TR BAKWA KEER"/>
    <x v="41"/>
    <s v="H"/>
    <s v="A"/>
    <s v="NL-1"/>
    <x v="2"/>
    <s v="Transport bakwagen per keer           "/>
    <n v="75"/>
    <n v="75"/>
    <x v="22"/>
    <n v="800200"/>
    <x v="0"/>
    <m/>
    <s v="Ja "/>
    <s v="FA Verzamel maand,CS Zuid"/>
    <m/>
    <n v="5"/>
    <x v="4"/>
    <x v="1"/>
    <x v="1"/>
    <x v="5"/>
    <x v="0"/>
    <n v="75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5-18T00:00:00"/>
    <d v="2022-05-18T00:00:00"/>
    <s v="500020,4342,24010"/>
    <n v="601100"/>
    <s v="hol bont glas, route"/>
    <n v="200102"/>
    <s v="hol bont glas, route VGW"/>
    <s v="11B720001945"/>
    <s v="226C0700951"/>
    <s v="240 mini k-vg/geel deksel"/>
    <n v="1"/>
    <s v="STUK"/>
    <s v="EL0240-GLAS"/>
    <x v="39"/>
    <s v="H"/>
    <s v="A"/>
    <s v="NL-1"/>
    <x v="12"/>
    <s v="Extra lediging 240 ltr. glas rolcontainer          "/>
    <n v="14.15"/>
    <n v="14.15"/>
    <x v="22"/>
    <n v="800100"/>
    <x v="0"/>
    <s v="VE3412"/>
    <s v="Ja "/>
    <s v="FA Verzamel maand,CS Zuid"/>
    <m/>
    <n v="5"/>
    <x v="4"/>
    <x v="1"/>
    <x v="1"/>
    <x v="7"/>
    <x v="10"/>
    <n v="14.15"/>
    <n v="0"/>
    <x v="0"/>
    <n v="12.78"/>
    <n v="44.1"/>
    <n v="0.45"/>
    <n v="0.45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5-20T00:00:00"/>
    <d v="2022-05-20T00:00:00"/>
    <m/>
    <m/>
    <m/>
    <m/>
    <m/>
    <m/>
    <s v="274C0012485"/>
    <m/>
    <n v="1"/>
    <s v="KEER"/>
    <s v="TR BAKWA RIT"/>
    <x v="9"/>
    <s v="H"/>
    <s v="A"/>
    <s v="NL-1"/>
    <x v="4"/>
    <s v="Transport bakwagen per rit           "/>
    <n v="270.05"/>
    <n v="270.05"/>
    <x v="23"/>
    <n v="800100"/>
    <x v="0"/>
    <m/>
    <s v="Ja "/>
    <s v="FA Verzamel maand,CS Zuid"/>
    <m/>
    <n v="5"/>
    <x v="4"/>
    <x v="1"/>
    <x v="1"/>
    <x v="4"/>
    <x v="0"/>
    <n v="270.05"/>
    <n v="0"/>
    <x v="0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5-20T00:00:00"/>
    <d v="2022-05-20T00:00:00"/>
    <m/>
    <n v="755200"/>
    <s v="NPI ter vertrouwelijke vernietiging, niet route"/>
    <n v="200199"/>
    <s v="NPI ter vertrouwelijke vernietiging, niet route"/>
    <s v="93DTBNPI0005"/>
    <s v="274C0012485"/>
    <m/>
    <n v="0.15"/>
    <s v="TON"/>
    <s v="VX07NPIVERT-TON"/>
    <x v="10"/>
    <n v="0"/>
    <s v="A"/>
    <s v="NL-1"/>
    <x v="4"/>
    <s v="Inzameling NPI ter vertrouwelijke vernietiging per ton           "/>
    <n v="227.67"/>
    <n v="34.15"/>
    <x v="23"/>
    <n v="800500"/>
    <x v="0"/>
    <m/>
    <s v="Ja "/>
    <s v="FA Verzamel maand,CS Zuid"/>
    <m/>
    <n v="5"/>
    <x v="4"/>
    <x v="1"/>
    <x v="1"/>
    <x v="4"/>
    <x v="12"/>
    <n v="34.15"/>
    <n v="0"/>
    <x v="0"/>
    <n v="29.099999999999998"/>
    <n v="126"/>
    <n v="24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5-20T00:00:00"/>
    <d v="2022-05-20T00:00:00"/>
    <m/>
    <m/>
    <m/>
    <m/>
    <m/>
    <m/>
    <s v="274C0012485"/>
    <m/>
    <n v="1"/>
    <s v="STUK"/>
    <s v="IN PALLET"/>
    <x v="11"/>
    <s v="H"/>
    <s v="A"/>
    <s v="NL-1"/>
    <x v="5"/>
    <s v="Pallet per stuk           "/>
    <n v="0"/>
    <n v="0"/>
    <x v="23"/>
    <n v="800400"/>
    <x v="0"/>
    <m/>
    <s v="Nee"/>
    <s v="FA Verzamel maand,CS Zuid"/>
    <m/>
    <n v="5"/>
    <x v="4"/>
    <x v="1"/>
    <x v="1"/>
    <x v="5"/>
    <x v="0"/>
    <n v="0"/>
    <n v="0"/>
    <x v="1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5-20T00:00:00"/>
    <d v="2022-05-20T00:00:00"/>
    <m/>
    <m/>
    <m/>
    <m/>
    <m/>
    <m/>
    <s v="274C0012485"/>
    <s v="Extra dienst"/>
    <n v="1"/>
    <s v="KEER"/>
    <s v="VERKLARING"/>
    <x v="12"/>
    <s v="H"/>
    <s v="A"/>
    <s v="NL-1"/>
    <x v="4"/>
    <s v="Vernietigingsverklaring           "/>
    <n v="79.42"/>
    <n v="79.42"/>
    <x v="23"/>
    <n v="861020"/>
    <x v="0"/>
    <m/>
    <s v="Ja "/>
    <s v="FA Verzamel maand,CS Zuid"/>
    <m/>
    <n v="5"/>
    <x v="4"/>
    <x v="1"/>
    <x v="1"/>
    <x v="4"/>
    <x v="0"/>
    <n v="79.42"/>
    <n v="0"/>
    <x v="0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8"/>
    <s v="Koffiebekerzakken verkoop "/>
    <d v="2022-06-03T00:00:00"/>
    <d v="2022-06-03T00:00:00"/>
    <m/>
    <m/>
    <m/>
    <m/>
    <m/>
    <m/>
    <s v="226C0705015"/>
    <m/>
    <n v="75"/>
    <s v="STUK"/>
    <s v="VK0080KROL-KART"/>
    <x v="19"/>
    <s v="H"/>
    <s v="A"/>
    <s v="NL-1"/>
    <x v="7"/>
    <s v="Levering 80 liter kartonnen bekers zakken per rol          "/>
    <n v="9.0299999999999994"/>
    <n v="677.18"/>
    <x v="24"/>
    <n v="800800"/>
    <x v="0"/>
    <m/>
    <s v="Ja "/>
    <s v="FA Verzamel maand,CS Zuid"/>
    <m/>
    <n v="6"/>
    <x v="5"/>
    <x v="1"/>
    <x v="1"/>
    <x v="5"/>
    <x v="0"/>
    <n v="677.18"/>
    <n v="0"/>
    <x v="1"/>
    <n v="0"/>
    <n v="0"/>
    <n v="0"/>
    <n v="0"/>
    <n v="0"/>
  </r>
  <r>
    <n v="474431"/>
    <n v="474487"/>
    <s v="Stadskantoor"/>
    <s v="Rolcontainerdiensten"/>
    <s v="ROL,SPG,RCM Zuid"/>
    <x v="0"/>
    <x v="1"/>
    <x v="1"/>
    <s v="5912 AG"/>
    <x v="0"/>
    <s v="226k213188"/>
    <s v="Foliezakken 400 liter op afroep "/>
    <d v="2022-06-07T00:00:00"/>
    <d v="2022-06-07T00:00:00"/>
    <s v="500020,4342,24010 vk 5 dozen 60 rollen, 400 liter zakken iov R. Smits"/>
    <m/>
    <m/>
    <m/>
    <m/>
    <m/>
    <s v="226C0705619"/>
    <m/>
    <n v="60"/>
    <s v="STUK"/>
    <s v="VK0400FZH-FOLIE"/>
    <x v="42"/>
    <s v="H"/>
    <s v="A"/>
    <s v="NL-1"/>
    <x v="3"/>
    <s v="Verkoop 400 ltr. houder voor foliezakken           "/>
    <n v="66.61"/>
    <n v="3996.63"/>
    <x v="23"/>
    <n v="800800"/>
    <x v="0"/>
    <m/>
    <s v="Ja "/>
    <s v="FA Verzamel maand,CS Zuid"/>
    <m/>
    <n v="6"/>
    <x v="5"/>
    <x v="1"/>
    <x v="1"/>
    <x v="3"/>
    <x v="0"/>
    <n v="3996.63"/>
    <n v="0"/>
    <x v="0"/>
    <n v="0"/>
    <n v="0"/>
    <n v="0"/>
    <n v="0"/>
    <n v="0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6-03T00:00:00"/>
    <d v="2022-06-03T00:00:00"/>
    <s v="500030,4342,24050"/>
    <n v="1601010"/>
    <s v="brandbaar bedrijfsafval ter overslag"/>
    <n v="200301"/>
    <s v="bedrijfsafval ter overslag Green Collective"/>
    <s v="11B720005533"/>
    <s v="226C0705391"/>
    <s v="Rol vervangende lediging"/>
    <n v="0"/>
    <s v="KEER"/>
    <s v="VERVANG-REST"/>
    <x v="15"/>
    <s v="H"/>
    <s v="A"/>
    <s v="NL-1"/>
    <x v="9"/>
    <s v="Vervangende lediging restafval           "/>
    <n v="0"/>
    <n v="0"/>
    <x v="23"/>
    <n v="800100"/>
    <x v="0"/>
    <s v="GC5VNL"/>
    <s v="Nee"/>
    <s v="FA Verzamel maand,CS Zuid"/>
    <m/>
    <n v="6"/>
    <x v="5"/>
    <x v="1"/>
    <x v="1"/>
    <x v="5"/>
    <x v="0"/>
    <n v="0"/>
    <n v="0"/>
    <x v="1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6-07T00:00:00"/>
    <d v="2022-06-07T00:00:00"/>
    <s v="301385,4342,21002"/>
    <n v="707100"/>
    <s v="papier &amp; karton, route"/>
    <n v="200101"/>
    <s v="papier &amp; karton, route"/>
    <s v="11B720001950"/>
    <s v="226C0705892"/>
    <s v="660 din k-vg/blauw deksel"/>
    <n v="1"/>
    <s v="STUK"/>
    <s v="LE0660-PAPI"/>
    <x v="1"/>
    <s v="H"/>
    <s v="A"/>
    <s v="NL-1"/>
    <x v="1"/>
    <s v="Lediging 660 ltr. papier/karton rolcontainer          "/>
    <n v="11.25"/>
    <n v="11.25"/>
    <x v="23"/>
    <n v="800100"/>
    <x v="0"/>
    <s v="VE2212"/>
    <s v="Ja "/>
    <s v="FA Verzamel maand,CS Zuid"/>
    <m/>
    <n v="6"/>
    <x v="5"/>
    <x v="1"/>
    <x v="1"/>
    <x v="1"/>
    <x v="1"/>
    <n v="11.25"/>
    <n v="0"/>
    <x v="0"/>
    <n v="4.1440000000000001"/>
    <n v="22.12"/>
    <n v="2.2400000000000002"/>
    <n v="2.2400000000000002"/>
    <n v="1.4000000000000001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6-09T00:00:00"/>
    <d v="2022-06-09T00:00:00"/>
    <s v="500030,4342,24050"/>
    <n v="101100"/>
    <s v="brandbaar bedrijfsafval, route"/>
    <n v="200301"/>
    <s v="bedrijfsafval route Green Collective"/>
    <s v="11B720005550"/>
    <s v="226C0706764"/>
    <s v="Rol vervangende lediging"/>
    <n v="1"/>
    <s v="KEER"/>
    <s v="VERVANG-REST"/>
    <x v="15"/>
    <s v="H"/>
    <s v="A"/>
    <s v="NL-1"/>
    <x v="2"/>
    <s v="Vervangende lediging restafval           "/>
    <n v="0"/>
    <n v="0"/>
    <x v="23"/>
    <n v="800100"/>
    <x v="0"/>
    <s v="GC4VNL"/>
    <s v="Nee"/>
    <s v="FA Verzamel maand,CS Zuid"/>
    <m/>
    <n v="6"/>
    <x v="5"/>
    <x v="1"/>
    <x v="1"/>
    <x v="2"/>
    <x v="0"/>
    <n v="0"/>
    <n v="0"/>
    <x v="0"/>
    <n v="0"/>
    <n v="0"/>
    <n v="0"/>
    <n v="0"/>
    <n v="0"/>
  </r>
  <r>
    <n v="474431"/>
    <n v="474500"/>
    <s v="Gemeente Venlo Monseigneur Nolensplein"/>
    <s v="Container mutaties rol"/>
    <s v="ROL,SPG,RCM Zuid"/>
    <x v="0"/>
    <x v="0"/>
    <x v="0"/>
    <s v="5911 GG"/>
    <x v="0"/>
    <s v="226k246149"/>
    <s v="RCM "/>
    <d v="2022-06-13T00:00:00"/>
    <d v="2022-06-13T00:00:00"/>
    <m/>
    <m/>
    <m/>
    <m/>
    <m/>
    <m/>
    <s v="226C0707420"/>
    <s v="240 mini k-grs bruin deksl"/>
    <n v="1"/>
    <s v="STUK"/>
    <s v="PL0240"/>
    <x v="13"/>
    <s v="H"/>
    <s v="A"/>
    <s v="NL-1"/>
    <x v="7"/>
    <s v="Plaatsen 240 ltr. rolcontainer           "/>
    <n v="79.430000000000007"/>
    <n v="79.430000000000007"/>
    <x v="23"/>
    <n v="800100"/>
    <x v="0"/>
    <n v="10303"/>
    <s v="Ja "/>
    <s v="FA Verzamel maand,CS Zuid"/>
    <m/>
    <n v="6"/>
    <x v="5"/>
    <x v="1"/>
    <x v="1"/>
    <x v="5"/>
    <x v="0"/>
    <n v="79.430000000000007"/>
    <n v="0"/>
    <x v="1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6-14T00:00:00"/>
    <d v="2022-06-14T00:00:00"/>
    <m/>
    <m/>
    <m/>
    <m/>
    <m/>
    <m/>
    <s v="274C0012602"/>
    <m/>
    <n v="1"/>
    <s v="KEER"/>
    <s v="TR BAKWA RIT"/>
    <x v="9"/>
    <s v="H"/>
    <s v="A"/>
    <s v="NL-1"/>
    <x v="4"/>
    <s v="Transport bakwagen per rit           "/>
    <n v="270.05"/>
    <n v="270.05"/>
    <x v="25"/>
    <n v="800100"/>
    <x v="0"/>
    <m/>
    <s v="Ja "/>
    <s v="FA Verzamel maand,CS Zuid"/>
    <m/>
    <n v="6"/>
    <x v="5"/>
    <x v="1"/>
    <x v="1"/>
    <x v="4"/>
    <x v="0"/>
    <n v="270.05"/>
    <n v="0"/>
    <x v="0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6-14T00:00:00"/>
    <d v="2022-06-14T00:00:00"/>
    <m/>
    <n v="755200"/>
    <s v="NPI ter vertrouwelijke vernietiging, niet route"/>
    <n v="200199"/>
    <s v="NPI ter vertrouwelijke vernietiging, niet route"/>
    <s v="93DTBNPI0005"/>
    <s v="274C0012602"/>
    <m/>
    <n v="0.12"/>
    <s v="TON"/>
    <s v="VX07NPIVERT-TON"/>
    <x v="10"/>
    <n v="0"/>
    <s v="A"/>
    <s v="NL-1"/>
    <x v="4"/>
    <s v="Inzameling NPI ter vertrouwelijke vernietiging per ton           "/>
    <n v="227.67"/>
    <n v="27.32"/>
    <x v="25"/>
    <n v="800500"/>
    <x v="0"/>
    <m/>
    <s v="Ja "/>
    <s v="FA Verzamel maand,CS Zuid"/>
    <m/>
    <n v="6"/>
    <x v="5"/>
    <x v="1"/>
    <x v="1"/>
    <x v="4"/>
    <x v="11"/>
    <n v="27.32"/>
    <n v="0"/>
    <x v="0"/>
    <n v="23.279999999999998"/>
    <n v="100.8"/>
    <n v="19.2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6-14T00:00:00"/>
    <d v="2022-06-14T00:00:00"/>
    <m/>
    <m/>
    <m/>
    <m/>
    <m/>
    <m/>
    <s v="274C0012602"/>
    <m/>
    <n v="1"/>
    <s v="STUK"/>
    <s v="IN PALLET"/>
    <x v="11"/>
    <s v="H"/>
    <s v="A"/>
    <s v="NL-1"/>
    <x v="5"/>
    <s v="Pallet per stuk           "/>
    <n v="0"/>
    <n v="0"/>
    <x v="25"/>
    <n v="800400"/>
    <x v="0"/>
    <m/>
    <s v="Nee"/>
    <s v="FA Verzamel maand,CS Zuid"/>
    <m/>
    <n v="6"/>
    <x v="5"/>
    <x v="1"/>
    <x v="1"/>
    <x v="5"/>
    <x v="0"/>
    <n v="0"/>
    <n v="0"/>
    <x v="1"/>
    <n v="0"/>
    <n v="0"/>
    <n v="0"/>
    <n v="0"/>
    <n v="0"/>
  </r>
  <r>
    <n v="474431"/>
    <n v="474487"/>
    <s v="Stadskantoor"/>
    <s v="Bakwagens"/>
    <s v="Breda Destra Data Inzameling"/>
    <x v="0"/>
    <x v="1"/>
    <x v="1"/>
    <s v="5912 AG"/>
    <x v="0"/>
    <s v="274k003885"/>
    <s v="Gevonden voorwerpen vertrouwelijke vernietiging via bak In 500L DD container"/>
    <d v="2022-06-14T00:00:00"/>
    <d v="2022-06-14T00:00:00"/>
    <m/>
    <m/>
    <m/>
    <m/>
    <m/>
    <m/>
    <s v="274C0012602"/>
    <s v="Extra dienst"/>
    <n v="1"/>
    <s v="KEER"/>
    <s v="VERKLARING"/>
    <x v="12"/>
    <s v="H"/>
    <s v="A"/>
    <s v="NL-1"/>
    <x v="4"/>
    <s v="Vernietigingsverklaring           "/>
    <n v="79.42"/>
    <n v="79.42"/>
    <x v="25"/>
    <n v="861020"/>
    <x v="0"/>
    <m/>
    <s v="Ja "/>
    <s v="FA Verzamel maand,CS Zuid"/>
    <m/>
    <n v="6"/>
    <x v="5"/>
    <x v="1"/>
    <x v="1"/>
    <x v="4"/>
    <x v="0"/>
    <n v="79.42"/>
    <n v="0"/>
    <x v="0"/>
    <n v="0"/>
    <n v="0"/>
    <n v="0"/>
    <n v="0"/>
    <n v="0"/>
  </r>
  <r>
    <n v="474431"/>
    <n v="474494"/>
    <s v="Gemeente Venlo Hulsterweg"/>
    <s v="Container mutaties rol"/>
    <s v="ROL,SPG,RCM Zuid"/>
    <x v="0"/>
    <x v="3"/>
    <x v="3"/>
    <s v="5912 PL"/>
    <x v="0"/>
    <s v="226k243936"/>
    <s v="RCM "/>
    <d v="2022-07-04T00:00:00"/>
    <d v="2022-07-04T00:00:00"/>
    <m/>
    <m/>
    <m/>
    <m/>
    <m/>
    <m/>
    <s v="226C0713815"/>
    <s v="240 mini k-vg/geel deksel"/>
    <n v="1"/>
    <s v="STUK"/>
    <s v="PL0240"/>
    <x v="13"/>
    <s v="H"/>
    <s v="A"/>
    <s v="NL-1"/>
    <x v="12"/>
    <s v="Plaatsen 240 ltr. rolcontainer           "/>
    <n v="0"/>
    <n v="0"/>
    <x v="25"/>
    <n v="800100"/>
    <x v="0"/>
    <n v="10303"/>
    <s v="Nee"/>
    <s v="FA Verzamel maand,CS Zuid"/>
    <m/>
    <n v="7"/>
    <x v="6"/>
    <x v="2"/>
    <x v="1"/>
    <x v="7"/>
    <x v="0"/>
    <n v="0"/>
    <n v="0"/>
    <x v="0"/>
    <n v="0"/>
    <n v="0"/>
    <n v="0"/>
    <n v="0"/>
    <n v="0"/>
  </r>
  <r>
    <n v="474431"/>
    <n v="474494"/>
    <s v="Gemeente Venlo Hulsterweg"/>
    <s v="Container mutaties rol"/>
    <s v="ROL,SPG,RCM Zuid"/>
    <x v="0"/>
    <x v="3"/>
    <x v="3"/>
    <s v="5912 PL"/>
    <x v="0"/>
    <s v="226k243936"/>
    <s v="RCM "/>
    <d v="2022-07-04T00:00:00"/>
    <d v="2022-07-04T00:00:00"/>
    <m/>
    <m/>
    <m/>
    <m/>
    <m/>
    <m/>
    <s v="226C0713815"/>
    <s v="240 mini k-vg/oranje deks"/>
    <n v="1"/>
    <s v="STUK"/>
    <s v="PL0240"/>
    <x v="13"/>
    <s v="H"/>
    <s v="A"/>
    <s v="NL-1"/>
    <x v="10"/>
    <s v="Plaatsen 240 ltr. rolcontainer           "/>
    <n v="0"/>
    <n v="0"/>
    <x v="25"/>
    <n v="800100"/>
    <x v="0"/>
    <n v="10303"/>
    <s v="Ja "/>
    <s v="FA Verzamel maand,CS Zuid"/>
    <m/>
    <n v="7"/>
    <x v="6"/>
    <x v="2"/>
    <x v="1"/>
    <x v="5"/>
    <x v="0"/>
    <n v="0"/>
    <n v="0"/>
    <x v="1"/>
    <n v="0"/>
    <n v="0"/>
    <n v="0"/>
    <n v="0"/>
    <n v="0"/>
  </r>
  <r>
    <n v="474431"/>
    <n v="474494"/>
    <s v="Gemeente Venlo Hulsterweg"/>
    <s v="Container mutaties rol"/>
    <s v="ROL,SPG,RCM Zuid"/>
    <x v="0"/>
    <x v="3"/>
    <x v="3"/>
    <s v="5912 PL"/>
    <x v="0"/>
    <s v="226k243936"/>
    <s v="RCM "/>
    <d v="2022-07-04T00:00:00"/>
    <d v="2022-07-04T00:00:00"/>
    <m/>
    <m/>
    <m/>
    <m/>
    <m/>
    <m/>
    <s v="226C0713815"/>
    <s v="Extra dienst"/>
    <n v="1"/>
    <s v="KEER"/>
    <s v="HK PLAATSING"/>
    <x v="40"/>
    <s v="H"/>
    <s v="A"/>
    <s v="NL-1"/>
    <x v="12"/>
    <s v="Handelingskosten plaatsing containers per keer          "/>
    <n v="79.430000000000007"/>
    <n v="79.430000000000007"/>
    <x v="25"/>
    <n v="800100"/>
    <x v="0"/>
    <n v="10303"/>
    <s v="Ja "/>
    <s v="FA Verzamel maand,CS Zuid"/>
    <m/>
    <n v="7"/>
    <x v="6"/>
    <x v="2"/>
    <x v="1"/>
    <x v="7"/>
    <x v="0"/>
    <n v="79.430000000000007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881"/>
    <s v="Swill 120 liter abonnement "/>
    <d v="2022-07-06T00:00:00"/>
    <d v="2022-07-06T00:00:00"/>
    <m/>
    <n v="1120100"/>
    <s v="swill, route"/>
    <n v="20304"/>
    <s v="swill, route"/>
    <n v="108600000181"/>
    <s v="941C0158237"/>
    <s v="120 ltr rolcont. swill"/>
    <n v="1"/>
    <s v="STUK"/>
    <s v="PL0120 ZR"/>
    <x v="32"/>
    <s v="H"/>
    <s v="A"/>
    <s v="NL-1"/>
    <x v="0"/>
    <s v="Plaatsen 120 liter rolcontainer           "/>
    <n v="0"/>
    <n v="0"/>
    <x v="25"/>
    <n v="800100"/>
    <x v="0"/>
    <n v="310006"/>
    <s v="Nee"/>
    <s v="FA Verzamel maand,CS Zuid"/>
    <m/>
    <n v="7"/>
    <x v="6"/>
    <x v="2"/>
    <x v="1"/>
    <x v="0"/>
    <x v="0"/>
    <n v="0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7-12T00:00:00"/>
    <d v="2022-07-12T00:00:00"/>
    <s v="301385,4342,21106"/>
    <n v="101100"/>
    <s v="brandbaar bedrijfsafval, route"/>
    <n v="200301"/>
    <s v="bedrijfsafval route Green Collective"/>
    <s v="11B720005550"/>
    <s v="226C0718077"/>
    <s v="Rol vervangende lediging"/>
    <n v="1"/>
    <s v="KEER"/>
    <s v="VERVANG-REST"/>
    <x v="15"/>
    <s v="H"/>
    <s v="A"/>
    <s v="NL-1"/>
    <x v="2"/>
    <s v="Vervangende lediging restafval           "/>
    <n v="0"/>
    <n v="0"/>
    <x v="25"/>
    <n v="800100"/>
    <x v="0"/>
    <s v="GC2VNL"/>
    <s v="Nee"/>
    <s v="FA Verzamel maand,CS Zuid"/>
    <m/>
    <n v="7"/>
    <x v="6"/>
    <x v="2"/>
    <x v="1"/>
    <x v="2"/>
    <x v="0"/>
    <n v="0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7-14T00:00:00"/>
    <d v="2022-07-14T00:00:00"/>
    <s v="301385,4342,21106"/>
    <n v="101100"/>
    <s v="brandbaar bedrijfsafval, route"/>
    <n v="200301"/>
    <s v="bedrijfsafval route Green Collective"/>
    <s v="11B720005550"/>
    <s v="226C0717189"/>
    <s v="Rol vervangende lediging"/>
    <n v="1"/>
    <s v="KEER"/>
    <s v="VERVANG-REST"/>
    <x v="15"/>
    <s v="H"/>
    <s v="A"/>
    <s v="NL-1"/>
    <x v="2"/>
    <s v="Vervangende lediging restafval           "/>
    <n v="0"/>
    <n v="0"/>
    <x v="25"/>
    <n v="800100"/>
    <x v="0"/>
    <s v="GC4VNL"/>
    <s v="Nee"/>
    <s v="FA Verzamel maand,CS Zuid"/>
    <m/>
    <n v="7"/>
    <x v="6"/>
    <x v="2"/>
    <x v="1"/>
    <x v="2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7-19T00:00:00"/>
    <d v="2022-07-19T00:00:00"/>
    <s v="301385,4342,21002"/>
    <n v="707100"/>
    <s v="papier &amp; karton, route"/>
    <n v="200101"/>
    <s v="papier &amp; karton, route"/>
    <s v="11B720001950"/>
    <s v="226C0718354"/>
    <s v="660 din k-vg/blauw deksel"/>
    <n v="1"/>
    <s v="STUK"/>
    <s v="LE0660-PAPI"/>
    <x v="1"/>
    <s v="H"/>
    <s v="A"/>
    <s v="NL-1"/>
    <x v="1"/>
    <s v="Lediging 660 ltr. papier/karton rolcontainer          "/>
    <n v="11.25"/>
    <n v="11.25"/>
    <x v="25"/>
    <n v="800100"/>
    <x v="0"/>
    <s v="VE2212"/>
    <s v="Ja "/>
    <s v="FA Verzamel maand,CS Zuid"/>
    <m/>
    <n v="7"/>
    <x v="6"/>
    <x v="2"/>
    <x v="1"/>
    <x v="1"/>
    <x v="1"/>
    <n v="11.25"/>
    <n v="0"/>
    <x v="0"/>
    <n v="4.1440000000000001"/>
    <n v="22.12"/>
    <n v="2.2400000000000002"/>
    <n v="2.2400000000000002"/>
    <n v="1.4000000000000001"/>
  </r>
  <r>
    <n v="474431"/>
    <n v="474500"/>
    <s v="Gemeente Venlo Monseigneur Nolensplein"/>
    <s v="Rolcontainerdiensten"/>
    <s v="ROL,SPG,RCM Zuid"/>
    <x v="0"/>
    <x v="0"/>
    <x v="0"/>
    <s v="5911 GG"/>
    <x v="0"/>
    <s v="226k246147"/>
    <s v="Koffiebekers 240 liter abonnement "/>
    <d v="2022-07-26T00:00:00"/>
    <d v="2022-07-26T00:00:00"/>
    <m/>
    <n v="752100"/>
    <s v="papier ter vertrouwelijke vernietiging, route"/>
    <n v="200101"/>
    <s v="papier vertr. vernietiging, route"/>
    <n v="930020002177"/>
    <s v="226C0720394"/>
    <s v="Rol vervangende lediging"/>
    <n v="2"/>
    <s v="KEER"/>
    <s v="VERVANG-KARTBEK"/>
    <x v="43"/>
    <s v="H"/>
    <s v="A"/>
    <s v="NL-1"/>
    <x v="7"/>
    <s v="Vervangende lediging kartonnen bekers           "/>
    <n v="0"/>
    <n v="0"/>
    <x v="25"/>
    <n v="800100"/>
    <x v="0"/>
    <s v="MA2311"/>
    <s v="Nee"/>
    <s v="FA Verzamel maand,CS Zuid"/>
    <m/>
    <n v="7"/>
    <x v="6"/>
    <x v="2"/>
    <x v="1"/>
    <x v="5"/>
    <x v="0"/>
    <n v="0"/>
    <n v="0"/>
    <x v="1"/>
    <n v="0"/>
    <n v="0"/>
    <n v="0"/>
    <n v="0"/>
    <n v="0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2-01-01T00:00:00"/>
    <d v="2022-01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17"/>
    <n v="800100"/>
    <x v="1"/>
    <s v="GC5VNL"/>
    <s v="Ja "/>
    <s v="FA Verzamel maand,CS Zuid"/>
    <m/>
    <n v="1"/>
    <x v="0"/>
    <x v="0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2-02-01T00:00:00"/>
    <d v="2022-02-28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19"/>
    <n v="800100"/>
    <x v="1"/>
    <s v="GC5VNL,GC5VNL"/>
    <s v="Ja "/>
    <s v="FA Verzamel maand,CS Zuid"/>
    <m/>
    <n v="2"/>
    <x v="1"/>
    <x v="0"/>
    <x v="1"/>
    <x v="2"/>
    <x v="14"/>
    <n v="106.39"/>
    <n v="0"/>
    <x v="0"/>
    <n v="0"/>
    <n v="18.029605263157894"/>
    <n v="129.81315789473683"/>
    <n v="133.4190789473684"/>
    <n v="79.330263157894734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2-03-01T00:00:00"/>
    <d v="2022-03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0"/>
    <n v="800100"/>
    <x v="1"/>
    <s v="GC5VNL,GC5VNL,GC5VNL"/>
    <s v="Ja "/>
    <s v="FA Verzamel maand,CS Zuid"/>
    <m/>
    <n v="3"/>
    <x v="2"/>
    <x v="0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2-04-01T00:00:00"/>
    <d v="2022-04-30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1"/>
    <n v="800100"/>
    <x v="1"/>
    <s v="GC5VNL,GC5VNL,GC5VNL,GC5VNL"/>
    <s v="Ja "/>
    <s v="FA Verzamel maand,CS Zuid"/>
    <m/>
    <n v="4"/>
    <x v="3"/>
    <x v="1"/>
    <x v="1"/>
    <x v="2"/>
    <x v="15"/>
    <n v="106.39"/>
    <n v="0"/>
    <x v="0"/>
    <n v="0"/>
    <n v="19.317434210526315"/>
    <n v="139.08552631578945"/>
    <n v="142.94901315789474"/>
    <n v="84.9967105263157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2-05-01T00:00:00"/>
    <d v="2022-05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2"/>
    <n v="800100"/>
    <x v="1"/>
    <s v="GC5VNL,GC5VNL,GC5VNL,GC5VNL,GC5VNL"/>
    <s v="Ja "/>
    <s v="FA Verzamel maand,CS Zuid"/>
    <m/>
    <n v="5"/>
    <x v="4"/>
    <x v="1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2-06-01T00:00:00"/>
    <d v="2022-06-30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3"/>
    <n v="800100"/>
    <x v="1"/>
    <s v="GC5VNL,GC5VNL,GC5VNL,GC5VNL,GC5VNL,GC5VNL"/>
    <s v="Ja "/>
    <s v="FA Verzamel maand,CS Zuid"/>
    <m/>
    <n v="6"/>
    <x v="5"/>
    <x v="1"/>
    <x v="1"/>
    <x v="2"/>
    <x v="15"/>
    <n v="106.39"/>
    <n v="0"/>
    <x v="0"/>
    <n v="0"/>
    <n v="19.317434210526315"/>
    <n v="139.08552631578945"/>
    <n v="142.94901315789474"/>
    <n v="84.9967105263157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2-07-01T00:00:00"/>
    <d v="2022-07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5"/>
    <n v="800100"/>
    <x v="1"/>
    <s v="GC5VNL,GC5VNL,GC5VNL,GC5VNL,GC5VNL,GC5VNL,GC5VNL"/>
    <s v="Ja "/>
    <s v="FA Verzamel maand,CS Zuid"/>
    <m/>
    <n v="7"/>
    <x v="6"/>
    <x v="2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06-07T00:00:00"/>
    <d v="2021-06-30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83.85"/>
    <n v="83.85"/>
    <x v="5"/>
    <n v="800100"/>
    <x v="1"/>
    <s v="GC5VNL"/>
    <s v="Ja "/>
    <s v="FA Verzamel maand,CS Zuid"/>
    <m/>
    <n v="6"/>
    <x v="5"/>
    <x v="1"/>
    <x v="0"/>
    <x v="2"/>
    <x v="16"/>
    <n v="83.85"/>
    <n v="0"/>
    <x v="0"/>
    <n v="0"/>
    <n v="15.453947368421053"/>
    <n v="111.26842105263157"/>
    <n v="114.35921052631578"/>
    <n v="67.997368421052627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07-01T00:00:00"/>
    <d v="2021-07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6"/>
    <n v="800100"/>
    <x v="1"/>
    <s v="GC5VNL,GC5VNL"/>
    <s v="Ja "/>
    <s v="FA Verzamel maand,CS Zuid"/>
    <m/>
    <n v="7"/>
    <x v="6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08-01T00:00:00"/>
    <d v="2021-08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8"/>
    <n v="800100"/>
    <x v="1"/>
    <s v="GC5VNL,GC5VNL,GC5VNL"/>
    <s v="Ja "/>
    <s v="FA Verzamel maand,CS Zuid"/>
    <m/>
    <n v="8"/>
    <x v="7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09-01T00:00:00"/>
    <d v="2021-09-30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0"/>
    <n v="800100"/>
    <x v="1"/>
    <s v="GC5VNL,GC5VNL,GC5VNL,GC5VNL"/>
    <s v="Ja "/>
    <s v="FA Verzamel maand,CS Zuid"/>
    <m/>
    <n v="9"/>
    <x v="8"/>
    <x v="2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10-01T00:00:00"/>
    <d v="2021-10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2"/>
    <n v="800100"/>
    <x v="1"/>
    <s v="GC5VNL,GC5VNL,GC5VNL,GC5VNL,GC5VNL"/>
    <s v="Ja "/>
    <s v="FA Verzamel maand,CS Zuid"/>
    <m/>
    <n v="10"/>
    <x v="9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11-01T00:00:00"/>
    <d v="2021-11-30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3"/>
    <n v="800100"/>
    <x v="1"/>
    <s v="GC5VNL,GC5VNL,GC5VNL,GC5VNL,GC5VNL,GC5VNL"/>
    <s v="Ja "/>
    <s v="FA Verzamel maand,CS Zuid"/>
    <m/>
    <n v="11"/>
    <x v="10"/>
    <x v="3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12-01T00:00:00"/>
    <d v="2021-12-31T00:00:00"/>
    <s v="301385,4342,21103"/>
    <n v="1601010"/>
    <s v="brandbaar bedrijfsafval ter overslag"/>
    <n v="200301"/>
    <m/>
    <s v="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6"/>
    <n v="800100"/>
    <x v="1"/>
    <s v="GC5VNL,GC5VNL,GC5VNL,GC5VNL,GC5VNL,GC5VNL,GC5VNL"/>
    <s v="Ja "/>
    <s v="FA Verzamel maand,CS Zuid"/>
    <m/>
    <n v="12"/>
    <x v="11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op afroep "/>
    <d v="2021-03-01T00:00:00"/>
    <d v="2021-03-31T00:00:00"/>
    <s v="301385,4342,21103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2"/>
    <n v="800000"/>
    <x v="0"/>
    <m/>
    <s v="Ja "/>
    <s v="FA Verzamel maand,CS Zuid"/>
    <m/>
    <n v="3"/>
    <x v="2"/>
    <x v="0"/>
    <x v="0"/>
    <x v="2"/>
    <x v="0"/>
    <n v="10.06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op afroep "/>
    <d v="2021-04-01T00:00:00"/>
    <d v="2021-04-30T00:00:00"/>
    <s v="301385,4342,21103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3"/>
    <n v="800000"/>
    <x v="0"/>
    <m/>
    <s v="Ja "/>
    <s v="FA Verzamel maand,CS Zuid"/>
    <m/>
    <n v="4"/>
    <x v="3"/>
    <x v="1"/>
    <x v="0"/>
    <x v="2"/>
    <x v="0"/>
    <n v="10.06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op afroep "/>
    <d v="2021-05-01T00:00:00"/>
    <d v="2021-05-31T00:00:00"/>
    <s v="301385,4342,21103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4"/>
    <n v="800000"/>
    <x v="0"/>
    <m/>
    <s v="Ja "/>
    <s v="FA Verzamel maand,CS Zuid"/>
    <m/>
    <n v="5"/>
    <x v="4"/>
    <x v="1"/>
    <x v="0"/>
    <x v="2"/>
    <x v="0"/>
    <n v="10.06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op afroep "/>
    <d v="2021-06-01T00:00:00"/>
    <d v="2021-06-06T00:00:00"/>
    <s v="301385,4342,21103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2.0099999999999998"/>
    <n v="2.0099999999999998"/>
    <x v="5"/>
    <n v="800000"/>
    <x v="0"/>
    <m/>
    <s v="Ja "/>
    <s v="FA Verzamel maand,CS Zuid"/>
    <m/>
    <n v="6"/>
    <x v="5"/>
    <x v="1"/>
    <x v="0"/>
    <x v="2"/>
    <x v="0"/>
    <n v="2.0099999999999998"/>
    <n v="0"/>
    <x v="0"/>
    <n v="0"/>
    <n v="0"/>
    <n v="0"/>
    <n v="0"/>
    <n v="0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abonnement "/>
    <d v="2021-02-01T00:00:00"/>
    <d v="2021-02-28T00:00:00"/>
    <s v="301385,4342,21103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"/>
    <n v="800100"/>
    <x v="1"/>
    <s v="VE5152"/>
    <s v="Ja "/>
    <s v="FA Verzamel maand,CS Zuid"/>
    <m/>
    <n v="2"/>
    <x v="1"/>
    <x v="0"/>
    <x v="0"/>
    <x v="2"/>
    <x v="14"/>
    <n v="104.82"/>
    <n v="0"/>
    <x v="0"/>
    <n v="0"/>
    <n v="18.029605263157894"/>
    <n v="129.81315789473683"/>
    <n v="133.4190789473684"/>
    <n v="79.330263157894734"/>
  </r>
  <r>
    <n v="474431"/>
    <n v="474455"/>
    <s v="Sporthal Egerbos"/>
    <s v="Rolcontainerdiensten"/>
    <s v="ROL,SPG,RCM Zuid"/>
    <x v="0"/>
    <x v="8"/>
    <x v="8"/>
    <s v="5922 BD"/>
    <x v="0"/>
    <s v="226k213133"/>
    <s v="Restafval 1100 liter op afroep "/>
    <d v="2021-01-01T00:00:00"/>
    <d v="2021-01-31T00:00:00"/>
    <s v="301385,4342,21103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0"/>
    <n v="800000"/>
    <x v="0"/>
    <m/>
    <s v="Ja "/>
    <s v="FA Verzamel maand,CS Zuid"/>
    <m/>
    <n v="1"/>
    <x v="0"/>
    <x v="0"/>
    <x v="0"/>
    <x v="2"/>
    <x v="0"/>
    <n v="10.06"/>
    <n v="0"/>
    <x v="0"/>
    <n v="0"/>
    <n v="0"/>
    <n v="0"/>
    <n v="0"/>
    <n v="0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2-01-01T00:00:00"/>
    <d v="2022-01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GC3VNL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2-02-01T00:00:00"/>
    <d v="2022-02-28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GC3VNL,GC3VNL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2-03-01T00:00:00"/>
    <d v="2022-03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GC3VNL,GC3VNL,GC3VNL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2-04-01T00:00:00"/>
    <d v="2022-04-30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GC3VNL,GC3VNL,GC3VNL,GC3VNL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2-05-01T00:00:00"/>
    <d v="2022-05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GC3VNL,GC3VNL,GC3VNL,GC3VNL,GC3VNL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2-06-01T00:00:00"/>
    <d v="2022-06-30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GC3VNL,GC3VNL,GC3VNL,GC3VNL,GC3VNL,GC3VNL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2-07-01T00:00:00"/>
    <d v="2022-07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GC3VNL,GC3VNL,GC3VNL,GC3VNL,GC3VNL,GC3VNL,GC3VNL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2-01T00:00:00"/>
    <d v="2021-02-28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GC3VNL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3-01T00:00:00"/>
    <d v="2021-03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GC3VNL,GC3VNL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4-01T00:00:00"/>
    <d v="2021-04-30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GC3VNL,GC3VNL,GC3VNL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5-01T00:00:00"/>
    <d v="2021-05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GC3VNL,GC3VNL,GC3VNL,GC3VNL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6-01T00:00:00"/>
    <d v="2021-06-30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GC3VNL,GC3VNL,GC3VNL,GC3VNL,GC3VNL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7-01T00:00:00"/>
    <d v="2021-07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GC3VNL,GC3VNL,GC3VNL,GC3VNL,GC3VNL,GC3VNL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8-01T00:00:00"/>
    <d v="2021-08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GC3VNL,GC3VNL,GC3VNL,GC3VNL,GC3VNL,GC3VNL,GC3VNL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09-01T00:00:00"/>
    <d v="2021-09-30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GC3VNL,GC3VNL,GC3VNL,GC3VNL,GC3VNL,GC3VNL,GC3VNL,GC3VNL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10-01T00:00:00"/>
    <d v="2021-10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GC3VNL,GC3VNL,GC3VNL,GC3VNL,GC3VNL,GC3VNL,GC3VNL,GC3VNL,GC3VNL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11-01T00:00:00"/>
    <d v="2021-11-30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GC3VNL,GC3VNL,GC3VNL,GC3VNL,GC3VNL,GC3VNL,GC3VNL,GC3VNL,GC3VNL,GC3VNL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abonnement "/>
    <d v="2021-12-01T00:00:00"/>
    <d v="2021-12-31T00:00:00"/>
    <s v="301385,4342,21214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GC3VNL,GC3VNL,GC3VNL,GC3VNL,GC3VNL,GC3VNL,GC3VNL,GC3VNL,GC3VNL,GC3VNL,GC3VNL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7"/>
    <s v="Gymzaal de Meule"/>
    <s v="Rolcontainerdiensten"/>
    <s v="ROL,SPG,RCM Zuid"/>
    <x v="0"/>
    <x v="11"/>
    <x v="11"/>
    <s v="5914 XE"/>
    <x v="0"/>
    <s v="226k213114"/>
    <s v="Restafval 240 liter op afroep "/>
    <d v="2021-01-01T00:00:00"/>
    <d v="2021-01-31T00:00:00"/>
    <s v="301385,4342,21214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2-01-01T00:00:00"/>
    <d v="2022-01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GC5VNL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2-02-01T00:00:00"/>
    <d v="2022-02-28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GC5VNL,GC5VNL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2-03-01T00:00:00"/>
    <d v="2022-03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GC5VNL,GC5VNL,GC5VNL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2-04-01T00:00:00"/>
    <d v="2022-04-30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GC5VNL,GC5VNL,GC5VNL,GC5VNL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2-05-01T00:00:00"/>
    <d v="2022-05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GC5VNL,GC5VNL,GC5VNL,GC5VNL,GC5VNL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2-06-01T00:00:00"/>
    <d v="2022-06-30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GC5VNL,GC5VNL,GC5VNL,GC5VNL,GC5VNL,GC5VNL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2-07-01T00:00:00"/>
    <d v="2022-07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GC5VNL,GC5VNL,GC5VNL,GC5VNL,GC5VNL,GC5VNL,GC5VNL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2-01T00:00:00"/>
    <d v="2021-02-28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GC5VNL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3-01T00:00:00"/>
    <d v="2021-03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GC5VNL,GC5VNL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4-01T00:00:00"/>
    <d v="2021-04-30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GC5VNL,GC5VNL,GC5VNL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5-01T00:00:00"/>
    <d v="2021-05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GC5VNL,GC5VNL,GC5VNL,GC5VNL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6-01T00:00:00"/>
    <d v="2021-06-30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GC5VNL,GC5VNL,GC5VNL,GC5VNL,GC5VNL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7-01T00:00:00"/>
    <d v="2021-07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GC5VNL,GC5VNL,GC5VNL,GC5VNL,GC5VNL,GC5VNL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8-01T00:00:00"/>
    <d v="2021-08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GC5VNL,GC5VNL,GC5VNL,GC5VNL,GC5VNL,GC5VNL,GC5VNL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09-01T00:00:00"/>
    <d v="2021-09-30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GC5VNL,GC5VNL,GC5VNL,GC5VNL,GC5VNL,GC5VNL,GC5VNL,GC5VNL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10-01T00:00:00"/>
    <d v="2021-10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GC5VNL,GC5VNL,GC5VNL,GC5VNL,GC5VNL,GC5VNL,GC5VNL,GC5VNL,GC5VNL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11-01T00:00:00"/>
    <d v="2021-11-30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GC5VNL,GC5VNL,GC5VNL,GC5VNL,GC5VNL,GC5VNL,GC5VNL,GC5VNL,GC5VNL,GC5VNL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abonnement "/>
    <d v="2021-12-01T00:00:00"/>
    <d v="2021-12-31T00:00:00"/>
    <s v="301385,4342,21218"/>
    <n v="1601010"/>
    <s v="brandbaar bedrijfsafval ter overslag"/>
    <n v="200301"/>
    <m/>
    <s v="11B720005533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GC5VNL,GC5VNL,GC5VNL,GC5VNL,GC5VNL,GC5VNL,GC5VNL,GC5VNL,GC5VNL,GC5VNL,GC5VNL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4"/>
    <s v="Gymzaal Muspelplein"/>
    <s v="Rolcontainerdiensten"/>
    <s v="ROL,SPG,RCM Zuid"/>
    <x v="0"/>
    <x v="16"/>
    <x v="16"/>
    <s v="5922 BM"/>
    <x v="0"/>
    <s v="226k213111"/>
    <s v="Restafval 240 liter op afroep "/>
    <d v="2021-01-01T00:00:00"/>
    <d v="2021-01-31T00:00:00"/>
    <s v="301385,4342,21218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2-01-01T00:00:00"/>
    <d v="2022-01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VE3132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2-02-01T00:00:00"/>
    <d v="2022-02-28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VE3132,VE3132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2-03-01T00:00:00"/>
    <d v="2022-03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VE3132,VE3132,VE3132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2-04-01T00:00:00"/>
    <d v="2022-04-30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VE3132,VE3132,VE3132,VE3132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2-05-01T00:00:00"/>
    <d v="2022-05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VE3132,VE3132,VE3132,VE3132,VE3132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2-06-01T00:00:00"/>
    <d v="2022-06-30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VE3132,VE3132,VE3132,VE3132,VE3132,VE3132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2-07-01T00:00:00"/>
    <d v="2022-07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VE3132,VE3132,VE3132,VE3132,VE3132,VE3132,VE3132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06-07T00:00:00"/>
    <d v="2021-06-30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9.58"/>
    <n v="9.58"/>
    <x v="5"/>
    <n v="800100"/>
    <x v="2"/>
    <s v="VE3132"/>
    <s v="Ja "/>
    <s v="FA Verzamel maand,CS Zuid"/>
    <m/>
    <n v="6"/>
    <x v="5"/>
    <x v="1"/>
    <x v="0"/>
    <x v="2"/>
    <x v="20"/>
    <n v="9.58"/>
    <n v="0"/>
    <x v="0"/>
    <n v="0"/>
    <n v="0.94657894736842119"/>
    <n v="6.8153684210526313"/>
    <n v="7.0046842105263156"/>
    <n v="4.1649473684210525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07-01T00:00:00"/>
    <d v="2021-07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VE3132,VE3132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08-01T00:00:00"/>
    <d v="2021-08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VE3132,VE3132,VE3132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09-01T00:00:00"/>
    <d v="2021-09-30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VE3132,VE3132,VE3132,VE3132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10-01T00:00:00"/>
    <d v="2021-10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VE3132,VE3132,VE3132,VE3132,VE3132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11-01T00:00:00"/>
    <d v="2021-11-30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VE3132,VE3132,VE3132,VE3132,VE3132,VE3132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12-01T00:00:00"/>
    <d v="2021-12-31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VE3132,VE3132,VE3132,VE3132,VE3132,VE3132,VE3132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op afroep "/>
    <d v="2021-03-01T00:00:00"/>
    <d v="2021-03-31T00:00:00"/>
    <s v="301385,4342,22029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2"/>
    <n v="800000"/>
    <x v="0"/>
    <m/>
    <s v="Ja "/>
    <s v="FA Verzamel maand,CS Zuid"/>
    <m/>
    <n v="3"/>
    <x v="2"/>
    <x v="0"/>
    <x v="0"/>
    <x v="2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op afroep "/>
    <d v="2021-04-01T00:00:00"/>
    <d v="2021-04-30T00:00:00"/>
    <s v="301385,4342,22029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3"/>
    <n v="800000"/>
    <x v="0"/>
    <m/>
    <s v="Ja "/>
    <s v="FA Verzamel maand,CS Zuid"/>
    <m/>
    <n v="4"/>
    <x v="3"/>
    <x v="1"/>
    <x v="0"/>
    <x v="2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op afroep "/>
    <d v="2021-05-01T00:00:00"/>
    <d v="2021-05-31T00:00:00"/>
    <s v="301385,4342,22029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4"/>
    <n v="800000"/>
    <x v="0"/>
    <m/>
    <s v="Ja "/>
    <s v="FA Verzamel maand,CS Zuid"/>
    <m/>
    <n v="5"/>
    <x v="4"/>
    <x v="1"/>
    <x v="0"/>
    <x v="2"/>
    <x v="0"/>
    <n v="3.6"/>
    <n v="0"/>
    <x v="0"/>
    <n v="0"/>
    <n v="0"/>
    <n v="0"/>
    <n v="0"/>
    <n v="0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op afroep "/>
    <d v="2021-06-01T00:00:00"/>
    <d v="2021-06-06T00:00:00"/>
    <s v="301385,4342,22029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0.72"/>
    <n v="0.72"/>
    <x v="5"/>
    <n v="800000"/>
    <x v="0"/>
    <m/>
    <s v="Ja "/>
    <s v="FA Verzamel maand,CS Zuid"/>
    <m/>
    <n v="6"/>
    <x v="5"/>
    <x v="1"/>
    <x v="0"/>
    <x v="2"/>
    <x v="0"/>
    <n v="0.72"/>
    <n v="0"/>
    <x v="0"/>
    <n v="0"/>
    <n v="0"/>
    <n v="0"/>
    <n v="0"/>
    <n v="0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abonnement "/>
    <d v="2021-02-01T00:00:00"/>
    <d v="2021-02-28T00:00:00"/>
    <s v="301385,4342,22029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VE3132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39"/>
    <s v="MFC de Schans"/>
    <s v="Rolcontainerdiensten"/>
    <s v="ROL,SPG,RCM Zuid"/>
    <x v="0"/>
    <x v="7"/>
    <x v="7"/>
    <s v="5944 BN"/>
    <x v="2"/>
    <s v="226k213117"/>
    <s v="Restafval 240 liter op afroep "/>
    <d v="2021-01-01T00:00:00"/>
    <d v="2021-01-31T00:00:00"/>
    <s v="301385,4342,22029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2-01-01T00:00:00"/>
    <d v="2022-01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GC1VNL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2-02-01T00:00:00"/>
    <d v="2022-02-28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GC1VNL,GC1VNL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2-03-01T00:00:00"/>
    <d v="2022-03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GC1VNL,GC1VNL,GC1VNL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2-04-01T00:00:00"/>
    <d v="2022-04-30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GC1VNL,GC1VNL,GC1VNL,GC1VNL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2-05-01T00:00:00"/>
    <d v="2022-05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GC1VNL,GC1VNL,GC1VNL,GC1VNL,GC1VNL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2-06-01T00:00:00"/>
    <d v="2022-06-30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GC1VNL,GC1VNL,GC1VNL,GC1VNL,GC1VNL,GC1VNL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2-07-01T00:00:00"/>
    <d v="2022-07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GC1VNL,GC1VNL,GC1VNL,GC1VNL,GC1VNL,GC1VNL,GC1VNL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2-01T00:00:00"/>
    <d v="2021-02-28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GC1VNL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3-01T00:00:00"/>
    <d v="2021-03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GC1VNL,GC1VNL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4-01T00:00:00"/>
    <d v="2021-04-30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GC1VNL,GC1VNL,GC1VNL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5-01T00:00:00"/>
    <d v="2021-05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GC1VNL,GC1VNL,GC1VNL,GC1VNL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6-01T00:00:00"/>
    <d v="2021-06-30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GC1VNL,GC1VNL,GC1VNL,GC1VNL,GC1VNL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7-01T00:00:00"/>
    <d v="2021-07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GC1VNL,GC1VNL,GC1VNL,GC1VNL,GC1VNL,GC1VNL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8-01T00:00:00"/>
    <d v="2021-08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GC1VNL,GC1VNL,GC1VNL,GC1VNL,GC1VNL,GC1VNL,GC1VNL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09-01T00:00:00"/>
    <d v="2021-09-30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GC1VNL,GC1VNL,GC1VNL,GC1VNL,GC1VNL,GC1VNL,GC1VNL,GC1VNL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10-01T00:00:00"/>
    <d v="2021-10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GC1VNL,GC1VNL,GC1VNL,GC1VNL,GC1VNL,GC1VNL,GC1VNL,GC1VNL,GC1VNL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11-01T00:00:00"/>
    <d v="2021-11-30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GC1VNL,GC1VNL,GC1VNL,GC1VNL,GC1VNL,GC1VNL,GC1VNL,GC1VNL,GC1VNL,GC1VNL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abonnement "/>
    <d v="2021-12-01T00:00:00"/>
    <d v="2021-12-31T00:00:00"/>
    <s v="301385,4342,21205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GC1VNL,GC1VNL,GC1VNL,GC1VNL,GC1VNL,GC1VNL,GC1VNL,GC1VNL,GC1VNL,GC1VNL,GC1VNL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78"/>
    <s v="Gymzaal Emmastraat"/>
    <s v="Rolcontainerdiensten"/>
    <s v="ROL,SPG,RCM Zuid"/>
    <x v="0"/>
    <x v="24"/>
    <x v="22"/>
    <s v="5912 CT"/>
    <x v="0"/>
    <s v="226k213142"/>
    <s v="Restafval 240 liter op afroep "/>
    <d v="2021-01-01T00:00:00"/>
    <d v="2021-01-31T00:00:00"/>
    <s v="301385,4342,21205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2-01-01T00:00:00"/>
    <d v="2022-01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GC2VNL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2-02-01T00:00:00"/>
    <d v="2022-02-28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GC2VNL,GC2VNL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2-03-01T00:00:00"/>
    <d v="2022-03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GC2VNL,GC2VNL,GC2VNL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2-04-01T00:00:00"/>
    <d v="2022-04-30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GC2VNL,GC2VNL,GC2VNL,GC2VNL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2-05-01T00:00:00"/>
    <d v="2022-05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GC2VNL,GC2VNL,GC2VNL,GC2VNL,GC2VNL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2-06-01T00:00:00"/>
    <d v="2022-06-30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GC2VNL,GC2VNL,GC2VNL,GC2VNL,GC2VNL,GC2VNL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2-07-01T00:00:00"/>
    <d v="2022-07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GC2VNL,GC2VNL,GC2VNL,GC2VNL,GC2VNL,GC2VNL,GC2VNL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2-01T00:00:00"/>
    <d v="2021-02-28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GC2VNL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3-01T00:00:00"/>
    <d v="2021-03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GC2VNL,GC2VNL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4-01T00:00:00"/>
    <d v="2021-04-30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GC2VNL,GC2VNL,GC2VNL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5-01T00:00:00"/>
    <d v="2021-05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GC2VNL,GC2VNL,GC2VNL,GC2VNL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6-01T00:00:00"/>
    <d v="2021-06-30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GC2VNL,GC2VNL,GC2VNL,GC2VNL,GC2VNL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7-01T00:00:00"/>
    <d v="2021-07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GC2VNL,GC2VNL,GC2VNL,GC2VNL,GC2VNL,GC2VNL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8-01T00:00:00"/>
    <d v="2021-08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GC2VNL,GC2VNL,GC2VNL,GC2VNL,GC2VNL,GC2VNL,GC2VNL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09-01T00:00:00"/>
    <d v="2021-09-30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GC2VNL,GC2VNL,GC2VNL,GC2VNL,GC2VNL,GC2VNL,GC2VNL,GC2VNL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10-01T00:00:00"/>
    <d v="2021-10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GC2VNL,GC2VNL,GC2VNL,GC2VNL,GC2VNL,GC2VNL,GC2VNL,GC2VNL,GC2VNL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11-01T00:00:00"/>
    <d v="2021-11-30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GC2VNL,GC2VNL,GC2VNL,GC2VNL,GC2VNL,GC2VNL,GC2VNL,GC2VNL,GC2VNL,GC2VNL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abonnement "/>
    <d v="2021-12-01T00:00:00"/>
    <d v="2021-12-31T00:00:00"/>
    <s v="301385,4342,21217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GC2VNL,GC2VNL,GC2VNL,GC2VNL,GC2VNL,GC2VNL,GC2VNL,GC2VNL,GC2VNL,GC2VNL,GC2VNL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84"/>
    <s v="Gymzaal Goudenregenstraat"/>
    <s v="Rolcontainerdiensten"/>
    <s v="ROL,SPG,RCM Zuid"/>
    <x v="0"/>
    <x v="25"/>
    <x v="23"/>
    <s v="5925 AP"/>
    <x v="0"/>
    <s v="226k213166"/>
    <s v="Restafval 240 liter op afroep "/>
    <d v="2021-01-01T00:00:00"/>
    <d v="2021-01-31T00:00:00"/>
    <s v="301385,4342,21217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2-01-01T00:00:00"/>
    <d v="2022-01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GC4VNL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2-02-01T00:00:00"/>
    <d v="2022-02-28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GC4VNL,GC4VNL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2-03-01T00:00:00"/>
    <d v="2022-03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GC4VNL,GC4VNL,GC4VNL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2-04-01T00:00:00"/>
    <d v="2022-04-30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GC4VNL,GC4VNL,GC4VNL,GC4VNL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2-05-01T00:00:00"/>
    <d v="2022-05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GC4VNL,GC4VNL,GC4VNL,GC4VNL,GC4VNL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2-06-01T00:00:00"/>
    <d v="2022-06-30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GC4VNL,GC4VNL,GC4VNL,GC4VNL,GC4VNL,GC4VNL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2-07-01T00:00:00"/>
    <d v="2022-07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GC4VNL,GC4VNL,GC4VNL,GC4VNL,GC4VNL,GC4VNL,GC4VNL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2-01T00:00:00"/>
    <d v="2021-02-28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GC4VNL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3-01T00:00:00"/>
    <d v="2021-03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GC4VNL,GC4VNL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4-01T00:00:00"/>
    <d v="2021-04-30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GC4VNL,GC4VNL,GC4VNL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5-01T00:00:00"/>
    <d v="2021-05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GC4VNL,GC4VNL,GC4VNL,GC4VNL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6-01T00:00:00"/>
    <d v="2021-06-30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GC4VNL,GC4VNL,GC4VNL,GC4VNL,GC4VNL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7-01T00:00:00"/>
    <d v="2021-07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GC4VNL,GC4VNL,GC4VNL,GC4VNL,GC4VNL,GC4VNL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8-01T00:00:00"/>
    <d v="2021-08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GC4VNL,GC4VNL,GC4VNL,GC4VNL,GC4VNL,GC4VNL,GC4VNL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09-01T00:00:00"/>
    <d v="2021-09-30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GC4VNL,GC4VNL,GC4VNL,GC4VNL,GC4VNL,GC4VNL,GC4VNL,GC4VNL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10-01T00:00:00"/>
    <d v="2021-10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GC4VNL,GC4VNL,GC4VNL,GC4VNL,GC4VNL,GC4VNL,GC4VNL,GC4VNL,GC4VNL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11-01T00:00:00"/>
    <d v="2021-11-30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GC4VNL,GC4VNL,GC4VNL,GC4VNL,GC4VNL,GC4VNL,GC4VNL,GC4VNL,GC4VNL,GC4VNL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abonnement "/>
    <d v="2021-12-01T00:00:00"/>
    <d v="2021-12-31T00:00:00"/>
    <s v="301385,4342,21208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GC4VNL,GC4VNL,GC4VNL,GC4VNL,GC4VNL,GC4VNL,GC4VNL,GC4VNL,GC4VNL,GC4VNL,GC4VNL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8"/>
    <s v="Gymzaal Leutherweg"/>
    <s v="Rolcontainerdiensten"/>
    <s v="ROL,SPG,RCM Zuid"/>
    <x v="0"/>
    <x v="13"/>
    <x v="13"/>
    <s v="5915 CG"/>
    <x v="0"/>
    <s v="226k213205"/>
    <s v="Restafval 240 liter op afroep "/>
    <d v="2021-01-01T00:00:00"/>
    <d v="2021-01-31T00:00:00"/>
    <s v="301385,4342,21208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2-01-01T00:00:00"/>
    <d v="2022-01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VE2152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2-02-01T00:00:00"/>
    <d v="2022-02-28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VE2152,VE2152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2-03-01T00:00:00"/>
    <d v="2022-03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VE2152,VE2152,VE2152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2-04-01T00:00:00"/>
    <d v="2022-04-30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VE2152,VE2152,VE2152,VE2152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2-05-01T00:00:00"/>
    <d v="2022-05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VE2152,VE2152,VE2152,VE2152,VE2152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2-06-01T00:00:00"/>
    <d v="2022-06-30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VE2152,VE2152,VE2152,VE2152,VE2152,VE2152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2-07-01T00:00:00"/>
    <d v="2022-07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VE2152,VE2152,VE2152,VE2152,VE2152,VE2152,VE2152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2-01T00:00:00"/>
    <d v="2021-02-28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VE2152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3-01T00:00:00"/>
    <d v="2021-03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VE2152,VE2152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4-01T00:00:00"/>
    <d v="2021-04-30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VE2152,VE2152,VE2152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5-01T00:00:00"/>
    <d v="2021-05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VE2152,VE2152,VE2152,VE2152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6-01T00:00:00"/>
    <d v="2021-06-30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VE2152,VE2152,VE2152,VE2152,VE2152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7-01T00:00:00"/>
    <d v="2021-07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VE2152,VE2152,VE2152,VE2152,VE2152,VE2152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8-01T00:00:00"/>
    <d v="2021-08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VE2152,VE2152,VE2152,VE2152,VE2152,VE2152,VE2152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09-01T00:00:00"/>
    <d v="2021-09-30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VE2152,VE2152,VE2152,VE2152,VE2152,VE2152,VE2152,VE2152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10-01T00:00:00"/>
    <d v="2021-10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VE2152,VE2152,VE2152,VE2152,VE2152,VE2152,VE2152,VE2152,VE2152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11-01T00:00:00"/>
    <d v="2021-11-30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VE2152,VE2152,VE2152,VE2152,VE2152,VE2152,VE2152,VE2152,VE2152,VE2152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abonnement "/>
    <d v="2021-12-01T00:00:00"/>
    <d v="2021-12-31T00:00:00"/>
    <s v="301385,4342,21215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VE2152,VE2152,VE2152,VE2152,VE2152,VE2152,VE2152,VE2152,VE2152,VE2152,VE2152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9"/>
    <s v="Gymzaal Ligsterhofweg"/>
    <s v="Rolcontainerdiensten"/>
    <s v="ROL,SPG,RCM Zuid"/>
    <x v="0"/>
    <x v="28"/>
    <x v="26"/>
    <s v="5931 MB"/>
    <x v="3"/>
    <s v="226k213208"/>
    <s v="Restafval 240 liter op afroep "/>
    <d v="2021-01-01T00:00:00"/>
    <d v="2021-01-31T00:00:00"/>
    <s v="301385,4342,21215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2-01-01T00:00:00"/>
    <d v="2022-01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GC4VNL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2-02-01T00:00:00"/>
    <d v="2022-02-28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GC4VNL,GC4VNL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2-03-01T00:00:00"/>
    <d v="2022-03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GC4VNL,GC4VNL,GC4VNL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2-04-01T00:00:00"/>
    <d v="2022-04-30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GC4VNL,GC4VNL,GC4VNL,GC4VNL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2-05-01T00:00:00"/>
    <d v="2022-05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GC4VNL,GC4VNL,GC4VNL,GC4VNL,GC4VNL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2-06-01T00:00:00"/>
    <d v="2022-06-30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GC4VNL,GC4VNL,GC4VNL,GC4VNL,GC4VNL,GC4VNL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2-07-01T00:00:00"/>
    <d v="2022-07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GC4VNL,GC4VNL,GC4VNL,GC4VNL,GC4VNL,GC4VNL,GC4VNL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2-01T00:00:00"/>
    <d v="2021-02-28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GC4VNL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3-01T00:00:00"/>
    <d v="2021-03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GC4VNL,GC4VNL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4-01T00:00:00"/>
    <d v="2021-04-30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GC4VNL,GC4VNL,GC4VNL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5-01T00:00:00"/>
    <d v="2021-05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GC4VNL,GC4VNL,GC4VNL,GC4VNL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6-01T00:00:00"/>
    <d v="2021-06-30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GC4VNL,GC4VNL,GC4VNL,GC4VNL,GC4VNL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7-01T00:00:00"/>
    <d v="2021-07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GC4VNL,GC4VNL,GC4VNL,GC4VNL,GC4VNL,GC4VNL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8-01T00:00:00"/>
    <d v="2021-08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GC4VNL,GC4VNL,GC4VNL,GC4VNL,GC4VNL,GC4VNL,GC4VNL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09-01T00:00:00"/>
    <d v="2021-09-30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GC4VNL,GC4VNL,GC4VNL,GC4VNL,GC4VNL,GC4VNL,GC4VNL,GC4VNL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10-01T00:00:00"/>
    <d v="2021-10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GC4VNL,GC4VNL,GC4VNL,GC4VNL,GC4VNL,GC4VNL,GC4VNL,GC4VNL,GC4VNL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11-01T00:00:00"/>
    <d v="2021-11-30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GC4VNL,GC4VNL,GC4VNL,GC4VNL,GC4VNL,GC4VNL,GC4VNL,GC4VNL,GC4VNL,GC4VNL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abonnement "/>
    <d v="2021-12-01T00:00:00"/>
    <d v="2021-12-31T00:00:00"/>
    <s v="301385,4342,21210"/>
    <n v="101100"/>
    <s v="brandbaar bedrijfsafval, route"/>
    <n v="200301"/>
    <m/>
    <s v="11B720005550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GC4VNL,GC4VNL,GC4VNL,GC4VNL,GC4VNL,GC4VNL,GC4VNL,GC4VNL,GC4VNL,GC4VNL,GC4VNL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3"/>
    <s v="Gymzaal Pastoor Op Heijstraat"/>
    <s v="Rolcontainerdiensten"/>
    <s v="ROL,SPG,RCM Zuid"/>
    <x v="0"/>
    <x v="19"/>
    <x v="19"/>
    <s v="5912 BT"/>
    <x v="0"/>
    <s v="226k213245"/>
    <s v="Restafval 240 liter op afroep "/>
    <d v="2021-01-01T00:00:00"/>
    <d v="2021-01-31T00:00:00"/>
    <s v="301385,4342,21210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1-01T00:00:00"/>
    <d v="2022-01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VE4112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2-01T00:00:00"/>
    <d v="2022-02-28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VE4112,VE4112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3-01T00:00:00"/>
    <d v="2022-03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VE4112,VE4112,VE4112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4-01T00:00:00"/>
    <d v="2022-04-30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VE4112,VE4112,VE4112,VE4112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5-01T00:00:00"/>
    <d v="2022-05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VE4112,VE4112,VE4112,VE4112,VE4112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6-01T00:00:00"/>
    <d v="2022-06-30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VE4112,VE4112,VE4112,VE4112,VE4112,VE4112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2-07-01T00:00:00"/>
    <d v="2022-07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VE4112,VE4112,VE4112,VE4112,VE4112,VE4112,VE4112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2-01T00:00:00"/>
    <d v="2021-02-28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VE4112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3-01T00:00:00"/>
    <d v="2021-03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VE4112,VE4112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4-01T00:00:00"/>
    <d v="2021-04-30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VE4112,VE4112,VE4112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5-01T00:00:00"/>
    <d v="2021-05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VE4112,VE4112,VE4112,VE4112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6-01T00:00:00"/>
    <d v="2021-06-30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VE4112,VE4112,VE4112,VE4112,VE4112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7-01T00:00:00"/>
    <d v="2021-07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VE4112,VE4112,VE4112,VE4112,VE4112,VE4112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8-01T00:00:00"/>
    <d v="2021-08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VE4112,VE4112,VE4112,VE4112,VE4112,VE4112,VE4112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09-01T00:00:00"/>
    <d v="2021-09-30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VE4112,VE4112,VE4112,VE4112,VE4112,VE4112,VE4112,VE4112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10-01T00:00:00"/>
    <d v="2021-10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VE4112,VE4112,VE4112,VE4112,VE4112,VE4112,VE4112,VE4112,VE4112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11-01T00:00:00"/>
    <d v="2021-11-30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VE4112,VE4112,VE4112,VE4112,VE4112,VE4112,VE4112,VE4112,VE4112,VE4112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abonnement "/>
    <d v="2021-12-01T00:00:00"/>
    <d v="2021-12-31T00:00:00"/>
    <s v="301385,4342,21212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VE4112,VE4112,VE4112,VE4112,VE4112,VE4112,VE4112,VE4112,VE4112,VE4112,VE4112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8"/>
    <s v="Gymzaal Steijl"/>
    <s v="Rolcontainerdiensten"/>
    <s v="ROL,SPG,RCM Zuid"/>
    <x v="0"/>
    <x v="6"/>
    <x v="6"/>
    <s v="5935 AX"/>
    <x v="1"/>
    <s v="226k213251"/>
    <s v="Restafval 240 liter op afroep "/>
    <d v="2021-01-01T00:00:00"/>
    <d v="2021-01-31T00:00:00"/>
    <s v="301385,4342,21212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2-01-01T00:00:00"/>
    <d v="2022-01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VE2152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2-02-01T00:00:00"/>
    <d v="2022-02-28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VE2152,VE2152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2-03-01T00:00:00"/>
    <d v="2022-03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VE2152,VE2152,VE2152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2-04-01T00:00:00"/>
    <d v="2022-04-30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VE2152,VE2152,VE2152,VE2152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2-05-01T00:00:00"/>
    <d v="2022-05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VE2152,VE2152,VE2152,VE2152,VE2152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2-06-01T00:00:00"/>
    <d v="2022-06-30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VE2152,VE2152,VE2152,VE2152,VE2152,VE2152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2-07-01T00:00:00"/>
    <d v="2022-07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VE2152,VE2152,VE2152,VE2152,VE2152,VE2152,VE2152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2-01T00:00:00"/>
    <d v="2021-02-28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VE2152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3-01T00:00:00"/>
    <d v="2021-03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VE2152,VE2152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4-01T00:00:00"/>
    <d v="2021-04-30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VE2152,VE2152,VE2152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5-01T00:00:00"/>
    <d v="2021-05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VE2152,VE2152,VE2152,VE2152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6-01T00:00:00"/>
    <d v="2021-06-30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VE2152,VE2152,VE2152,VE2152,VE2152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7-01T00:00:00"/>
    <d v="2021-07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VE2152,VE2152,VE2152,VE2152,VE2152,VE2152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8-01T00:00:00"/>
    <d v="2021-08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VE2152,VE2152,VE2152,VE2152,VE2152,VE2152,VE2152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09-01T00:00:00"/>
    <d v="2021-09-30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VE2152,VE2152,VE2152,VE2152,VE2152,VE2152,VE2152,VE2152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10-01T00:00:00"/>
    <d v="2021-10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VE2152,VE2152,VE2152,VE2152,VE2152,VE2152,VE2152,VE2152,VE2152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11-01T00:00:00"/>
    <d v="2021-11-30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VE2152,VE2152,VE2152,VE2152,VE2152,VE2152,VE2152,VE2152,VE2152,VE2152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abonnement "/>
    <d v="2021-12-01T00:00:00"/>
    <d v="2021-12-31T00:00:00"/>
    <s v="301385,4342,21211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VE2152,VE2152,VE2152,VE2152,VE2152,VE2152,VE2152,VE2152,VE2152,VE2152,VE2152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509"/>
    <s v="Gymzaal Spectstraat"/>
    <s v="Rolcontainerdiensten"/>
    <s v="ROL,SPG,RCM Zuid"/>
    <x v="0"/>
    <x v="29"/>
    <x v="27"/>
    <s v="5932 VK"/>
    <x v="3"/>
    <s v="226k213254"/>
    <s v="Restafval 240 liter op afroep "/>
    <d v="2021-01-01T00:00:00"/>
    <d v="2021-01-31T00:00:00"/>
    <s v="301385,4342,21211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2-01-01T00:00:00"/>
    <d v="2022-01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17"/>
    <n v="800100"/>
    <x v="1"/>
    <s v="VE2152"/>
    <s v="Ja "/>
    <s v="FA Verzamel maand,CS Zuid"/>
    <m/>
    <n v="1"/>
    <x v="0"/>
    <x v="0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2-02-01T00:00:00"/>
    <d v="2022-02-28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19"/>
    <n v="800100"/>
    <x v="1"/>
    <s v="VE2152,VE2152"/>
    <s v="Ja "/>
    <s v="FA Verzamel maand,CS Zuid"/>
    <m/>
    <n v="2"/>
    <x v="1"/>
    <x v="0"/>
    <x v="1"/>
    <x v="2"/>
    <x v="14"/>
    <n v="106.4"/>
    <n v="0"/>
    <x v="0"/>
    <n v="0"/>
    <n v="18.029605263157894"/>
    <n v="129.81315789473683"/>
    <n v="133.4190789473684"/>
    <n v="79.330263157894734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2-03-01T00:00:00"/>
    <d v="2022-03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0"/>
    <n v="800100"/>
    <x v="1"/>
    <s v="VE2152,VE2152,VE2152"/>
    <s v="Ja "/>
    <s v="FA Verzamel maand,CS Zuid"/>
    <m/>
    <n v="3"/>
    <x v="2"/>
    <x v="0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2-04-01T00:00:00"/>
    <d v="2022-04-30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1"/>
    <n v="800100"/>
    <x v="1"/>
    <s v="VE2152,VE2152,VE2152,VE2152"/>
    <s v="Ja "/>
    <s v="FA Verzamel maand,CS Zuid"/>
    <m/>
    <n v="4"/>
    <x v="3"/>
    <x v="1"/>
    <x v="1"/>
    <x v="2"/>
    <x v="15"/>
    <n v="106.4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2-05-01T00:00:00"/>
    <d v="2022-05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2"/>
    <n v="800100"/>
    <x v="1"/>
    <s v="VE2152,VE2152,VE2152,VE2152,VE2152"/>
    <s v="Ja "/>
    <s v="FA Verzamel maand,CS Zuid"/>
    <m/>
    <n v="5"/>
    <x v="4"/>
    <x v="1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2-06-01T00:00:00"/>
    <d v="2022-06-30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3"/>
    <n v="800100"/>
    <x v="1"/>
    <s v="VE2152,VE2152,VE2152,VE2152,VE2152,VE2152"/>
    <s v="Ja "/>
    <s v="FA Verzamel maand,CS Zuid"/>
    <m/>
    <n v="6"/>
    <x v="5"/>
    <x v="1"/>
    <x v="1"/>
    <x v="2"/>
    <x v="15"/>
    <n v="106.4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2-07-01T00:00:00"/>
    <d v="2022-07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5"/>
    <n v="800100"/>
    <x v="1"/>
    <s v="VE2152,VE2152,VE2152,VE2152,VE2152,VE2152,VE2152"/>
    <s v="Ja "/>
    <s v="FA Verzamel maand,CS Zuid"/>
    <m/>
    <n v="7"/>
    <x v="6"/>
    <x v="2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2-01T00:00:00"/>
    <d v="2021-02-28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"/>
    <n v="800100"/>
    <x v="1"/>
    <s v="VE2152"/>
    <s v="Ja "/>
    <s v="FA Verzamel maand,CS Zuid"/>
    <m/>
    <n v="2"/>
    <x v="1"/>
    <x v="0"/>
    <x v="0"/>
    <x v="2"/>
    <x v="14"/>
    <n v="104.82"/>
    <n v="0"/>
    <x v="0"/>
    <n v="0"/>
    <n v="18.029605263157894"/>
    <n v="129.81315789473683"/>
    <n v="133.4190789473684"/>
    <n v="79.330263157894734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3-01T00:00:00"/>
    <d v="2021-03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2"/>
    <n v="800100"/>
    <x v="1"/>
    <s v="VE2152,VE2152"/>
    <s v="Ja "/>
    <s v="FA Verzamel maand,CS Zuid"/>
    <m/>
    <n v="3"/>
    <x v="2"/>
    <x v="0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4-01T00:00:00"/>
    <d v="2021-04-30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3"/>
    <n v="800100"/>
    <x v="1"/>
    <s v="VE2152,VE2152,VE2152"/>
    <s v="Ja "/>
    <s v="FA Verzamel maand,CS Zuid"/>
    <m/>
    <n v="4"/>
    <x v="3"/>
    <x v="1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5-01T00:00:00"/>
    <d v="2021-05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4"/>
    <n v="800100"/>
    <x v="1"/>
    <s v="VE2152,VE2152,VE2152,VE2152"/>
    <s v="Ja "/>
    <s v="FA Verzamel maand,CS Zuid"/>
    <m/>
    <n v="5"/>
    <x v="4"/>
    <x v="1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6-01T00:00:00"/>
    <d v="2021-06-30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5"/>
    <n v="800100"/>
    <x v="1"/>
    <s v="VE2152,VE2152,VE2152,VE2152,VE2152"/>
    <s v="Ja "/>
    <s v="FA Verzamel maand,CS Zuid"/>
    <m/>
    <n v="6"/>
    <x v="5"/>
    <x v="1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7-01T00:00:00"/>
    <d v="2021-07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6"/>
    <n v="800100"/>
    <x v="1"/>
    <s v="VE2152,VE2152,VE2152,VE2152,VE2152,VE2152"/>
    <s v="Ja "/>
    <s v="FA Verzamel maand,CS Zuid"/>
    <m/>
    <n v="7"/>
    <x v="6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8-01T00:00:00"/>
    <d v="2021-08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8"/>
    <n v="800100"/>
    <x v="1"/>
    <s v="VE2152,VE2152,VE2152,VE2152,VE2152,VE2152,VE2152"/>
    <s v="Ja "/>
    <s v="FA Verzamel maand,CS Zuid"/>
    <m/>
    <n v="8"/>
    <x v="7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09-01T00:00:00"/>
    <d v="2021-09-30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0"/>
    <n v="800100"/>
    <x v="1"/>
    <s v="VE2152,VE2152,VE2152,VE2152,VE2152,VE2152,VE2152,VE2152"/>
    <s v="Ja "/>
    <s v="FA Verzamel maand,CS Zuid"/>
    <m/>
    <n v="9"/>
    <x v="8"/>
    <x v="2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10-01T00:00:00"/>
    <d v="2021-10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2"/>
    <n v="800100"/>
    <x v="1"/>
    <s v="VE2152,VE2152,VE2152,VE2152,VE2152,VE2152,VE2152,VE2152,VE2152"/>
    <s v="Ja "/>
    <s v="FA Verzamel maand,CS Zuid"/>
    <m/>
    <n v="10"/>
    <x v="9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11-01T00:00:00"/>
    <d v="2021-11-30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3"/>
    <n v="800100"/>
    <x v="1"/>
    <s v="VE2152,VE2152,VE2152,VE2152,VE2152,VE2152,VE2152,VE2152,VE2152,VE2152"/>
    <s v="Ja "/>
    <s v="FA Verzamel maand,CS Zuid"/>
    <m/>
    <n v="11"/>
    <x v="10"/>
    <x v="3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abonnement "/>
    <d v="2021-12-01T00:00:00"/>
    <d v="2021-12-31T00:00:00"/>
    <s v="301385,4342,21104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6"/>
    <n v="800100"/>
    <x v="1"/>
    <s v="VE2152,VE2152,VE2152,VE2152,VE2152,VE2152,VE2152,VE2152,VE2152,VE2152,VE2152"/>
    <s v="Ja "/>
    <s v="FA Verzamel maand,CS Zuid"/>
    <m/>
    <n v="12"/>
    <x v="11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40"/>
    <s v="Sporthal Gulick"/>
    <s v="Rolcontainerdiensten"/>
    <s v="ROL,SPG,RCM Zuid"/>
    <x v="0"/>
    <x v="22"/>
    <x v="20"/>
    <s v="5932 CP"/>
    <x v="3"/>
    <s v="226k213120"/>
    <s v="Restafval 1100 liter op afroep "/>
    <d v="2021-01-01T00:00:00"/>
    <d v="2021-01-31T00:00:00"/>
    <s v="301385,4342,21104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0"/>
    <n v="800000"/>
    <x v="0"/>
    <m/>
    <s v="Ja "/>
    <s v="FA Verzamel maand,CS Zuid"/>
    <m/>
    <n v="1"/>
    <x v="0"/>
    <x v="0"/>
    <x v="0"/>
    <x v="2"/>
    <x v="0"/>
    <n v="10.06"/>
    <n v="0"/>
    <x v="0"/>
    <n v="0"/>
    <n v="0"/>
    <n v="0"/>
    <n v="0"/>
    <n v="0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1-01T00:00:00"/>
    <d v="2022-01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17"/>
    <n v="800100"/>
    <x v="1"/>
    <s v="GC4VNL"/>
    <s v="Ja "/>
    <s v="FA Verzamel maand,CS Zuid"/>
    <m/>
    <n v="1"/>
    <x v="0"/>
    <x v="0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2-01T00:00:00"/>
    <d v="2022-02-28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19"/>
    <n v="800100"/>
    <x v="1"/>
    <s v="GC4VNL,GC4VNL"/>
    <s v="Ja "/>
    <s v="FA Verzamel maand,CS Zuid"/>
    <m/>
    <n v="2"/>
    <x v="1"/>
    <x v="0"/>
    <x v="1"/>
    <x v="2"/>
    <x v="14"/>
    <n v="106.4"/>
    <n v="0"/>
    <x v="0"/>
    <n v="0"/>
    <n v="18.029605263157894"/>
    <n v="129.81315789473683"/>
    <n v="133.4190789473684"/>
    <n v="79.330263157894734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3-01T00:00:00"/>
    <d v="2022-03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0"/>
    <n v="800100"/>
    <x v="1"/>
    <s v="GC4VNL,GC4VNL,GC4VNL"/>
    <s v="Ja "/>
    <s v="FA Verzamel maand,CS Zuid"/>
    <m/>
    <n v="3"/>
    <x v="2"/>
    <x v="0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4-01T00:00:00"/>
    <d v="2022-04-30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1"/>
    <n v="800100"/>
    <x v="1"/>
    <s v="GC4VNL,GC4VNL,GC4VNL,GC4VNL"/>
    <s v="Ja "/>
    <s v="FA Verzamel maand,CS Zuid"/>
    <m/>
    <n v="4"/>
    <x v="3"/>
    <x v="1"/>
    <x v="1"/>
    <x v="2"/>
    <x v="15"/>
    <n v="106.4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5-01T00:00:00"/>
    <d v="2022-05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2"/>
    <n v="800100"/>
    <x v="1"/>
    <s v="GC4VNL,GC4VNL,GC4VNL,GC4VNL,GC4VNL"/>
    <s v="Ja "/>
    <s v="FA Verzamel maand,CS Zuid"/>
    <m/>
    <n v="5"/>
    <x v="4"/>
    <x v="1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6-01T00:00:00"/>
    <d v="2022-06-30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3"/>
    <n v="800100"/>
    <x v="1"/>
    <s v="GC4VNL,GC4VNL,GC4VNL,GC4VNL,GC4VNL,GC4VNL"/>
    <s v="Ja "/>
    <s v="FA Verzamel maand,CS Zuid"/>
    <m/>
    <n v="6"/>
    <x v="5"/>
    <x v="1"/>
    <x v="1"/>
    <x v="2"/>
    <x v="15"/>
    <n v="106.4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2-07-01T00:00:00"/>
    <d v="2022-07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4"/>
    <n v="106.4"/>
    <x v="25"/>
    <n v="800100"/>
    <x v="1"/>
    <s v="GC4VNL,GC4VNL,GC4VNL,GC4VNL,GC4VNL,GC4VNL,GC4VNL"/>
    <s v="Ja "/>
    <s v="FA Verzamel maand,CS Zuid"/>
    <m/>
    <n v="7"/>
    <x v="6"/>
    <x v="2"/>
    <x v="1"/>
    <x v="2"/>
    <x v="13"/>
    <n v="106.4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2-01T00:00:00"/>
    <d v="2021-02-28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"/>
    <n v="800100"/>
    <x v="1"/>
    <s v="GC4VNL"/>
    <s v="Ja "/>
    <s v="FA Verzamel maand,CS Zuid"/>
    <m/>
    <n v="2"/>
    <x v="1"/>
    <x v="0"/>
    <x v="0"/>
    <x v="2"/>
    <x v="14"/>
    <n v="104.82"/>
    <n v="0"/>
    <x v="0"/>
    <n v="0"/>
    <n v="18.029605263157894"/>
    <n v="129.81315789473683"/>
    <n v="133.4190789473684"/>
    <n v="79.330263157894734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3-01T00:00:00"/>
    <d v="2021-03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2"/>
    <n v="800100"/>
    <x v="1"/>
    <s v="GC4VNL,GC4VNL"/>
    <s v="Ja "/>
    <s v="FA Verzamel maand,CS Zuid"/>
    <m/>
    <n v="3"/>
    <x v="2"/>
    <x v="0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4-01T00:00:00"/>
    <d v="2021-04-30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3"/>
    <n v="800100"/>
    <x v="1"/>
    <s v="GC4VNL,GC4VNL,GC4VNL"/>
    <s v="Ja "/>
    <s v="FA Verzamel maand,CS Zuid"/>
    <m/>
    <n v="4"/>
    <x v="3"/>
    <x v="1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5-01T00:00:00"/>
    <d v="2021-05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4"/>
    <n v="800100"/>
    <x v="1"/>
    <s v="GC4VNL,GC4VNL,GC4VNL,GC4VNL"/>
    <s v="Ja "/>
    <s v="FA Verzamel maand,CS Zuid"/>
    <m/>
    <n v="5"/>
    <x v="4"/>
    <x v="1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6-01T00:00:00"/>
    <d v="2021-06-30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5"/>
    <n v="800100"/>
    <x v="1"/>
    <s v="GC4VNL,GC4VNL,GC4VNL,GC4VNL,GC4VNL"/>
    <s v="Ja "/>
    <s v="FA Verzamel maand,CS Zuid"/>
    <m/>
    <n v="6"/>
    <x v="5"/>
    <x v="1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7-01T00:00:00"/>
    <d v="2021-07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6"/>
    <n v="800100"/>
    <x v="1"/>
    <s v="GC4VNL,GC4VNL,GC4VNL,GC4VNL,GC4VNL,GC4VNL"/>
    <s v="Ja "/>
    <s v="FA Verzamel maand,CS Zuid"/>
    <m/>
    <n v="7"/>
    <x v="6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8-01T00:00:00"/>
    <d v="2021-08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8"/>
    <n v="800100"/>
    <x v="1"/>
    <s v="GC4VNL,GC4VNL,GC4VNL,GC4VNL,GC4VNL,GC4VNL,GC4VNL"/>
    <s v="Ja "/>
    <s v="FA Verzamel maand,CS Zuid"/>
    <m/>
    <n v="8"/>
    <x v="7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09-01T00:00:00"/>
    <d v="2021-09-30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0"/>
    <n v="800100"/>
    <x v="1"/>
    <s v="GC4VNL,GC4VNL,GC4VNL,GC4VNL,GC4VNL,GC4VNL,GC4VNL,GC4VNL"/>
    <s v="Ja "/>
    <s v="FA Verzamel maand,CS Zuid"/>
    <m/>
    <n v="9"/>
    <x v="8"/>
    <x v="2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10-01T00:00:00"/>
    <d v="2021-10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2"/>
    <n v="800100"/>
    <x v="1"/>
    <s v="GC4VNL,GC4VNL,GC4VNL,GC4VNL,GC4VNL,GC4VNL,GC4VNL,GC4VNL,GC4VNL"/>
    <s v="Ja "/>
    <s v="FA Verzamel maand,CS Zuid"/>
    <m/>
    <n v="10"/>
    <x v="9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11-01T00:00:00"/>
    <d v="2021-11-30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3"/>
    <n v="800100"/>
    <x v="1"/>
    <s v="GC4VNL,GC4VNL,GC4VNL,GC4VNL,GC4VNL,GC4VNL,GC4VNL,GC4VNL,GC4VNL,GC4VNL"/>
    <s v="Ja "/>
    <s v="FA Verzamel maand,CS Zuid"/>
    <m/>
    <n v="11"/>
    <x v="10"/>
    <x v="3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abonnement "/>
    <d v="2021-12-01T00:00:00"/>
    <d v="2021-12-31T00:00:00"/>
    <s v="301385,4342,21105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6"/>
    <n v="800100"/>
    <x v="1"/>
    <s v="GC4VNL,GC4VNL,GC4VNL,GC4VNL,GC4VNL,GC4VNL,GC4VNL,GC4VNL,GC4VNL,GC4VNL,GC4VNL"/>
    <s v="Ja "/>
    <s v="FA Verzamel maand,CS Zuid"/>
    <m/>
    <n v="12"/>
    <x v="11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486"/>
    <s v="Gemeente Venlo inzake Sport en Facility Sporthal Hagerhof"/>
    <s v="Rolcontainerdiensten"/>
    <s v="ROL,SPG,RCM Zuid"/>
    <x v="0"/>
    <x v="17"/>
    <x v="17"/>
    <s v="5912 PN"/>
    <x v="0"/>
    <s v="226k213169"/>
    <s v="Restafval 1100 liter op afroep "/>
    <d v="2021-01-01T00:00:00"/>
    <d v="2021-01-31T00:00:00"/>
    <s v="301385,4342,21105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0"/>
    <n v="800000"/>
    <x v="0"/>
    <m/>
    <s v="Ja "/>
    <s v="FA Verzamel maand,CS Zuid"/>
    <m/>
    <n v="1"/>
    <x v="0"/>
    <x v="0"/>
    <x v="0"/>
    <x v="2"/>
    <x v="0"/>
    <n v="10.06"/>
    <n v="0"/>
    <x v="0"/>
    <n v="0"/>
    <n v="0"/>
    <n v="0"/>
    <n v="0"/>
    <n v="0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2-01-01T00:00:00"/>
    <d v="2022-01-31T00:00:00"/>
    <s v="301395,4342,21317"/>
    <n v="101100"/>
    <s v="brandbaar bedrijfsafval, route"/>
    <n v="200301"/>
    <m/>
    <s v="11B720001946"/>
    <m/>
    <s v="2500 euro s-grijs"/>
    <n v="1"/>
    <s v="MAAND"/>
    <s v="AB2500-REST"/>
    <x v="48"/>
    <s v="H"/>
    <s v="A"/>
    <s v="NL-1"/>
    <x v="2"/>
    <s v="Abonnement 2500 ltr. restafval rolcontainer          "/>
    <n v="205.13"/>
    <n v="205.13"/>
    <x v="17"/>
    <n v="800100"/>
    <x v="1"/>
    <s v="VE5152"/>
    <s v="Ja "/>
    <s v="FA Verzamel maand,CS Zuid"/>
    <m/>
    <n v="1"/>
    <x v="0"/>
    <x v="0"/>
    <x v="1"/>
    <x v="2"/>
    <x v="21"/>
    <n v="205.13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2-02-01T00:00:00"/>
    <d v="2022-02-28T00:00:00"/>
    <s v="301395,4342,21317"/>
    <n v="101100"/>
    <s v="brandbaar bedrijfsafval, route"/>
    <n v="200301"/>
    <m/>
    <s v="11B720001946"/>
    <m/>
    <s v="2500 euro s-grijs"/>
    <n v="1"/>
    <s v="MAAND"/>
    <s v="AB2500-REST"/>
    <x v="48"/>
    <s v="H"/>
    <s v="A"/>
    <s v="NL-1"/>
    <x v="2"/>
    <s v="Abonnement 2500 ltr. restafval rolcontainer          "/>
    <n v="205.13"/>
    <n v="205.13"/>
    <x v="19"/>
    <n v="800100"/>
    <x v="1"/>
    <s v="VE5152,VE5152"/>
    <s v="Ja "/>
    <s v="FA Verzamel maand,CS Zuid"/>
    <m/>
    <n v="2"/>
    <x v="1"/>
    <x v="0"/>
    <x v="1"/>
    <x v="2"/>
    <x v="22"/>
    <n v="205.13"/>
    <n v="0"/>
    <x v="0"/>
    <n v="0"/>
    <n v="40.065789473684212"/>
    <n v="288.4736842105263"/>
    <n v="296.48684210526312"/>
    <n v="176.28947368421052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2-03-01T00:00:00"/>
    <d v="2022-03-31T00:00:00"/>
    <s v="301395,4342,21317"/>
    <n v="101100"/>
    <s v="brandbaar bedrijfsafval, route"/>
    <n v="200301"/>
    <m/>
    <s v="11B720001946"/>
    <m/>
    <s v="2500 euro s-grijs"/>
    <n v="1"/>
    <s v="MAAND"/>
    <s v="AB2500-REST"/>
    <x v="48"/>
    <s v="H"/>
    <s v="A"/>
    <s v="NL-1"/>
    <x v="2"/>
    <s v="Abonnement 2500 ltr. restafval rolcontainer          "/>
    <n v="205.13"/>
    <n v="205.13"/>
    <x v="20"/>
    <n v="800100"/>
    <x v="1"/>
    <s v="VE5152,VE5152,VE5152"/>
    <s v="Ja "/>
    <s v="FA Verzamel maand,CS Zuid"/>
    <m/>
    <n v="3"/>
    <x v="2"/>
    <x v="0"/>
    <x v="1"/>
    <x v="2"/>
    <x v="21"/>
    <n v="205.13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2-04-01T00:00:00"/>
    <d v="2022-04-30T00:00:00"/>
    <s v="301395,4342,21317"/>
    <n v="101100"/>
    <s v="brandbaar bedrijfsafval, route"/>
    <n v="200301"/>
    <m/>
    <s v="11B720001946"/>
    <m/>
    <s v="2500 euro s-grijs"/>
    <n v="1"/>
    <s v="MAAND"/>
    <s v="AB2500-REST"/>
    <x v="48"/>
    <s v="H"/>
    <s v="A"/>
    <s v="NL-1"/>
    <x v="2"/>
    <s v="Abonnement 2500 ltr. restafval rolcontainer          "/>
    <n v="205.13"/>
    <n v="205.13"/>
    <x v="21"/>
    <n v="800100"/>
    <x v="1"/>
    <s v="VE5152,VE5152,VE5152,VE5152"/>
    <s v="Ja "/>
    <s v="FA Verzamel maand,CS Zuid"/>
    <m/>
    <n v="4"/>
    <x v="3"/>
    <x v="1"/>
    <x v="1"/>
    <x v="2"/>
    <x v="23"/>
    <n v="205.13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2-05-01T00:00:00"/>
    <d v="2022-05-31T00:00:00"/>
    <s v="301395,4342,21317"/>
    <n v="101100"/>
    <s v="brandbaar bedrijfsafval, route"/>
    <n v="200301"/>
    <m/>
    <s v="11B720001946"/>
    <m/>
    <s v="2500 euro s-grijs"/>
    <n v="1"/>
    <s v="MAAND"/>
    <s v="AB2500-REST"/>
    <x v="48"/>
    <s v="H"/>
    <s v="A"/>
    <s v="NL-1"/>
    <x v="2"/>
    <s v="Abonnement 2500 ltr. restafval rolcontainer          "/>
    <n v="205.13"/>
    <n v="205.13"/>
    <x v="22"/>
    <n v="800100"/>
    <x v="1"/>
    <s v="VE5152,VE5152,VE5152,VE5152,VE5152"/>
    <s v="Ja "/>
    <s v="FA Verzamel maand,CS Zuid"/>
    <m/>
    <n v="5"/>
    <x v="4"/>
    <x v="1"/>
    <x v="1"/>
    <x v="2"/>
    <x v="21"/>
    <n v="205.13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2-06-01T00:00:00"/>
    <d v="2022-06-30T00:00:00"/>
    <s v="301395,4342,21317"/>
    <n v="101100"/>
    <s v="brandbaar bedrijfsafval, route"/>
    <n v="200301"/>
    <m/>
    <s v="11B720001946"/>
    <m/>
    <s v="2500 euro s-grijs"/>
    <n v="1"/>
    <s v="MAAND"/>
    <s v="AB2500-REST"/>
    <x v="48"/>
    <s v="H"/>
    <s v="A"/>
    <s v="NL-1"/>
    <x v="2"/>
    <s v="Abonnement 2500 ltr. restafval rolcontainer          "/>
    <n v="205.13"/>
    <n v="205.13"/>
    <x v="23"/>
    <n v="800100"/>
    <x v="1"/>
    <s v="VE5152,VE5152,VE5152,VE5152,VE5152,VE5152"/>
    <s v="Ja "/>
    <s v="FA Verzamel maand,CS Zuid"/>
    <m/>
    <n v="6"/>
    <x v="5"/>
    <x v="1"/>
    <x v="1"/>
    <x v="2"/>
    <x v="23"/>
    <n v="205.13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2-07-01T00:00:00"/>
    <d v="2022-07-31T00:00:00"/>
    <s v="301395,4342,21317"/>
    <n v="101100"/>
    <s v="brandbaar bedrijfsafval, route"/>
    <n v="200301"/>
    <m/>
    <s v="11B720001946"/>
    <m/>
    <s v="2500 euro s-grijs"/>
    <n v="1"/>
    <s v="MAAND"/>
    <s v="AB2500-REST"/>
    <x v="48"/>
    <s v="H"/>
    <s v="A"/>
    <s v="NL-1"/>
    <x v="2"/>
    <s v="Abonnement 2500 ltr. restafval rolcontainer          "/>
    <n v="205.13"/>
    <n v="205.13"/>
    <x v="25"/>
    <n v="800100"/>
    <x v="1"/>
    <s v="VE5152,VE5152,VE5152,VE5152,VE5152,VE5152,VE5152"/>
    <s v="Ja "/>
    <s v="FA Verzamel maand,CS Zuid"/>
    <m/>
    <n v="7"/>
    <x v="6"/>
    <x v="2"/>
    <x v="1"/>
    <x v="2"/>
    <x v="21"/>
    <n v="205.13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2-01T00:00:00"/>
    <d v="2021-02-28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1"/>
    <n v="800100"/>
    <x v="1"/>
    <s v="GC5VNL"/>
    <s v="Ja "/>
    <s v="FA Verzamel maand,CS Zuid"/>
    <m/>
    <n v="2"/>
    <x v="1"/>
    <x v="0"/>
    <x v="0"/>
    <x v="2"/>
    <x v="22"/>
    <n v="202.1"/>
    <n v="0"/>
    <x v="0"/>
    <n v="0"/>
    <n v="40.065789473684212"/>
    <n v="288.4736842105263"/>
    <n v="296.48684210526312"/>
    <n v="176.28947368421052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3-01T00:00:00"/>
    <d v="2021-03-31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2"/>
    <n v="800100"/>
    <x v="1"/>
    <s v="GC5VNL,GC5VNL"/>
    <s v="Ja "/>
    <s v="FA Verzamel maand,CS Zuid"/>
    <m/>
    <n v="3"/>
    <x v="2"/>
    <x v="0"/>
    <x v="0"/>
    <x v="2"/>
    <x v="21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4-01T00:00:00"/>
    <d v="2021-04-30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3"/>
    <n v="800100"/>
    <x v="1"/>
    <s v="GC5VNL,GC5VNL,GC5VNL"/>
    <s v="Ja "/>
    <s v="FA Verzamel maand,CS Zuid"/>
    <m/>
    <n v="4"/>
    <x v="3"/>
    <x v="1"/>
    <x v="0"/>
    <x v="2"/>
    <x v="23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5-01T00:00:00"/>
    <d v="2021-05-31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4"/>
    <n v="800100"/>
    <x v="1"/>
    <s v="GC5VNL,GC5VNL,GC5VNL,GC5VNL"/>
    <s v="Ja "/>
    <s v="FA Verzamel maand,CS Zuid"/>
    <m/>
    <n v="5"/>
    <x v="4"/>
    <x v="1"/>
    <x v="0"/>
    <x v="2"/>
    <x v="21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6-01T00:00:00"/>
    <d v="2021-06-30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5"/>
    <n v="800100"/>
    <x v="1"/>
    <s v="GC5VNL,GC5VNL,GC5VNL,GC5VNL,GC5VNL"/>
    <s v="Ja "/>
    <s v="FA Verzamel maand,CS Zuid"/>
    <m/>
    <n v="6"/>
    <x v="5"/>
    <x v="1"/>
    <x v="0"/>
    <x v="2"/>
    <x v="23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7-01T00:00:00"/>
    <d v="2021-07-31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6"/>
    <n v="800100"/>
    <x v="1"/>
    <s v="GC5VNL,GC5VNL,GC5VNL,GC5VNL,GC5VNL,GC5VNL"/>
    <s v="Ja "/>
    <s v="FA Verzamel maand,CS Zuid"/>
    <m/>
    <n v="7"/>
    <x v="6"/>
    <x v="2"/>
    <x v="0"/>
    <x v="2"/>
    <x v="21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8-01T00:00:00"/>
    <d v="2021-08-31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8"/>
    <n v="800100"/>
    <x v="1"/>
    <s v="GC5VNL,GC5VNL,GC5VNL,GC5VNL,GC5VNL,GC5VNL,GC5VNL"/>
    <s v="Ja "/>
    <s v="FA Verzamel maand,CS Zuid"/>
    <m/>
    <n v="8"/>
    <x v="7"/>
    <x v="2"/>
    <x v="0"/>
    <x v="2"/>
    <x v="21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09-01T00:00:00"/>
    <d v="2021-09-30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10"/>
    <n v="800100"/>
    <x v="1"/>
    <s v="GC5VNL,GC5VNL,GC5VNL,GC5VNL,GC5VNL,GC5VNL,GC5VNL,GC5VNL"/>
    <s v="Ja "/>
    <s v="FA Verzamel maand,CS Zuid"/>
    <m/>
    <n v="9"/>
    <x v="8"/>
    <x v="2"/>
    <x v="0"/>
    <x v="2"/>
    <x v="23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10-01T00:00:00"/>
    <d v="2021-10-31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12"/>
    <n v="800100"/>
    <x v="1"/>
    <s v="GC5VNL,GC5VNL,GC5VNL,GC5VNL,GC5VNL,GC5VNL,GC5VNL,GC5VNL,GC5VNL"/>
    <s v="Ja "/>
    <s v="FA Verzamel maand,CS Zuid"/>
    <m/>
    <n v="10"/>
    <x v="9"/>
    <x v="3"/>
    <x v="0"/>
    <x v="2"/>
    <x v="21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11-01T00:00:00"/>
    <d v="2021-11-30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13"/>
    <n v="800100"/>
    <x v="1"/>
    <s v="GC5VNL,GC5VNL,GC5VNL,GC5VNL,GC5VNL,GC5VNL,GC5VNL,GC5VNL,GC5VNL,GC5VNL"/>
    <s v="Ja "/>
    <s v="FA Verzamel maand,CS Zuid"/>
    <m/>
    <n v="11"/>
    <x v="10"/>
    <x v="3"/>
    <x v="0"/>
    <x v="2"/>
    <x v="23"/>
    <n v="202.1"/>
    <n v="0"/>
    <x v="0"/>
    <n v="0"/>
    <n v="42.92763157894737"/>
    <n v="309.07894736842098"/>
    <n v="317.66447368421046"/>
    <n v="188.88157894736841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abonnement "/>
    <d v="2021-12-01T00:00:00"/>
    <d v="2021-12-31T00:00:00"/>
    <s v="301395,4342,21317"/>
    <n v="1601010"/>
    <s v="brandbaar bedrijfsafval ter overslag"/>
    <n v="200301"/>
    <m/>
    <s v="11B720005533"/>
    <m/>
    <s v="2500 euro s-grijs"/>
    <n v="1"/>
    <s v="MAAND"/>
    <s v="AB2500-REST"/>
    <x v="48"/>
    <s v="H"/>
    <s v="A"/>
    <s v="NL-1"/>
    <x v="2"/>
    <s v="Abonnement 2500 ltr. restafval rolcontainer          "/>
    <n v="202.1"/>
    <n v="202.1"/>
    <x v="16"/>
    <n v="800100"/>
    <x v="1"/>
    <s v="GC5VNL,GC5VNL,GC5VNL,GC5VNL,GC5VNL,GC5VNL,GC5VNL,GC5VNL,GC5VNL,GC5VNL,GC5VNL"/>
    <s v="Ja "/>
    <s v="FA Verzamel maand,CS Zuid"/>
    <m/>
    <n v="12"/>
    <x v="11"/>
    <x v="3"/>
    <x v="0"/>
    <x v="2"/>
    <x v="21"/>
    <n v="202.1"/>
    <n v="0"/>
    <x v="0"/>
    <n v="0"/>
    <n v="44.358552631578952"/>
    <n v="319.38157894736844"/>
    <n v="328.25328947368422"/>
    <n v="195.17763157894737"/>
  </r>
  <r>
    <n v="474431"/>
    <n v="474488"/>
    <s v="Gemeente Venlo inzake Sport en Facility Sportpark Maasenhof"/>
    <s v="Rolcontainerdiensten"/>
    <s v="ROL,SPG,RCM Zuid"/>
    <x v="0"/>
    <x v="18"/>
    <x v="18"/>
    <s v="5927 NP"/>
    <x v="0"/>
    <s v="226k213192"/>
    <s v="Restafval 2500 liter op afroep "/>
    <d v="2021-01-01T00:00:00"/>
    <d v="2021-01-31T00:00:00"/>
    <s v="301395,4342,21317"/>
    <m/>
    <m/>
    <m/>
    <m/>
    <m/>
    <m/>
    <s v="2500 euro s-grijs"/>
    <n v="1"/>
    <s v="MAAND"/>
    <s v="HU2500"/>
    <x v="49"/>
    <s v="H"/>
    <s v="A"/>
    <s v="NL-1"/>
    <x v="2"/>
    <s v="Huur 2500 ltr. rolcontainer           "/>
    <n v="23.83"/>
    <n v="23.83"/>
    <x v="0"/>
    <n v="800000"/>
    <x v="0"/>
    <m/>
    <s v="Ja "/>
    <s v="FA Verzamel maand,CS Zuid"/>
    <m/>
    <n v="1"/>
    <x v="0"/>
    <x v="0"/>
    <x v="0"/>
    <x v="2"/>
    <x v="0"/>
    <n v="23.83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1-01T00:00:00"/>
    <d v="2022-01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4.21"/>
    <n v="54.21"/>
    <x v="17"/>
    <n v="800100"/>
    <x v="3"/>
    <s v="GC4VNL"/>
    <s v="Ja "/>
    <s v="FA Verzamel maand,CS Zuid"/>
    <m/>
    <n v="1"/>
    <x v="0"/>
    <x v="0"/>
    <x v="1"/>
    <x v="2"/>
    <x v="24"/>
    <n v="54.2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2-01T00:00:00"/>
    <d v="2022-02-28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4.21"/>
    <n v="54.21"/>
    <x v="19"/>
    <n v="800100"/>
    <x v="3"/>
    <s v="GC4VNL,GC4VNL"/>
    <s v="Ja "/>
    <s v="FA Verzamel maand,CS Zuid"/>
    <m/>
    <n v="2"/>
    <x v="1"/>
    <x v="0"/>
    <x v="1"/>
    <x v="2"/>
    <x v="25"/>
    <n v="54.21"/>
    <n v="0"/>
    <x v="0"/>
    <n v="0"/>
    <n v="8.9940789473684202"/>
    <n v="64.757368421052632"/>
    <n v="66.556184210526311"/>
    <n v="39.573947368421052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3-01T00:00:00"/>
    <d v="2022-03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4.21"/>
    <n v="54.21"/>
    <x v="20"/>
    <n v="800100"/>
    <x v="3"/>
    <s v="GC4VNL,GC4VNL,GC4VNL"/>
    <s v="Ja "/>
    <s v="FA Verzamel maand,CS Zuid"/>
    <m/>
    <n v="3"/>
    <x v="2"/>
    <x v="0"/>
    <x v="1"/>
    <x v="2"/>
    <x v="24"/>
    <n v="54.2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4-01T00:00:00"/>
    <d v="2022-04-30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4.21"/>
    <n v="54.21"/>
    <x v="21"/>
    <n v="800100"/>
    <x v="3"/>
    <s v="GC4VNL,GC4VNL,GC4VNL,GC4VNL"/>
    <s v="Ja "/>
    <s v="FA Verzamel maand,CS Zuid"/>
    <m/>
    <n v="4"/>
    <x v="3"/>
    <x v="1"/>
    <x v="1"/>
    <x v="2"/>
    <x v="26"/>
    <n v="54.21"/>
    <n v="0"/>
    <x v="0"/>
    <n v="0"/>
    <n v="9.6365131578947381"/>
    <n v="69.382894736842104"/>
    <n v="71.310197368421058"/>
    <n v="42.40065789473684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5-01T00:00:00"/>
    <d v="2022-05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4.21"/>
    <n v="54.21"/>
    <x v="22"/>
    <n v="800100"/>
    <x v="3"/>
    <s v="GC4VNL,GC4VNL,GC4VNL,GC4VNL,GC4VNL"/>
    <s v="Ja "/>
    <s v="FA Verzamel maand,CS Zuid"/>
    <m/>
    <n v="5"/>
    <x v="4"/>
    <x v="1"/>
    <x v="1"/>
    <x v="2"/>
    <x v="24"/>
    <n v="54.2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6-01T00:00:00"/>
    <d v="2022-06-30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4.21"/>
    <n v="54.21"/>
    <x v="23"/>
    <n v="800100"/>
    <x v="3"/>
    <s v="GC4VNL,GC4VNL,GC4VNL,GC4VNL,GC4VNL,GC4VNL"/>
    <s v="Ja "/>
    <s v="FA Verzamel maand,CS Zuid"/>
    <m/>
    <n v="6"/>
    <x v="5"/>
    <x v="1"/>
    <x v="1"/>
    <x v="2"/>
    <x v="26"/>
    <n v="54.21"/>
    <n v="0"/>
    <x v="0"/>
    <n v="0"/>
    <n v="9.6365131578947381"/>
    <n v="69.382894736842104"/>
    <n v="71.310197368421058"/>
    <n v="42.40065789473684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2-07-01T00:00:00"/>
    <d v="2022-07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4.21"/>
    <n v="54.21"/>
    <x v="25"/>
    <n v="800100"/>
    <x v="3"/>
    <s v="GC4VNL,GC4VNL,GC4VNL,GC4VNL,GC4VNL,GC4VNL,GC4VNL"/>
    <s v="Ja "/>
    <s v="FA Verzamel maand,CS Zuid"/>
    <m/>
    <n v="7"/>
    <x v="6"/>
    <x v="2"/>
    <x v="1"/>
    <x v="2"/>
    <x v="24"/>
    <n v="54.2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06-07T00:00:00"/>
    <d v="2021-06-30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42.72"/>
    <n v="42.72"/>
    <x v="5"/>
    <n v="800100"/>
    <x v="3"/>
    <s v="GC4VNL"/>
    <s v="Ja "/>
    <s v="FA Verzamel maand,CS Zuid"/>
    <m/>
    <n v="6"/>
    <x v="5"/>
    <x v="1"/>
    <x v="0"/>
    <x v="2"/>
    <x v="27"/>
    <n v="42.72"/>
    <n v="0"/>
    <x v="0"/>
    <n v="0"/>
    <n v="7.7092105263157897"/>
    <n v="55.506315789473682"/>
    <n v="57.048157894736839"/>
    <n v="33.920526315789473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07-01T00:00:00"/>
    <d v="2021-07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3.41"/>
    <n v="53.41"/>
    <x v="6"/>
    <n v="800100"/>
    <x v="3"/>
    <s v="GC4VNL,GC4VNL"/>
    <s v="Ja "/>
    <s v="FA Verzamel maand,CS Zuid"/>
    <m/>
    <n v="7"/>
    <x v="6"/>
    <x v="2"/>
    <x v="0"/>
    <x v="2"/>
    <x v="24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08-01T00:00:00"/>
    <d v="2021-08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3.41"/>
    <n v="53.41"/>
    <x v="8"/>
    <n v="800100"/>
    <x v="3"/>
    <s v="GC4VNL,GC4VNL,GC4VNL"/>
    <s v="Ja "/>
    <s v="FA Verzamel maand,CS Zuid"/>
    <m/>
    <n v="8"/>
    <x v="7"/>
    <x v="2"/>
    <x v="0"/>
    <x v="2"/>
    <x v="24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09-01T00:00:00"/>
    <d v="2021-09-30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3.41"/>
    <n v="53.41"/>
    <x v="10"/>
    <n v="800100"/>
    <x v="3"/>
    <s v="GC4VNL,GC4VNL,GC4VNL,GC4VNL"/>
    <s v="Ja "/>
    <s v="FA Verzamel maand,CS Zuid"/>
    <m/>
    <n v="9"/>
    <x v="8"/>
    <x v="2"/>
    <x v="0"/>
    <x v="2"/>
    <x v="26"/>
    <n v="53.41"/>
    <n v="0"/>
    <x v="0"/>
    <n v="0"/>
    <n v="9.6365131578947381"/>
    <n v="69.382894736842104"/>
    <n v="71.310197368421058"/>
    <n v="42.40065789473684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10-01T00:00:00"/>
    <d v="2021-10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3.41"/>
    <n v="53.41"/>
    <x v="12"/>
    <n v="800100"/>
    <x v="3"/>
    <s v="GC4VNL,GC4VNL,GC4VNL,GC4VNL,GC4VNL"/>
    <s v="Ja "/>
    <s v="FA Verzamel maand,CS Zuid"/>
    <m/>
    <n v="10"/>
    <x v="9"/>
    <x v="3"/>
    <x v="0"/>
    <x v="2"/>
    <x v="24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11-01T00:00:00"/>
    <d v="2021-11-30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3.41"/>
    <n v="53.41"/>
    <x v="13"/>
    <n v="800100"/>
    <x v="3"/>
    <s v="GC4VNL,GC4VNL,GC4VNL,GC4VNL,GC4VNL,GC4VNL"/>
    <s v="Ja "/>
    <s v="FA Verzamel maand,CS Zuid"/>
    <m/>
    <n v="11"/>
    <x v="10"/>
    <x v="3"/>
    <x v="0"/>
    <x v="2"/>
    <x v="26"/>
    <n v="53.41"/>
    <n v="0"/>
    <x v="0"/>
    <n v="0"/>
    <n v="9.6365131578947381"/>
    <n v="69.382894736842104"/>
    <n v="71.310197368421058"/>
    <n v="42.40065789473684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12-01T00:00:00"/>
    <d v="2021-12-31T00:00:00"/>
    <s v="301385,4342,21106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3.41"/>
    <n v="53.41"/>
    <x v="16"/>
    <n v="800100"/>
    <x v="3"/>
    <s v="GC4VNL,GC4VNL,GC4VNL,GC4VNL,GC4VNL,GC4VNL,GC4VNL"/>
    <s v="Ja "/>
    <s v="FA Verzamel maand,CS Zuid"/>
    <m/>
    <n v="12"/>
    <x v="11"/>
    <x v="3"/>
    <x v="0"/>
    <x v="2"/>
    <x v="24"/>
    <n v="53.41"/>
    <n v="0"/>
    <x v="0"/>
    <n v="0"/>
    <n v="9.9577302631578952"/>
    <n v="71.69565789473684"/>
    <n v="73.687203947368417"/>
    <n v="43.814013157894735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op afroep "/>
    <d v="2021-03-01T00:00:00"/>
    <d v="2021-03-31T00:00:00"/>
    <s v="301385,4342,21106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2"/>
    <n v="800000"/>
    <x v="0"/>
    <m/>
    <s v="Ja "/>
    <s v="FA Verzamel maand,CS Zuid"/>
    <m/>
    <n v="3"/>
    <x v="2"/>
    <x v="0"/>
    <x v="0"/>
    <x v="2"/>
    <x v="0"/>
    <n v="10.06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op afroep "/>
    <d v="2021-04-01T00:00:00"/>
    <d v="2021-04-30T00:00:00"/>
    <s v="301385,4342,21106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3"/>
    <n v="800000"/>
    <x v="0"/>
    <m/>
    <s v="Ja "/>
    <s v="FA Verzamel maand,CS Zuid"/>
    <m/>
    <n v="4"/>
    <x v="3"/>
    <x v="1"/>
    <x v="0"/>
    <x v="2"/>
    <x v="0"/>
    <n v="10.06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op afroep "/>
    <d v="2021-05-01T00:00:00"/>
    <d v="2021-05-31T00:00:00"/>
    <s v="301385,4342,21106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4"/>
    <n v="800000"/>
    <x v="0"/>
    <m/>
    <s v="Ja "/>
    <s v="FA Verzamel maand,CS Zuid"/>
    <m/>
    <n v="5"/>
    <x v="4"/>
    <x v="1"/>
    <x v="0"/>
    <x v="2"/>
    <x v="0"/>
    <n v="10.06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op afroep "/>
    <d v="2021-06-01T00:00:00"/>
    <d v="2021-06-06T00:00:00"/>
    <s v="301385,4342,21106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2.0099999999999998"/>
    <n v="2.0099999999999998"/>
    <x v="5"/>
    <n v="800000"/>
    <x v="0"/>
    <m/>
    <s v="Ja "/>
    <s v="FA Verzamel maand,CS Zuid"/>
    <m/>
    <n v="6"/>
    <x v="5"/>
    <x v="1"/>
    <x v="0"/>
    <x v="2"/>
    <x v="0"/>
    <n v="2.0099999999999998"/>
    <n v="0"/>
    <x v="0"/>
    <n v="0"/>
    <n v="0"/>
    <n v="0"/>
    <n v="0"/>
    <n v="0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abonnement "/>
    <d v="2021-02-01T00:00:00"/>
    <d v="2021-02-28T00:00:00"/>
    <s v="301385,4342,21106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53.41"/>
    <n v="53.41"/>
    <x v="1"/>
    <n v="800100"/>
    <x v="3"/>
    <s v="VE4142"/>
    <s v="Ja "/>
    <s v="FA Verzamel maand,CS Zuid"/>
    <m/>
    <n v="2"/>
    <x v="1"/>
    <x v="0"/>
    <x v="0"/>
    <x v="2"/>
    <x v="25"/>
    <n v="53.41"/>
    <n v="0"/>
    <x v="0"/>
    <n v="0"/>
    <n v="8.9940789473684202"/>
    <n v="64.757368421052632"/>
    <n v="66.556184210526311"/>
    <n v="39.573947368421052"/>
  </r>
  <r>
    <n v="474431"/>
    <n v="474506"/>
    <s v="Gymzaal Reinbeekstraat"/>
    <s v="Rolcontainerdiensten"/>
    <s v="ROL,SPG,RCM Zuid"/>
    <x v="0"/>
    <x v="10"/>
    <x v="10"/>
    <s v="5913 GA"/>
    <x v="0"/>
    <s v="226k213236"/>
    <s v="Restafval 1100 ltr op afroep "/>
    <d v="2021-01-01T00:00:00"/>
    <d v="2021-01-31T00:00:00"/>
    <s v="301385,4342,21106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0"/>
    <n v="800000"/>
    <x v="0"/>
    <m/>
    <s v="Ja "/>
    <s v="FA Verzamel maand,CS Zuid"/>
    <m/>
    <n v="1"/>
    <x v="0"/>
    <x v="0"/>
    <x v="0"/>
    <x v="2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1-01T00:00:00"/>
    <d v="2022-01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17"/>
    <n v="800100"/>
    <x v="1"/>
    <s v="GC1VNL"/>
    <s v="Ja "/>
    <s v="FA Verzamel maand,CS Zuid"/>
    <m/>
    <n v="1"/>
    <x v="0"/>
    <x v="0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2-01T00:00:00"/>
    <d v="2022-02-28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19"/>
    <n v="800100"/>
    <x v="1"/>
    <s v="GC1VNL,GC1VNL"/>
    <s v="Ja "/>
    <s v="FA Verzamel maand,CS Zuid"/>
    <m/>
    <n v="2"/>
    <x v="1"/>
    <x v="0"/>
    <x v="1"/>
    <x v="2"/>
    <x v="14"/>
    <n v="106.39"/>
    <n v="0"/>
    <x v="0"/>
    <n v="0"/>
    <n v="18.029605263157894"/>
    <n v="129.81315789473683"/>
    <n v="133.4190789473684"/>
    <n v="79.330263157894734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3-01T00:00:00"/>
    <d v="2022-03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0"/>
    <n v="800100"/>
    <x v="1"/>
    <s v="GC1VNL,GC1VNL,GC1VNL"/>
    <s v="Ja "/>
    <s v="FA Verzamel maand,CS Zuid"/>
    <m/>
    <n v="3"/>
    <x v="2"/>
    <x v="0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4-01T00:00:00"/>
    <d v="2022-04-30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1"/>
    <n v="800100"/>
    <x v="1"/>
    <s v="GC1VNL,GC1VNL,GC1VNL,GC1VNL"/>
    <s v="Ja "/>
    <s v="FA Verzamel maand,CS Zuid"/>
    <m/>
    <n v="4"/>
    <x v="3"/>
    <x v="1"/>
    <x v="1"/>
    <x v="2"/>
    <x v="15"/>
    <n v="106.39"/>
    <n v="0"/>
    <x v="0"/>
    <n v="0"/>
    <n v="19.317434210526315"/>
    <n v="139.08552631578945"/>
    <n v="142.94901315789474"/>
    <n v="84.9967105263157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5-01T00:00:00"/>
    <d v="2022-05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2"/>
    <n v="800100"/>
    <x v="1"/>
    <s v="GC1VNL,GC1VNL,GC1VNL,GC1VNL,GC1VNL"/>
    <s v="Ja "/>
    <s v="FA Verzamel maand,CS Zuid"/>
    <m/>
    <n v="5"/>
    <x v="4"/>
    <x v="1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6-01T00:00:00"/>
    <d v="2022-06-30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3"/>
    <n v="800100"/>
    <x v="1"/>
    <s v="GC1VNL,GC1VNL,GC1VNL,GC1VNL,GC1VNL,GC1VNL"/>
    <s v="Ja "/>
    <s v="FA Verzamel maand,CS Zuid"/>
    <m/>
    <n v="6"/>
    <x v="5"/>
    <x v="1"/>
    <x v="1"/>
    <x v="2"/>
    <x v="15"/>
    <n v="106.39"/>
    <n v="0"/>
    <x v="0"/>
    <n v="0"/>
    <n v="19.317434210526315"/>
    <n v="139.08552631578945"/>
    <n v="142.94901315789474"/>
    <n v="84.9967105263157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2-07-01T00:00:00"/>
    <d v="2022-07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6.39"/>
    <n v="106.39"/>
    <x v="25"/>
    <n v="800100"/>
    <x v="1"/>
    <s v="GC1VNL,GC1VNL,GC1VNL,GC1VNL,GC1VNL,GC1VNL,GC1VNL"/>
    <s v="Ja "/>
    <s v="FA Verzamel maand,CS Zuid"/>
    <m/>
    <n v="7"/>
    <x v="6"/>
    <x v="2"/>
    <x v="1"/>
    <x v="2"/>
    <x v="13"/>
    <n v="106.39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06-07T00:00:00"/>
    <d v="2021-06-30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83.85"/>
    <n v="83.85"/>
    <x v="5"/>
    <n v="800100"/>
    <x v="1"/>
    <s v="GC1VNL"/>
    <s v="Ja "/>
    <s v="FA Verzamel maand,CS Zuid"/>
    <m/>
    <n v="6"/>
    <x v="5"/>
    <x v="1"/>
    <x v="0"/>
    <x v="2"/>
    <x v="16"/>
    <n v="83.85"/>
    <n v="0"/>
    <x v="0"/>
    <n v="0"/>
    <n v="15.453947368421053"/>
    <n v="111.26842105263157"/>
    <n v="114.35921052631578"/>
    <n v="67.997368421052627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07-01T00:00:00"/>
    <d v="2021-07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6"/>
    <n v="800100"/>
    <x v="1"/>
    <s v="GC1VNL,GC1VNL"/>
    <s v="Ja "/>
    <s v="FA Verzamel maand,CS Zuid"/>
    <m/>
    <n v="7"/>
    <x v="6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08-01T00:00:00"/>
    <d v="2021-08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8"/>
    <n v="800100"/>
    <x v="1"/>
    <s v="GC1VNL,GC1VNL,GC1VNL"/>
    <s v="Ja "/>
    <s v="FA Verzamel maand,CS Zuid"/>
    <m/>
    <n v="8"/>
    <x v="7"/>
    <x v="2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09-01T00:00:00"/>
    <d v="2021-09-30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0"/>
    <n v="800100"/>
    <x v="1"/>
    <s v="GC1VNL,GC1VNL,GC1VNL,GC1VNL"/>
    <s v="Ja "/>
    <s v="FA Verzamel maand,CS Zuid"/>
    <m/>
    <n v="9"/>
    <x v="8"/>
    <x v="2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10-01T00:00:00"/>
    <d v="2021-10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2"/>
    <n v="800100"/>
    <x v="1"/>
    <s v="GC1VNL,GC1VNL,GC1VNL,GC1VNL,GC1VNL"/>
    <s v="Ja "/>
    <s v="FA Verzamel maand,CS Zuid"/>
    <m/>
    <n v="10"/>
    <x v="9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11-01T00:00:00"/>
    <d v="2021-11-30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3"/>
    <n v="800100"/>
    <x v="1"/>
    <s v="GC1VNL,GC1VNL,GC1VNL,GC1VNL,GC1VNL,GC1VNL"/>
    <s v="Ja "/>
    <s v="FA Verzamel maand,CS Zuid"/>
    <m/>
    <n v="11"/>
    <x v="10"/>
    <x v="3"/>
    <x v="0"/>
    <x v="2"/>
    <x v="15"/>
    <n v="104.82"/>
    <n v="0"/>
    <x v="0"/>
    <n v="0"/>
    <n v="19.317434210526315"/>
    <n v="139.08552631578945"/>
    <n v="142.94901315789474"/>
    <n v="84.9967105263157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12-01T00:00:00"/>
    <d v="2021-12-31T00:00:00"/>
    <s v="301395,4342,21321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6"/>
    <n v="800100"/>
    <x v="1"/>
    <s v="GC1VNL,GC1VNL,GC1VNL,GC1VNL,GC1VNL,GC1VNL,GC1VNL"/>
    <s v="Ja "/>
    <s v="FA Verzamel maand,CS Zuid"/>
    <m/>
    <n v="12"/>
    <x v="11"/>
    <x v="3"/>
    <x v="0"/>
    <x v="2"/>
    <x v="13"/>
    <n v="104.82"/>
    <n v="0"/>
    <x v="0"/>
    <n v="0"/>
    <n v="19.961348684210527"/>
    <n v="143.72171052631577"/>
    <n v="147.71398026315788"/>
    <n v="87.829934210526318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op afroep Afsluitbaar"/>
    <d v="2021-03-01T00:00:00"/>
    <d v="2021-03-31T00:00:00"/>
    <s v="301395,4342,21321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2"/>
    <n v="800000"/>
    <x v="0"/>
    <m/>
    <s v="Ja "/>
    <s v="FA Verzamel maand,CS Zuid"/>
    <m/>
    <n v="3"/>
    <x v="2"/>
    <x v="0"/>
    <x v="0"/>
    <x v="2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op afroep Afsluitbaar"/>
    <d v="2021-04-01T00:00:00"/>
    <d v="2021-04-30T00:00:00"/>
    <s v="301395,4342,21321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3"/>
    <n v="800000"/>
    <x v="0"/>
    <m/>
    <s v="Ja "/>
    <s v="FA Verzamel maand,CS Zuid"/>
    <m/>
    <n v="4"/>
    <x v="3"/>
    <x v="1"/>
    <x v="0"/>
    <x v="2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op afroep Afsluitbaar"/>
    <d v="2021-05-01T00:00:00"/>
    <d v="2021-05-31T00:00:00"/>
    <s v="301395,4342,21321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4"/>
    <n v="800000"/>
    <x v="0"/>
    <m/>
    <s v="Ja "/>
    <s v="FA Verzamel maand,CS Zuid"/>
    <m/>
    <n v="5"/>
    <x v="4"/>
    <x v="1"/>
    <x v="0"/>
    <x v="2"/>
    <x v="0"/>
    <n v="10.06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op afroep Afsluitbaar"/>
    <d v="2021-06-01T00:00:00"/>
    <d v="2021-06-06T00:00:00"/>
    <s v="301395,4342,21321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2.0099999999999998"/>
    <n v="2.0099999999999998"/>
    <x v="5"/>
    <n v="800000"/>
    <x v="0"/>
    <m/>
    <s v="Ja "/>
    <s v="FA Verzamel maand,CS Zuid"/>
    <m/>
    <n v="6"/>
    <x v="5"/>
    <x v="1"/>
    <x v="0"/>
    <x v="2"/>
    <x v="0"/>
    <n v="2.0099999999999998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abonnement Afsluitbaar"/>
    <d v="2021-02-01T00:00:00"/>
    <d v="2021-02-28T00:00:00"/>
    <s v="301395,4342,21321"/>
    <n v="101100"/>
    <s v="brandbaar bedrijfsafval, route"/>
    <n v="200301"/>
    <m/>
    <s v="11B720001946"/>
    <m/>
    <s v="1100 din k-vg/grijs dks pl"/>
    <n v="1"/>
    <s v="MAAND"/>
    <s v="AB1100-REST"/>
    <x v="44"/>
    <s v="H"/>
    <s v="A"/>
    <s v="NL-1"/>
    <x v="2"/>
    <s v="Abonnement 1100 ltr. restafval rolcontainer          "/>
    <n v="104.82"/>
    <n v="104.82"/>
    <x v="1"/>
    <n v="800100"/>
    <x v="1"/>
    <s v="VE1152"/>
    <s v="Ja "/>
    <s v="FA Verzamel maand,CS Zuid"/>
    <m/>
    <n v="2"/>
    <x v="1"/>
    <x v="0"/>
    <x v="0"/>
    <x v="2"/>
    <x v="14"/>
    <n v="104.82"/>
    <n v="0"/>
    <x v="0"/>
    <n v="0"/>
    <n v="18.029605263157894"/>
    <n v="129.81315789473683"/>
    <n v="133.4190789473684"/>
    <n v="79.330263157894734"/>
  </r>
  <r>
    <n v="474431"/>
    <n v="474512"/>
    <s v="Sportpark de Vrijenbroek"/>
    <s v="Rolcontainerdiensten"/>
    <s v="ROL,SPG,RCM Zuid"/>
    <x v="0"/>
    <x v="9"/>
    <x v="9"/>
    <s v="5912 PJ"/>
    <x v="0"/>
    <s v="226k213233"/>
    <s v="Restafval 1100 liter op afroep Afsluitbaar"/>
    <d v="2021-01-01T00:00:00"/>
    <d v="2021-01-31T00:00:00"/>
    <s v="301395,4342,21321"/>
    <m/>
    <m/>
    <m/>
    <m/>
    <m/>
    <m/>
    <s v="1100 din k-vg/grijs dks pl"/>
    <n v="1"/>
    <s v="MAAND"/>
    <s v="HU1100"/>
    <x v="45"/>
    <s v="H"/>
    <s v="A"/>
    <s v="NL-1"/>
    <x v="2"/>
    <s v="Huur 1100 ltr. rolcontainer           "/>
    <n v="10.06"/>
    <n v="10.06"/>
    <x v="0"/>
    <n v="800000"/>
    <x v="0"/>
    <m/>
    <s v="Ja "/>
    <s v="FA Verzamel maand,CS Zuid"/>
    <m/>
    <n v="1"/>
    <x v="0"/>
    <x v="0"/>
    <x v="0"/>
    <x v="2"/>
    <x v="0"/>
    <n v="10.06"/>
    <n v="0"/>
    <x v="0"/>
    <n v="0"/>
    <n v="0"/>
    <n v="0"/>
    <n v="0"/>
    <n v="0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2-01-01T00:00:00"/>
    <d v="2022-01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5.26"/>
    <n v="115.26"/>
    <x v="17"/>
    <n v="800100"/>
    <x v="1"/>
    <s v="GC2VNL"/>
    <s v="Ja "/>
    <s v="FA Verzamel maand,CS Zuid"/>
    <m/>
    <n v="1"/>
    <x v="0"/>
    <x v="0"/>
    <x v="1"/>
    <x v="2"/>
    <x v="13"/>
    <n v="115.2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2-02-01T00:00:00"/>
    <d v="2022-02-28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5.26"/>
    <n v="115.26"/>
    <x v="19"/>
    <n v="800100"/>
    <x v="1"/>
    <s v="GC2VNL,GC2VNL"/>
    <s v="Ja "/>
    <s v="FA Verzamel maand,CS Zuid"/>
    <m/>
    <n v="2"/>
    <x v="1"/>
    <x v="0"/>
    <x v="1"/>
    <x v="2"/>
    <x v="14"/>
    <n v="115.26"/>
    <n v="0"/>
    <x v="0"/>
    <n v="0"/>
    <n v="18.029605263157894"/>
    <n v="129.81315789473683"/>
    <n v="133.4190789473684"/>
    <n v="79.330263157894734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2-03-01T00:00:00"/>
    <d v="2022-03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5.26"/>
    <n v="115.26"/>
    <x v="20"/>
    <n v="800100"/>
    <x v="1"/>
    <s v="GC2VNL,GC2VNL,GC2VNL"/>
    <s v="Ja "/>
    <s v="FA Verzamel maand,CS Zuid"/>
    <m/>
    <n v="3"/>
    <x v="2"/>
    <x v="0"/>
    <x v="1"/>
    <x v="2"/>
    <x v="13"/>
    <n v="115.2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2-04-01T00:00:00"/>
    <d v="2022-04-30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5.26"/>
    <n v="115.26"/>
    <x v="21"/>
    <n v="800100"/>
    <x v="1"/>
    <s v="GC2VNL,GC2VNL,GC2VNL,GC2VNL"/>
    <s v="Ja "/>
    <s v="FA Verzamel maand,CS Zuid"/>
    <m/>
    <n v="4"/>
    <x v="3"/>
    <x v="1"/>
    <x v="1"/>
    <x v="2"/>
    <x v="15"/>
    <n v="115.2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2-05-01T00:00:00"/>
    <d v="2022-05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5.26"/>
    <n v="115.26"/>
    <x v="22"/>
    <n v="800100"/>
    <x v="1"/>
    <s v="GC2VNL,GC2VNL,GC2VNL,GC2VNL,GC2VNL"/>
    <s v="Ja "/>
    <s v="FA Verzamel maand,CS Zuid"/>
    <m/>
    <n v="5"/>
    <x v="4"/>
    <x v="1"/>
    <x v="1"/>
    <x v="2"/>
    <x v="13"/>
    <n v="115.2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2-06-01T00:00:00"/>
    <d v="2022-06-30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5.26"/>
    <n v="115.26"/>
    <x v="23"/>
    <n v="800100"/>
    <x v="1"/>
    <s v="GC2VNL,GC2VNL,GC2VNL,GC2VNL,GC2VNL,GC2VNL"/>
    <s v="Ja "/>
    <s v="FA Verzamel maand,CS Zuid"/>
    <m/>
    <n v="6"/>
    <x v="5"/>
    <x v="1"/>
    <x v="1"/>
    <x v="2"/>
    <x v="15"/>
    <n v="115.2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2-07-01T00:00:00"/>
    <d v="2022-07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5.26"/>
    <n v="115.26"/>
    <x v="25"/>
    <n v="800100"/>
    <x v="1"/>
    <s v="GC2VNL,GC2VNL,GC2VNL,GC2VNL,GC2VNL,GC2VNL,GC2VNL"/>
    <s v="Ja "/>
    <s v="FA Verzamel maand,CS Zuid"/>
    <m/>
    <n v="7"/>
    <x v="6"/>
    <x v="2"/>
    <x v="1"/>
    <x v="2"/>
    <x v="13"/>
    <n v="115.2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1-01T00:00:00"/>
    <d v="2021-01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0"/>
    <n v="800100"/>
    <x v="1"/>
    <s v="GC2VNL"/>
    <s v="Ja "/>
    <s v="FA Verzamel maand,CS Zuid"/>
    <m/>
    <n v="1"/>
    <x v="0"/>
    <x v="0"/>
    <x v="0"/>
    <x v="2"/>
    <x v="13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2-01T00:00:00"/>
    <d v="2021-02-28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1"/>
    <n v="800100"/>
    <x v="1"/>
    <s v="GC2VNL,GC2VNL"/>
    <s v="Ja "/>
    <s v="FA Verzamel maand,CS Zuid"/>
    <m/>
    <n v="2"/>
    <x v="1"/>
    <x v="0"/>
    <x v="0"/>
    <x v="2"/>
    <x v="14"/>
    <n v="113.56"/>
    <n v="0"/>
    <x v="0"/>
    <n v="0"/>
    <n v="18.029605263157894"/>
    <n v="129.81315789473683"/>
    <n v="133.4190789473684"/>
    <n v="79.330263157894734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3-01T00:00:00"/>
    <d v="2021-03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2"/>
    <n v="800100"/>
    <x v="1"/>
    <s v="GC2VNL,GC2VNL,GC2VNL"/>
    <s v="Ja "/>
    <s v="FA Verzamel maand,CS Zuid"/>
    <m/>
    <n v="3"/>
    <x v="2"/>
    <x v="0"/>
    <x v="0"/>
    <x v="2"/>
    <x v="13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4-01T00:00:00"/>
    <d v="2021-04-30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3"/>
    <n v="800100"/>
    <x v="1"/>
    <s v="GC2VNL,GC2VNL,GC2VNL,GC2VNL"/>
    <s v="Ja "/>
    <s v="FA Verzamel maand,CS Zuid"/>
    <m/>
    <n v="4"/>
    <x v="3"/>
    <x v="1"/>
    <x v="0"/>
    <x v="2"/>
    <x v="15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5-01T00:00:00"/>
    <d v="2021-05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4"/>
    <n v="800100"/>
    <x v="1"/>
    <s v="GC2VNL,GC2VNL,GC2VNL,GC2VNL,GC2VNL"/>
    <s v="Ja "/>
    <s v="FA Verzamel maand,CS Zuid"/>
    <m/>
    <n v="5"/>
    <x v="4"/>
    <x v="1"/>
    <x v="0"/>
    <x v="2"/>
    <x v="13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6-01T00:00:00"/>
    <d v="2021-06-30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5"/>
    <n v="800100"/>
    <x v="1"/>
    <s v="GC2VNL,GC2VNL,GC2VNL,GC2VNL,GC2VNL,GC2VNL"/>
    <s v="Ja "/>
    <s v="FA Verzamel maand,CS Zuid"/>
    <m/>
    <n v="6"/>
    <x v="5"/>
    <x v="1"/>
    <x v="0"/>
    <x v="2"/>
    <x v="15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7-01T00:00:00"/>
    <d v="2021-07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6"/>
    <n v="800100"/>
    <x v="1"/>
    <s v="GC2VNL,GC2VNL,GC2VNL,GC2VNL,GC2VNL,GC2VNL,GC2VNL"/>
    <s v="Ja "/>
    <s v="FA Verzamel maand,CS Zuid"/>
    <m/>
    <n v="7"/>
    <x v="6"/>
    <x v="2"/>
    <x v="0"/>
    <x v="2"/>
    <x v="13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8-01T00:00:00"/>
    <d v="2021-08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8"/>
    <n v="800100"/>
    <x v="1"/>
    <s v="GC2VNL,GC2VNL,GC2VNL,GC2VNL,GC2VNL,GC2VNL,GC2VNL,GC2VNL"/>
    <s v="Ja "/>
    <s v="FA Verzamel maand,CS Zuid"/>
    <m/>
    <n v="8"/>
    <x v="7"/>
    <x v="2"/>
    <x v="0"/>
    <x v="2"/>
    <x v="13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09-01T00:00:00"/>
    <d v="2021-09-30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10"/>
    <n v="800100"/>
    <x v="1"/>
    <s v="GC2VNL,GC2VNL,GC2VNL,GC2VNL,GC2VNL,GC2VNL,GC2VNL,GC2VNL,GC2VNL"/>
    <s v="Ja "/>
    <s v="FA Verzamel maand,CS Zuid"/>
    <m/>
    <n v="9"/>
    <x v="8"/>
    <x v="2"/>
    <x v="0"/>
    <x v="2"/>
    <x v="15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10-01T00:00:00"/>
    <d v="2021-10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12"/>
    <n v="800100"/>
    <x v="1"/>
    <s v="GC2VNL,GC2VNL,GC2VNL,GC2VNL,GC2VNL,GC2VNL,GC2VNL,GC2VNL,GC2VNL,GC2VNL"/>
    <s v="Ja "/>
    <s v="FA Verzamel maand,CS Zuid"/>
    <m/>
    <n v="10"/>
    <x v="9"/>
    <x v="3"/>
    <x v="0"/>
    <x v="2"/>
    <x v="13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11-01T00:00:00"/>
    <d v="2021-11-30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13"/>
    <n v="800100"/>
    <x v="1"/>
    <s v="GC2VNL,GC2VNL,GC2VNL,GC2VNL,GC2VNL,GC2VNL,GC2VNL,GC2VNL,GC2VNL,GC2VNL,GC2VNL"/>
    <s v="Ja "/>
    <s v="FA Verzamel maand,CS Zuid"/>
    <m/>
    <n v="11"/>
    <x v="10"/>
    <x v="3"/>
    <x v="0"/>
    <x v="2"/>
    <x v="15"/>
    <n v="113.56"/>
    <n v="0"/>
    <x v="0"/>
    <n v="0"/>
    <n v="19.317434210526315"/>
    <n v="139.08552631578945"/>
    <n v="142.94901315789474"/>
    <n v="84.99671052631578"/>
  </r>
  <r>
    <n v="474431"/>
    <n v="474443"/>
    <s v="Kan Doen West"/>
    <s v="Rolcontainerdiensten"/>
    <s v="ROL,SPG,RCM Zuid"/>
    <x v="0"/>
    <x v="23"/>
    <x v="21"/>
    <s v="5924 VX"/>
    <x v="0"/>
    <s v="226k213123"/>
    <s v="Restafval 1100 liter abonnement "/>
    <d v="2021-12-01T00:00:00"/>
    <d v="2021-12-31T00:00:00"/>
    <s v="302604,4342,22029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13.56"/>
    <n v="113.56"/>
    <x v="16"/>
    <n v="800100"/>
    <x v="1"/>
    <s v="GC2VNL,GC2VNL,GC2VNL,GC2VNL,GC2VNL,GC2VNL,GC2VNL,GC2VNL,GC2VNL,GC2VNL,GC2VNL,GC2VNL"/>
    <s v="Ja "/>
    <s v="FA Verzamel maand,CS Zuid"/>
    <m/>
    <n v="12"/>
    <x v="11"/>
    <x v="3"/>
    <x v="0"/>
    <x v="2"/>
    <x v="13"/>
    <n v="113.56"/>
    <n v="0"/>
    <x v="0"/>
    <n v="0"/>
    <n v="19.961348684210527"/>
    <n v="143.72171052631577"/>
    <n v="147.71398026315788"/>
    <n v="87.829934210526318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2-01-01T00:00:00"/>
    <d v="2022-01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7.17"/>
    <n v="107.17"/>
    <x v="17"/>
    <n v="800100"/>
    <x v="3"/>
    <s v="GC2VNL"/>
    <s v="Ja "/>
    <s v="FA Verzamel maand,CS Zuid"/>
    <m/>
    <n v="1"/>
    <x v="0"/>
    <x v="0"/>
    <x v="1"/>
    <x v="2"/>
    <x v="28"/>
    <n v="107.17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2-02-01T00:00:00"/>
    <d v="2022-02-28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7.17"/>
    <n v="107.17"/>
    <x v="19"/>
    <n v="800100"/>
    <x v="3"/>
    <s v="GC2VNL,GC2VNL"/>
    <s v="Ja "/>
    <s v="FA Verzamel maand,CS Zuid"/>
    <m/>
    <n v="2"/>
    <x v="1"/>
    <x v="0"/>
    <x v="1"/>
    <x v="2"/>
    <x v="29"/>
    <n v="107.17"/>
    <n v="0"/>
    <x v="0"/>
    <n v="0"/>
    <n v="19.986842105263161"/>
    <n v="143.90526315789475"/>
    <n v="147.90263157894736"/>
    <n v="87.94210526315789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2-03-01T00:00:00"/>
    <d v="2022-03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7.17"/>
    <n v="107.17"/>
    <x v="20"/>
    <n v="800100"/>
    <x v="3"/>
    <s v="GC2VNL,GC2VNL,GC2VNL"/>
    <s v="Ja "/>
    <s v="FA Verzamel maand,CS Zuid"/>
    <m/>
    <n v="3"/>
    <x v="2"/>
    <x v="0"/>
    <x v="1"/>
    <x v="2"/>
    <x v="28"/>
    <n v="107.17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2-04-01T00:00:00"/>
    <d v="2022-04-30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7.17"/>
    <n v="107.17"/>
    <x v="21"/>
    <n v="800100"/>
    <x v="3"/>
    <s v="GC2VNL,GC2VNL,GC2VNL,GC2VNL"/>
    <s v="Ja "/>
    <s v="FA Verzamel maand,CS Zuid"/>
    <m/>
    <n v="4"/>
    <x v="3"/>
    <x v="1"/>
    <x v="1"/>
    <x v="2"/>
    <x v="30"/>
    <n v="107.17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2-05-01T00:00:00"/>
    <d v="2022-05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7.17"/>
    <n v="107.17"/>
    <x v="22"/>
    <n v="800100"/>
    <x v="3"/>
    <s v="GC2VNL,GC2VNL,GC2VNL,GC2VNL,GC2VNL"/>
    <s v="Ja "/>
    <s v="FA Verzamel maand,CS Zuid"/>
    <m/>
    <n v="5"/>
    <x v="4"/>
    <x v="1"/>
    <x v="1"/>
    <x v="2"/>
    <x v="28"/>
    <n v="107.17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2-06-01T00:00:00"/>
    <d v="2022-06-30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7.17"/>
    <n v="107.17"/>
    <x v="23"/>
    <n v="800100"/>
    <x v="3"/>
    <s v="GC2VNL,GC2VNL,GC2VNL,GC2VNL,GC2VNL,GC2VNL"/>
    <s v="Ja "/>
    <s v="FA Verzamel maand,CS Zuid"/>
    <m/>
    <n v="6"/>
    <x v="5"/>
    <x v="1"/>
    <x v="1"/>
    <x v="2"/>
    <x v="30"/>
    <n v="107.17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2-07-01T00:00:00"/>
    <d v="2022-07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7.17"/>
    <n v="107.17"/>
    <x v="25"/>
    <n v="800100"/>
    <x v="3"/>
    <s v="GC2VNL,GC2VNL,GC2VNL,GC2VNL,GC2VNL,GC2VNL,GC2VNL"/>
    <s v="Ja "/>
    <s v="FA Verzamel maand,CS Zuid"/>
    <m/>
    <n v="7"/>
    <x v="6"/>
    <x v="2"/>
    <x v="1"/>
    <x v="2"/>
    <x v="28"/>
    <n v="107.17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1-01T00:00:00"/>
    <d v="2021-01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0"/>
    <n v="800100"/>
    <x v="3"/>
    <s v="GC2VNL"/>
    <s v="Ja "/>
    <s v="FA Verzamel maand,CS Zuid"/>
    <m/>
    <n v="1"/>
    <x v="0"/>
    <x v="0"/>
    <x v="0"/>
    <x v="2"/>
    <x v="28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2-01T00:00:00"/>
    <d v="2021-02-28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1"/>
    <n v="800100"/>
    <x v="3"/>
    <s v="GC2VNL,GC2VNL"/>
    <s v="Ja "/>
    <s v="FA Verzamel maand,CS Zuid"/>
    <m/>
    <n v="2"/>
    <x v="1"/>
    <x v="0"/>
    <x v="0"/>
    <x v="2"/>
    <x v="29"/>
    <n v="105.58"/>
    <n v="0"/>
    <x v="0"/>
    <n v="0"/>
    <n v="19.986842105263161"/>
    <n v="143.90526315789475"/>
    <n v="147.90263157894736"/>
    <n v="87.94210526315789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3-01T00:00:00"/>
    <d v="2021-03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2"/>
    <n v="800100"/>
    <x v="3"/>
    <s v="GC2VNL,GC2VNL,GC2VNL"/>
    <s v="Ja "/>
    <s v="FA Verzamel maand,CS Zuid"/>
    <m/>
    <n v="3"/>
    <x v="2"/>
    <x v="0"/>
    <x v="0"/>
    <x v="2"/>
    <x v="28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4-01T00:00:00"/>
    <d v="2021-04-30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3"/>
    <n v="800100"/>
    <x v="3"/>
    <s v="GC2VNL,GC2VNL,GC2VNL,GC2VNL"/>
    <s v="Ja "/>
    <s v="FA Verzamel maand,CS Zuid"/>
    <m/>
    <n v="4"/>
    <x v="3"/>
    <x v="1"/>
    <x v="0"/>
    <x v="2"/>
    <x v="30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5-01T00:00:00"/>
    <d v="2021-05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4"/>
    <n v="800100"/>
    <x v="3"/>
    <s v="GC2VNL,GC2VNL,GC2VNL,GC2VNL,GC2VNL"/>
    <s v="Ja "/>
    <s v="FA Verzamel maand,CS Zuid"/>
    <m/>
    <n v="5"/>
    <x v="4"/>
    <x v="1"/>
    <x v="0"/>
    <x v="2"/>
    <x v="28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6-01T00:00:00"/>
    <d v="2021-06-30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5"/>
    <n v="800100"/>
    <x v="3"/>
    <s v="GC2VNL,GC2VNL,GC2VNL,GC2VNL,GC2VNL,GC2VNL"/>
    <s v="Ja "/>
    <s v="FA Verzamel maand,CS Zuid"/>
    <m/>
    <n v="6"/>
    <x v="5"/>
    <x v="1"/>
    <x v="0"/>
    <x v="2"/>
    <x v="30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7-01T00:00:00"/>
    <d v="2021-07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6"/>
    <n v="800100"/>
    <x v="3"/>
    <s v="GC2VNL,GC2VNL,GC2VNL,GC2VNL,GC2VNL,GC2VNL,GC2VNL"/>
    <s v="Ja "/>
    <s v="FA Verzamel maand,CS Zuid"/>
    <m/>
    <n v="7"/>
    <x v="6"/>
    <x v="2"/>
    <x v="0"/>
    <x v="2"/>
    <x v="28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8-01T00:00:00"/>
    <d v="2021-08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8"/>
    <n v="800100"/>
    <x v="3"/>
    <s v="GC2VNL,GC2VNL,GC2VNL,GC2VNL,GC2VNL,GC2VNL,GC2VNL,GC2VNL"/>
    <s v="Ja "/>
    <s v="FA Verzamel maand,CS Zuid"/>
    <m/>
    <n v="8"/>
    <x v="7"/>
    <x v="2"/>
    <x v="0"/>
    <x v="2"/>
    <x v="28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09-01T00:00:00"/>
    <d v="2021-09-30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10"/>
    <n v="800100"/>
    <x v="3"/>
    <s v="GC2VNL,GC2VNL,GC2VNL,GC2VNL,GC2VNL,GC2VNL,GC2VNL,GC2VNL,GC2VNL"/>
    <s v="Ja "/>
    <s v="FA Verzamel maand,CS Zuid"/>
    <m/>
    <n v="9"/>
    <x v="8"/>
    <x v="2"/>
    <x v="0"/>
    <x v="2"/>
    <x v="30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10-01T00:00:00"/>
    <d v="2021-10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12"/>
    <n v="800100"/>
    <x v="3"/>
    <s v="GC2VNL,GC2VNL,GC2VNL,GC2VNL,GC2VNL,GC2VNL,GC2VNL,GC2VNL,GC2VNL,GC2VNL"/>
    <s v="Ja "/>
    <s v="FA Verzamel maand,CS Zuid"/>
    <m/>
    <n v="10"/>
    <x v="9"/>
    <x v="3"/>
    <x v="0"/>
    <x v="2"/>
    <x v="28"/>
    <n v="105.58"/>
    <n v="0"/>
    <x v="0"/>
    <n v="0"/>
    <n v="22.128289473684216"/>
    <n v="159.32368421052632"/>
    <n v="163.74934210526317"/>
    <n v="97.364473684210537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11-01T00:00:00"/>
    <d v="2021-11-30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13"/>
    <n v="800100"/>
    <x v="3"/>
    <s v="GC2VNL,GC2VNL,GC2VNL,GC2VNL,GC2VNL,GC2VNL,GC2VNL,GC2VNL,GC2VNL,GC2VNL,GC2VNL"/>
    <s v="Ja "/>
    <s v="FA Verzamel maand,CS Zuid"/>
    <m/>
    <n v="11"/>
    <x v="10"/>
    <x v="3"/>
    <x v="0"/>
    <x v="2"/>
    <x v="30"/>
    <n v="105.58"/>
    <n v="0"/>
    <x v="0"/>
    <n v="0"/>
    <n v="21.414473684210531"/>
    <n v="154.18421052631581"/>
    <n v="158.46710526315792"/>
    <n v="94.223684210526329"/>
  </r>
  <r>
    <n v="474431"/>
    <n v="474443"/>
    <s v="Kan Doen West"/>
    <s v="Rolcontainerdiensten"/>
    <s v="ROL,SPG,RCM Zuid"/>
    <x v="0"/>
    <x v="23"/>
    <x v="21"/>
    <s v="5924 VX"/>
    <x v="0"/>
    <s v="226k213124"/>
    <s v="Restafval 2500 liter abonnement "/>
    <d v="2021-12-01T00:00:00"/>
    <d v="2021-12-31T00:00:00"/>
    <s v="302604,4342,22029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105.58"/>
    <n v="105.58"/>
    <x v="16"/>
    <n v="800100"/>
    <x v="3"/>
    <s v="GC2VNL,GC2VNL,GC2VNL,GC2VNL,GC2VNL,GC2VNL,GC2VNL,GC2VNL,GC2VNL,GC2VNL,GC2VNL,GC2VNL"/>
    <s v="Ja "/>
    <s v="FA Verzamel maand,CS Zuid"/>
    <m/>
    <n v="12"/>
    <x v="11"/>
    <x v="3"/>
    <x v="0"/>
    <x v="2"/>
    <x v="28"/>
    <n v="105.58"/>
    <n v="0"/>
    <x v="0"/>
    <n v="0"/>
    <n v="22.128289473684216"/>
    <n v="159.32368421052632"/>
    <n v="163.74934210526317"/>
    <n v="97.364473684210537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2-01-01T00:00:00"/>
    <d v="2022-01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7.54"/>
    <n v="107.54"/>
    <x v="17"/>
    <n v="800100"/>
    <x v="1"/>
    <s v="GC3VNL"/>
    <s v="Ja "/>
    <s v="FA Verzamel maand,CS Zuid"/>
    <m/>
    <n v="1"/>
    <x v="0"/>
    <x v="0"/>
    <x v="1"/>
    <x v="2"/>
    <x v="31"/>
    <n v="107.54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2-02-01T00:00:00"/>
    <d v="2022-02-28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7.54"/>
    <n v="107.54"/>
    <x v="19"/>
    <n v="800100"/>
    <x v="1"/>
    <s v="GC3VNL,GC3VNL"/>
    <s v="Ja "/>
    <s v="FA Verzamel maand,CS Zuid"/>
    <m/>
    <n v="2"/>
    <x v="1"/>
    <x v="0"/>
    <x v="1"/>
    <x v="2"/>
    <x v="32"/>
    <n v="107.54"/>
    <n v="0"/>
    <x v="0"/>
    <n v="0"/>
    <n v="14.023026315789474"/>
    <n v="100.96578947368421"/>
    <n v="103.77039473684211"/>
    <n v="61.70131578947368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2-03-01T00:00:00"/>
    <d v="2022-03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7.54"/>
    <n v="107.54"/>
    <x v="20"/>
    <n v="800100"/>
    <x v="1"/>
    <s v="GC3VNL,GC3VNL,GC3VNL"/>
    <s v="Ja "/>
    <s v="FA Verzamel maand,CS Zuid"/>
    <m/>
    <n v="3"/>
    <x v="2"/>
    <x v="0"/>
    <x v="1"/>
    <x v="2"/>
    <x v="31"/>
    <n v="107.54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2-04-01T00:00:00"/>
    <d v="2022-04-30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7.54"/>
    <n v="107.54"/>
    <x v="21"/>
    <n v="800100"/>
    <x v="1"/>
    <s v="GC3VNL,GC3VNL,GC3VNL,GC3VNL"/>
    <s v="Ja "/>
    <s v="FA Verzamel maand,CS Zuid"/>
    <m/>
    <n v="4"/>
    <x v="3"/>
    <x v="1"/>
    <x v="1"/>
    <x v="2"/>
    <x v="33"/>
    <n v="107.54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2-05-01T00:00:00"/>
    <d v="2022-05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7.54"/>
    <n v="107.54"/>
    <x v="22"/>
    <n v="800100"/>
    <x v="1"/>
    <s v="GC3VNL,GC3VNL,GC3VNL,GC3VNL,GC3VNL"/>
    <s v="Ja "/>
    <s v="FA Verzamel maand,CS Zuid"/>
    <m/>
    <n v="5"/>
    <x v="4"/>
    <x v="1"/>
    <x v="1"/>
    <x v="2"/>
    <x v="31"/>
    <n v="107.54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2-06-01T00:00:00"/>
    <d v="2022-06-30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7.54"/>
    <n v="107.54"/>
    <x v="23"/>
    <n v="800100"/>
    <x v="1"/>
    <s v="GC3VNL,GC3VNL,GC3VNL,GC3VNL,GC3VNL,GC3VNL"/>
    <s v="Ja "/>
    <s v="FA Verzamel maand,CS Zuid"/>
    <m/>
    <n v="6"/>
    <x v="5"/>
    <x v="1"/>
    <x v="1"/>
    <x v="2"/>
    <x v="33"/>
    <n v="107.54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2-07-01T00:00:00"/>
    <d v="2022-07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7.54"/>
    <n v="107.54"/>
    <x v="25"/>
    <n v="800100"/>
    <x v="1"/>
    <s v="GC3VNL,GC3VNL,GC3VNL,GC3VNL,GC3VNL,GC3VNL,GC3VNL"/>
    <s v="Ja "/>
    <s v="FA Verzamel maand,CS Zuid"/>
    <m/>
    <n v="7"/>
    <x v="6"/>
    <x v="2"/>
    <x v="1"/>
    <x v="2"/>
    <x v="31"/>
    <n v="107.54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1-01T00:00:00"/>
    <d v="2021-01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0"/>
    <n v="800100"/>
    <x v="1"/>
    <s v="GC3VNL"/>
    <s v="Ja "/>
    <s v="FA Verzamel maand,CS Zuid"/>
    <m/>
    <n v="1"/>
    <x v="0"/>
    <x v="0"/>
    <x v="0"/>
    <x v="2"/>
    <x v="31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2-01T00:00:00"/>
    <d v="2021-02-28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1"/>
    <n v="800100"/>
    <x v="1"/>
    <s v="GC3VNL,GC3VNL"/>
    <s v="Ja "/>
    <s v="FA Verzamel maand,CS Zuid"/>
    <m/>
    <n v="2"/>
    <x v="1"/>
    <x v="0"/>
    <x v="0"/>
    <x v="2"/>
    <x v="32"/>
    <n v="105.95"/>
    <n v="0"/>
    <x v="0"/>
    <n v="0"/>
    <n v="14.023026315789474"/>
    <n v="100.96578947368421"/>
    <n v="103.77039473684211"/>
    <n v="61.70131578947368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3-01T00:00:00"/>
    <d v="2021-03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2"/>
    <n v="800100"/>
    <x v="1"/>
    <s v="GC3VNL,GC3VNL,GC3VNL"/>
    <s v="Ja "/>
    <s v="FA Verzamel maand,CS Zuid"/>
    <m/>
    <n v="3"/>
    <x v="2"/>
    <x v="0"/>
    <x v="0"/>
    <x v="2"/>
    <x v="31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4-01T00:00:00"/>
    <d v="2021-04-30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3"/>
    <n v="800100"/>
    <x v="1"/>
    <s v="GC3VNL,GC3VNL,GC3VNL,GC3VNL"/>
    <s v="Ja "/>
    <s v="FA Verzamel maand,CS Zuid"/>
    <m/>
    <n v="4"/>
    <x v="3"/>
    <x v="1"/>
    <x v="0"/>
    <x v="2"/>
    <x v="33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5-01T00:00:00"/>
    <d v="2021-05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4"/>
    <n v="800100"/>
    <x v="1"/>
    <s v="GC3VNL,GC3VNL,GC3VNL,GC3VNL,GC3VNL"/>
    <s v="Ja "/>
    <s v="FA Verzamel maand,CS Zuid"/>
    <m/>
    <n v="5"/>
    <x v="4"/>
    <x v="1"/>
    <x v="0"/>
    <x v="2"/>
    <x v="31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6-01T00:00:00"/>
    <d v="2021-06-30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5"/>
    <n v="800100"/>
    <x v="1"/>
    <s v="GC3VNL,GC3VNL,GC3VNL,GC3VNL,GC3VNL,GC3VNL"/>
    <s v="Ja "/>
    <s v="FA Verzamel maand,CS Zuid"/>
    <m/>
    <n v="6"/>
    <x v="5"/>
    <x v="1"/>
    <x v="0"/>
    <x v="2"/>
    <x v="33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7-01T00:00:00"/>
    <d v="2021-07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6"/>
    <n v="800100"/>
    <x v="1"/>
    <s v="GC3VNL,GC3VNL,GC3VNL,GC3VNL,GC3VNL,GC3VNL,GC3VNL"/>
    <s v="Ja "/>
    <s v="FA Verzamel maand,CS Zuid"/>
    <m/>
    <n v="7"/>
    <x v="6"/>
    <x v="2"/>
    <x v="0"/>
    <x v="2"/>
    <x v="31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8-01T00:00:00"/>
    <d v="2021-08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8"/>
    <n v="800100"/>
    <x v="1"/>
    <s v="GC3VNL,GC3VNL,GC3VNL,GC3VNL,GC3VNL,GC3VNL,GC3VNL,GC3VNL"/>
    <s v="Ja "/>
    <s v="FA Verzamel maand,CS Zuid"/>
    <m/>
    <n v="8"/>
    <x v="7"/>
    <x v="2"/>
    <x v="0"/>
    <x v="2"/>
    <x v="31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09-01T00:00:00"/>
    <d v="2021-09-30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10"/>
    <n v="800100"/>
    <x v="1"/>
    <s v="GC3VNL,GC3VNL,GC3VNL,GC3VNL,GC3VNL,GC3VNL,GC3VNL,GC3VNL,GC3VNL"/>
    <s v="Ja "/>
    <s v="FA Verzamel maand,CS Zuid"/>
    <m/>
    <n v="9"/>
    <x v="8"/>
    <x v="2"/>
    <x v="0"/>
    <x v="2"/>
    <x v="33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10-01T00:00:00"/>
    <d v="2021-10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12"/>
    <n v="800100"/>
    <x v="1"/>
    <s v="GC3VNL,GC3VNL,GC3VNL,GC3VNL,GC3VNL,GC3VNL,GC3VNL,GC3VNL,GC3VNL,GC3VNL"/>
    <s v="Ja "/>
    <s v="FA Verzamel maand,CS Zuid"/>
    <m/>
    <n v="10"/>
    <x v="9"/>
    <x v="3"/>
    <x v="0"/>
    <x v="2"/>
    <x v="31"/>
    <n v="105.95"/>
    <n v="0"/>
    <x v="0"/>
    <n v="0"/>
    <n v="15.525493421052634"/>
    <n v="111.78355263157896"/>
    <n v="114.88865131578949"/>
    <n v="68.312171052631584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11-01T00:00:00"/>
    <d v="2021-11-30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13"/>
    <n v="800100"/>
    <x v="1"/>
    <s v="GC3VNL,GC3VNL,GC3VNL,GC3VNL,GC3VNL,GC3VNL,GC3VNL,GC3VNL,GC3VNL,GC3VNL,GC3VNL"/>
    <s v="Ja "/>
    <s v="FA Verzamel maand,CS Zuid"/>
    <m/>
    <n v="11"/>
    <x v="10"/>
    <x v="3"/>
    <x v="0"/>
    <x v="2"/>
    <x v="33"/>
    <n v="105.95"/>
    <n v="0"/>
    <x v="0"/>
    <n v="0"/>
    <n v="15.024671052631582"/>
    <n v="108.17763157894738"/>
    <n v="111.1825657894737"/>
    <n v="66.108552631578959"/>
  </r>
  <r>
    <n v="474431"/>
    <n v="474451"/>
    <s v="Gemeente archief"/>
    <s v="Rolcontainerdiensten"/>
    <s v="ROL,SPG,RCM Zuid"/>
    <x v="0"/>
    <x v="12"/>
    <x v="12"/>
    <s v="5914 PV"/>
    <x v="0"/>
    <s v="226k213130"/>
    <s v="Restafval 770 liter abonnement "/>
    <d v="2021-12-01T00:00:00"/>
    <d v="2021-12-31T00:00:00"/>
    <s v="302330,4342,24011"/>
    <n v="101100"/>
    <s v="brandbaar bedrijfsafval, route"/>
    <n v="200301"/>
    <m/>
    <s v="11B720005550"/>
    <m/>
    <s v="770 din k-vg/grijs deksel"/>
    <n v="1"/>
    <s v="MAAND"/>
    <s v="AB0770-REST"/>
    <x v="50"/>
    <s v="H"/>
    <s v="A"/>
    <s v="NL-1"/>
    <x v="2"/>
    <s v="Abonnement 770 ltr. restafval rolcontainer          "/>
    <n v="105.95"/>
    <n v="105.95"/>
    <x v="16"/>
    <n v="800100"/>
    <x v="1"/>
    <s v="GC3VNL,GC3VNL,GC3VNL,GC3VNL,GC3VNL,GC3VNL,GC3VNL,GC3VNL,GC3VNL,GC3VNL,GC3VNL,GC3VNL"/>
    <s v="Ja "/>
    <s v="FA Verzamel maand,CS Zuid"/>
    <m/>
    <n v="12"/>
    <x v="11"/>
    <x v="3"/>
    <x v="0"/>
    <x v="2"/>
    <x v="31"/>
    <n v="105.95"/>
    <n v="0"/>
    <x v="0"/>
    <n v="0"/>
    <n v="15.525493421052634"/>
    <n v="111.78355263157896"/>
    <n v="114.88865131578949"/>
    <n v="68.312171052631584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1-01T00:00:00"/>
    <d v="2022-01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7"/>
    <n v="800000"/>
    <x v="0"/>
    <m/>
    <s v="Ja "/>
    <s v="FA Verzamel maand,CS Zuid"/>
    <m/>
    <n v="1"/>
    <x v="0"/>
    <x v="0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2-01T00:00:00"/>
    <d v="2022-02-28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9"/>
    <n v="800000"/>
    <x v="0"/>
    <m/>
    <s v="Ja "/>
    <s v="FA Verzamel maand,CS Zuid"/>
    <m/>
    <n v="2"/>
    <x v="1"/>
    <x v="0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3-01T00:00:00"/>
    <d v="2022-03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0"/>
    <n v="800000"/>
    <x v="0"/>
    <m/>
    <s v="Ja "/>
    <s v="FA Verzamel maand,CS Zuid"/>
    <m/>
    <n v="3"/>
    <x v="2"/>
    <x v="0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4-01T00:00:00"/>
    <d v="2022-04-30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1"/>
    <n v="800000"/>
    <x v="0"/>
    <m/>
    <s v="Ja "/>
    <s v="FA Verzamel maand,CS Zuid"/>
    <m/>
    <n v="4"/>
    <x v="3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5-01T00:00:00"/>
    <d v="2022-05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2"/>
    <n v="800000"/>
    <x v="0"/>
    <m/>
    <s v="Ja "/>
    <s v="FA Verzamel maand,CS Zuid"/>
    <m/>
    <n v="5"/>
    <x v="4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6-01T00:00:00"/>
    <d v="2022-06-30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3"/>
    <n v="800000"/>
    <x v="0"/>
    <m/>
    <s v="Ja "/>
    <s v="FA Verzamel maand,CS Zuid"/>
    <m/>
    <n v="6"/>
    <x v="5"/>
    <x v="1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2-07-01T00:00:00"/>
    <d v="2022-07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5"/>
    <n v="800000"/>
    <x v="0"/>
    <m/>
    <s v="Ja "/>
    <s v="FA Verzamel maand,CS Zuid"/>
    <m/>
    <n v="7"/>
    <x v="6"/>
    <x v="2"/>
    <x v="1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1-01T00:00:00"/>
    <d v="2021-01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0"/>
    <n v="800000"/>
    <x v="0"/>
    <m/>
    <s v="Ja "/>
    <s v="FA Verzamel maand,CS Zuid"/>
    <m/>
    <n v="1"/>
    <x v="0"/>
    <x v="0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2-01T00:00:00"/>
    <d v="2021-02-28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"/>
    <n v="800000"/>
    <x v="0"/>
    <m/>
    <s v="Ja "/>
    <s v="FA Verzamel maand,CS Zuid"/>
    <m/>
    <n v="2"/>
    <x v="1"/>
    <x v="0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3-01T00:00:00"/>
    <d v="2021-03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"/>
    <n v="800000"/>
    <x v="0"/>
    <m/>
    <s v="Ja "/>
    <s v="FA Verzamel maand,CS Zuid"/>
    <m/>
    <n v="3"/>
    <x v="2"/>
    <x v="0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4-01T00:00:00"/>
    <d v="2021-04-30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3"/>
    <n v="800000"/>
    <x v="0"/>
    <m/>
    <s v="Ja "/>
    <s v="FA Verzamel maand,CS Zuid"/>
    <m/>
    <n v="4"/>
    <x v="3"/>
    <x v="1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5-01T00:00:00"/>
    <d v="2021-05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4"/>
    <n v="800000"/>
    <x v="0"/>
    <m/>
    <s v="Ja "/>
    <s v="FA Verzamel maand,CS Zuid"/>
    <m/>
    <n v="5"/>
    <x v="4"/>
    <x v="1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6-01T00:00:00"/>
    <d v="2021-06-30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5"/>
    <n v="800000"/>
    <x v="0"/>
    <m/>
    <s v="Ja "/>
    <s v="FA Verzamel maand,CS Zuid"/>
    <m/>
    <n v="6"/>
    <x v="5"/>
    <x v="1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7-01T00:00:00"/>
    <d v="2021-07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6"/>
    <n v="800000"/>
    <x v="0"/>
    <m/>
    <s v="Ja "/>
    <s v="FA Verzamel maand,CS Zuid"/>
    <m/>
    <n v="7"/>
    <x v="6"/>
    <x v="2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8-01T00:00:00"/>
    <d v="2021-08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8"/>
    <n v="800000"/>
    <x v="0"/>
    <m/>
    <s v="Ja "/>
    <s v="FA Verzamel maand,CS Zuid"/>
    <m/>
    <n v="8"/>
    <x v="7"/>
    <x v="2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09-01T00:00:00"/>
    <d v="2021-09-30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0"/>
    <n v="800000"/>
    <x v="0"/>
    <m/>
    <s v="Ja "/>
    <s v="FA Verzamel maand,CS Zuid"/>
    <m/>
    <n v="9"/>
    <x v="8"/>
    <x v="2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10-01T00:00:00"/>
    <d v="2021-10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2"/>
    <n v="800000"/>
    <x v="0"/>
    <m/>
    <s v="Ja "/>
    <s v="FA Verzamel maand,CS Zuid"/>
    <m/>
    <n v="10"/>
    <x v="9"/>
    <x v="3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11-01T00:00:00"/>
    <d v="2021-11-30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3"/>
    <n v="800000"/>
    <x v="0"/>
    <m/>
    <s v="Ja "/>
    <s v="FA Verzamel maand,CS Zuid"/>
    <m/>
    <n v="11"/>
    <x v="10"/>
    <x v="3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6"/>
    <s v="Papier 660 liter op afroep "/>
    <d v="2021-12-01T00:00:00"/>
    <d v="2021-12-31T00:00:00"/>
    <s v="301385,4342,21002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6"/>
    <n v="800000"/>
    <x v="0"/>
    <m/>
    <s v="Ja "/>
    <s v="FA Verzamel maand,CS Zuid"/>
    <m/>
    <n v="12"/>
    <x v="11"/>
    <x v="3"/>
    <x v="0"/>
    <x v="1"/>
    <x v="0"/>
    <n v="0"/>
    <n v="0"/>
    <x v="0"/>
    <n v="0"/>
    <n v="0"/>
    <n v="0"/>
    <n v="0"/>
    <n v="0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1-01T00:00:00"/>
    <d v="2022-01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2.87"/>
    <n v="205.73"/>
    <x v="17"/>
    <n v="800100"/>
    <x v="1"/>
    <s v="GC1VNL"/>
    <s v="Ja "/>
    <s v="FA Verzamel maand,CS Zuid"/>
    <m/>
    <n v="1"/>
    <x v="0"/>
    <x v="0"/>
    <x v="1"/>
    <x v="2"/>
    <x v="34"/>
    <n v="205.73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2-01T00:00:00"/>
    <d v="2022-02-28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2.87"/>
    <n v="205.73"/>
    <x v="19"/>
    <n v="800100"/>
    <x v="1"/>
    <s v="GC1VNL,GC1VNL"/>
    <s v="Ja "/>
    <s v="FA Verzamel maand,CS Zuid"/>
    <m/>
    <n v="2"/>
    <x v="1"/>
    <x v="0"/>
    <x v="1"/>
    <x v="2"/>
    <x v="35"/>
    <n v="205.73"/>
    <n v="0"/>
    <x v="0"/>
    <n v="0"/>
    <n v="36.059210526315788"/>
    <n v="259.62631578947367"/>
    <n v="266.83815789473681"/>
    <n v="158.66052631578947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3-01T00:00:00"/>
    <d v="2022-03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2.87"/>
    <n v="205.73"/>
    <x v="20"/>
    <n v="800100"/>
    <x v="1"/>
    <s v="GC1VNL,GC1VNL,GC1VNL"/>
    <s v="Ja "/>
    <s v="FA Verzamel maand,CS Zuid"/>
    <m/>
    <n v="3"/>
    <x v="2"/>
    <x v="0"/>
    <x v="1"/>
    <x v="2"/>
    <x v="34"/>
    <n v="205.73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4-01T00:00:00"/>
    <d v="2022-04-30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2.87"/>
    <n v="205.73"/>
    <x v="21"/>
    <n v="800100"/>
    <x v="1"/>
    <s v="GC1VNL,GC1VNL,GC1VNL,GC1VNL"/>
    <s v="Ja "/>
    <s v="FA Verzamel maand,CS Zuid"/>
    <m/>
    <n v="4"/>
    <x v="3"/>
    <x v="1"/>
    <x v="1"/>
    <x v="2"/>
    <x v="36"/>
    <n v="205.73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5-01T00:00:00"/>
    <d v="2022-05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2.87"/>
    <n v="205.73"/>
    <x v="22"/>
    <n v="800100"/>
    <x v="1"/>
    <s v="GC1VNL,GC1VNL,GC1VNL,GC1VNL,GC1VNL"/>
    <s v="Ja "/>
    <s v="FA Verzamel maand,CS Zuid"/>
    <m/>
    <n v="5"/>
    <x v="4"/>
    <x v="1"/>
    <x v="1"/>
    <x v="2"/>
    <x v="34"/>
    <n v="205.73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6-01T00:00:00"/>
    <d v="2022-06-30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2.87"/>
    <n v="205.73"/>
    <x v="23"/>
    <n v="800100"/>
    <x v="1"/>
    <s v="GC1VNL,GC1VNL,GC1VNL,GC1VNL,GC1VNL,GC1VNL"/>
    <s v="Ja "/>
    <s v="FA Verzamel maand,CS Zuid"/>
    <m/>
    <n v="6"/>
    <x v="5"/>
    <x v="1"/>
    <x v="1"/>
    <x v="2"/>
    <x v="36"/>
    <n v="205.73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2-07-01T00:00:00"/>
    <d v="2022-07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2.87"/>
    <n v="205.73"/>
    <x v="25"/>
    <n v="800100"/>
    <x v="1"/>
    <s v="GC1VNL,GC1VNL,GC1VNL,GC1VNL,GC1VNL,GC1VNL,GC1VNL"/>
    <s v="Ja "/>
    <s v="FA Verzamel maand,CS Zuid"/>
    <m/>
    <n v="7"/>
    <x v="6"/>
    <x v="2"/>
    <x v="1"/>
    <x v="2"/>
    <x v="34"/>
    <n v="205.73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3-01T00:00:00"/>
    <d v="2021-03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2"/>
    <n v="800100"/>
    <x v="1"/>
    <s v="GC1VNL"/>
    <s v="Ja "/>
    <s v="FA Verzamel maand,CS Zuid"/>
    <m/>
    <n v="3"/>
    <x v="2"/>
    <x v="0"/>
    <x v="0"/>
    <x v="2"/>
    <x v="34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4-01T00:00:00"/>
    <d v="2021-04-30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3"/>
    <n v="800100"/>
    <x v="1"/>
    <s v="GC1VNL,GC1VNL"/>
    <s v="Ja "/>
    <s v="FA Verzamel maand,CS Zuid"/>
    <m/>
    <n v="4"/>
    <x v="3"/>
    <x v="1"/>
    <x v="0"/>
    <x v="2"/>
    <x v="36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5-01T00:00:00"/>
    <d v="2021-05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4"/>
    <n v="800100"/>
    <x v="1"/>
    <s v="GC1VNL,GC1VNL,GC1VNL"/>
    <s v="Ja "/>
    <s v="FA Verzamel maand,CS Zuid"/>
    <m/>
    <n v="5"/>
    <x v="4"/>
    <x v="1"/>
    <x v="0"/>
    <x v="2"/>
    <x v="34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6-01T00:00:00"/>
    <d v="2021-06-30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5"/>
    <n v="800100"/>
    <x v="1"/>
    <s v="GC1VNL,GC1VNL,GC1VNL,GC1VNL"/>
    <s v="Ja "/>
    <s v="FA Verzamel maand,CS Zuid"/>
    <m/>
    <n v="6"/>
    <x v="5"/>
    <x v="1"/>
    <x v="0"/>
    <x v="2"/>
    <x v="36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7-01T00:00:00"/>
    <d v="2021-07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6"/>
    <n v="800100"/>
    <x v="1"/>
    <s v="GC1VNL,GC1VNL,GC1VNL,GC1VNL,GC1VNL"/>
    <s v="Ja "/>
    <s v="FA Verzamel maand,CS Zuid"/>
    <m/>
    <n v="7"/>
    <x v="6"/>
    <x v="2"/>
    <x v="0"/>
    <x v="2"/>
    <x v="34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8-01T00:00:00"/>
    <d v="2021-08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8"/>
    <n v="800100"/>
    <x v="1"/>
    <s v="GC1VNL,GC1VNL,GC1VNL,GC1VNL,GC1VNL,GC1VNL"/>
    <s v="Ja "/>
    <s v="FA Verzamel maand,CS Zuid"/>
    <m/>
    <n v="8"/>
    <x v="7"/>
    <x v="2"/>
    <x v="0"/>
    <x v="2"/>
    <x v="34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9-01T00:00:00"/>
    <d v="2021-09-30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10"/>
    <n v="800100"/>
    <x v="1"/>
    <s v="GC1VNL,GC1VNL,GC1VNL,GC1VNL,GC1VNL,GC1VNL,GC1VNL"/>
    <s v="Ja "/>
    <s v="FA Verzamel maand,CS Zuid"/>
    <m/>
    <n v="9"/>
    <x v="8"/>
    <x v="2"/>
    <x v="0"/>
    <x v="2"/>
    <x v="36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10-01T00:00:00"/>
    <d v="2021-10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12"/>
    <n v="800100"/>
    <x v="1"/>
    <s v="GC1VNL,GC1VNL,GC1VNL,GC1VNL,GC1VNL,GC1VNL,GC1VNL,GC1VNL"/>
    <s v="Ja "/>
    <s v="FA Verzamel maand,CS Zuid"/>
    <m/>
    <n v="10"/>
    <x v="9"/>
    <x v="3"/>
    <x v="0"/>
    <x v="2"/>
    <x v="34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11-01T00:00:00"/>
    <d v="2021-11-30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13"/>
    <n v="800100"/>
    <x v="1"/>
    <s v="GC1VNL,GC1VNL,GC1VNL,GC1VNL,GC1VNL,GC1VNL,GC1VNL,GC1VNL,GC1VNL"/>
    <s v="Ja "/>
    <s v="FA Verzamel maand,CS Zuid"/>
    <m/>
    <n v="11"/>
    <x v="10"/>
    <x v="3"/>
    <x v="0"/>
    <x v="2"/>
    <x v="36"/>
    <n v="202.69"/>
    <n v="0"/>
    <x v="0"/>
    <n v="0"/>
    <n v="38.63486842105263"/>
    <n v="278.1710526315789"/>
    <n v="285.89802631578948"/>
    <n v="169.99342105263156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12-01T00:00:00"/>
    <d v="2021-12-31T00:00:00"/>
    <s v="301385,4342,21002"/>
    <n v="101100"/>
    <s v="brandbaar bedrijfsafval, route"/>
    <n v="200301"/>
    <m/>
    <s v="11B720005550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16"/>
    <n v="800100"/>
    <x v="1"/>
    <s v="GC1VNL,GC1VNL,GC1VNL,GC1VNL,GC1VNL,GC1VNL,GC1VNL,GC1VNL,GC1VNL,GC1VNL"/>
    <s v="Ja "/>
    <s v="FA Verzamel maand,CS Zuid"/>
    <m/>
    <n v="12"/>
    <x v="11"/>
    <x v="3"/>
    <x v="0"/>
    <x v="2"/>
    <x v="34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1-01T00:00:00"/>
    <d v="2021-01-31T00:00:00"/>
    <s v="301385,4342,21002"/>
    <n v="101100"/>
    <s v="brandbaar bedrijfsafval, route"/>
    <n v="200301"/>
    <m/>
    <s v="11B720001946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0"/>
    <n v="800100"/>
    <x v="1"/>
    <s v="VE1142"/>
    <s v="Ja "/>
    <s v="FA Verzamel maand,CS Zuid"/>
    <m/>
    <n v="1"/>
    <x v="0"/>
    <x v="0"/>
    <x v="0"/>
    <x v="2"/>
    <x v="34"/>
    <n v="202.69"/>
    <n v="0"/>
    <x v="0"/>
    <n v="0"/>
    <n v="39.922697368421055"/>
    <n v="287.44342105263155"/>
    <n v="295.42796052631576"/>
    <n v="175.65986842105264"/>
  </r>
  <r>
    <n v="474431"/>
    <n v="474477"/>
    <s v="Zwembad de Wisselslag"/>
    <s v="Rolcontainerdiensten"/>
    <s v="ROL,SPG,RCM Zuid"/>
    <x v="0"/>
    <x v="2"/>
    <x v="2"/>
    <s v="5921 AC"/>
    <x v="0"/>
    <s v="226k213138"/>
    <s v="Restafval 1100 liter abonnement "/>
    <d v="2021-02-01T00:00:00"/>
    <d v="2021-02-28T00:00:00"/>
    <s v="301385,4342,21002"/>
    <n v="101100"/>
    <s v="brandbaar bedrijfsafval, route"/>
    <n v="200301"/>
    <m/>
    <s v="11B720001946"/>
    <m/>
    <s v="1100 din k-vg/grijs dks pl"/>
    <n v="2"/>
    <s v="MAAND"/>
    <s v="AB1100-REST"/>
    <x v="44"/>
    <s v="H"/>
    <s v="A"/>
    <s v="NL-1"/>
    <x v="2"/>
    <s v="Abonnement 1100 ltr. restafval rolcontainer          "/>
    <n v="101.35"/>
    <n v="202.69"/>
    <x v="1"/>
    <n v="800100"/>
    <x v="1"/>
    <s v="VE1142,VE1142"/>
    <s v="Ja "/>
    <s v="FA Verzamel maand,CS Zuid"/>
    <m/>
    <n v="2"/>
    <x v="1"/>
    <x v="0"/>
    <x v="0"/>
    <x v="2"/>
    <x v="35"/>
    <n v="202.69"/>
    <n v="0"/>
    <x v="0"/>
    <n v="0"/>
    <n v="36.059210526315788"/>
    <n v="259.62631578947367"/>
    <n v="266.83815789473681"/>
    <n v="158.6605263157894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2-01-01T00:00:00"/>
    <d v="2022-01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17"/>
    <n v="800100"/>
    <x v="1"/>
    <s v="VE5222"/>
    <s v="Ja "/>
    <s v="FA Verzamel maand,CS Zuid"/>
    <m/>
    <n v="1"/>
    <x v="0"/>
    <x v="0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2-02-01T00:00:00"/>
    <d v="2022-02-28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19"/>
    <n v="800100"/>
    <x v="1"/>
    <s v="VE5222,VE5222"/>
    <s v="Ja "/>
    <s v="FA Verzamel maand,CS Zuid"/>
    <m/>
    <n v="2"/>
    <x v="1"/>
    <x v="0"/>
    <x v="1"/>
    <x v="1"/>
    <x v="38"/>
    <n v="48.91"/>
    <n v="0"/>
    <x v="0"/>
    <n v="16.603263157894734"/>
    <n v="88.625526315789472"/>
    <n v="8.974736842105262"/>
    <n v="8.974736842105262"/>
    <n v="5.6092105263157892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2-03-01T00:00:00"/>
    <d v="2022-03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0"/>
    <n v="800100"/>
    <x v="1"/>
    <s v="VE5222,VE5222,VE5222"/>
    <s v="Ja "/>
    <s v="FA Verzamel maand,CS Zuid"/>
    <m/>
    <n v="3"/>
    <x v="2"/>
    <x v="0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2-04-01T00:00:00"/>
    <d v="2022-04-30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1"/>
    <n v="800100"/>
    <x v="1"/>
    <s v="VE5222,VE5222,VE5222,VE5222"/>
    <s v="Ja "/>
    <s v="FA Verzamel maand,CS Zuid"/>
    <m/>
    <n v="4"/>
    <x v="3"/>
    <x v="1"/>
    <x v="1"/>
    <x v="1"/>
    <x v="39"/>
    <n v="48.91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2-05-01T00:00:00"/>
    <d v="2022-05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2"/>
    <n v="800100"/>
    <x v="1"/>
    <s v="VE5222,VE5222,VE5222,VE5222,VE5222"/>
    <s v="Ja "/>
    <s v="FA Verzamel maand,CS Zuid"/>
    <m/>
    <n v="5"/>
    <x v="4"/>
    <x v="1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2-06-01T00:00:00"/>
    <d v="2022-06-30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3"/>
    <n v="800100"/>
    <x v="1"/>
    <s v="VE5222,VE5222,VE5222,VE5222,VE5222,VE5222"/>
    <s v="Ja "/>
    <s v="FA Verzamel maand,CS Zuid"/>
    <m/>
    <n v="6"/>
    <x v="5"/>
    <x v="1"/>
    <x v="1"/>
    <x v="1"/>
    <x v="39"/>
    <n v="48.91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2-07-01T00:00:00"/>
    <d v="2022-07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5"/>
    <n v="800100"/>
    <x v="1"/>
    <s v="VE5222,VE5222,VE5222,VE5222,VE5222,VE5222,VE5222"/>
    <s v="Ja "/>
    <s v="FA Verzamel maand,CS Zuid"/>
    <m/>
    <n v="7"/>
    <x v="6"/>
    <x v="2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1-01T00:00:00"/>
    <d v="2021-01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0"/>
    <n v="800100"/>
    <x v="1"/>
    <s v="VE5222"/>
    <s v="Ja "/>
    <s v="FA Verzamel maand,CS Zuid"/>
    <m/>
    <n v="1"/>
    <x v="0"/>
    <x v="0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2-01T00:00:00"/>
    <d v="2021-02-28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"/>
    <n v="800100"/>
    <x v="1"/>
    <s v="VE5222,VE5222"/>
    <s v="Ja "/>
    <s v="FA Verzamel maand,CS Zuid"/>
    <m/>
    <n v="2"/>
    <x v="1"/>
    <x v="0"/>
    <x v="0"/>
    <x v="1"/>
    <x v="38"/>
    <n v="48.18"/>
    <n v="0"/>
    <x v="0"/>
    <n v="16.603263157894734"/>
    <n v="88.625526315789472"/>
    <n v="8.974736842105262"/>
    <n v="8.974736842105262"/>
    <n v="5.6092105263157892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3-01T00:00:00"/>
    <d v="2021-03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2"/>
    <n v="800100"/>
    <x v="1"/>
    <s v="VE5222,VE5222,VE5222"/>
    <s v="Ja "/>
    <s v="FA Verzamel maand,CS Zuid"/>
    <m/>
    <n v="3"/>
    <x v="2"/>
    <x v="0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4-01T00:00:00"/>
    <d v="2021-04-30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3"/>
    <n v="800100"/>
    <x v="1"/>
    <s v="VE5222,VE5222,VE5222,VE5222"/>
    <s v="Ja "/>
    <s v="FA Verzamel maand,CS Zuid"/>
    <m/>
    <n v="4"/>
    <x v="3"/>
    <x v="1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5-01T00:00:00"/>
    <d v="2021-05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4"/>
    <n v="800100"/>
    <x v="1"/>
    <s v="VE5222,VE5222,VE5222,VE5222,VE5222"/>
    <s v="Ja "/>
    <s v="FA Verzamel maand,CS Zuid"/>
    <m/>
    <n v="5"/>
    <x v="4"/>
    <x v="1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6-01T00:00:00"/>
    <d v="2021-06-30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5"/>
    <n v="800100"/>
    <x v="1"/>
    <s v="VE5222,VE5222,VE5222,VE5222,VE5222,VE5222"/>
    <s v="Ja "/>
    <s v="FA Verzamel maand,CS Zuid"/>
    <m/>
    <n v="6"/>
    <x v="5"/>
    <x v="1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7-01T00:00:00"/>
    <d v="2021-07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6"/>
    <n v="800100"/>
    <x v="1"/>
    <s v="VE5222,VE5222,VE5222,VE5222,VE5222,VE5222,VE5222"/>
    <s v="Ja "/>
    <s v="FA Verzamel maand,CS Zuid"/>
    <m/>
    <n v="7"/>
    <x v="6"/>
    <x v="2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8-01T00:00:00"/>
    <d v="2021-08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8"/>
    <n v="800100"/>
    <x v="1"/>
    <s v="VE5222,VE5222,VE5222,VE5222,VE5222,VE5222,VE5222,VE5222"/>
    <s v="Ja "/>
    <s v="FA Verzamel maand,CS Zuid"/>
    <m/>
    <n v="8"/>
    <x v="7"/>
    <x v="2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09-01T00:00:00"/>
    <d v="2021-09-30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0"/>
    <n v="800100"/>
    <x v="1"/>
    <s v="VE5222,VE5222,VE5222,VE5222,VE5222,VE5222,VE5222,VE5222,VE5222"/>
    <s v="Ja "/>
    <s v="FA Verzamel maand,CS Zuid"/>
    <m/>
    <n v="9"/>
    <x v="8"/>
    <x v="2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10-01T00:00:00"/>
    <d v="2021-10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2"/>
    <n v="800100"/>
    <x v="1"/>
    <s v="VE5222,VE5222,VE5222,VE5222,VE5222,VE5222,VE5222,VE5222,VE5222,VE5222"/>
    <s v="Ja "/>
    <s v="FA Verzamel maand,CS Zuid"/>
    <m/>
    <n v="10"/>
    <x v="9"/>
    <x v="3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11-01T00:00:00"/>
    <d v="2021-11-30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3"/>
    <n v="800100"/>
    <x v="1"/>
    <s v="VE5222,VE5222,VE5222,VE5222,VE5222,VE5222,VE5222,VE5222,VE5222,VE5222,VE5222"/>
    <s v="Ja "/>
    <s v="FA Verzamel maand,CS Zuid"/>
    <m/>
    <n v="11"/>
    <x v="10"/>
    <x v="3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82"/>
    <s v="Kan Doen Cocon"/>
    <s v="Rolcontainerdiensten"/>
    <s v="ROL,SPG,RCM Zuid"/>
    <x v="0"/>
    <x v="26"/>
    <x v="24"/>
    <s v="5932 SW"/>
    <x v="3"/>
    <s v="226k213158"/>
    <s v="Papier 660 liter abonnement "/>
    <d v="2021-12-01T00:00:00"/>
    <d v="2021-12-31T00:00:00"/>
    <s v="301110,4342,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6"/>
    <n v="800100"/>
    <x v="1"/>
    <s v="VE5222,VE5222,VE5222,VE5222,VE5222,VE5222,VE5222,VE5222,VE5222,VE5222,VE5222,VE5222"/>
    <s v="Ja "/>
    <s v="FA Verzamel maand,CS Zuid"/>
    <m/>
    <n v="12"/>
    <x v="11"/>
    <x v="3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2-01-01T00:00:00"/>
    <d v="2022-01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17"/>
    <n v="800100"/>
    <x v="1"/>
    <s v="VE2152"/>
    <s v="Ja "/>
    <s v="FA Verzamel maand,CS Zuid"/>
    <m/>
    <n v="1"/>
    <x v="0"/>
    <x v="0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2-02-01T00:00:00"/>
    <d v="2022-02-28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19"/>
    <n v="800100"/>
    <x v="1"/>
    <s v="VE2152,VE2152"/>
    <s v="Ja "/>
    <s v="FA Verzamel maand,CS Zuid"/>
    <m/>
    <n v="2"/>
    <x v="1"/>
    <x v="0"/>
    <x v="1"/>
    <x v="2"/>
    <x v="41"/>
    <n v="92.34"/>
    <n v="0"/>
    <x v="0"/>
    <n v="0"/>
    <n v="13.422039473684212"/>
    <n v="96.638684210526321"/>
    <n v="99.323092105263157"/>
    <n v="59.056973684210526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2-03-01T00:00:00"/>
    <d v="2022-03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0"/>
    <n v="800100"/>
    <x v="1"/>
    <s v="VE2152,VE2152,VE2152"/>
    <s v="Ja "/>
    <s v="FA Verzamel maand,CS Zuid"/>
    <m/>
    <n v="3"/>
    <x v="2"/>
    <x v="0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2-04-01T00:00:00"/>
    <d v="2022-04-30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1"/>
    <n v="800100"/>
    <x v="1"/>
    <s v="VE2152,VE2152,VE2152,VE2152"/>
    <s v="Ja "/>
    <s v="FA Verzamel maand,CS Zuid"/>
    <m/>
    <n v="4"/>
    <x v="3"/>
    <x v="1"/>
    <x v="1"/>
    <x v="2"/>
    <x v="42"/>
    <n v="92.34"/>
    <n v="0"/>
    <x v="0"/>
    <n v="0"/>
    <n v="14.38075657894737"/>
    <n v="103.54144736842106"/>
    <n v="106.41759868421053"/>
    <n v="63.275328947368429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2-05-01T00:00:00"/>
    <d v="2022-05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2"/>
    <n v="800100"/>
    <x v="1"/>
    <s v="VE2152,VE2152,VE2152,VE2152,VE2152"/>
    <s v="Ja "/>
    <s v="FA Verzamel maand,CS Zuid"/>
    <m/>
    <n v="5"/>
    <x v="4"/>
    <x v="1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2-06-01T00:00:00"/>
    <d v="2022-06-30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3"/>
    <n v="800100"/>
    <x v="1"/>
    <s v="VE2152,VE2152,VE2152,VE2152,VE2152,VE2152"/>
    <s v="Ja "/>
    <s v="FA Verzamel maand,CS Zuid"/>
    <m/>
    <n v="6"/>
    <x v="5"/>
    <x v="1"/>
    <x v="1"/>
    <x v="2"/>
    <x v="42"/>
    <n v="92.34"/>
    <n v="0"/>
    <x v="0"/>
    <n v="0"/>
    <n v="14.38075657894737"/>
    <n v="103.54144736842106"/>
    <n v="106.41759868421053"/>
    <n v="63.275328947368429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2-07-01T00:00:00"/>
    <d v="2022-07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5"/>
    <n v="800100"/>
    <x v="1"/>
    <s v="VE2152,VE2152,VE2152,VE2152,VE2152,VE2152,VE2152"/>
    <s v="Ja "/>
    <s v="FA Verzamel maand,CS Zuid"/>
    <m/>
    <n v="7"/>
    <x v="6"/>
    <x v="2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7-01T00:00:00"/>
    <d v="2021-07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6"/>
    <n v="800100"/>
    <x v="1"/>
    <s v="VE2152"/>
    <s v="Ja "/>
    <s v="FA Verzamel maand,CS Zuid"/>
    <m/>
    <n v="7"/>
    <x v="6"/>
    <x v="2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8-01T00:00:00"/>
    <d v="2021-08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8"/>
    <n v="800100"/>
    <x v="1"/>
    <s v="VE2152,VE2152"/>
    <s v="Ja "/>
    <s v="FA Verzamel maand,CS Zuid"/>
    <m/>
    <n v="8"/>
    <x v="7"/>
    <x v="2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9-01T00:00:00"/>
    <d v="2021-09-30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0"/>
    <n v="800100"/>
    <x v="1"/>
    <s v="VE2152,VE2152,VE2152"/>
    <s v="Ja "/>
    <s v="FA Verzamel maand,CS Zuid"/>
    <m/>
    <n v="9"/>
    <x v="8"/>
    <x v="2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10-01T00:00:00"/>
    <d v="2021-10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2"/>
    <n v="800100"/>
    <x v="1"/>
    <s v="VE2152,VE2152,VE2152,VE2152"/>
    <s v="Ja "/>
    <s v="FA Verzamel maand,CS Zuid"/>
    <m/>
    <n v="10"/>
    <x v="9"/>
    <x v="3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11-01T00:00:00"/>
    <d v="2021-11-30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3"/>
    <n v="800100"/>
    <x v="1"/>
    <s v="VE2152,VE2152,VE2152,VE2152,VE2152"/>
    <s v="Ja "/>
    <s v="FA Verzamel maand,CS Zuid"/>
    <m/>
    <n v="11"/>
    <x v="10"/>
    <x v="3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12-01T00:00:00"/>
    <d v="2021-12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6"/>
    <n v="800100"/>
    <x v="1"/>
    <s v="VE2152,VE2152,VE2152,VE2152,VE2152,VE2152"/>
    <s v="Ja "/>
    <s v="FA Verzamel maand,CS Zuid"/>
    <m/>
    <n v="12"/>
    <x v="11"/>
    <x v="3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1-01T00:00:00"/>
    <d v="2021-01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46.16"/>
    <n v="46.16"/>
    <x v="0"/>
    <n v="800100"/>
    <x v="3"/>
    <s v="VE2152"/>
    <s v="Ja "/>
    <s v="FA Verzamel maand,CS Zuid"/>
    <m/>
    <n v="1"/>
    <x v="0"/>
    <x v="0"/>
    <x v="0"/>
    <x v="2"/>
    <x v="43"/>
    <n v="46.16"/>
    <n v="0"/>
    <x v="0"/>
    <n v="0"/>
    <n v="7.412976973684211"/>
    <n v="53.373434210526312"/>
    <n v="54.85602960526316"/>
    <n v="32.617098684210525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2-01T00:00:00"/>
    <d v="2021-02-28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46.16"/>
    <n v="46.16"/>
    <x v="1"/>
    <n v="800100"/>
    <x v="3"/>
    <s v="VE2152,VE2152"/>
    <s v="Ja "/>
    <s v="FA Verzamel maand,CS Zuid"/>
    <m/>
    <n v="2"/>
    <x v="1"/>
    <x v="0"/>
    <x v="0"/>
    <x v="2"/>
    <x v="44"/>
    <n v="46.16"/>
    <n v="0"/>
    <x v="0"/>
    <n v="0"/>
    <n v="6.6955921052631586"/>
    <n v="48.208263157894734"/>
    <n v="49.547381578947366"/>
    <n v="29.460605263157895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3-01T00:00:00"/>
    <d v="2021-03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46.16"/>
    <n v="46.16"/>
    <x v="2"/>
    <n v="800100"/>
    <x v="3"/>
    <s v="VE2152,VE2152,VE2152"/>
    <s v="Ja "/>
    <s v="FA Verzamel maand,CS Zuid"/>
    <m/>
    <n v="3"/>
    <x v="2"/>
    <x v="0"/>
    <x v="0"/>
    <x v="2"/>
    <x v="43"/>
    <n v="46.16"/>
    <n v="0"/>
    <x v="0"/>
    <n v="0"/>
    <n v="7.412976973684211"/>
    <n v="53.373434210526312"/>
    <n v="54.85602960526316"/>
    <n v="32.617098684210525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4-01T00:00:00"/>
    <d v="2021-04-30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46.16"/>
    <n v="46.16"/>
    <x v="3"/>
    <n v="800100"/>
    <x v="3"/>
    <s v="VE2152,VE2152,VE2152,VE2152"/>
    <s v="Ja "/>
    <s v="FA Verzamel maand,CS Zuid"/>
    <m/>
    <n v="4"/>
    <x v="3"/>
    <x v="1"/>
    <x v="0"/>
    <x v="2"/>
    <x v="45"/>
    <n v="46.16"/>
    <n v="0"/>
    <x v="0"/>
    <n v="0"/>
    <n v="7.173848684210526"/>
    <n v="51.651710526315789"/>
    <n v="53.086480263157895"/>
    <n v="31.564934210526314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5-01T00:00:00"/>
    <d v="2021-05-31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46.16"/>
    <n v="46.16"/>
    <x v="4"/>
    <n v="800100"/>
    <x v="3"/>
    <s v="VE2152,VE2152,VE2152,VE2152,VE2152"/>
    <s v="Ja "/>
    <s v="FA Verzamel maand,CS Zuid"/>
    <m/>
    <n v="5"/>
    <x v="4"/>
    <x v="1"/>
    <x v="0"/>
    <x v="2"/>
    <x v="43"/>
    <n v="46.16"/>
    <n v="0"/>
    <x v="0"/>
    <n v="0"/>
    <n v="7.412976973684211"/>
    <n v="53.373434210526312"/>
    <n v="54.85602960526316"/>
    <n v="32.617098684210525"/>
  </r>
  <r>
    <n v="474431"/>
    <n v="474482"/>
    <s v="Kan Doen Cocon"/>
    <s v="Rolcontainerdiensten"/>
    <s v="ROL,SPG,RCM Zuid"/>
    <x v="0"/>
    <x v="26"/>
    <x v="24"/>
    <s v="5932 SW"/>
    <x v="3"/>
    <s v="226k213160"/>
    <s v="Restafval 660 liter abonnement "/>
    <d v="2021-06-01T00:00:00"/>
    <d v="2021-06-30T00:00:00"/>
    <s v="301110,4342,"/>
    <n v="101100"/>
    <s v="brandbaar bedrijfsafval, route"/>
    <n v="200301"/>
    <m/>
    <s v="11B720001946"/>
    <m/>
    <s v="660 din k-vg/grijs deksel"/>
    <n v="1"/>
    <s v="MAAND"/>
    <s v="AB0660-REST"/>
    <x v="53"/>
    <s v="H"/>
    <s v="A"/>
    <s v="NL-1"/>
    <x v="2"/>
    <s v="Abonnement 660 ltr. restafval rolcontainer          "/>
    <n v="46.16"/>
    <n v="46.16"/>
    <x v="5"/>
    <n v="800100"/>
    <x v="3"/>
    <s v="VE2152,VE2152,VE2152,VE2152,VE2152,VE2152"/>
    <s v="Ja "/>
    <s v="FA Verzamel maand,CS Zuid"/>
    <m/>
    <n v="6"/>
    <x v="5"/>
    <x v="1"/>
    <x v="0"/>
    <x v="2"/>
    <x v="45"/>
    <n v="46.16"/>
    <n v="0"/>
    <x v="0"/>
    <n v="0"/>
    <n v="7.173848684210526"/>
    <n v="51.651710526315789"/>
    <n v="53.086480263157895"/>
    <n v="31.564934210526314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1-01T00:00:00"/>
    <d v="2022-01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8"/>
    <n v="30.8"/>
    <x v="17"/>
    <n v="800100"/>
    <x v="3"/>
    <s v="VE3412"/>
    <s v="Ja "/>
    <s v="FA Verzamel maand,CS Zuid"/>
    <m/>
    <n v="1"/>
    <x v="0"/>
    <x v="0"/>
    <x v="1"/>
    <x v="7"/>
    <x v="46"/>
    <n v="30.8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2-01T00:00:00"/>
    <d v="2022-02-28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8"/>
    <n v="30.8"/>
    <x v="19"/>
    <n v="800100"/>
    <x v="3"/>
    <s v="VE3412,VE3412"/>
    <s v="Ja "/>
    <s v="FA Verzamel maand,CS Zuid"/>
    <m/>
    <n v="2"/>
    <x v="1"/>
    <x v="0"/>
    <x v="1"/>
    <x v="7"/>
    <x v="47"/>
    <n v="30.8"/>
    <n v="0"/>
    <x v="0"/>
    <n v="25.543184210526316"/>
    <n v="88.141973684210527"/>
    <n v="0.89940789473684202"/>
    <n v="0.8994078947368420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3-01T00:00:00"/>
    <d v="2022-03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8"/>
    <n v="30.8"/>
    <x v="20"/>
    <n v="800100"/>
    <x v="3"/>
    <s v="VE3412,VE3412,VE3412"/>
    <s v="Ja "/>
    <s v="FA Verzamel maand,CS Zuid"/>
    <m/>
    <n v="3"/>
    <x v="2"/>
    <x v="0"/>
    <x v="1"/>
    <x v="7"/>
    <x v="46"/>
    <n v="30.8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4-01T00:00:00"/>
    <d v="2022-04-30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8"/>
    <n v="30.8"/>
    <x v="21"/>
    <n v="800100"/>
    <x v="3"/>
    <s v="VE3412,VE3412,VE3412,VE3412"/>
    <s v="Ja "/>
    <s v="FA Verzamel maand,CS Zuid"/>
    <m/>
    <n v="4"/>
    <x v="3"/>
    <x v="1"/>
    <x v="1"/>
    <x v="7"/>
    <x v="48"/>
    <n v="30.8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5-01T00:00:00"/>
    <d v="2022-05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8"/>
    <n v="30.8"/>
    <x v="22"/>
    <n v="800100"/>
    <x v="3"/>
    <s v="VE3412,VE3412,VE3412,VE3412,VE3412"/>
    <s v="Ja "/>
    <s v="FA Verzamel maand,CS Zuid"/>
    <m/>
    <n v="5"/>
    <x v="4"/>
    <x v="1"/>
    <x v="1"/>
    <x v="7"/>
    <x v="46"/>
    <n v="30.8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6-01T00:00:00"/>
    <d v="2022-06-30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8"/>
    <n v="30.8"/>
    <x v="23"/>
    <n v="800100"/>
    <x v="3"/>
    <s v="VE3412,VE3412,VE3412,VE3412,VE3412,VE3412"/>
    <s v="Ja "/>
    <s v="FA Verzamel maand,CS Zuid"/>
    <m/>
    <n v="6"/>
    <x v="5"/>
    <x v="1"/>
    <x v="1"/>
    <x v="7"/>
    <x v="48"/>
    <n v="30.8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2-07-01T00:00:00"/>
    <d v="2022-07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8"/>
    <n v="30.8"/>
    <x v="25"/>
    <n v="800100"/>
    <x v="3"/>
    <s v="VE3412,VE3412,VE3412,VE3412,VE3412,VE3412,VE3412"/>
    <s v="Ja "/>
    <s v="FA Verzamel maand,CS Zuid"/>
    <m/>
    <n v="7"/>
    <x v="6"/>
    <x v="2"/>
    <x v="1"/>
    <x v="7"/>
    <x v="46"/>
    <n v="30.8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1-01T00:00:00"/>
    <d v="2021-01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0"/>
    <n v="800100"/>
    <x v="3"/>
    <s v="VE3412"/>
    <s v="Ja "/>
    <s v="FA Verzamel maand,CS Zuid"/>
    <m/>
    <n v="1"/>
    <x v="0"/>
    <x v="0"/>
    <x v="0"/>
    <x v="7"/>
    <x v="46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2-01T00:00:00"/>
    <d v="2021-02-28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1"/>
    <n v="800100"/>
    <x v="3"/>
    <s v="VE3412,VE3412"/>
    <s v="Ja "/>
    <s v="FA Verzamel maand,CS Zuid"/>
    <m/>
    <n v="2"/>
    <x v="1"/>
    <x v="0"/>
    <x v="0"/>
    <x v="7"/>
    <x v="47"/>
    <n v="30.34"/>
    <n v="0"/>
    <x v="0"/>
    <n v="25.543184210526316"/>
    <n v="88.141973684210527"/>
    <n v="0.89940789473684202"/>
    <n v="0.8994078947368420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3-01T00:00:00"/>
    <d v="2021-03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2"/>
    <n v="800100"/>
    <x v="3"/>
    <s v="VE3412,VE3412,VE3412"/>
    <s v="Ja "/>
    <s v="FA Verzamel maand,CS Zuid"/>
    <m/>
    <n v="3"/>
    <x v="2"/>
    <x v="0"/>
    <x v="0"/>
    <x v="7"/>
    <x v="46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4-01T00:00:00"/>
    <d v="2021-04-30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3"/>
    <n v="800100"/>
    <x v="3"/>
    <s v="VE3412,VE3412,VE3412,VE3412"/>
    <s v="Ja "/>
    <s v="FA Verzamel maand,CS Zuid"/>
    <m/>
    <n v="4"/>
    <x v="3"/>
    <x v="1"/>
    <x v="0"/>
    <x v="7"/>
    <x v="48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5-01T00:00:00"/>
    <d v="2021-05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4"/>
    <n v="800100"/>
    <x v="3"/>
    <s v="VE3412,VE3412,VE3412,VE3412,VE3412"/>
    <s v="Ja "/>
    <s v="FA Verzamel maand,CS Zuid"/>
    <m/>
    <n v="5"/>
    <x v="4"/>
    <x v="1"/>
    <x v="0"/>
    <x v="7"/>
    <x v="46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6-01T00:00:00"/>
    <d v="2021-06-30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5"/>
    <n v="800100"/>
    <x v="3"/>
    <s v="VE3412,VE3412,VE3412,VE3412,VE3412,VE3412"/>
    <s v="Ja "/>
    <s v="FA Verzamel maand,CS Zuid"/>
    <m/>
    <n v="6"/>
    <x v="5"/>
    <x v="1"/>
    <x v="0"/>
    <x v="7"/>
    <x v="48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7-01T00:00:00"/>
    <d v="2021-07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6"/>
    <n v="800100"/>
    <x v="3"/>
    <s v="VE3412,VE3412,VE3412,VE3412,VE3412,VE3412,VE3412"/>
    <s v="Ja "/>
    <s v="FA Verzamel maand,CS Zuid"/>
    <m/>
    <n v="7"/>
    <x v="6"/>
    <x v="2"/>
    <x v="0"/>
    <x v="7"/>
    <x v="46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8-01T00:00:00"/>
    <d v="2021-08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8"/>
    <n v="800100"/>
    <x v="3"/>
    <s v="VE3412,VE3412,VE3412,VE3412,VE3412,VE3412,VE3412,VE3412"/>
    <s v="Ja "/>
    <s v="FA Verzamel maand,CS Zuid"/>
    <m/>
    <n v="8"/>
    <x v="7"/>
    <x v="2"/>
    <x v="0"/>
    <x v="7"/>
    <x v="46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09-01T00:00:00"/>
    <d v="2021-09-30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10"/>
    <n v="800100"/>
    <x v="3"/>
    <s v="VE3412,VE3412,VE3412,VE3412,VE3412,VE3412,VE3412,VE3412,VE3412"/>
    <s v="Ja "/>
    <s v="FA Verzamel maand,CS Zuid"/>
    <m/>
    <n v="9"/>
    <x v="8"/>
    <x v="2"/>
    <x v="0"/>
    <x v="7"/>
    <x v="48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10-01T00:00:00"/>
    <d v="2021-10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12"/>
    <n v="800100"/>
    <x v="3"/>
    <s v="VE3412,VE3412,VE3412,VE3412,VE3412,VE3412,VE3412,VE3412,VE3412,VE3412"/>
    <s v="Ja "/>
    <s v="FA Verzamel maand,CS Zuid"/>
    <m/>
    <n v="10"/>
    <x v="9"/>
    <x v="3"/>
    <x v="0"/>
    <x v="7"/>
    <x v="46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11-01T00:00:00"/>
    <d v="2021-11-30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13"/>
    <n v="800100"/>
    <x v="3"/>
    <s v="VE3412,VE3412,VE3412,VE3412,VE3412,VE3412,VE3412,VE3412,VE3412,VE3412,VE3412"/>
    <s v="Ja "/>
    <s v="FA Verzamel maand,CS Zuid"/>
    <m/>
    <n v="11"/>
    <x v="10"/>
    <x v="3"/>
    <x v="0"/>
    <x v="7"/>
    <x v="48"/>
    <n v="30.34"/>
    <n v="0"/>
    <x v="0"/>
    <n v="27.367697368421052"/>
    <n v="94.437828947368416"/>
    <n v="0.96365131578947372"/>
    <n v="0.96365131578947372"/>
    <n v="0"/>
  </r>
  <r>
    <n v="474431"/>
    <n v="474487"/>
    <s v="Stadskantoor"/>
    <s v="Rolcontainerdiensten"/>
    <s v="ROL,SPG,RCM Zuid"/>
    <x v="0"/>
    <x v="1"/>
    <x v="1"/>
    <s v="5912 AG"/>
    <x v="0"/>
    <s v="226k213172"/>
    <s v="Glas 240 liter abonnement "/>
    <d v="2021-12-01T00:00:00"/>
    <d v="2021-12-31T00:00:00"/>
    <s v="500020,4342,24010"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30.34"/>
    <n v="30.34"/>
    <x v="16"/>
    <n v="800100"/>
    <x v="3"/>
    <s v="VE3412,VE3412,VE3412,VE3412,VE3412,VE3412,VE3412,VE3412,VE3412,VE3412,VE3412,VE3412"/>
    <s v="Ja "/>
    <s v="FA Verzamel maand,CS Zuid"/>
    <m/>
    <n v="12"/>
    <x v="11"/>
    <x v="3"/>
    <x v="0"/>
    <x v="7"/>
    <x v="46"/>
    <n v="30.34"/>
    <n v="0"/>
    <x v="0"/>
    <n v="28.279953947368423"/>
    <n v="97.585756578947368"/>
    <n v="0.99577302631578946"/>
    <n v="0.99577302631578946"/>
    <n v="0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1-01T00:00:00"/>
    <d v="2022-01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56"/>
    <n v="69.11"/>
    <x v="17"/>
    <n v="800100"/>
    <x v="1"/>
    <s v="VE4211"/>
    <s v="Ja "/>
    <s v="FA Verzamel maand,CS Zuid"/>
    <m/>
    <n v="1"/>
    <x v="0"/>
    <x v="0"/>
    <x v="1"/>
    <x v="1"/>
    <x v="49"/>
    <n v="69.11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2-01T00:00:00"/>
    <d v="2022-02-28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56"/>
    <n v="69.11"/>
    <x v="19"/>
    <n v="800100"/>
    <x v="1"/>
    <s v="VE4211,VE4211"/>
    <s v="Ja "/>
    <s v="FA Verzamel maand,CS Zuid"/>
    <m/>
    <n v="2"/>
    <x v="1"/>
    <x v="0"/>
    <x v="1"/>
    <x v="1"/>
    <x v="50"/>
    <n v="69.11"/>
    <n v="0"/>
    <x v="0"/>
    <n v="33.206526315789468"/>
    <n v="177.25105263157894"/>
    <n v="17.949473684210524"/>
    <n v="17.949473684210524"/>
    <n v="11.218421052631578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3-01T00:00:00"/>
    <d v="2022-03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56"/>
    <n v="69.11"/>
    <x v="20"/>
    <n v="800100"/>
    <x v="1"/>
    <s v="VE4211,VE4211,VE4211"/>
    <s v="Ja "/>
    <s v="FA Verzamel maand,CS Zuid"/>
    <m/>
    <n v="3"/>
    <x v="2"/>
    <x v="0"/>
    <x v="1"/>
    <x v="1"/>
    <x v="49"/>
    <n v="69.11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4-01T00:00:00"/>
    <d v="2022-04-30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56"/>
    <n v="69.11"/>
    <x v="21"/>
    <n v="800100"/>
    <x v="1"/>
    <s v="VE4211,VE4211,VE4211,VE4211"/>
    <s v="Ja "/>
    <s v="FA Verzamel maand,CS Zuid"/>
    <m/>
    <n v="4"/>
    <x v="3"/>
    <x v="1"/>
    <x v="1"/>
    <x v="1"/>
    <x v="51"/>
    <n v="69.11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5-01T00:00:00"/>
    <d v="2022-05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56"/>
    <n v="69.11"/>
    <x v="22"/>
    <n v="800100"/>
    <x v="1"/>
    <s v="VE4211,VE4211,VE4211,VE4211,VE4211"/>
    <s v="Ja "/>
    <s v="FA Verzamel maand,CS Zuid"/>
    <m/>
    <n v="5"/>
    <x v="4"/>
    <x v="1"/>
    <x v="1"/>
    <x v="1"/>
    <x v="49"/>
    <n v="69.11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6-01T00:00:00"/>
    <d v="2022-06-30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56"/>
    <n v="69.11"/>
    <x v="23"/>
    <n v="800100"/>
    <x v="1"/>
    <s v="VE4211,VE4211,VE4211,VE4211,VE4211,VE4211"/>
    <s v="Ja "/>
    <s v="FA Verzamel maand,CS Zuid"/>
    <m/>
    <n v="6"/>
    <x v="5"/>
    <x v="1"/>
    <x v="1"/>
    <x v="1"/>
    <x v="51"/>
    <n v="69.11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2-07-01T00:00:00"/>
    <d v="2022-07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56"/>
    <n v="69.11"/>
    <x v="25"/>
    <n v="800100"/>
    <x v="1"/>
    <s v="VE4211,VE4211,VE4211,VE4211,VE4211,VE4211,VE4211"/>
    <s v="Ja "/>
    <s v="FA Verzamel maand,CS Zuid"/>
    <m/>
    <n v="7"/>
    <x v="6"/>
    <x v="2"/>
    <x v="1"/>
    <x v="1"/>
    <x v="49"/>
    <n v="69.11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1-01T00:00:00"/>
    <d v="2021-01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0"/>
    <n v="800100"/>
    <x v="1"/>
    <s v="VE4211"/>
    <s v="Ja "/>
    <s v="FA Verzamel maand,CS Zuid"/>
    <m/>
    <n v="1"/>
    <x v="0"/>
    <x v="0"/>
    <x v="0"/>
    <x v="1"/>
    <x v="49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2-01T00:00:00"/>
    <d v="2021-02-28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1"/>
    <n v="800100"/>
    <x v="1"/>
    <s v="VE4211,VE4211"/>
    <s v="Ja "/>
    <s v="FA Verzamel maand,CS Zuid"/>
    <m/>
    <n v="2"/>
    <x v="1"/>
    <x v="0"/>
    <x v="0"/>
    <x v="1"/>
    <x v="50"/>
    <n v="68.09"/>
    <n v="0"/>
    <x v="0"/>
    <n v="33.206526315789468"/>
    <n v="177.25105263157894"/>
    <n v="17.949473684210524"/>
    <n v="17.949473684210524"/>
    <n v="11.218421052631578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3-01T00:00:00"/>
    <d v="2021-03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2"/>
    <n v="800100"/>
    <x v="1"/>
    <s v="VE4211,VE4211,VE4211"/>
    <s v="Ja "/>
    <s v="FA Verzamel maand,CS Zuid"/>
    <m/>
    <n v="3"/>
    <x v="2"/>
    <x v="0"/>
    <x v="0"/>
    <x v="1"/>
    <x v="49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4-01T00:00:00"/>
    <d v="2021-04-30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3"/>
    <n v="800100"/>
    <x v="1"/>
    <s v="VE4211,VE4211,VE4211,VE4211"/>
    <s v="Ja "/>
    <s v="FA Verzamel maand,CS Zuid"/>
    <m/>
    <n v="4"/>
    <x v="3"/>
    <x v="1"/>
    <x v="0"/>
    <x v="1"/>
    <x v="51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5-01T00:00:00"/>
    <d v="2021-05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4"/>
    <n v="800100"/>
    <x v="1"/>
    <s v="VE4211,VE4211,VE4211,VE4211,VE4211"/>
    <s v="Ja "/>
    <s v="FA Verzamel maand,CS Zuid"/>
    <m/>
    <n v="5"/>
    <x v="4"/>
    <x v="1"/>
    <x v="0"/>
    <x v="1"/>
    <x v="49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6-01T00:00:00"/>
    <d v="2021-06-30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5"/>
    <n v="800100"/>
    <x v="1"/>
    <s v="VE4211,VE4211,VE4211,VE4211,VE4211,VE4211"/>
    <s v="Ja "/>
    <s v="FA Verzamel maand,CS Zuid"/>
    <m/>
    <n v="6"/>
    <x v="5"/>
    <x v="1"/>
    <x v="0"/>
    <x v="1"/>
    <x v="51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7-01T00:00:00"/>
    <d v="2021-07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6"/>
    <n v="800100"/>
    <x v="1"/>
    <s v="VE4211,VE4211,VE4211,VE4211,VE4211,VE4211,VE4211"/>
    <s v="Ja "/>
    <s v="FA Verzamel maand,CS Zuid"/>
    <m/>
    <n v="7"/>
    <x v="6"/>
    <x v="2"/>
    <x v="0"/>
    <x v="1"/>
    <x v="49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8-01T00:00:00"/>
    <d v="2021-08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8"/>
    <n v="800100"/>
    <x v="1"/>
    <s v="VE4211,VE4211,VE4211,VE4211,VE4211,VE4211,VE4211,VE4211"/>
    <s v="Ja "/>
    <s v="FA Verzamel maand,CS Zuid"/>
    <m/>
    <n v="8"/>
    <x v="7"/>
    <x v="2"/>
    <x v="0"/>
    <x v="1"/>
    <x v="49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09-01T00:00:00"/>
    <d v="2021-09-30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10"/>
    <n v="800100"/>
    <x v="1"/>
    <s v="VE4211,VE4211,VE4211,VE4211,VE4211,VE4211,VE4211,VE4211,VE4211"/>
    <s v="Ja "/>
    <s v="FA Verzamel maand,CS Zuid"/>
    <m/>
    <n v="9"/>
    <x v="8"/>
    <x v="2"/>
    <x v="0"/>
    <x v="1"/>
    <x v="51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10-01T00:00:00"/>
    <d v="2021-10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12"/>
    <n v="800100"/>
    <x v="1"/>
    <s v="VE4211,VE4211,VE4211,VE4211,VE4211,VE4211,VE4211,VE4211,VE4211,VE4211"/>
    <s v="Ja "/>
    <s v="FA Verzamel maand,CS Zuid"/>
    <m/>
    <n v="10"/>
    <x v="9"/>
    <x v="3"/>
    <x v="0"/>
    <x v="1"/>
    <x v="49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11-01T00:00:00"/>
    <d v="2021-11-30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13"/>
    <n v="800100"/>
    <x v="1"/>
    <s v="VE4211,VE4211,VE4211,VE4211,VE4211,VE4211,VE4211,VE4211,VE4211,VE4211,VE4211"/>
    <s v="Ja "/>
    <s v="FA Verzamel maand,CS Zuid"/>
    <m/>
    <n v="11"/>
    <x v="10"/>
    <x v="3"/>
    <x v="0"/>
    <x v="1"/>
    <x v="51"/>
    <n v="68.09"/>
    <n v="0"/>
    <x v="0"/>
    <n v="35.578421052631583"/>
    <n v="189.91184210526316"/>
    <n v="19.231578947368423"/>
    <n v="19.231578947368423"/>
    <n v="12.019736842105264"/>
  </r>
  <r>
    <n v="474431"/>
    <n v="474487"/>
    <s v="Stadskantoor"/>
    <s v="Rolcontainerdiensten"/>
    <s v="ROL,SPG,RCM Zuid"/>
    <x v="0"/>
    <x v="1"/>
    <x v="1"/>
    <s v="5912 AG"/>
    <x v="0"/>
    <s v="226k213173"/>
    <s v="Papier 660 liter abonnement "/>
    <d v="2021-12-01T00:00:00"/>
    <d v="2021-12-31T00:00:00"/>
    <s v="500020,4342,24010"/>
    <n v="707100"/>
    <s v="papier &amp; karton, route"/>
    <n v="200101"/>
    <m/>
    <s v="11B720001950"/>
    <m/>
    <s v="660 din k-vg/blauw deksel"/>
    <n v="2"/>
    <s v="MAAND"/>
    <s v="AB0660-PAPI"/>
    <x v="52"/>
    <s v="H"/>
    <s v="A"/>
    <s v="NL-1"/>
    <x v="1"/>
    <s v="Abonnement 660 ltr. papier/karton rolcontainer          "/>
    <n v="34.049999999999997"/>
    <n v="68.09"/>
    <x v="16"/>
    <n v="800100"/>
    <x v="1"/>
    <s v="VE4211,VE4211,VE4211,VE4211,VE4211,VE4211,VE4211,VE4211,VE4211,VE4211,VE4211,VE4211"/>
    <s v="Ja "/>
    <s v="FA Verzamel maand,CS Zuid"/>
    <m/>
    <n v="12"/>
    <x v="11"/>
    <x v="3"/>
    <x v="0"/>
    <x v="1"/>
    <x v="49"/>
    <n v="68.09"/>
    <n v="0"/>
    <x v="0"/>
    <n v="36.76436842105263"/>
    <n v="196.24223684210529"/>
    <n v="19.87263157894737"/>
    <n v="19.87263157894737"/>
    <n v="12.420394736842105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1-01T00:00:00"/>
    <d v="2022-01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400.61"/>
    <n v="400.61"/>
    <x v="17"/>
    <n v="800100"/>
    <x v="4"/>
    <s v="GC1VNL,GC4VNL"/>
    <s v="Ja "/>
    <s v="FA Verzamel maand,CS Zuid"/>
    <m/>
    <n v="1"/>
    <x v="0"/>
    <x v="0"/>
    <x v="1"/>
    <x v="2"/>
    <x v="52"/>
    <n v="400.61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2-01T00:00:00"/>
    <d v="2022-02-28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400.61"/>
    <n v="400.61"/>
    <x v="19"/>
    <n v="800100"/>
    <x v="4"/>
    <s v="GC1VNL,GC4VNL,GC1VNL,GC4VNL"/>
    <s v="Ja "/>
    <s v="FA Verzamel maand,CS Zuid"/>
    <m/>
    <n v="2"/>
    <x v="1"/>
    <x v="0"/>
    <x v="1"/>
    <x v="2"/>
    <x v="53"/>
    <n v="400.61"/>
    <n v="0"/>
    <x v="0"/>
    <n v="0"/>
    <n v="80.131578947368425"/>
    <n v="576.9473684210526"/>
    <n v="592.97368421052624"/>
    <n v="352.5789473684210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3-01T00:00:00"/>
    <d v="2022-03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400.61"/>
    <n v="400.61"/>
    <x v="20"/>
    <n v="800100"/>
    <x v="4"/>
    <s v="GC1VNL,GC4VNL,GC1VNL,GC4VNL,GC1VNL,GC4VNL"/>
    <s v="Ja "/>
    <s v="FA Verzamel maand,CS Zuid"/>
    <m/>
    <n v="3"/>
    <x v="2"/>
    <x v="0"/>
    <x v="1"/>
    <x v="2"/>
    <x v="52"/>
    <n v="400.61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4-01T00:00:00"/>
    <d v="2022-04-30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400.61"/>
    <n v="400.61"/>
    <x v="21"/>
    <n v="800100"/>
    <x v="4"/>
    <s v="GC1VNL,GC4VNL,GC1VNL,GC4VNL,GC1VNL,GC4VNL,GC1VNL,GC4VNL"/>
    <s v="Ja "/>
    <s v="FA Verzamel maand,CS Zuid"/>
    <m/>
    <n v="4"/>
    <x v="3"/>
    <x v="1"/>
    <x v="1"/>
    <x v="2"/>
    <x v="54"/>
    <n v="400.61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5-01T00:00:00"/>
    <d v="2022-05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400.61"/>
    <n v="400.61"/>
    <x v="22"/>
    <n v="800100"/>
    <x v="4"/>
    <s v="GC1VNL,GC4VNL,GC1VNL,GC4VNL,GC1VNL,GC4VNL,GC1VNL,GC4VNL,GC1VNL,GC4VNL"/>
    <s v="Ja "/>
    <s v="FA Verzamel maand,CS Zuid"/>
    <m/>
    <n v="5"/>
    <x v="4"/>
    <x v="1"/>
    <x v="1"/>
    <x v="2"/>
    <x v="52"/>
    <n v="400.61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6-01T00:00:00"/>
    <d v="2022-06-30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400.61"/>
    <n v="400.61"/>
    <x v="23"/>
    <n v="800100"/>
    <x v="4"/>
    <s v="GC1VNL,GC4VNL,GC1VNL,GC4VNL,GC1VNL,GC4VNL,GC1VNL,GC4VNL,GC1VNL,GC4VNL,GC1VNL,GC4VNL"/>
    <s v="Ja "/>
    <s v="FA Verzamel maand,CS Zuid"/>
    <m/>
    <n v="6"/>
    <x v="5"/>
    <x v="1"/>
    <x v="1"/>
    <x v="2"/>
    <x v="54"/>
    <n v="400.61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2-07-01T00:00:00"/>
    <d v="2022-07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400.61"/>
    <n v="400.61"/>
    <x v="25"/>
    <n v="800100"/>
    <x v="4"/>
    <s v="GC1VNL,GC4VNL,GC1VNL,GC4VNL,GC1VNL,GC4VNL,GC1VNL,GC4VNL,GC1VNL,GC4VNL,GC1VNL,GC4VNL,GC1VNL,GC4VNL"/>
    <s v="Ja "/>
    <s v="FA Verzamel maand,CS Zuid"/>
    <m/>
    <n v="7"/>
    <x v="6"/>
    <x v="2"/>
    <x v="1"/>
    <x v="2"/>
    <x v="52"/>
    <n v="400.61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1-01T00:00:00"/>
    <d v="2021-01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0"/>
    <n v="800100"/>
    <x v="4"/>
    <s v="GC1VNL,GC4VNL"/>
    <s v="Ja "/>
    <s v="FA Verzamel maand,CS Zuid"/>
    <m/>
    <n v="1"/>
    <x v="0"/>
    <x v="0"/>
    <x v="0"/>
    <x v="2"/>
    <x v="52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2-01T00:00:00"/>
    <d v="2021-02-28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1"/>
    <n v="800100"/>
    <x v="4"/>
    <s v="GC1VNL,GC4VNL,GC1VNL,GC4VNL"/>
    <s v="Ja "/>
    <s v="FA Verzamel maand,CS Zuid"/>
    <m/>
    <n v="2"/>
    <x v="1"/>
    <x v="0"/>
    <x v="0"/>
    <x v="2"/>
    <x v="53"/>
    <n v="394.69"/>
    <n v="0"/>
    <x v="0"/>
    <n v="0"/>
    <n v="80.131578947368425"/>
    <n v="576.9473684210526"/>
    <n v="592.97368421052624"/>
    <n v="352.5789473684210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3-01T00:00:00"/>
    <d v="2021-03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2"/>
    <n v="800100"/>
    <x v="4"/>
    <s v="GC1VNL,GC4VNL,GC1VNL,GC4VNL,GC1VNL,GC4VNL"/>
    <s v="Ja "/>
    <s v="FA Verzamel maand,CS Zuid"/>
    <m/>
    <n v="3"/>
    <x v="2"/>
    <x v="0"/>
    <x v="0"/>
    <x v="2"/>
    <x v="52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4-01T00:00:00"/>
    <d v="2021-04-30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3"/>
    <n v="800100"/>
    <x v="4"/>
    <s v="GC1VNL,GC4VNL,GC1VNL,GC4VNL,GC1VNL,GC4VNL,GC1VNL,GC4VNL"/>
    <s v="Ja "/>
    <s v="FA Verzamel maand,CS Zuid"/>
    <m/>
    <n v="4"/>
    <x v="3"/>
    <x v="1"/>
    <x v="0"/>
    <x v="2"/>
    <x v="54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5-01T00:00:00"/>
    <d v="2021-05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4"/>
    <n v="800100"/>
    <x v="4"/>
    <s v="GC1VNL,GC4VNL,GC1VNL,GC4VNL,GC1VNL,GC4VNL,GC1VNL,GC4VNL,GC1VNL,GC4VNL"/>
    <s v="Ja "/>
    <s v="FA Verzamel maand,CS Zuid"/>
    <m/>
    <n v="5"/>
    <x v="4"/>
    <x v="1"/>
    <x v="0"/>
    <x v="2"/>
    <x v="52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6-01T00:00:00"/>
    <d v="2021-06-30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5"/>
    <n v="800100"/>
    <x v="4"/>
    <s v="GC1VNL,GC4VNL,GC1VNL,GC4VNL,GC1VNL,GC4VNL,GC1VNL,GC4VNL,GC1VNL,GC4VNL,GC1VNL,GC4VNL"/>
    <s v="Ja "/>
    <s v="FA Verzamel maand,CS Zuid"/>
    <m/>
    <n v="6"/>
    <x v="5"/>
    <x v="1"/>
    <x v="0"/>
    <x v="2"/>
    <x v="54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7-01T00:00:00"/>
    <d v="2021-07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6"/>
    <n v="800100"/>
    <x v="4"/>
    <s v="GC1VNL,GC4VNL,GC1VNL,GC4VNL,GC1VNL,GC4VNL,GC1VNL,GC4VNL,GC1VNL,GC4VNL,GC1VNL,GC4VNL,GC1VNL,GC4VNL"/>
    <s v="Ja "/>
    <s v="FA Verzamel maand,CS Zuid"/>
    <m/>
    <n v="7"/>
    <x v="6"/>
    <x v="2"/>
    <x v="0"/>
    <x v="2"/>
    <x v="52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8-01T00:00:00"/>
    <d v="2021-08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8"/>
    <n v="800100"/>
    <x v="4"/>
    <s v="GC1VNL,GC4VNL,GC1VNL,GC4VNL,GC1VNL,GC4VNL,GC1VNL,GC4VNL,GC1VNL,GC4VNL,GC1VNL,GC4VNL,GC1VNL,GC4VNL,GC1VNL,GC4VNL"/>
    <s v="Ja "/>
    <s v="FA Verzamel maand,CS Zuid"/>
    <m/>
    <n v="8"/>
    <x v="7"/>
    <x v="2"/>
    <x v="0"/>
    <x v="2"/>
    <x v="52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09-01T00:00:00"/>
    <d v="2021-09-30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10"/>
    <n v="800100"/>
    <x v="4"/>
    <s v="GC1VNL,GC4VNL,GC1VNL,GC4VNL,GC1VNL,GC4VNL,GC1VNL,GC4VNL,GC1VNL,GC4VNL,GC1VNL,GC4VNL,GC1VNL,GC4VNL,GC1VNL,GC4VNL,GC1VNL,GC4VNL"/>
    <s v="Ja "/>
    <s v="FA Verzamel maand,CS Zuid"/>
    <m/>
    <n v="9"/>
    <x v="8"/>
    <x v="2"/>
    <x v="0"/>
    <x v="2"/>
    <x v="54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10-01T00:00:00"/>
    <d v="2021-10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12"/>
    <n v="800100"/>
    <x v="4"/>
    <s v="GC1VNL,GC4VNL,GC1VNL,GC4VNL,GC1VNL,GC4VNL,GC1VNL,GC4VNL,GC1VNL,GC4VNL,GC1VNL,GC4VNL,GC1VNL,GC4VNL,GC1VNL,GC4VNL,GC1VNL,GC4VNL,GC1VNL,GC4VNL"/>
    <s v="Ja "/>
    <s v="FA Verzamel maand,CS Zuid"/>
    <m/>
    <n v="10"/>
    <x v="9"/>
    <x v="3"/>
    <x v="0"/>
    <x v="2"/>
    <x v="52"/>
    <n v="394.69"/>
    <n v="0"/>
    <x v="0"/>
    <n v="0"/>
    <n v="88.717105263157904"/>
    <n v="638.76315789473688"/>
    <n v="656.50657894736844"/>
    <n v="390.35526315789474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11-01T00:00:00"/>
    <d v="2021-11-30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13"/>
    <n v="800100"/>
    <x v="4"/>
    <s v="GC1VNL,GC4VNL,GC1VNL,GC4VNL,GC1VNL,GC4VNL,GC1VNL,GC4VNL,GC1VNL,GC4VNL,GC1VNL,GC4VNL,GC1VNL,GC4VNL,GC1VNL,GC4VNL,GC1VNL,GC4VNL,GC1VNL,GC4VNL,GC1VNL,GC4VNL"/>
    <s v="Ja "/>
    <s v="FA Verzamel maand,CS Zuid"/>
    <m/>
    <n v="11"/>
    <x v="10"/>
    <x v="3"/>
    <x v="0"/>
    <x v="2"/>
    <x v="54"/>
    <n v="394.69"/>
    <n v="0"/>
    <x v="0"/>
    <n v="0"/>
    <n v="85.85526315789474"/>
    <n v="618.15789473684197"/>
    <n v="635.32894736842093"/>
    <n v="377.76315789473682"/>
  </r>
  <r>
    <n v="474431"/>
    <n v="474487"/>
    <s v="Stadskantoor"/>
    <s v="Rolcontainerdiensten"/>
    <s v="ROL,SPG,RCM Zuid"/>
    <x v="0"/>
    <x v="1"/>
    <x v="1"/>
    <s v="5912 AG"/>
    <x v="0"/>
    <s v="226k213175"/>
    <s v="Restafval 2500 liter abonnement "/>
    <d v="2021-12-01T00:00:00"/>
    <d v="2021-12-31T00:00:00"/>
    <s v="500020,4342,24010"/>
    <n v="101100"/>
    <s v="brandbaar bedrijfsafval, route"/>
    <n v="200301"/>
    <m/>
    <s v="11B720005550"/>
    <m/>
    <s v="2500 euro s-grijs"/>
    <n v="1"/>
    <s v="MAAND"/>
    <s v="AB2500-REST"/>
    <x v="48"/>
    <s v="H"/>
    <s v="A"/>
    <s v="NL-1"/>
    <x v="2"/>
    <s v="Abonnement 2500 ltr. restafval rolcontainer          "/>
    <n v="394.69"/>
    <n v="394.69"/>
    <x v="16"/>
    <n v="800100"/>
    <x v="4"/>
    <s v="GC1VNL,GC4VNL,GC1VNL,GC4VNL,GC1VNL,GC4VNL,GC1VNL,GC4VNL,GC1VNL,GC4VNL,GC1VNL,GC4VNL,GC1VNL,GC4VNL,GC1VNL,GC4VNL,GC1VNL,GC4VNL,GC1VNL,GC4VNL,GC1VNL,GC4VNL,GC1VNL,GC4VNL"/>
    <s v="Ja "/>
    <s v="FA Verzamel maand,CS Zuid"/>
    <m/>
    <n v="12"/>
    <x v="11"/>
    <x v="3"/>
    <x v="0"/>
    <x v="2"/>
    <x v="52"/>
    <n v="394.69"/>
    <n v="0"/>
    <x v="0"/>
    <n v="0"/>
    <n v="88.717105263157904"/>
    <n v="638.76315789473688"/>
    <n v="656.50657894736844"/>
    <n v="390.35526315789474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1-01T00:00:00"/>
    <d v="2022-01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2"/>
    <n v="48.92"/>
    <x v="17"/>
    <n v="800100"/>
    <x v="1"/>
    <s v="VE4211"/>
    <s v="Ja "/>
    <s v="FA Verzamel maand,CS Zuid"/>
    <m/>
    <n v="1"/>
    <x v="0"/>
    <x v="0"/>
    <x v="1"/>
    <x v="1"/>
    <x v="37"/>
    <n v="48.92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2-01T00:00:00"/>
    <d v="2022-02-28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2"/>
    <n v="48.92"/>
    <x v="19"/>
    <n v="800100"/>
    <x v="1"/>
    <s v="VE4211,VE4211"/>
    <s v="Ja "/>
    <s v="FA Verzamel maand,CS Zuid"/>
    <m/>
    <n v="2"/>
    <x v="1"/>
    <x v="0"/>
    <x v="1"/>
    <x v="1"/>
    <x v="38"/>
    <n v="48.92"/>
    <n v="0"/>
    <x v="0"/>
    <n v="16.603263157894734"/>
    <n v="88.625526315789472"/>
    <n v="8.974736842105262"/>
    <n v="8.974736842105262"/>
    <n v="5.6092105263157892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3-01T00:00:00"/>
    <d v="2022-03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2"/>
    <n v="48.92"/>
    <x v="20"/>
    <n v="800100"/>
    <x v="1"/>
    <s v="VE4211,VE4211,VE4211"/>
    <s v="Ja "/>
    <s v="FA Verzamel maand,CS Zuid"/>
    <m/>
    <n v="3"/>
    <x v="2"/>
    <x v="0"/>
    <x v="1"/>
    <x v="1"/>
    <x v="37"/>
    <n v="48.92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4-01T00:00:00"/>
    <d v="2022-04-30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2"/>
    <n v="48.92"/>
    <x v="21"/>
    <n v="800100"/>
    <x v="1"/>
    <s v="VE4211,VE4211,VE4211,VE4211"/>
    <s v="Ja "/>
    <s v="FA Verzamel maand,CS Zuid"/>
    <m/>
    <n v="4"/>
    <x v="3"/>
    <x v="1"/>
    <x v="1"/>
    <x v="1"/>
    <x v="39"/>
    <n v="48.92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5-01T00:00:00"/>
    <d v="2022-05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2"/>
    <n v="48.92"/>
    <x v="22"/>
    <n v="800100"/>
    <x v="1"/>
    <s v="VE4211,VE4211,VE4211,VE4211,VE4211"/>
    <s v="Ja "/>
    <s v="FA Verzamel maand,CS Zuid"/>
    <m/>
    <n v="5"/>
    <x v="4"/>
    <x v="1"/>
    <x v="1"/>
    <x v="1"/>
    <x v="37"/>
    <n v="48.92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6-01T00:00:00"/>
    <d v="2022-06-30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2"/>
    <n v="48.92"/>
    <x v="23"/>
    <n v="800100"/>
    <x v="1"/>
    <s v="VE4211,VE4211,VE4211,VE4211,VE4211,VE4211"/>
    <s v="Ja "/>
    <s v="FA Verzamel maand,CS Zuid"/>
    <m/>
    <n v="6"/>
    <x v="5"/>
    <x v="1"/>
    <x v="1"/>
    <x v="1"/>
    <x v="39"/>
    <n v="48.92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2-07-01T00:00:00"/>
    <d v="2022-07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2"/>
    <n v="48.92"/>
    <x v="25"/>
    <n v="800100"/>
    <x v="1"/>
    <s v="VE4211,VE4211,VE4211,VE4211,VE4211,VE4211,VE4211"/>
    <s v="Ja "/>
    <s v="FA Verzamel maand,CS Zuid"/>
    <m/>
    <n v="7"/>
    <x v="6"/>
    <x v="2"/>
    <x v="1"/>
    <x v="1"/>
    <x v="37"/>
    <n v="48.92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1-01T00:00:00"/>
    <d v="2021-01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0"/>
    <n v="800100"/>
    <x v="1"/>
    <s v="VE4211"/>
    <s v="Ja "/>
    <s v="FA Verzamel maand,CS Zuid"/>
    <m/>
    <n v="1"/>
    <x v="0"/>
    <x v="0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2-01T00:00:00"/>
    <d v="2021-02-28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"/>
    <n v="800100"/>
    <x v="1"/>
    <s v="VE4211,VE4211"/>
    <s v="Ja "/>
    <s v="FA Verzamel maand,CS Zuid"/>
    <m/>
    <n v="2"/>
    <x v="1"/>
    <x v="0"/>
    <x v="0"/>
    <x v="1"/>
    <x v="38"/>
    <n v="48.18"/>
    <n v="0"/>
    <x v="0"/>
    <n v="16.603263157894734"/>
    <n v="88.625526315789472"/>
    <n v="8.974736842105262"/>
    <n v="8.974736842105262"/>
    <n v="5.6092105263157892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3-01T00:00:00"/>
    <d v="2021-03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2"/>
    <n v="800100"/>
    <x v="1"/>
    <s v="VE4211,VE4211,VE4211"/>
    <s v="Ja "/>
    <s v="FA Verzamel maand,CS Zuid"/>
    <m/>
    <n v="3"/>
    <x v="2"/>
    <x v="0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4-01T00:00:00"/>
    <d v="2021-04-30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3"/>
    <n v="800100"/>
    <x v="1"/>
    <s v="VE4211,VE4211,VE4211,VE4211"/>
    <s v="Ja "/>
    <s v="FA Verzamel maand,CS Zuid"/>
    <m/>
    <n v="4"/>
    <x v="3"/>
    <x v="1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5-01T00:00:00"/>
    <d v="2021-05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4"/>
    <n v="800100"/>
    <x v="1"/>
    <s v="VE4211,VE4211,VE4211,VE4211,VE4211"/>
    <s v="Ja "/>
    <s v="FA Verzamel maand,CS Zuid"/>
    <m/>
    <n v="5"/>
    <x v="4"/>
    <x v="1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6-01T00:00:00"/>
    <d v="2021-06-30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5"/>
    <n v="800100"/>
    <x v="1"/>
    <s v="VE4211,VE4211,VE4211,VE4211,VE4211,VE4211"/>
    <s v="Ja "/>
    <s v="FA Verzamel maand,CS Zuid"/>
    <m/>
    <n v="6"/>
    <x v="5"/>
    <x v="1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7-01T00:00:00"/>
    <d v="2021-07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6"/>
    <n v="800100"/>
    <x v="1"/>
    <s v="VE4211,VE4211,VE4211,VE4211,VE4211,VE4211,VE4211"/>
    <s v="Ja "/>
    <s v="FA Verzamel maand,CS Zuid"/>
    <m/>
    <n v="7"/>
    <x v="6"/>
    <x v="2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8-01T00:00:00"/>
    <d v="2021-08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8"/>
    <n v="800100"/>
    <x v="1"/>
    <s v="VE4211,VE4211,VE4211,VE4211,VE4211,VE4211,VE4211,VE4211"/>
    <s v="Ja "/>
    <s v="FA Verzamel maand,CS Zuid"/>
    <m/>
    <n v="8"/>
    <x v="7"/>
    <x v="2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09-01T00:00:00"/>
    <d v="2021-09-30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0"/>
    <n v="800100"/>
    <x v="1"/>
    <s v="VE4211,VE4211,VE4211,VE4211,VE4211,VE4211,VE4211,VE4211,VE4211"/>
    <s v="Ja "/>
    <s v="FA Verzamel maand,CS Zuid"/>
    <m/>
    <n v="9"/>
    <x v="8"/>
    <x v="2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10-01T00:00:00"/>
    <d v="2021-10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2"/>
    <n v="800100"/>
    <x v="1"/>
    <s v="VE4211,VE4211,VE4211,VE4211,VE4211,VE4211,VE4211,VE4211,VE4211,VE4211"/>
    <s v="Ja "/>
    <s v="FA Verzamel maand,CS Zuid"/>
    <m/>
    <n v="10"/>
    <x v="9"/>
    <x v="3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11-01T00:00:00"/>
    <d v="2021-11-30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3"/>
    <n v="800100"/>
    <x v="1"/>
    <s v="VE4211,VE4211,VE4211,VE4211,VE4211,VE4211,VE4211,VE4211,VE4211,VE4211,VE4211"/>
    <s v="Ja "/>
    <s v="FA Verzamel maand,CS Zuid"/>
    <m/>
    <n v="11"/>
    <x v="10"/>
    <x v="3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494"/>
    <s v="Gemeente Venlo Hulsterweg"/>
    <s v="Rolcontainerdiensten"/>
    <s v="ROL,SPG,RCM Zuid"/>
    <x v="0"/>
    <x v="3"/>
    <x v="3"/>
    <s v="5912 PL"/>
    <x v="0"/>
    <s v="226k213203"/>
    <s v="Papier 660 liter abonnement "/>
    <d v="2021-12-01T00:00:00"/>
    <d v="2021-12-31T00:00:00"/>
    <s v="500020,4342,24002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6"/>
    <n v="800100"/>
    <x v="1"/>
    <s v="VE4211,VE4211,VE4211,VE4211,VE4211,VE4211,VE4211,VE4211,VE4211,VE4211,VE4211,VE4211"/>
    <s v="Ja "/>
    <s v="FA Verzamel maand,CS Zuid"/>
    <m/>
    <n v="12"/>
    <x v="11"/>
    <x v="3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1-01T00:00:00"/>
    <d v="2022-01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17"/>
    <n v="800100"/>
    <x v="1"/>
    <s v="VE4211"/>
    <s v="Ja "/>
    <s v="FA Verzamel maand,CS Zuid"/>
    <m/>
    <n v="1"/>
    <x v="0"/>
    <x v="0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2-01T00:00:00"/>
    <d v="2022-02-28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19"/>
    <n v="800100"/>
    <x v="1"/>
    <s v="VE4211,VE4211"/>
    <s v="Ja "/>
    <s v="FA Verzamel maand,CS Zuid"/>
    <m/>
    <n v="2"/>
    <x v="1"/>
    <x v="0"/>
    <x v="1"/>
    <x v="1"/>
    <x v="38"/>
    <n v="48.91"/>
    <n v="0"/>
    <x v="0"/>
    <n v="16.603263157894734"/>
    <n v="88.625526315789472"/>
    <n v="8.974736842105262"/>
    <n v="8.974736842105262"/>
    <n v="5.6092105263157892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3-01T00:00:00"/>
    <d v="2022-03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0"/>
    <n v="800100"/>
    <x v="1"/>
    <s v="VE4211,VE4211,VE4211"/>
    <s v="Ja "/>
    <s v="FA Verzamel maand,CS Zuid"/>
    <m/>
    <n v="3"/>
    <x v="2"/>
    <x v="0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4-01T00:00:00"/>
    <d v="2022-04-30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1"/>
    <n v="800100"/>
    <x v="1"/>
    <s v="VE4211,VE4211,VE4211,VE4211"/>
    <s v="Ja "/>
    <s v="FA Verzamel maand,CS Zuid"/>
    <m/>
    <n v="4"/>
    <x v="3"/>
    <x v="1"/>
    <x v="1"/>
    <x v="1"/>
    <x v="39"/>
    <n v="48.91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5-01T00:00:00"/>
    <d v="2022-05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2"/>
    <n v="800100"/>
    <x v="1"/>
    <s v="VE4211,VE4211,VE4211,VE4211,VE4211"/>
    <s v="Ja "/>
    <s v="FA Verzamel maand,CS Zuid"/>
    <m/>
    <n v="5"/>
    <x v="4"/>
    <x v="1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6-01T00:00:00"/>
    <d v="2022-06-30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3"/>
    <n v="800100"/>
    <x v="1"/>
    <s v="VE4211,VE4211,VE4211,VE4211,VE4211,VE4211"/>
    <s v="Ja "/>
    <s v="FA Verzamel maand,CS Zuid"/>
    <m/>
    <n v="6"/>
    <x v="5"/>
    <x v="1"/>
    <x v="1"/>
    <x v="1"/>
    <x v="39"/>
    <n v="48.91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2-07-01T00:00:00"/>
    <d v="2022-07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91"/>
    <n v="48.91"/>
    <x v="25"/>
    <n v="800100"/>
    <x v="1"/>
    <s v="VE4211,VE4211,VE4211,VE4211,VE4211,VE4211,VE4211"/>
    <s v="Ja "/>
    <s v="FA Verzamel maand,CS Zuid"/>
    <m/>
    <n v="7"/>
    <x v="6"/>
    <x v="2"/>
    <x v="1"/>
    <x v="1"/>
    <x v="37"/>
    <n v="48.91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1-01T00:00:00"/>
    <d v="2021-01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0"/>
    <n v="800100"/>
    <x v="1"/>
    <s v="VE4211"/>
    <s v="Ja "/>
    <s v="FA Verzamel maand,CS Zuid"/>
    <m/>
    <n v="1"/>
    <x v="0"/>
    <x v="0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2-01T00:00:00"/>
    <d v="2021-02-28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"/>
    <n v="800100"/>
    <x v="1"/>
    <s v="VE4211,VE4211"/>
    <s v="Ja "/>
    <s v="FA Verzamel maand,CS Zuid"/>
    <m/>
    <n v="2"/>
    <x v="1"/>
    <x v="0"/>
    <x v="0"/>
    <x v="1"/>
    <x v="38"/>
    <n v="48.18"/>
    <n v="0"/>
    <x v="0"/>
    <n v="16.603263157894734"/>
    <n v="88.625526315789472"/>
    <n v="8.974736842105262"/>
    <n v="8.974736842105262"/>
    <n v="5.6092105263157892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3-01T00:00:00"/>
    <d v="2021-03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2"/>
    <n v="800100"/>
    <x v="1"/>
    <s v="VE4211,VE4211,VE4211"/>
    <s v="Ja "/>
    <s v="FA Verzamel maand,CS Zuid"/>
    <m/>
    <n v="3"/>
    <x v="2"/>
    <x v="0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4-01T00:00:00"/>
    <d v="2021-04-30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3"/>
    <n v="800100"/>
    <x v="1"/>
    <s v="VE4211,VE4211,VE4211,VE4211"/>
    <s v="Ja "/>
    <s v="FA Verzamel maand,CS Zuid"/>
    <m/>
    <n v="4"/>
    <x v="3"/>
    <x v="1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5-01T00:00:00"/>
    <d v="2021-05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4"/>
    <n v="800100"/>
    <x v="1"/>
    <s v="VE4211,VE4211,VE4211,VE4211,VE4211"/>
    <s v="Ja "/>
    <s v="FA Verzamel maand,CS Zuid"/>
    <m/>
    <n v="5"/>
    <x v="4"/>
    <x v="1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6-01T00:00:00"/>
    <d v="2021-06-30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5"/>
    <n v="800100"/>
    <x v="1"/>
    <s v="VE4211,VE4211,VE4211,VE4211,VE4211,VE4211"/>
    <s v="Ja "/>
    <s v="FA Verzamel maand,CS Zuid"/>
    <m/>
    <n v="6"/>
    <x v="5"/>
    <x v="1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7-01T00:00:00"/>
    <d v="2021-07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6"/>
    <n v="800100"/>
    <x v="1"/>
    <s v="VE4211,VE4211,VE4211,VE4211,VE4211,VE4211,VE4211"/>
    <s v="Ja "/>
    <s v="FA Verzamel maand,CS Zuid"/>
    <m/>
    <n v="7"/>
    <x v="6"/>
    <x v="2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8-01T00:00:00"/>
    <d v="2021-08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8"/>
    <n v="800100"/>
    <x v="1"/>
    <s v="VE4211,VE4211,VE4211,VE4211,VE4211,VE4211,VE4211,VE4211"/>
    <s v="Ja "/>
    <s v="FA Verzamel maand,CS Zuid"/>
    <m/>
    <n v="8"/>
    <x v="7"/>
    <x v="2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09-01T00:00:00"/>
    <d v="2021-09-30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0"/>
    <n v="800100"/>
    <x v="1"/>
    <s v="VE4211,VE4211,VE4211,VE4211,VE4211,VE4211,VE4211,VE4211,VE4211"/>
    <s v="Ja "/>
    <s v="FA Verzamel maand,CS Zuid"/>
    <m/>
    <n v="9"/>
    <x v="8"/>
    <x v="2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10-01T00:00:00"/>
    <d v="2021-10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2"/>
    <n v="800100"/>
    <x v="1"/>
    <s v="VE4211,VE4211,VE4211,VE4211,VE4211,VE4211,VE4211,VE4211,VE4211,VE4211"/>
    <s v="Ja "/>
    <s v="FA Verzamel maand,CS Zuid"/>
    <m/>
    <n v="10"/>
    <x v="9"/>
    <x v="3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11-01T00:00:00"/>
    <d v="2021-11-30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3"/>
    <n v="800100"/>
    <x v="1"/>
    <s v="VE4211,VE4211,VE4211,VE4211,VE4211,VE4211,VE4211,VE4211,VE4211,VE4211,VE4211"/>
    <s v="Ja "/>
    <s v="FA Verzamel maand,CS Zuid"/>
    <m/>
    <n v="11"/>
    <x v="10"/>
    <x v="3"/>
    <x v="0"/>
    <x v="1"/>
    <x v="39"/>
    <n v="48.18"/>
    <n v="0"/>
    <x v="0"/>
    <n v="17.789210526315792"/>
    <n v="94.955921052631581"/>
    <n v="9.6157894736842113"/>
    <n v="9.6157894736842113"/>
    <n v="6.0098684210526319"/>
  </r>
  <r>
    <n v="474431"/>
    <n v="474501"/>
    <s v="Gemeente Venlo Nedinscoplein"/>
    <s v="Rolcontainerdiensten"/>
    <s v="ROL,SPG,RCM Zuid"/>
    <x v="0"/>
    <x v="14"/>
    <x v="14"/>
    <s v="5912 AP"/>
    <x v="0"/>
    <s v="226k213225"/>
    <s v="Papier 660 liter abonnement "/>
    <d v="2021-12-01T00:00:00"/>
    <d v="2021-12-31T00:00:00"/>
    <s v="500030,4342,24050"/>
    <n v="707100"/>
    <s v="papier &amp; karton, route"/>
    <n v="200101"/>
    <m/>
    <s v="11B720001950"/>
    <m/>
    <s v="660 din k-vg/blauw deksel"/>
    <n v="1"/>
    <s v="MAAND"/>
    <s v="AB0660-PAPI"/>
    <x v="52"/>
    <s v="H"/>
    <s v="A"/>
    <s v="NL-1"/>
    <x v="1"/>
    <s v="Abonnement 660 ltr. papier/karton rolcontainer          "/>
    <n v="48.18"/>
    <n v="48.18"/>
    <x v="16"/>
    <n v="800100"/>
    <x v="1"/>
    <s v="VE4211,VE4211,VE4211,VE4211,VE4211,VE4211,VE4211,VE4211,VE4211,VE4211,VE4211,VE4211"/>
    <s v="Ja "/>
    <s v="FA Verzamel maand,CS Zuid"/>
    <m/>
    <n v="12"/>
    <x v="11"/>
    <x v="3"/>
    <x v="0"/>
    <x v="1"/>
    <x v="37"/>
    <n v="48.18"/>
    <n v="0"/>
    <x v="0"/>
    <n v="18.382184210526315"/>
    <n v="98.121118421052643"/>
    <n v="9.9363157894736851"/>
    <n v="9.9363157894736851"/>
    <n v="6.210197368421052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1-01T00:00:00"/>
    <d v="2022-01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17"/>
    <n v="800100"/>
    <x v="1"/>
    <s v="GC4VNL"/>
    <s v="Ja "/>
    <s v="FA Verzamel maand,CS Zuid"/>
    <m/>
    <n v="1"/>
    <x v="0"/>
    <x v="0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2-01T00:00:00"/>
    <d v="2022-02-28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19"/>
    <n v="800100"/>
    <x v="1"/>
    <s v="GC4VNL,GC4VNL"/>
    <s v="Ja "/>
    <s v="FA Verzamel maand,CS Zuid"/>
    <m/>
    <n v="2"/>
    <x v="1"/>
    <x v="0"/>
    <x v="1"/>
    <x v="2"/>
    <x v="41"/>
    <n v="92.34"/>
    <n v="0"/>
    <x v="0"/>
    <n v="0"/>
    <n v="13.422039473684212"/>
    <n v="96.638684210526321"/>
    <n v="99.323092105263157"/>
    <n v="59.056973684210526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3-01T00:00:00"/>
    <d v="2022-03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0"/>
    <n v="800100"/>
    <x v="1"/>
    <s v="GC4VNL,GC4VNL,GC4VNL"/>
    <s v="Ja "/>
    <s v="FA Verzamel maand,CS Zuid"/>
    <m/>
    <n v="3"/>
    <x v="2"/>
    <x v="0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4-01T00:00:00"/>
    <d v="2022-04-30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1"/>
    <n v="800100"/>
    <x v="1"/>
    <s v="GC4VNL,GC4VNL,GC4VNL,GC4VNL"/>
    <s v="Ja "/>
    <s v="FA Verzamel maand,CS Zuid"/>
    <m/>
    <n v="4"/>
    <x v="3"/>
    <x v="1"/>
    <x v="1"/>
    <x v="2"/>
    <x v="42"/>
    <n v="92.34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5-01T00:00:00"/>
    <d v="2022-05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2"/>
    <n v="800100"/>
    <x v="1"/>
    <s v="GC4VNL,GC4VNL,GC4VNL,GC4VNL,GC4VNL"/>
    <s v="Ja "/>
    <s v="FA Verzamel maand,CS Zuid"/>
    <m/>
    <n v="5"/>
    <x v="4"/>
    <x v="1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6-01T00:00:00"/>
    <d v="2022-06-30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3"/>
    <n v="800100"/>
    <x v="1"/>
    <s v="GC4VNL,GC4VNL,GC4VNL,GC4VNL,GC4VNL,GC4VNL"/>
    <s v="Ja "/>
    <s v="FA Verzamel maand,CS Zuid"/>
    <m/>
    <n v="6"/>
    <x v="5"/>
    <x v="1"/>
    <x v="1"/>
    <x v="2"/>
    <x v="42"/>
    <n v="92.34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2-07-01T00:00:00"/>
    <d v="2022-07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5"/>
    <n v="800100"/>
    <x v="1"/>
    <s v="GC4VNL,GC4VNL,GC4VNL,GC4VNL,GC4VNL,GC4VNL,GC4VNL"/>
    <s v="Ja "/>
    <s v="FA Verzamel maand,CS Zuid"/>
    <m/>
    <n v="7"/>
    <x v="6"/>
    <x v="2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1-01T00:00:00"/>
    <d v="2021-01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0"/>
    <n v="800100"/>
    <x v="1"/>
    <s v="GC4VNL"/>
    <s v="Ja "/>
    <s v="FA Verzamel maand,CS Zuid"/>
    <m/>
    <n v="1"/>
    <x v="0"/>
    <x v="0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2-01T00:00:00"/>
    <d v="2021-02-28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"/>
    <n v="800100"/>
    <x v="1"/>
    <s v="GC4VNL,GC4VNL"/>
    <s v="Ja "/>
    <s v="FA Verzamel maand,CS Zuid"/>
    <m/>
    <n v="2"/>
    <x v="1"/>
    <x v="0"/>
    <x v="0"/>
    <x v="2"/>
    <x v="41"/>
    <n v="90.98"/>
    <n v="0"/>
    <x v="0"/>
    <n v="0"/>
    <n v="13.422039473684212"/>
    <n v="96.638684210526321"/>
    <n v="99.323092105263157"/>
    <n v="59.056973684210526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3-01T00:00:00"/>
    <d v="2021-03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2"/>
    <n v="800100"/>
    <x v="1"/>
    <s v="GC4VNL,GC4VNL,GC4VNL"/>
    <s v="Ja "/>
    <s v="FA Verzamel maand,CS Zuid"/>
    <m/>
    <n v="3"/>
    <x v="2"/>
    <x v="0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4-01T00:00:00"/>
    <d v="2021-04-30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3"/>
    <n v="800100"/>
    <x v="1"/>
    <s v="GC4VNL,GC4VNL,GC4VNL,GC4VNL"/>
    <s v="Ja "/>
    <s v="FA Verzamel maand,CS Zuid"/>
    <m/>
    <n v="4"/>
    <x v="3"/>
    <x v="1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5-01T00:00:00"/>
    <d v="2021-05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4"/>
    <n v="800100"/>
    <x v="1"/>
    <s v="GC4VNL,GC4VNL,GC4VNL,GC4VNL,GC4VNL"/>
    <s v="Ja "/>
    <s v="FA Verzamel maand,CS Zuid"/>
    <m/>
    <n v="5"/>
    <x v="4"/>
    <x v="1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6-01T00:00:00"/>
    <d v="2021-06-30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5"/>
    <n v="800100"/>
    <x v="1"/>
    <s v="GC4VNL,GC4VNL,GC4VNL,GC4VNL,GC4VNL,GC4VNL"/>
    <s v="Ja "/>
    <s v="FA Verzamel maand,CS Zuid"/>
    <m/>
    <n v="6"/>
    <x v="5"/>
    <x v="1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7-01T00:00:00"/>
    <d v="2021-07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6"/>
    <n v="800100"/>
    <x v="1"/>
    <s v="GC4VNL,GC4VNL,GC4VNL,GC4VNL,GC4VNL,GC4VNL,GC4VNL"/>
    <s v="Ja "/>
    <s v="FA Verzamel maand,CS Zuid"/>
    <m/>
    <n v="7"/>
    <x v="6"/>
    <x v="2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8-01T00:00:00"/>
    <d v="2021-08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8"/>
    <n v="800100"/>
    <x v="1"/>
    <s v="GC4VNL,GC4VNL,GC4VNL,GC4VNL,GC4VNL,GC4VNL,GC4VNL,GC4VNL"/>
    <s v="Ja "/>
    <s v="FA Verzamel maand,CS Zuid"/>
    <m/>
    <n v="8"/>
    <x v="7"/>
    <x v="2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09-01T00:00:00"/>
    <d v="2021-09-30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0"/>
    <n v="800100"/>
    <x v="1"/>
    <s v="GC4VNL,GC4VNL,GC4VNL,GC4VNL,GC4VNL,GC4VNL,GC4VNL,GC4VNL,GC4VNL"/>
    <s v="Ja "/>
    <s v="FA Verzamel maand,CS Zuid"/>
    <m/>
    <n v="9"/>
    <x v="8"/>
    <x v="2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10-01T00:00:00"/>
    <d v="2021-10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2"/>
    <n v="800100"/>
    <x v="1"/>
    <s v="GC4VNL,GC4VNL,GC4VNL,GC4VNL,GC4VNL,GC4VNL,GC4VNL,GC4VNL,GC4VNL,GC4VNL"/>
    <s v="Ja "/>
    <s v="FA Verzamel maand,CS Zuid"/>
    <m/>
    <n v="10"/>
    <x v="9"/>
    <x v="3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11-01T00:00:00"/>
    <d v="2021-11-30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3"/>
    <n v="800100"/>
    <x v="1"/>
    <s v="GC4VNL,GC4VNL,GC4VNL,GC4VNL,GC4VNL,GC4VNL,GC4VNL,GC4VNL,GC4VNL,GC4VNL,GC4VNL"/>
    <s v="Ja "/>
    <s v="FA Verzamel maand,CS Zuid"/>
    <m/>
    <n v="11"/>
    <x v="10"/>
    <x v="3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501"/>
    <s v="Gemeente Venlo Nedinscoplein"/>
    <s v="Rolcontainerdiensten"/>
    <s v="ROL,SPG,RCM Zuid"/>
    <x v="0"/>
    <x v="14"/>
    <x v="14"/>
    <s v="5912 AP"/>
    <x v="0"/>
    <s v="226k213226"/>
    <s v="Restafval 660 liter abonnement "/>
    <d v="2021-12-01T00:00:00"/>
    <d v="2021-12-31T00:00:00"/>
    <s v="500030,4342,24050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6"/>
    <n v="800100"/>
    <x v="1"/>
    <s v="GC4VNL,GC4VNL,GC4VNL,GC4VNL,GC4VNL,GC4VNL,GC4VNL,GC4VNL,GC4VNL,GC4VNL,GC4VNL,GC4VNL"/>
    <s v="Ja "/>
    <s v="FA Verzamel maand,CS Zuid"/>
    <m/>
    <n v="12"/>
    <x v="11"/>
    <x v="3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1-01T00:00:00"/>
    <d v="2022-01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7"/>
    <n v="800000"/>
    <x v="0"/>
    <m/>
    <s v="Ja "/>
    <s v="FA Verzamel maand,CS Zuid"/>
    <m/>
    <n v="1"/>
    <x v="0"/>
    <x v="0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2-01T00:00:00"/>
    <d v="2022-02-28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9"/>
    <n v="800000"/>
    <x v="0"/>
    <m/>
    <s v="Ja "/>
    <s v="FA Verzamel maand,CS Zuid"/>
    <m/>
    <n v="2"/>
    <x v="1"/>
    <x v="0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3-01T00:00:00"/>
    <d v="2022-03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0"/>
    <n v="800000"/>
    <x v="0"/>
    <m/>
    <s v="Ja "/>
    <s v="FA Verzamel maand,CS Zuid"/>
    <m/>
    <n v="3"/>
    <x v="2"/>
    <x v="0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4-01T00:00:00"/>
    <d v="2022-04-30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1"/>
    <n v="800000"/>
    <x v="0"/>
    <m/>
    <s v="Ja "/>
    <s v="FA Verzamel maand,CS Zuid"/>
    <m/>
    <n v="4"/>
    <x v="3"/>
    <x v="1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5-01T00:00:00"/>
    <d v="2022-05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2"/>
    <n v="800000"/>
    <x v="0"/>
    <m/>
    <s v="Ja "/>
    <s v="FA Verzamel maand,CS Zuid"/>
    <m/>
    <n v="5"/>
    <x v="4"/>
    <x v="1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6-01T00:00:00"/>
    <d v="2022-06-30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3"/>
    <n v="800000"/>
    <x v="0"/>
    <m/>
    <s v="Ja "/>
    <s v="FA Verzamel maand,CS Zuid"/>
    <m/>
    <n v="6"/>
    <x v="5"/>
    <x v="1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2-07-01T00:00:00"/>
    <d v="2022-07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5"/>
    <n v="800000"/>
    <x v="0"/>
    <m/>
    <s v="Ja "/>
    <s v="FA Verzamel maand,CS Zuid"/>
    <m/>
    <n v="7"/>
    <x v="6"/>
    <x v="2"/>
    <x v="1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1-01T00:00:00"/>
    <d v="2021-01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0"/>
    <n v="800000"/>
    <x v="0"/>
    <m/>
    <s v="Ja "/>
    <s v="FA Verzamel maand,CS Zuid"/>
    <m/>
    <n v="1"/>
    <x v="0"/>
    <x v="0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2-01T00:00:00"/>
    <d v="2021-02-28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"/>
    <n v="800000"/>
    <x v="0"/>
    <m/>
    <s v="Ja "/>
    <s v="FA Verzamel maand,CS Zuid"/>
    <m/>
    <n v="2"/>
    <x v="1"/>
    <x v="0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3-01T00:00:00"/>
    <d v="2021-03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2"/>
    <n v="800000"/>
    <x v="0"/>
    <m/>
    <s v="Ja "/>
    <s v="FA Verzamel maand,CS Zuid"/>
    <m/>
    <n v="3"/>
    <x v="2"/>
    <x v="0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4-01T00:00:00"/>
    <d v="2021-04-30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3"/>
    <n v="800000"/>
    <x v="0"/>
    <m/>
    <s v="Ja "/>
    <s v="FA Verzamel maand,CS Zuid"/>
    <m/>
    <n v="4"/>
    <x v="3"/>
    <x v="1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5-01T00:00:00"/>
    <d v="2021-05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4"/>
    <n v="800000"/>
    <x v="0"/>
    <m/>
    <s v="Ja "/>
    <s v="FA Verzamel maand,CS Zuid"/>
    <m/>
    <n v="5"/>
    <x v="4"/>
    <x v="1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6-01T00:00:00"/>
    <d v="2021-06-30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5"/>
    <n v="800000"/>
    <x v="0"/>
    <m/>
    <s v="Ja "/>
    <s v="FA Verzamel maand,CS Zuid"/>
    <m/>
    <n v="6"/>
    <x v="5"/>
    <x v="1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7-01T00:00:00"/>
    <d v="2021-07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6"/>
    <n v="800000"/>
    <x v="0"/>
    <m/>
    <s v="Ja "/>
    <s v="FA Verzamel maand,CS Zuid"/>
    <m/>
    <n v="7"/>
    <x v="6"/>
    <x v="2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8-01T00:00:00"/>
    <d v="2021-08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8"/>
    <n v="800000"/>
    <x v="0"/>
    <m/>
    <s v="Ja "/>
    <s v="FA Verzamel maand,CS Zuid"/>
    <m/>
    <n v="8"/>
    <x v="7"/>
    <x v="2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09-01T00:00:00"/>
    <d v="2021-09-30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0"/>
    <n v="800000"/>
    <x v="0"/>
    <m/>
    <s v="Ja "/>
    <s v="FA Verzamel maand,CS Zuid"/>
    <m/>
    <n v="9"/>
    <x v="8"/>
    <x v="2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10-01T00:00:00"/>
    <d v="2021-10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2"/>
    <n v="800000"/>
    <x v="0"/>
    <m/>
    <s v="Ja "/>
    <s v="FA Verzamel maand,CS Zuid"/>
    <m/>
    <n v="10"/>
    <x v="9"/>
    <x v="3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11-01T00:00:00"/>
    <d v="2021-11-30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3"/>
    <n v="800000"/>
    <x v="0"/>
    <m/>
    <s v="Ja "/>
    <s v="FA Verzamel maand,CS Zuid"/>
    <m/>
    <n v="11"/>
    <x v="10"/>
    <x v="3"/>
    <x v="0"/>
    <x v="1"/>
    <x v="0"/>
    <n v="0"/>
    <n v="0"/>
    <x v="0"/>
    <n v="0"/>
    <n v="0"/>
    <n v="0"/>
    <n v="0"/>
    <n v="0"/>
  </r>
  <r>
    <n v="474431"/>
    <n v="474512"/>
    <s v="Sportpark de Vrijenbroek"/>
    <s v="Rolcontainerdiensten"/>
    <s v="ROL,SPG,RCM Zuid"/>
    <x v="0"/>
    <x v="9"/>
    <x v="9"/>
    <s v="5912 PJ"/>
    <x v="0"/>
    <s v="226k213230"/>
    <s v="Papier 660 liter op afroep Afsluitbaar"/>
    <d v="2021-12-01T00:00:00"/>
    <d v="2021-12-31T00:00:00"/>
    <s v="301395,4342,21321"/>
    <m/>
    <m/>
    <m/>
    <m/>
    <m/>
    <m/>
    <s v="660 din k-vg/blauw deksel"/>
    <n v="1"/>
    <s v="MAAND"/>
    <s v="HU0660"/>
    <x v="51"/>
    <s v="H"/>
    <s v="A"/>
    <s v="NL-1"/>
    <x v="1"/>
    <s v="Huur 660 ltr. rolcontainer           "/>
    <n v="0"/>
    <n v="0"/>
    <x v="16"/>
    <n v="800000"/>
    <x v="0"/>
    <m/>
    <s v="Ja "/>
    <s v="FA Verzamel maand,CS Zuid"/>
    <m/>
    <n v="12"/>
    <x v="11"/>
    <x v="3"/>
    <x v="0"/>
    <x v="1"/>
    <x v="0"/>
    <n v="0"/>
    <n v="0"/>
    <x v="0"/>
    <n v="0"/>
    <n v="0"/>
    <n v="0"/>
    <n v="0"/>
    <n v="0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1-01T00:00:00"/>
    <d v="2022-01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17"/>
    <n v="800100"/>
    <x v="1"/>
    <s v="GC4VNL"/>
    <s v="Ja "/>
    <s v="FA Verzamel maand,CS Zuid"/>
    <m/>
    <n v="1"/>
    <x v="0"/>
    <x v="0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2-01T00:00:00"/>
    <d v="2022-02-28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19"/>
    <n v="800100"/>
    <x v="1"/>
    <s v="GC4VNL,GC4VNL"/>
    <s v="Ja "/>
    <s v="FA Verzamel maand,CS Zuid"/>
    <m/>
    <n v="2"/>
    <x v="1"/>
    <x v="0"/>
    <x v="1"/>
    <x v="2"/>
    <x v="41"/>
    <n v="92.34"/>
    <n v="0"/>
    <x v="0"/>
    <n v="0"/>
    <n v="13.422039473684212"/>
    <n v="96.638684210526321"/>
    <n v="99.323092105263157"/>
    <n v="59.056973684210526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3-01T00:00:00"/>
    <d v="2022-03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0"/>
    <n v="800100"/>
    <x v="1"/>
    <s v="GC4VNL,GC4VNL,GC4VNL"/>
    <s v="Ja "/>
    <s v="FA Verzamel maand,CS Zuid"/>
    <m/>
    <n v="3"/>
    <x v="2"/>
    <x v="0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4-01T00:00:00"/>
    <d v="2022-04-30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1"/>
    <n v="800100"/>
    <x v="1"/>
    <s v="GC4VNL,GC4VNL,GC4VNL,GC4VNL"/>
    <s v="Ja "/>
    <s v="FA Verzamel maand,CS Zuid"/>
    <m/>
    <n v="4"/>
    <x v="3"/>
    <x v="1"/>
    <x v="1"/>
    <x v="2"/>
    <x v="42"/>
    <n v="92.34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5-01T00:00:00"/>
    <d v="2022-05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2"/>
    <n v="800100"/>
    <x v="1"/>
    <s v="GC4VNL,GC4VNL,GC4VNL,GC4VNL,GC4VNL"/>
    <s v="Ja "/>
    <s v="FA Verzamel maand,CS Zuid"/>
    <m/>
    <n v="5"/>
    <x v="4"/>
    <x v="1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6-01T00:00:00"/>
    <d v="2022-06-30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3"/>
    <n v="800100"/>
    <x v="1"/>
    <s v="GC4VNL,GC4VNL,GC4VNL,GC4VNL,GC4VNL,GC4VNL"/>
    <s v="Ja "/>
    <s v="FA Verzamel maand,CS Zuid"/>
    <m/>
    <n v="6"/>
    <x v="5"/>
    <x v="1"/>
    <x v="1"/>
    <x v="2"/>
    <x v="42"/>
    <n v="92.34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2-07-01T00:00:00"/>
    <d v="2022-07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2.34"/>
    <n v="92.34"/>
    <x v="25"/>
    <n v="800100"/>
    <x v="1"/>
    <s v="GC4VNL,GC4VNL,GC4VNL,GC4VNL,GC4VNL,GC4VNL,GC4VNL"/>
    <s v="Ja "/>
    <s v="FA Verzamel maand,CS Zuid"/>
    <m/>
    <n v="7"/>
    <x v="6"/>
    <x v="2"/>
    <x v="1"/>
    <x v="2"/>
    <x v="40"/>
    <n v="92.34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1-01T00:00:00"/>
    <d v="2021-01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0"/>
    <n v="800100"/>
    <x v="1"/>
    <s v="GC4VNL"/>
    <s v="Ja "/>
    <s v="FA Verzamel maand,CS Zuid"/>
    <m/>
    <n v="1"/>
    <x v="0"/>
    <x v="0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2-01T00:00:00"/>
    <d v="2021-02-28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"/>
    <n v="800100"/>
    <x v="1"/>
    <s v="GC4VNL,GC4VNL"/>
    <s v="Ja "/>
    <s v="FA Verzamel maand,CS Zuid"/>
    <m/>
    <n v="2"/>
    <x v="1"/>
    <x v="0"/>
    <x v="0"/>
    <x v="2"/>
    <x v="41"/>
    <n v="90.98"/>
    <n v="0"/>
    <x v="0"/>
    <n v="0"/>
    <n v="13.422039473684212"/>
    <n v="96.638684210526321"/>
    <n v="99.323092105263157"/>
    <n v="59.056973684210526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3-01T00:00:00"/>
    <d v="2021-03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2"/>
    <n v="800100"/>
    <x v="1"/>
    <s v="GC4VNL,GC4VNL,GC4VNL"/>
    <s v="Ja "/>
    <s v="FA Verzamel maand,CS Zuid"/>
    <m/>
    <n v="3"/>
    <x v="2"/>
    <x v="0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4-01T00:00:00"/>
    <d v="2021-04-30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3"/>
    <n v="800100"/>
    <x v="1"/>
    <s v="GC4VNL,GC4VNL,GC4VNL,GC4VNL"/>
    <s v="Ja "/>
    <s v="FA Verzamel maand,CS Zuid"/>
    <m/>
    <n v="4"/>
    <x v="3"/>
    <x v="1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5-01T00:00:00"/>
    <d v="2021-05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4"/>
    <n v="800100"/>
    <x v="1"/>
    <s v="GC4VNL,GC4VNL,GC4VNL,GC4VNL,GC4VNL"/>
    <s v="Ja "/>
    <s v="FA Verzamel maand,CS Zuid"/>
    <m/>
    <n v="5"/>
    <x v="4"/>
    <x v="1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6-01T00:00:00"/>
    <d v="2021-06-30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5"/>
    <n v="800100"/>
    <x v="1"/>
    <s v="GC4VNL,GC4VNL,GC4VNL,GC4VNL,GC4VNL,GC4VNL"/>
    <s v="Ja "/>
    <s v="FA Verzamel maand,CS Zuid"/>
    <m/>
    <n v="6"/>
    <x v="5"/>
    <x v="1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7-01T00:00:00"/>
    <d v="2021-07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6"/>
    <n v="800100"/>
    <x v="1"/>
    <s v="GC4VNL,GC4VNL,GC4VNL,GC4VNL,GC4VNL,GC4VNL,GC4VNL"/>
    <s v="Ja "/>
    <s v="FA Verzamel maand,CS Zuid"/>
    <m/>
    <n v="7"/>
    <x v="6"/>
    <x v="2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8-01T00:00:00"/>
    <d v="2021-08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8"/>
    <n v="800100"/>
    <x v="1"/>
    <s v="GC4VNL,GC4VNL,GC4VNL,GC4VNL,GC4VNL,GC4VNL,GC4VNL,GC4VNL"/>
    <s v="Ja "/>
    <s v="FA Verzamel maand,CS Zuid"/>
    <m/>
    <n v="8"/>
    <x v="7"/>
    <x v="2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09-01T00:00:00"/>
    <d v="2021-09-30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0"/>
    <n v="800100"/>
    <x v="1"/>
    <s v="GC4VNL,GC4VNL,GC4VNL,GC4VNL,GC4VNL,GC4VNL,GC4VNL,GC4VNL,GC4VNL"/>
    <s v="Ja "/>
    <s v="FA Verzamel maand,CS Zuid"/>
    <m/>
    <n v="9"/>
    <x v="8"/>
    <x v="2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10-01T00:00:00"/>
    <d v="2021-10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2"/>
    <n v="800100"/>
    <x v="1"/>
    <s v="GC4VNL,GC4VNL,GC4VNL,GC4VNL,GC4VNL,GC4VNL,GC4VNL,GC4VNL,GC4VNL,GC4VNL"/>
    <s v="Ja "/>
    <s v="FA Verzamel maand,CS Zuid"/>
    <m/>
    <n v="10"/>
    <x v="9"/>
    <x v="3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11-01T00:00:00"/>
    <d v="2021-11-30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3"/>
    <n v="800100"/>
    <x v="1"/>
    <s v="GC4VNL,GC4VNL,GC4VNL,GC4VNL,GC4VNL,GC4VNL,GC4VNL,GC4VNL,GC4VNL,GC4VNL,GC4VNL"/>
    <s v="Ja "/>
    <s v="FA Verzamel maand,CS Zuid"/>
    <m/>
    <n v="11"/>
    <x v="10"/>
    <x v="3"/>
    <x v="0"/>
    <x v="2"/>
    <x v="42"/>
    <n v="90.98"/>
    <n v="0"/>
    <x v="0"/>
    <n v="0"/>
    <n v="14.38075657894737"/>
    <n v="103.54144736842106"/>
    <n v="106.41759868421053"/>
    <n v="63.275328947368429"/>
  </r>
  <r>
    <n v="474431"/>
    <n v="474681"/>
    <s v="Stichting KanDoen Vogelhut"/>
    <s v="Rolcontainerdiensten"/>
    <s v="ROL,SPG,RCM Zuid"/>
    <x v="0"/>
    <x v="15"/>
    <x v="15"/>
    <s v="5915 BT"/>
    <x v="0"/>
    <s v="226k213380"/>
    <s v="Restafval 660 liter abonnement "/>
    <d v="2021-12-01T00:00:00"/>
    <d v="2021-12-31T00:00:00"/>
    <n v="3026214342"/>
    <n v="101100"/>
    <s v="brandbaar bedrijfsafval, route"/>
    <n v="200301"/>
    <m/>
    <s v="11B720005550"/>
    <m/>
    <s v="660 din k-vg/grijs deksel"/>
    <n v="1"/>
    <s v="MAAND"/>
    <s v="AB0660-REST"/>
    <x v="53"/>
    <s v="H"/>
    <s v="A"/>
    <s v="NL-1"/>
    <x v="2"/>
    <s v="Abonnement 660 ltr. restafval rolcontainer          "/>
    <n v="90.98"/>
    <n v="90.98"/>
    <x v="16"/>
    <n v="800100"/>
    <x v="1"/>
    <s v="GC4VNL,GC4VNL,GC4VNL,GC4VNL,GC4VNL,GC4VNL,GC4VNL,GC4VNL,GC4VNL,GC4VNL,GC4VNL,GC4VNL"/>
    <s v="Ja "/>
    <s v="FA Verzamel maand,CS Zuid"/>
    <m/>
    <n v="12"/>
    <x v="11"/>
    <x v="3"/>
    <x v="0"/>
    <x v="2"/>
    <x v="40"/>
    <n v="90.98"/>
    <n v="0"/>
    <x v="0"/>
    <n v="0"/>
    <n v="14.860115131578949"/>
    <n v="106.99282894736842"/>
    <n v="109.96485197368422"/>
    <n v="65.384506578947367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2-01-01T00:00:00"/>
    <d v="2022-01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7"/>
    <n v="800100"/>
    <x v="2"/>
    <s v="VE2152"/>
    <s v="Ja "/>
    <s v="FA Verzamel maand,CS Zuid"/>
    <m/>
    <n v="1"/>
    <x v="0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2-02-01T00:00:00"/>
    <d v="2022-02-28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19"/>
    <n v="800100"/>
    <x v="2"/>
    <s v="VE2152,VE2152"/>
    <s v="Ja "/>
    <s v="FA Verzamel maand,CS Zuid"/>
    <m/>
    <n v="2"/>
    <x v="1"/>
    <x v="0"/>
    <x v="1"/>
    <x v="2"/>
    <x v="18"/>
    <n v="12.16"/>
    <n v="0"/>
    <x v="0"/>
    <n v="0"/>
    <n v="1.1043421052631579"/>
    <n v="7.9512631578947373"/>
    <n v="8.1721315789473685"/>
    <n v="4.859105263157895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2-03-01T00:00:00"/>
    <d v="2022-03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0"/>
    <n v="800100"/>
    <x v="2"/>
    <s v="VE2152,VE2152,VE2152"/>
    <s v="Ja "/>
    <s v="FA Verzamel maand,CS Zuid"/>
    <m/>
    <n v="3"/>
    <x v="2"/>
    <x v="0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2-04-01T00:00:00"/>
    <d v="2022-04-30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1"/>
    <n v="800100"/>
    <x v="2"/>
    <s v="VE2152,VE2152,VE2152,VE2152"/>
    <s v="Ja "/>
    <s v="FA Verzamel maand,CS Zuid"/>
    <m/>
    <n v="4"/>
    <x v="3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2-05-01T00:00:00"/>
    <d v="2022-05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2"/>
    <n v="800100"/>
    <x v="2"/>
    <s v="VE2152,VE2152,VE2152,VE2152,VE2152"/>
    <s v="Ja "/>
    <s v="FA Verzamel maand,CS Zuid"/>
    <m/>
    <n v="5"/>
    <x v="4"/>
    <x v="1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2-06-01T00:00:00"/>
    <d v="2022-06-30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3"/>
    <n v="800100"/>
    <x v="2"/>
    <s v="VE2152,VE2152,VE2152,VE2152,VE2152,VE2152"/>
    <s v="Ja "/>
    <s v="FA Verzamel maand,CS Zuid"/>
    <m/>
    <n v="6"/>
    <x v="5"/>
    <x v="1"/>
    <x v="1"/>
    <x v="2"/>
    <x v="19"/>
    <n v="12.16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2-07-01T00:00:00"/>
    <d v="2022-07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2.16"/>
    <n v="12.16"/>
    <x v="25"/>
    <n v="800100"/>
    <x v="2"/>
    <s v="VE2152,VE2152,VE2152,VE2152,VE2152,VE2152,VE2152"/>
    <s v="Ja "/>
    <s v="FA Verzamel maand,CS Zuid"/>
    <m/>
    <n v="7"/>
    <x v="6"/>
    <x v="2"/>
    <x v="1"/>
    <x v="2"/>
    <x v="17"/>
    <n v="12.16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2-01T00:00:00"/>
    <d v="2021-02-28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"/>
    <n v="800100"/>
    <x v="2"/>
    <s v="VE2152"/>
    <s v="Ja "/>
    <s v="FA Verzamel maand,CS Zuid"/>
    <m/>
    <n v="2"/>
    <x v="1"/>
    <x v="0"/>
    <x v="0"/>
    <x v="2"/>
    <x v="18"/>
    <n v="11.98"/>
    <n v="0"/>
    <x v="0"/>
    <n v="0"/>
    <n v="1.1043421052631579"/>
    <n v="7.9512631578947373"/>
    <n v="8.1721315789473685"/>
    <n v="4.859105263157895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3-01T00:00:00"/>
    <d v="2021-03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2"/>
    <n v="800100"/>
    <x v="2"/>
    <s v="VE2152,VE2152"/>
    <s v="Ja "/>
    <s v="FA Verzamel maand,CS Zuid"/>
    <m/>
    <n v="3"/>
    <x v="2"/>
    <x v="0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4-01T00:00:00"/>
    <d v="2021-04-30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3"/>
    <n v="800100"/>
    <x v="2"/>
    <s v="VE2152,VE2152,VE2152"/>
    <s v="Ja "/>
    <s v="FA Verzamel maand,CS Zuid"/>
    <m/>
    <n v="4"/>
    <x v="3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5-01T00:00:00"/>
    <d v="2021-05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4"/>
    <n v="800100"/>
    <x v="2"/>
    <s v="VE2152,VE2152,VE2152,VE2152"/>
    <s v="Ja "/>
    <s v="FA Verzamel maand,CS Zuid"/>
    <m/>
    <n v="5"/>
    <x v="4"/>
    <x v="1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6-01T00:00:00"/>
    <d v="2021-06-30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5"/>
    <n v="800100"/>
    <x v="2"/>
    <s v="VE2152,VE2152,VE2152,VE2152,VE2152"/>
    <s v="Ja "/>
    <s v="FA Verzamel maand,CS Zuid"/>
    <m/>
    <n v="6"/>
    <x v="5"/>
    <x v="1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7-01T00:00:00"/>
    <d v="2021-07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6"/>
    <n v="800100"/>
    <x v="2"/>
    <s v="VE2152,VE2152,VE2152,VE2152,VE2152,VE2152"/>
    <s v="Ja "/>
    <s v="FA Verzamel maand,CS Zuid"/>
    <m/>
    <n v="7"/>
    <x v="6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8-01T00:00:00"/>
    <d v="2021-08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8"/>
    <n v="800100"/>
    <x v="2"/>
    <s v="VE2152,VE2152,VE2152,VE2152,VE2152,VE2152,VE2152"/>
    <s v="Ja "/>
    <s v="FA Verzamel maand,CS Zuid"/>
    <m/>
    <n v="8"/>
    <x v="7"/>
    <x v="2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09-01T00:00:00"/>
    <d v="2021-09-30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0"/>
    <n v="800100"/>
    <x v="2"/>
    <s v="VE2152,VE2152,VE2152,VE2152,VE2152,VE2152,VE2152,VE2152"/>
    <s v="Ja "/>
    <s v="FA Verzamel maand,CS Zuid"/>
    <m/>
    <n v="9"/>
    <x v="8"/>
    <x v="2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10-01T00:00:00"/>
    <d v="2021-10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2"/>
    <n v="800100"/>
    <x v="2"/>
    <s v="VE2152,VE2152,VE2152,VE2152,VE2152,VE2152,VE2152,VE2152,VE2152"/>
    <s v="Ja "/>
    <s v="FA Verzamel maand,CS Zuid"/>
    <m/>
    <n v="10"/>
    <x v="9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11-01T00:00:00"/>
    <d v="2021-11-30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3"/>
    <n v="800100"/>
    <x v="2"/>
    <s v="VE2152,VE2152,VE2152,VE2152,VE2152,VE2152,VE2152,VE2152,VE2152,VE2152"/>
    <s v="Ja "/>
    <s v="FA Verzamel maand,CS Zuid"/>
    <m/>
    <n v="11"/>
    <x v="10"/>
    <x v="3"/>
    <x v="0"/>
    <x v="2"/>
    <x v="19"/>
    <n v="11.98"/>
    <n v="0"/>
    <x v="0"/>
    <n v="0"/>
    <n v="1.1832236842105264"/>
    <n v="8.5192105263157902"/>
    <n v="8.7558552631578959"/>
    <n v="5.2061842105263159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abonnement "/>
    <d v="2021-12-01T00:00:00"/>
    <d v="2021-12-31T00:00:00"/>
    <s v="301385,4342,21206"/>
    <n v="101100"/>
    <s v="brandbaar bedrijfsafval, route"/>
    <n v="200301"/>
    <m/>
    <s v="11B720001946"/>
    <m/>
    <s v="240 mini k-vg/grijs deksel"/>
    <n v="1"/>
    <s v="MAAND"/>
    <s v="AB0240-REST"/>
    <x v="46"/>
    <s v="H"/>
    <s v="A"/>
    <s v="NL-1"/>
    <x v="2"/>
    <s v="Abonnement 240 ltr. restafval rolcontainer          "/>
    <n v="11.98"/>
    <n v="11.98"/>
    <x v="16"/>
    <n v="800100"/>
    <x v="2"/>
    <s v="VE2152,VE2152,VE2152,VE2152,VE2152,VE2152,VE2152,VE2152,VE2152,VE2152,VE2152"/>
    <s v="Ja "/>
    <s v="FA Verzamel maand,CS Zuid"/>
    <m/>
    <n v="12"/>
    <x v="11"/>
    <x v="3"/>
    <x v="0"/>
    <x v="2"/>
    <x v="17"/>
    <n v="11.98"/>
    <n v="0"/>
    <x v="0"/>
    <n v="0"/>
    <n v="1.2226644736842109"/>
    <n v="8.8031842105263163"/>
    <n v="9.0477171052631586"/>
    <n v="5.3797236842105276"/>
  </r>
  <r>
    <n v="474431"/>
    <n v="474493"/>
    <s v="Gymzaal Hoogstraat"/>
    <s v="Rolcontainerdiensten"/>
    <s v="ROL,SPG,RCM Zuid"/>
    <x v="0"/>
    <x v="27"/>
    <x v="25"/>
    <s v="5931 GC"/>
    <x v="3"/>
    <s v="226k213199"/>
    <s v="Restafval 240 liter op afroep "/>
    <d v="2021-01-01T00:00:00"/>
    <d v="2021-01-31T00:00:00"/>
    <s v="301385,4342,21206"/>
    <m/>
    <m/>
    <m/>
    <m/>
    <m/>
    <m/>
    <s v="240 mini k-vg/grijs deksel"/>
    <n v="1"/>
    <s v="MAAND"/>
    <s v="HU0240"/>
    <x v="47"/>
    <s v="H"/>
    <s v="A"/>
    <s v="NL-1"/>
    <x v="2"/>
    <s v="Huur 240 ltr. rolcontainer           "/>
    <n v="3.6"/>
    <n v="3.6"/>
    <x v="0"/>
    <n v="800000"/>
    <x v="0"/>
    <m/>
    <s v="Ja "/>
    <s v="FA Verzamel maand,CS Zuid"/>
    <m/>
    <n v="1"/>
    <x v="0"/>
    <x v="0"/>
    <x v="0"/>
    <x v="2"/>
    <x v="0"/>
    <n v="3.6"/>
    <n v="0"/>
    <x v="0"/>
    <n v="0"/>
    <n v="0"/>
    <n v="0"/>
    <n v="0"/>
    <n v="0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2-01-01T00:00:00"/>
    <d v="2022-01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78"/>
    <n v="104.35"/>
    <x v="17"/>
    <n v="800100"/>
    <x v="1"/>
    <s v="GC3VNL"/>
    <s v="Ja "/>
    <s v="FA Verzamel maand,CS Zuid"/>
    <m/>
    <n v="1"/>
    <x v="0"/>
    <x v="0"/>
    <x v="1"/>
    <x v="2"/>
    <x v="55"/>
    <n v="104.35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2-02-01T00:00:00"/>
    <d v="2022-02-28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78"/>
    <n v="104.35"/>
    <x v="19"/>
    <n v="800100"/>
    <x v="1"/>
    <s v="GC3VNL,GC3VNL"/>
    <s v="Ja "/>
    <s v="FA Verzamel maand,CS Zuid"/>
    <m/>
    <n v="2"/>
    <x v="1"/>
    <x v="0"/>
    <x v="1"/>
    <x v="2"/>
    <x v="56"/>
    <n v="104.35"/>
    <n v="0"/>
    <x v="0"/>
    <n v="0"/>
    <n v="13.221710526315789"/>
    <n v="95.196315789473672"/>
    <n v="97.840657894736836"/>
    <n v="58.175526315789469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2-03-01T00:00:00"/>
    <d v="2022-03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78"/>
    <n v="104.35"/>
    <x v="20"/>
    <n v="800100"/>
    <x v="1"/>
    <s v="GC3VNL,GC3VNL,GC3VNL"/>
    <s v="Ja "/>
    <s v="FA Verzamel maand,CS Zuid"/>
    <m/>
    <n v="3"/>
    <x v="2"/>
    <x v="0"/>
    <x v="1"/>
    <x v="2"/>
    <x v="55"/>
    <n v="104.35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2-04-01T00:00:00"/>
    <d v="2022-04-30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78"/>
    <n v="104.35"/>
    <x v="21"/>
    <n v="800100"/>
    <x v="1"/>
    <s v="GC3VNL,GC3VNL,GC3VNL,GC3VNL"/>
    <s v="Ja "/>
    <s v="FA Verzamel maand,CS Zuid"/>
    <m/>
    <n v="4"/>
    <x v="3"/>
    <x v="1"/>
    <x v="1"/>
    <x v="2"/>
    <x v="57"/>
    <n v="104.35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2-05-01T00:00:00"/>
    <d v="2022-05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78"/>
    <n v="104.35"/>
    <x v="22"/>
    <n v="800100"/>
    <x v="1"/>
    <s v="GC3VNL,GC3VNL,GC3VNL,GC3VNL,GC3VNL"/>
    <s v="Ja "/>
    <s v="FA Verzamel maand,CS Zuid"/>
    <m/>
    <n v="5"/>
    <x v="4"/>
    <x v="1"/>
    <x v="1"/>
    <x v="2"/>
    <x v="55"/>
    <n v="104.35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2-06-01T00:00:00"/>
    <d v="2022-06-30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78"/>
    <n v="104.35"/>
    <x v="23"/>
    <n v="800100"/>
    <x v="1"/>
    <s v="GC3VNL,GC3VNL,GC3VNL,GC3VNL,GC3VNL,GC3VNL"/>
    <s v="Ja "/>
    <s v="FA Verzamel maand,CS Zuid"/>
    <m/>
    <n v="6"/>
    <x v="5"/>
    <x v="1"/>
    <x v="1"/>
    <x v="2"/>
    <x v="57"/>
    <n v="104.35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2-07-01T00:00:00"/>
    <d v="2022-07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78"/>
    <n v="104.35"/>
    <x v="25"/>
    <n v="800100"/>
    <x v="1"/>
    <s v="GC3VNL,GC3VNL,GC3VNL,GC3VNL,GC3VNL,GC3VNL,GC3VNL"/>
    <s v="Ja "/>
    <s v="FA Verzamel maand,CS Zuid"/>
    <m/>
    <n v="7"/>
    <x v="6"/>
    <x v="2"/>
    <x v="1"/>
    <x v="2"/>
    <x v="55"/>
    <n v="104.35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1-01T00:00:00"/>
    <d v="2021-01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0"/>
    <n v="800100"/>
    <x v="1"/>
    <s v="GC3VNL"/>
    <s v="Ja "/>
    <s v="FA Verzamel maand,CS Zuid"/>
    <m/>
    <n v="1"/>
    <x v="0"/>
    <x v="0"/>
    <x v="0"/>
    <x v="2"/>
    <x v="55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2-01T00:00:00"/>
    <d v="2021-02-28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1"/>
    <n v="800100"/>
    <x v="1"/>
    <s v="GC3VNL,GC3VNL"/>
    <s v="Ja "/>
    <s v="FA Verzamel maand,CS Zuid"/>
    <m/>
    <n v="2"/>
    <x v="1"/>
    <x v="0"/>
    <x v="0"/>
    <x v="2"/>
    <x v="56"/>
    <n v="102.81"/>
    <n v="0"/>
    <x v="0"/>
    <n v="0"/>
    <n v="13.221710526315789"/>
    <n v="95.196315789473672"/>
    <n v="97.840657894736836"/>
    <n v="58.175526315789469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3-01T00:00:00"/>
    <d v="2021-03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2"/>
    <n v="800100"/>
    <x v="1"/>
    <s v="GC3VNL,GC3VNL,GC3VNL"/>
    <s v="Ja "/>
    <s v="FA Verzamel maand,CS Zuid"/>
    <m/>
    <n v="3"/>
    <x v="2"/>
    <x v="0"/>
    <x v="0"/>
    <x v="2"/>
    <x v="55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4-01T00:00:00"/>
    <d v="2021-04-30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3"/>
    <n v="800100"/>
    <x v="1"/>
    <s v="GC3VNL,GC3VNL,GC3VNL,GC3VNL"/>
    <s v="Ja "/>
    <s v="FA Verzamel maand,CS Zuid"/>
    <m/>
    <n v="4"/>
    <x v="3"/>
    <x v="1"/>
    <x v="0"/>
    <x v="2"/>
    <x v="57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5-01T00:00:00"/>
    <d v="2021-05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4"/>
    <n v="800100"/>
    <x v="1"/>
    <s v="GC3VNL,GC3VNL,GC3VNL,GC3VNL,GC3VNL"/>
    <s v="Ja "/>
    <s v="FA Verzamel maand,CS Zuid"/>
    <m/>
    <n v="5"/>
    <x v="4"/>
    <x v="1"/>
    <x v="0"/>
    <x v="2"/>
    <x v="55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6-01T00:00:00"/>
    <d v="2021-06-30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5"/>
    <n v="800100"/>
    <x v="1"/>
    <s v="GC3VNL,GC3VNL,GC3VNL,GC3VNL,GC3VNL,GC3VNL"/>
    <s v="Ja "/>
    <s v="FA Verzamel maand,CS Zuid"/>
    <m/>
    <n v="6"/>
    <x v="5"/>
    <x v="1"/>
    <x v="0"/>
    <x v="2"/>
    <x v="57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7-01T00:00:00"/>
    <d v="2021-07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6"/>
    <n v="800100"/>
    <x v="1"/>
    <s v="GC3VNL,GC3VNL,GC3VNL,GC3VNL,GC3VNL,GC3VNL,GC3VNL"/>
    <s v="Ja "/>
    <s v="FA Verzamel maand,CS Zuid"/>
    <m/>
    <n v="7"/>
    <x v="6"/>
    <x v="2"/>
    <x v="0"/>
    <x v="2"/>
    <x v="55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8-01T00:00:00"/>
    <d v="2021-08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8"/>
    <n v="800100"/>
    <x v="1"/>
    <s v="GC3VNL,GC3VNL,GC3VNL,GC3VNL,GC3VNL,GC3VNL,GC3VNL,GC3VNL"/>
    <s v="Ja "/>
    <s v="FA Verzamel maand,CS Zuid"/>
    <m/>
    <n v="8"/>
    <x v="7"/>
    <x v="2"/>
    <x v="0"/>
    <x v="2"/>
    <x v="55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09-01T00:00:00"/>
    <d v="2021-09-30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10"/>
    <n v="800100"/>
    <x v="1"/>
    <s v="GC3VNL,GC3VNL,GC3VNL,GC3VNL,GC3VNL,GC3VNL,GC3VNL,GC3VNL,GC3VNL"/>
    <s v="Ja "/>
    <s v="FA Verzamel maand,CS Zuid"/>
    <m/>
    <n v="9"/>
    <x v="8"/>
    <x v="2"/>
    <x v="0"/>
    <x v="2"/>
    <x v="57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10-01T00:00:00"/>
    <d v="2021-10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12"/>
    <n v="800100"/>
    <x v="1"/>
    <s v="GC3VNL,GC3VNL,GC3VNL,GC3VNL,GC3VNL,GC3VNL,GC3VNL,GC3VNL,GC3VNL,GC3VNL"/>
    <s v="Ja "/>
    <s v="FA Verzamel maand,CS Zuid"/>
    <m/>
    <n v="10"/>
    <x v="9"/>
    <x v="3"/>
    <x v="0"/>
    <x v="2"/>
    <x v="55"/>
    <n v="102.81"/>
    <n v="0"/>
    <x v="0"/>
    <n v="0"/>
    <n v="14.638322368421052"/>
    <n v="105.39592105263156"/>
    <n v="108.32358552631578"/>
    <n v="64.408618421052623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11-01T00:00:00"/>
    <d v="2021-11-30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13"/>
    <n v="800100"/>
    <x v="1"/>
    <s v="GC3VNL,GC3VNL,GC3VNL,GC3VNL,GC3VNL,GC3VNL,GC3VNL,GC3VNL,GC3VNL,GC3VNL,GC3VNL"/>
    <s v="Ja "/>
    <s v="FA Verzamel maand,CS Zuid"/>
    <m/>
    <n v="11"/>
    <x v="10"/>
    <x v="3"/>
    <x v="0"/>
    <x v="2"/>
    <x v="57"/>
    <n v="102.81"/>
    <n v="0"/>
    <x v="0"/>
    <n v="0"/>
    <n v="14.16611842105263"/>
    <n v="101.99605263157893"/>
    <n v="104.82927631578946"/>
    <n v="62.330921052631574"/>
  </r>
  <r>
    <n v="474431"/>
    <n v="474500"/>
    <s v="Gemeente Venlo Monseigneur Nolensplein"/>
    <s v="Rolcontainerdiensten"/>
    <s v="ROL,SPG,RCM Zuid"/>
    <x v="0"/>
    <x v="0"/>
    <x v="0"/>
    <s v="5911 GG"/>
    <x v="0"/>
    <s v="226k213218"/>
    <s v="Restafval 240 liter abonnement "/>
    <d v="2021-12-01T00:00:00"/>
    <d v="2021-12-31T00:00:00"/>
    <s v="500020,4342,23021"/>
    <n v="101100"/>
    <s v="brandbaar bedrijfsafval, route"/>
    <n v="200301"/>
    <m/>
    <s v="11B720005550"/>
    <m/>
    <s v="240 mini k-vg/grijs deksel"/>
    <n v="3"/>
    <s v="MAAND"/>
    <s v="AB0240-REST"/>
    <x v="46"/>
    <s v="H"/>
    <s v="A"/>
    <s v="NL-1"/>
    <x v="2"/>
    <s v="Abonnement 240 ltr. restafval rolcontainer          "/>
    <n v="34.270000000000003"/>
    <n v="102.81"/>
    <x v="16"/>
    <n v="800100"/>
    <x v="1"/>
    <s v="GC3VNL,GC3VNL,GC3VNL,GC3VNL,GC3VNL,GC3VNL,GC3VNL,GC3VNL,GC3VNL,GC3VNL,GC3VNL,GC3VNL"/>
    <s v="Ja "/>
    <s v="FA Verzamel maand,CS Zuid"/>
    <m/>
    <n v="12"/>
    <x v="11"/>
    <x v="3"/>
    <x v="0"/>
    <x v="2"/>
    <x v="55"/>
    <n v="102.81"/>
    <n v="0"/>
    <x v="0"/>
    <n v="0"/>
    <n v="14.638322368421052"/>
    <n v="105.39592105263156"/>
    <n v="108.32358552631578"/>
    <n v="64.408618421052623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2-01-01T00:00:00"/>
    <d v="2022-01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17"/>
    <n v="800000"/>
    <x v="0"/>
    <m/>
    <s v="Ja "/>
    <s v="FA Verzamel maand,CS Zuid"/>
    <m/>
    <n v="1"/>
    <x v="0"/>
    <x v="0"/>
    <x v="1"/>
    <x v="0"/>
    <x v="0"/>
    <n v="1.83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2-02-01T00:00:00"/>
    <d v="2022-02-28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19"/>
    <n v="800000"/>
    <x v="0"/>
    <m/>
    <s v="Ja "/>
    <s v="FA Verzamel maand,CS Zuid"/>
    <m/>
    <n v="2"/>
    <x v="1"/>
    <x v="0"/>
    <x v="1"/>
    <x v="0"/>
    <x v="0"/>
    <n v="1.83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2-03-01T00:00:00"/>
    <d v="2022-03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0"/>
    <n v="800000"/>
    <x v="0"/>
    <m/>
    <s v="Ja "/>
    <s v="FA Verzamel maand,CS Zuid"/>
    <m/>
    <n v="3"/>
    <x v="2"/>
    <x v="0"/>
    <x v="1"/>
    <x v="0"/>
    <x v="0"/>
    <n v="1.83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2-04-01T00:00:00"/>
    <d v="2022-04-30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1"/>
    <n v="800000"/>
    <x v="0"/>
    <m/>
    <s v="Ja "/>
    <s v="FA Verzamel maand,CS Zuid"/>
    <m/>
    <n v="4"/>
    <x v="3"/>
    <x v="1"/>
    <x v="1"/>
    <x v="0"/>
    <x v="0"/>
    <n v="1.83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2-05-01T00:00:00"/>
    <d v="2022-05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2"/>
    <n v="800000"/>
    <x v="0"/>
    <m/>
    <s v="Ja "/>
    <s v="FA Verzamel maand,CS Zuid"/>
    <m/>
    <n v="5"/>
    <x v="4"/>
    <x v="1"/>
    <x v="1"/>
    <x v="0"/>
    <x v="0"/>
    <n v="1.83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2-06-01T00:00:00"/>
    <d v="2022-06-30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3"/>
    <n v="800000"/>
    <x v="0"/>
    <m/>
    <s v="Ja "/>
    <s v="FA Verzamel maand,CS Zuid"/>
    <m/>
    <n v="6"/>
    <x v="5"/>
    <x v="1"/>
    <x v="1"/>
    <x v="0"/>
    <x v="0"/>
    <n v="1.83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2-07-01T00:00:00"/>
    <d v="2022-07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5"/>
    <n v="800000"/>
    <x v="0"/>
    <m/>
    <s v="Ja "/>
    <s v="FA Verzamel maand,CS Zuid"/>
    <m/>
    <n v="7"/>
    <x v="6"/>
    <x v="2"/>
    <x v="1"/>
    <x v="0"/>
    <x v="0"/>
    <n v="1.83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1-07-19T00:00:00"/>
    <d v="2021-07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0.75"/>
    <n v="0.75"/>
    <x v="6"/>
    <n v="800000"/>
    <x v="0"/>
    <m/>
    <s v="Ja "/>
    <s v="FA Verzamel maand,CS Zuid"/>
    <m/>
    <n v="7"/>
    <x v="6"/>
    <x v="2"/>
    <x v="0"/>
    <x v="0"/>
    <x v="0"/>
    <n v="0.75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1-08-01T00:00:00"/>
    <d v="2021-08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8"/>
    <n v="800000"/>
    <x v="0"/>
    <m/>
    <s v="Ja "/>
    <s v="FA Verzamel maand,CS Zuid"/>
    <m/>
    <n v="8"/>
    <x v="7"/>
    <x v="2"/>
    <x v="0"/>
    <x v="0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1-09-01T00:00:00"/>
    <d v="2021-09-30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0"/>
    <n v="800000"/>
    <x v="0"/>
    <m/>
    <s v="Ja "/>
    <s v="FA Verzamel maand,CS Zuid"/>
    <m/>
    <n v="9"/>
    <x v="8"/>
    <x v="2"/>
    <x v="0"/>
    <x v="0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1-10-01T00:00:00"/>
    <d v="2021-10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2"/>
    <n v="800000"/>
    <x v="0"/>
    <m/>
    <s v="Ja "/>
    <s v="FA Verzamel maand,CS Zuid"/>
    <m/>
    <n v="10"/>
    <x v="9"/>
    <x v="3"/>
    <x v="0"/>
    <x v="0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1-11-01T00:00:00"/>
    <d v="2021-11-30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3"/>
    <n v="800000"/>
    <x v="0"/>
    <m/>
    <s v="Ja "/>
    <s v="FA Verzamel maand,CS Zuid"/>
    <m/>
    <n v="11"/>
    <x v="10"/>
    <x v="3"/>
    <x v="0"/>
    <x v="0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op afroep "/>
    <d v="2021-12-01T00:00:00"/>
    <d v="2021-12-31T00:00:00"/>
    <s v="302604,4342,22029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6"/>
    <n v="800000"/>
    <x v="0"/>
    <m/>
    <s v="Ja "/>
    <s v="FA Verzamel maand,CS Zuid"/>
    <m/>
    <n v="12"/>
    <x v="11"/>
    <x v="3"/>
    <x v="0"/>
    <x v="0"/>
    <x v="0"/>
    <n v="1.8"/>
    <n v="0"/>
    <x v="0"/>
    <n v="0"/>
    <n v="0"/>
    <n v="0"/>
    <n v="0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abonnement "/>
    <d v="2021-01-01T00:00:00"/>
    <d v="2021-01-31T00:00:00"/>
    <s v="302604,4342,22029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0"/>
    <n v="800100"/>
    <x v="1"/>
    <s v="E10003"/>
    <s v="Ja "/>
    <s v="FA Verzamel maand,CS Zuid"/>
    <m/>
    <n v="1"/>
    <x v="0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abonnement "/>
    <d v="2021-02-01T00:00:00"/>
    <d v="2021-02-28T00:00:00"/>
    <s v="302604,4342,22029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"/>
    <n v="800100"/>
    <x v="1"/>
    <s v="E10003,E10003"/>
    <s v="Ja "/>
    <s v="FA Verzamel maand,CS Zuid"/>
    <m/>
    <n v="2"/>
    <x v="1"/>
    <x v="0"/>
    <x v="0"/>
    <x v="0"/>
    <x v="32"/>
    <n v="86.56"/>
    <n v="0"/>
    <x v="0"/>
    <n v="91.991052631578953"/>
    <n v="263.6328947368421"/>
    <n v="8.4138157894736842"/>
    <n v="8.4138157894736842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abonnement "/>
    <d v="2021-03-01T00:00:00"/>
    <d v="2021-03-31T00:00:00"/>
    <s v="302604,4342,22029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2"/>
    <n v="800100"/>
    <x v="1"/>
    <s v="E10003,E10003,E10003"/>
    <s v="Ja "/>
    <s v="FA Verzamel maand,CS Zuid"/>
    <m/>
    <n v="3"/>
    <x v="2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abonnement "/>
    <d v="2021-04-01T00:00:00"/>
    <d v="2021-04-30T00:00:00"/>
    <s v="302604,4342,22029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3"/>
    <n v="800100"/>
    <x v="1"/>
    <s v="E10003,E10003,E10003,E10003"/>
    <s v="Ja "/>
    <s v="FA Verzamel maand,CS Zuid"/>
    <m/>
    <n v="4"/>
    <x v="3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abonnement "/>
    <d v="2021-05-01T00:00:00"/>
    <d v="2021-05-31T00:00:00"/>
    <s v="302604,4342,22029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4"/>
    <n v="800100"/>
    <x v="1"/>
    <s v="E10003,E10003,E10003,E10003,E10003"/>
    <s v="Ja "/>
    <s v="FA Verzamel maand,CS Zuid"/>
    <m/>
    <n v="5"/>
    <x v="4"/>
    <x v="1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abonnement "/>
    <d v="2021-06-01T00:00:00"/>
    <d v="2021-06-30T00:00:00"/>
    <s v="302604,4342,22029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5"/>
    <n v="800100"/>
    <x v="1"/>
    <s v="E10003,E10003,E10003,E10003,E10003,E10003"/>
    <s v="Ja "/>
    <s v="FA Verzamel maand,CS Zuid"/>
    <m/>
    <n v="6"/>
    <x v="5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443"/>
    <s v="Kan Doen West"/>
    <s v="Bakwagens"/>
    <s v="Semler Inzameling"/>
    <x v="0"/>
    <x v="23"/>
    <x v="21"/>
    <s v="5924 VX"/>
    <x v="0"/>
    <s v="941k018572"/>
    <s v="Swill 120 liter abonnement "/>
    <d v="2021-07-01T00:00:00"/>
    <d v="2021-07-18T00:00:00"/>
    <s v="302604,4342,22029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50.26"/>
    <n v="50.26"/>
    <x v="6"/>
    <n v="800100"/>
    <x v="1"/>
    <s v="E10003,E10003,E10003,E10003,E10003,E10003,E10003"/>
    <s v="Ja "/>
    <s v="FA Verzamel maand,CS Zuid"/>
    <m/>
    <n v="7"/>
    <x v="6"/>
    <x v="2"/>
    <x v="0"/>
    <x v="0"/>
    <x v="58"/>
    <n v="50.26"/>
    <n v="0"/>
    <x v="0"/>
    <n v="59.137105263157899"/>
    <n v="169.47828947368421"/>
    <n v="5.4088815789473683"/>
    <n v="5.4088815789473683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2-01-01T00:00:00"/>
    <d v="2022-01-31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7.85"/>
    <n v="175.7"/>
    <x v="17"/>
    <n v="800100"/>
    <x v="1"/>
    <n v="310006"/>
    <s v="Ja "/>
    <s v="FA Verzamel maand,CS Zuid"/>
    <m/>
    <n v="1"/>
    <x v="0"/>
    <x v="0"/>
    <x v="1"/>
    <x v="0"/>
    <x v="59"/>
    <n v="175.7"/>
    <n v="0"/>
    <x v="0"/>
    <n v="203.69447368421055"/>
    <n v="583.75855263157894"/>
    <n v="18.630592105263158"/>
    <n v="18.630592105263158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2-02-01T00:00:00"/>
    <d v="2022-02-28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7.85"/>
    <n v="175.7"/>
    <x v="19"/>
    <n v="800100"/>
    <x v="1"/>
    <n v="310006.31000599999"/>
    <s v="Ja "/>
    <s v="FA Verzamel maand,CS Zuid"/>
    <m/>
    <n v="2"/>
    <x v="1"/>
    <x v="0"/>
    <x v="1"/>
    <x v="0"/>
    <x v="60"/>
    <n v="175.7"/>
    <n v="0"/>
    <x v="0"/>
    <n v="183.98210526315791"/>
    <n v="527.26578947368421"/>
    <n v="16.827631578947368"/>
    <n v="16.827631578947368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2-03-01T00:00:00"/>
    <d v="2022-03-31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7.85"/>
    <n v="175.7"/>
    <x v="20"/>
    <n v="800100"/>
    <x v="1"/>
    <s v="310006,310006,310006"/>
    <s v="Ja "/>
    <s v="FA Verzamel maand,CS Zuid"/>
    <m/>
    <n v="3"/>
    <x v="2"/>
    <x v="0"/>
    <x v="1"/>
    <x v="0"/>
    <x v="59"/>
    <n v="175.7"/>
    <n v="0"/>
    <x v="0"/>
    <n v="203.69447368421055"/>
    <n v="583.75855263157894"/>
    <n v="18.630592105263158"/>
    <n v="18.630592105263158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2-04-01T00:00:00"/>
    <d v="2022-04-30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7.85"/>
    <n v="175.7"/>
    <x v="21"/>
    <n v="800100"/>
    <x v="1"/>
    <s v="310006,310006,310006,310006"/>
    <s v="Ja "/>
    <s v="FA Verzamel maand,CS Zuid"/>
    <m/>
    <n v="4"/>
    <x v="3"/>
    <x v="1"/>
    <x v="1"/>
    <x v="0"/>
    <x v="61"/>
    <n v="175.7"/>
    <n v="0"/>
    <x v="0"/>
    <n v="197.12368421052633"/>
    <n v="564.9276315789474"/>
    <n v="18.029605263157897"/>
    <n v="18.029605263157897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2-05-01T00:00:00"/>
    <d v="2022-05-31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7.85"/>
    <n v="175.7"/>
    <x v="22"/>
    <n v="800100"/>
    <x v="1"/>
    <s v="310006,310006,310006,310006,310006"/>
    <s v="Ja "/>
    <s v="FA Verzamel maand,CS Zuid"/>
    <m/>
    <n v="5"/>
    <x v="4"/>
    <x v="1"/>
    <x v="1"/>
    <x v="0"/>
    <x v="59"/>
    <n v="175.7"/>
    <n v="0"/>
    <x v="0"/>
    <n v="203.69447368421055"/>
    <n v="583.75855263157894"/>
    <n v="18.630592105263158"/>
    <n v="18.630592105263158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2-06-01T00:00:00"/>
    <d v="2022-06-30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7.85"/>
    <n v="175.7"/>
    <x v="23"/>
    <n v="800100"/>
    <x v="1"/>
    <s v="310006,310006,310006,310006,310006,310006"/>
    <s v="Ja "/>
    <s v="FA Verzamel maand,CS Zuid"/>
    <m/>
    <n v="6"/>
    <x v="5"/>
    <x v="1"/>
    <x v="1"/>
    <x v="0"/>
    <x v="61"/>
    <n v="175.7"/>
    <n v="0"/>
    <x v="0"/>
    <n v="197.12368421052633"/>
    <n v="564.9276315789474"/>
    <n v="18.029605263157897"/>
    <n v="18.029605263157897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2-07-01T00:00:00"/>
    <d v="2022-07-31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7.85"/>
    <n v="175.7"/>
    <x v="25"/>
    <n v="800100"/>
    <x v="1"/>
    <s v="310006,310006,310006,310006,310006,310006,310006"/>
    <s v="Ja "/>
    <s v="FA Verzamel maand,CS Zuid"/>
    <m/>
    <n v="7"/>
    <x v="6"/>
    <x v="2"/>
    <x v="1"/>
    <x v="0"/>
    <x v="59"/>
    <n v="175.7"/>
    <n v="0"/>
    <x v="0"/>
    <n v="203.69447368421055"/>
    <n v="583.75855263157894"/>
    <n v="18.630592105263158"/>
    <n v="18.630592105263158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12-01T00:00:00"/>
    <d v="2021-12-31T00:00:00"/>
    <s v="500020,4342,24010"/>
    <n v="1120100"/>
    <s v="swill, route"/>
    <n v="20304"/>
    <m/>
    <n v="108600000181"/>
    <m/>
    <s v="120 ltr rolcont. swill"/>
    <n v="2"/>
    <s v="MAAND"/>
    <s v="AB0120-SWILL"/>
    <x v="56"/>
    <s v="H"/>
    <s v="A"/>
    <s v="NL-1"/>
    <x v="0"/>
    <s v="Abonnement 120 ltr. swill rolcontainer           "/>
    <n v="86.56"/>
    <n v="173.12"/>
    <x v="16"/>
    <n v="800100"/>
    <x v="1"/>
    <n v="310006"/>
    <s v="Ja "/>
    <s v="FA Verzamel maand,CS Zuid"/>
    <m/>
    <n v="12"/>
    <x v="11"/>
    <x v="3"/>
    <x v="0"/>
    <x v="0"/>
    <x v="59"/>
    <n v="173.12"/>
    <n v="0"/>
    <x v="0"/>
    <n v="203.69447368421055"/>
    <n v="583.75855263157894"/>
    <n v="18.630592105263158"/>
    <n v="18.630592105263158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1-01T00:00:00"/>
    <d v="2021-01-31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0"/>
    <n v="800100"/>
    <x v="1"/>
    <n v="310006"/>
    <s v="Ja "/>
    <s v="FA Verzamel maand,CS Zuid"/>
    <m/>
    <n v="1"/>
    <x v="0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2-01T00:00:00"/>
    <d v="2021-02-28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"/>
    <n v="800100"/>
    <x v="1"/>
    <n v="310006.31000599999"/>
    <s v="Ja "/>
    <s v="FA Verzamel maand,CS Zuid"/>
    <m/>
    <n v="2"/>
    <x v="1"/>
    <x v="0"/>
    <x v="0"/>
    <x v="0"/>
    <x v="32"/>
    <n v="86.56"/>
    <n v="0"/>
    <x v="0"/>
    <n v="91.991052631578953"/>
    <n v="263.6328947368421"/>
    <n v="8.4138157894736842"/>
    <n v="8.4138157894736842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3-01T00:00:00"/>
    <d v="2021-03-31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2"/>
    <n v="800100"/>
    <x v="1"/>
    <s v="310006,310006,310006"/>
    <s v="Ja "/>
    <s v="FA Verzamel maand,CS Zuid"/>
    <m/>
    <n v="3"/>
    <x v="2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4-01T00:00:00"/>
    <d v="2021-04-30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3"/>
    <n v="800100"/>
    <x v="1"/>
    <s v="310006,310006,310006,310006"/>
    <s v="Ja "/>
    <s v="FA Verzamel maand,CS Zuid"/>
    <m/>
    <n v="4"/>
    <x v="3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5-01T00:00:00"/>
    <d v="2021-05-31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4"/>
    <n v="800100"/>
    <x v="1"/>
    <s v="310006,310006,310006,310006,310006"/>
    <s v="Ja "/>
    <s v="FA Verzamel maand,CS Zuid"/>
    <m/>
    <n v="5"/>
    <x v="4"/>
    <x v="1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6-01T00:00:00"/>
    <d v="2021-06-30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5"/>
    <n v="800100"/>
    <x v="1"/>
    <s v="310006,310006,310006,310006,310006,310006"/>
    <s v="Ja "/>
    <s v="FA Verzamel maand,CS Zuid"/>
    <m/>
    <n v="6"/>
    <x v="5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7-01T00:00:00"/>
    <d v="2021-07-31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6"/>
    <n v="800100"/>
    <x v="1"/>
    <s v="310006,310006,310006,310006,310006,310006,310006"/>
    <s v="Ja "/>
    <s v="FA Verzamel maand,CS Zuid"/>
    <m/>
    <n v="7"/>
    <x v="6"/>
    <x v="2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8-01T00:00:00"/>
    <d v="2021-08-31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8"/>
    <n v="800100"/>
    <x v="1"/>
    <s v="310006,310006,310006,310006,310006,310006,310006,310006"/>
    <s v="Ja "/>
    <s v="FA Verzamel maand,CS Zuid"/>
    <m/>
    <n v="8"/>
    <x v="7"/>
    <x v="2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09-01T00:00:00"/>
    <d v="2021-09-30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0"/>
    <n v="800100"/>
    <x v="1"/>
    <s v="310006,310006,310006,310006,310006,310006,310006,310006,310006"/>
    <s v="Ja "/>
    <s v="FA Verzamel maand,CS Zuid"/>
    <m/>
    <n v="9"/>
    <x v="8"/>
    <x v="2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10-01T00:00:00"/>
    <d v="2021-10-31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2"/>
    <n v="800100"/>
    <x v="1"/>
    <s v="310006,310006,310006,310006,310006,310006,310006,310006,310006,310006"/>
    <s v="Ja "/>
    <s v="FA Verzamel maand,CS Zuid"/>
    <m/>
    <n v="10"/>
    <x v="9"/>
    <x v="3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487"/>
    <s v="Stadskantoor"/>
    <s v="Bakwagens"/>
    <s v="Semler Inzameling"/>
    <x v="0"/>
    <x v="1"/>
    <x v="1"/>
    <s v="5912 AG"/>
    <x v="0"/>
    <s v="941k018573"/>
    <s v="Swill 120 liter abonnement "/>
    <d v="2021-11-01T00:00:00"/>
    <d v="2021-11-30T00:00:00"/>
    <s v="500020,4342,2401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3"/>
    <n v="800100"/>
    <x v="1"/>
    <s v="310006,310006,310006,310006,310006,310006,310006,310006,310006,310006,310006"/>
    <s v="Ja "/>
    <s v="FA Verzamel maand,CS Zuid"/>
    <m/>
    <n v="11"/>
    <x v="10"/>
    <x v="3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2-01-01T00:00:00"/>
    <d v="2022-01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7.86"/>
    <n v="87.86"/>
    <x v="17"/>
    <n v="800100"/>
    <x v="1"/>
    <n v="310006"/>
    <s v="Ja "/>
    <s v="FA Verzamel maand,CS Zuid"/>
    <m/>
    <n v="1"/>
    <x v="0"/>
    <x v="0"/>
    <x v="1"/>
    <x v="0"/>
    <x v="31"/>
    <n v="87.8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2-02-01T00:00:00"/>
    <d v="2022-02-28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7.86"/>
    <n v="87.86"/>
    <x v="19"/>
    <n v="800100"/>
    <x v="1"/>
    <n v="310006.31000599999"/>
    <s v="Ja "/>
    <s v="FA Verzamel maand,CS Zuid"/>
    <m/>
    <n v="2"/>
    <x v="1"/>
    <x v="0"/>
    <x v="1"/>
    <x v="0"/>
    <x v="32"/>
    <n v="87.86"/>
    <n v="0"/>
    <x v="0"/>
    <n v="91.991052631578953"/>
    <n v="263.6328947368421"/>
    <n v="8.4138157894736842"/>
    <n v="8.4138157894736842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2-03-01T00:00:00"/>
    <d v="2022-03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7.86"/>
    <n v="87.86"/>
    <x v="20"/>
    <n v="800100"/>
    <x v="1"/>
    <s v="310006,310006,310006"/>
    <s v="Ja "/>
    <s v="FA Verzamel maand,CS Zuid"/>
    <m/>
    <n v="3"/>
    <x v="2"/>
    <x v="0"/>
    <x v="1"/>
    <x v="0"/>
    <x v="31"/>
    <n v="87.8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2-04-01T00:00:00"/>
    <d v="2022-04-30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7.86"/>
    <n v="87.86"/>
    <x v="21"/>
    <n v="800100"/>
    <x v="1"/>
    <s v="310006,310006,310006,310006"/>
    <s v="Ja "/>
    <s v="FA Verzamel maand,CS Zuid"/>
    <m/>
    <n v="4"/>
    <x v="3"/>
    <x v="1"/>
    <x v="1"/>
    <x v="0"/>
    <x v="33"/>
    <n v="87.8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2-05-01T00:00:00"/>
    <d v="2022-05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7.86"/>
    <n v="87.86"/>
    <x v="22"/>
    <n v="800100"/>
    <x v="1"/>
    <s v="310006,310006,310006,310006,310006"/>
    <s v="Ja "/>
    <s v="FA Verzamel maand,CS Zuid"/>
    <m/>
    <n v="5"/>
    <x v="4"/>
    <x v="1"/>
    <x v="1"/>
    <x v="0"/>
    <x v="31"/>
    <n v="87.8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2-06-01T00:00:00"/>
    <d v="2022-06-30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7.86"/>
    <n v="87.86"/>
    <x v="23"/>
    <n v="800100"/>
    <x v="1"/>
    <s v="310006,310006,310006,310006,310006,310006"/>
    <s v="Ja "/>
    <s v="FA Verzamel maand,CS Zuid"/>
    <m/>
    <n v="6"/>
    <x v="5"/>
    <x v="1"/>
    <x v="1"/>
    <x v="0"/>
    <x v="33"/>
    <n v="87.8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2-07-01T00:00:00"/>
    <d v="2022-07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7.86"/>
    <n v="87.86"/>
    <x v="25"/>
    <n v="800100"/>
    <x v="1"/>
    <s v="310006,310006,310006,310006,310006,310006,310006"/>
    <s v="Ja "/>
    <s v="FA Verzamel maand,CS Zuid"/>
    <m/>
    <n v="7"/>
    <x v="6"/>
    <x v="2"/>
    <x v="1"/>
    <x v="0"/>
    <x v="31"/>
    <n v="87.8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1-01T00:00:00"/>
    <d v="2021-01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0"/>
    <n v="800100"/>
    <x v="1"/>
    <n v="310006"/>
    <s v="Ja "/>
    <s v="FA Verzamel maand,CS Zuid"/>
    <m/>
    <n v="1"/>
    <x v="0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2-01T00:00:00"/>
    <d v="2021-02-28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"/>
    <n v="800100"/>
    <x v="1"/>
    <n v="310006.31000599999"/>
    <s v="Ja "/>
    <s v="FA Verzamel maand,CS Zuid"/>
    <m/>
    <n v="2"/>
    <x v="1"/>
    <x v="0"/>
    <x v="0"/>
    <x v="0"/>
    <x v="32"/>
    <n v="86.56"/>
    <n v="0"/>
    <x v="0"/>
    <n v="91.991052631578953"/>
    <n v="263.6328947368421"/>
    <n v="8.4138157894736842"/>
    <n v="8.4138157894736842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3-01T00:00:00"/>
    <d v="2021-03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2"/>
    <n v="800100"/>
    <x v="1"/>
    <s v="310006,310006,310006"/>
    <s v="Ja "/>
    <s v="FA Verzamel maand,CS Zuid"/>
    <m/>
    <n v="3"/>
    <x v="2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4-01T00:00:00"/>
    <d v="2021-04-30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3"/>
    <n v="800100"/>
    <x v="1"/>
    <s v="310006,310006,310006,310006"/>
    <s v="Ja "/>
    <s v="FA Verzamel maand,CS Zuid"/>
    <m/>
    <n v="4"/>
    <x v="3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5-01T00:00:00"/>
    <d v="2021-05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4"/>
    <n v="800100"/>
    <x v="1"/>
    <s v="310006,310006,310006,310006,310006"/>
    <s v="Ja "/>
    <s v="FA Verzamel maand,CS Zuid"/>
    <m/>
    <n v="5"/>
    <x v="4"/>
    <x v="1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6-01T00:00:00"/>
    <d v="2021-06-30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5"/>
    <n v="800100"/>
    <x v="1"/>
    <s v="310006,310006,310006,310006,310006,310006"/>
    <s v="Ja "/>
    <s v="FA Verzamel maand,CS Zuid"/>
    <m/>
    <n v="6"/>
    <x v="5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7-01T00:00:00"/>
    <d v="2021-07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6"/>
    <n v="800100"/>
    <x v="1"/>
    <s v="310006,310006,310006,310006,310006,310006,310006"/>
    <s v="Ja "/>
    <s v="FA Verzamel maand,CS Zuid"/>
    <m/>
    <n v="7"/>
    <x v="6"/>
    <x v="2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8-01T00:00:00"/>
    <d v="2021-08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8"/>
    <n v="800100"/>
    <x v="1"/>
    <s v="310006,310006,310006,310006,310006,310006,310006,310006"/>
    <s v="Ja "/>
    <s v="FA Verzamel maand,CS Zuid"/>
    <m/>
    <n v="8"/>
    <x v="7"/>
    <x v="2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09-01T00:00:00"/>
    <d v="2021-09-30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0"/>
    <n v="800100"/>
    <x v="1"/>
    <s v="310006,310006,310006,310006,310006,310006,310006,310006,310006"/>
    <s v="Ja "/>
    <s v="FA Verzamel maand,CS Zuid"/>
    <m/>
    <n v="9"/>
    <x v="8"/>
    <x v="2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10-01T00:00:00"/>
    <d v="2021-10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2"/>
    <n v="800100"/>
    <x v="1"/>
    <s v="310006,310006,310006,310006,310006,310006,310006,310006,310006,310006"/>
    <s v="Ja "/>
    <s v="FA Verzamel maand,CS Zuid"/>
    <m/>
    <n v="10"/>
    <x v="9"/>
    <x v="3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11-01T00:00:00"/>
    <d v="2021-11-30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3"/>
    <n v="800100"/>
    <x v="1"/>
    <s v="310006,310006,310006,310006,310006,310006,310006,310006,310006,310006,310006"/>
    <s v="Ja "/>
    <s v="FA Verzamel maand,CS Zuid"/>
    <m/>
    <n v="11"/>
    <x v="10"/>
    <x v="3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500"/>
    <s v="Gemeente Venlo Monseigneur Nolensplein"/>
    <s v="Bakwagens"/>
    <s v="Semler Inzameling"/>
    <x v="0"/>
    <x v="0"/>
    <x v="0"/>
    <s v="5911 GG"/>
    <x v="0"/>
    <s v="941k018574"/>
    <s v="Swill 120 liter abonnement "/>
    <d v="2021-12-01T00:00:00"/>
    <d v="2021-12-31T00:00:00"/>
    <s v="500020,4342,23021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6"/>
    <n v="800100"/>
    <x v="1"/>
    <s v="310006,310006,310006,310006,310006,310006,310006,310006,310006,310006,310006,310006"/>
    <s v="Ja "/>
    <s v="FA Verzamel maand,CS Zuid"/>
    <m/>
    <n v="12"/>
    <x v="11"/>
    <x v="3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2-01-01T00:00:00"/>
    <d v="2022-01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17"/>
    <n v="800000"/>
    <x v="0"/>
    <m/>
    <s v="Ja "/>
    <s v="FA Verzamel maand,CS Zuid"/>
    <m/>
    <n v="1"/>
    <x v="0"/>
    <x v="0"/>
    <x v="1"/>
    <x v="0"/>
    <x v="0"/>
    <n v="1.83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2-02-01T00:00:00"/>
    <d v="2022-02-28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19"/>
    <n v="800000"/>
    <x v="0"/>
    <m/>
    <s v="Ja "/>
    <s v="FA Verzamel maand,CS Zuid"/>
    <m/>
    <n v="2"/>
    <x v="1"/>
    <x v="0"/>
    <x v="1"/>
    <x v="0"/>
    <x v="0"/>
    <n v="1.83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2-03-01T00:00:00"/>
    <d v="2022-03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0"/>
    <n v="800000"/>
    <x v="0"/>
    <m/>
    <s v="Ja "/>
    <s v="FA Verzamel maand,CS Zuid"/>
    <m/>
    <n v="3"/>
    <x v="2"/>
    <x v="0"/>
    <x v="1"/>
    <x v="0"/>
    <x v="0"/>
    <n v="1.83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2-04-01T00:00:00"/>
    <d v="2022-04-30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1"/>
    <n v="800000"/>
    <x v="0"/>
    <m/>
    <s v="Ja "/>
    <s v="FA Verzamel maand,CS Zuid"/>
    <m/>
    <n v="4"/>
    <x v="3"/>
    <x v="1"/>
    <x v="1"/>
    <x v="0"/>
    <x v="0"/>
    <n v="1.83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2-05-01T00:00:00"/>
    <d v="2022-05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2"/>
    <n v="800000"/>
    <x v="0"/>
    <m/>
    <s v="Ja "/>
    <s v="FA Verzamel maand,CS Zuid"/>
    <m/>
    <n v="5"/>
    <x v="4"/>
    <x v="1"/>
    <x v="1"/>
    <x v="0"/>
    <x v="0"/>
    <n v="1.83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2-06-01T00:00:00"/>
    <d v="2022-06-30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3"/>
    <n v="800000"/>
    <x v="0"/>
    <m/>
    <s v="Ja "/>
    <s v="FA Verzamel maand,CS Zuid"/>
    <m/>
    <n v="6"/>
    <x v="5"/>
    <x v="1"/>
    <x v="1"/>
    <x v="0"/>
    <x v="0"/>
    <n v="1.83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2-07-01T00:00:00"/>
    <d v="2022-07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3"/>
    <n v="1.83"/>
    <x v="25"/>
    <n v="800000"/>
    <x v="0"/>
    <m/>
    <s v="Ja "/>
    <s v="FA Verzamel maand,CS Zuid"/>
    <m/>
    <n v="7"/>
    <x v="6"/>
    <x v="2"/>
    <x v="1"/>
    <x v="0"/>
    <x v="0"/>
    <n v="1.83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1-07-19T00:00:00"/>
    <d v="2021-07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0.75"/>
    <n v="0.75"/>
    <x v="6"/>
    <n v="800000"/>
    <x v="0"/>
    <m/>
    <s v="Ja "/>
    <s v="FA Verzamel maand,CS Zuid"/>
    <m/>
    <n v="7"/>
    <x v="6"/>
    <x v="2"/>
    <x v="0"/>
    <x v="0"/>
    <x v="0"/>
    <n v="0.75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1-08-01T00:00:00"/>
    <d v="2021-08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8"/>
    <n v="800000"/>
    <x v="0"/>
    <m/>
    <s v="Ja "/>
    <s v="FA Verzamel maand,CS Zuid"/>
    <m/>
    <n v="8"/>
    <x v="7"/>
    <x v="2"/>
    <x v="0"/>
    <x v="0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1-09-01T00:00:00"/>
    <d v="2021-09-30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0"/>
    <n v="800000"/>
    <x v="0"/>
    <m/>
    <s v="Ja "/>
    <s v="FA Verzamel maand,CS Zuid"/>
    <m/>
    <n v="9"/>
    <x v="8"/>
    <x v="2"/>
    <x v="0"/>
    <x v="0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1-10-01T00:00:00"/>
    <d v="2021-10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2"/>
    <n v="800000"/>
    <x v="0"/>
    <m/>
    <s v="Ja "/>
    <s v="FA Verzamel maand,CS Zuid"/>
    <m/>
    <n v="10"/>
    <x v="9"/>
    <x v="3"/>
    <x v="0"/>
    <x v="0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1-11-01T00:00:00"/>
    <d v="2021-11-30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3"/>
    <n v="800000"/>
    <x v="0"/>
    <m/>
    <s v="Ja "/>
    <s v="FA Verzamel maand,CS Zuid"/>
    <m/>
    <n v="11"/>
    <x v="10"/>
    <x v="3"/>
    <x v="0"/>
    <x v="0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op afroep "/>
    <d v="2021-12-01T00:00:00"/>
    <d v="2021-12-31T00:00:00"/>
    <s v="500030,4342,24050"/>
    <m/>
    <m/>
    <m/>
    <m/>
    <m/>
    <m/>
    <s v="120 ltr rolcont. swill"/>
    <n v="1"/>
    <s v="MAAND"/>
    <s v="HU0120"/>
    <x v="55"/>
    <s v="H"/>
    <s v="A"/>
    <s v="NL-1"/>
    <x v="0"/>
    <s v="Huur 120 ltr. rolcontainer           "/>
    <n v="1.8"/>
    <n v="1.8"/>
    <x v="16"/>
    <n v="800000"/>
    <x v="0"/>
    <m/>
    <s v="Ja "/>
    <s v="FA Verzamel maand,CS Zuid"/>
    <m/>
    <n v="12"/>
    <x v="11"/>
    <x v="3"/>
    <x v="0"/>
    <x v="0"/>
    <x v="0"/>
    <n v="1.8"/>
    <n v="0"/>
    <x v="0"/>
    <n v="0"/>
    <n v="0"/>
    <n v="0"/>
    <n v="0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abonnement "/>
    <d v="2021-01-01T00:00:00"/>
    <d v="2021-01-31T00:00:00"/>
    <s v="500030,4342,2405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0"/>
    <n v="800100"/>
    <x v="1"/>
    <s v="E10003"/>
    <s v="Ja "/>
    <s v="FA Verzamel maand,CS Zuid"/>
    <m/>
    <n v="1"/>
    <x v="0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abonnement "/>
    <d v="2021-02-01T00:00:00"/>
    <d v="2021-02-28T00:00:00"/>
    <s v="500030,4342,2405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1"/>
    <n v="800100"/>
    <x v="1"/>
    <s v="E10003,E10003"/>
    <s v="Ja "/>
    <s v="FA Verzamel maand,CS Zuid"/>
    <m/>
    <n v="2"/>
    <x v="1"/>
    <x v="0"/>
    <x v="0"/>
    <x v="0"/>
    <x v="32"/>
    <n v="86.56"/>
    <n v="0"/>
    <x v="0"/>
    <n v="91.991052631578953"/>
    <n v="263.6328947368421"/>
    <n v="8.4138157894736842"/>
    <n v="8.4138157894736842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abonnement "/>
    <d v="2021-03-01T00:00:00"/>
    <d v="2021-03-31T00:00:00"/>
    <s v="500030,4342,2405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2"/>
    <n v="800100"/>
    <x v="1"/>
    <s v="E10003,E10003,E10003"/>
    <s v="Ja "/>
    <s v="FA Verzamel maand,CS Zuid"/>
    <m/>
    <n v="3"/>
    <x v="2"/>
    <x v="0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abonnement "/>
    <d v="2021-04-01T00:00:00"/>
    <d v="2021-04-30T00:00:00"/>
    <s v="500030,4342,2405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3"/>
    <n v="800100"/>
    <x v="1"/>
    <s v="E10003,E10003,E10003,E10003"/>
    <s v="Ja "/>
    <s v="FA Verzamel maand,CS Zuid"/>
    <m/>
    <n v="4"/>
    <x v="3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abonnement "/>
    <d v="2021-05-01T00:00:00"/>
    <d v="2021-05-31T00:00:00"/>
    <s v="500030,4342,2405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4"/>
    <n v="800100"/>
    <x v="1"/>
    <s v="E10003,E10003,E10003,E10003,E10003"/>
    <s v="Ja "/>
    <s v="FA Verzamel maand,CS Zuid"/>
    <m/>
    <n v="5"/>
    <x v="4"/>
    <x v="1"/>
    <x v="0"/>
    <x v="0"/>
    <x v="31"/>
    <n v="86.56"/>
    <n v="0"/>
    <x v="0"/>
    <n v="101.84723684210527"/>
    <n v="291.87927631578947"/>
    <n v="9.3152960526315791"/>
    <n v="9.3152960526315791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abonnement "/>
    <d v="2021-06-01T00:00:00"/>
    <d v="2021-06-30T00:00:00"/>
    <s v="500030,4342,2405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86.56"/>
    <n v="86.56"/>
    <x v="5"/>
    <n v="800100"/>
    <x v="1"/>
    <s v="E10003,E10003,E10003,E10003,E10003,E10003"/>
    <s v="Ja "/>
    <s v="FA Verzamel maand,CS Zuid"/>
    <m/>
    <n v="6"/>
    <x v="5"/>
    <x v="1"/>
    <x v="0"/>
    <x v="0"/>
    <x v="33"/>
    <n v="86.56"/>
    <n v="0"/>
    <x v="0"/>
    <n v="98.561842105263167"/>
    <n v="282.4638157894737"/>
    <n v="9.0148026315789487"/>
    <n v="9.0148026315789487"/>
    <n v="0"/>
  </r>
  <r>
    <n v="474431"/>
    <n v="474501"/>
    <s v="Gemeente Venlo Nedinscoplein"/>
    <s v="Bakwagens"/>
    <s v="Semler Inzameling"/>
    <x v="0"/>
    <x v="14"/>
    <x v="14"/>
    <s v="5912 AP"/>
    <x v="0"/>
    <s v="941k018575"/>
    <s v="Swill 120 liter abonnement "/>
    <d v="2021-07-01T00:00:00"/>
    <d v="2021-07-18T00:00:00"/>
    <s v="500030,4342,24050"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50.26"/>
    <n v="50.26"/>
    <x v="6"/>
    <n v="800100"/>
    <x v="1"/>
    <s v="E10003,E10003,E10003,E10003,E10003,E10003,E10003"/>
    <s v="Ja "/>
    <s v="FA Verzamel maand,CS Zuid"/>
    <m/>
    <n v="7"/>
    <x v="6"/>
    <x v="2"/>
    <x v="0"/>
    <x v="0"/>
    <x v="58"/>
    <n v="50.26"/>
    <n v="0"/>
    <x v="0"/>
    <n v="59.137105263157899"/>
    <n v="169.47828947368421"/>
    <n v="5.4088815789473683"/>
    <n v="5.4088815789473683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1-01T00:00:00"/>
    <d v="2022-01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7"/>
    <n v="800010"/>
    <x v="0"/>
    <m/>
    <s v="Ja "/>
    <s v="FA Verzamel maand,CS Zuid"/>
    <m/>
    <n v="1"/>
    <x v="0"/>
    <x v="0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2-01T00:00:00"/>
    <d v="2022-02-28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9"/>
    <n v="800010"/>
    <x v="0"/>
    <m/>
    <s v="Ja "/>
    <s v="FA Verzamel maand,CS Zuid"/>
    <m/>
    <n v="2"/>
    <x v="1"/>
    <x v="0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3-01T00:00:00"/>
    <d v="2022-03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0"/>
    <n v="800010"/>
    <x v="0"/>
    <m/>
    <s v="Ja "/>
    <s v="FA Verzamel maand,CS Zuid"/>
    <m/>
    <n v="3"/>
    <x v="2"/>
    <x v="0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4-01T00:00:00"/>
    <d v="2022-04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1"/>
    <n v="800010"/>
    <x v="0"/>
    <m/>
    <s v="Ja "/>
    <s v="FA Verzamel maand,CS Zuid"/>
    <m/>
    <n v="4"/>
    <x v="3"/>
    <x v="1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5-01T00:00:00"/>
    <d v="2022-05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2"/>
    <n v="800010"/>
    <x v="0"/>
    <m/>
    <s v="Ja "/>
    <s v="FA Verzamel maand,CS Zuid"/>
    <m/>
    <n v="5"/>
    <x v="4"/>
    <x v="1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6-01T00:00:00"/>
    <d v="2022-06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3"/>
    <n v="800010"/>
    <x v="0"/>
    <m/>
    <s v="Ja "/>
    <s v="FA Verzamel maand,CS Zuid"/>
    <m/>
    <n v="6"/>
    <x v="5"/>
    <x v="1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2-07-01T00:00:00"/>
    <d v="2022-07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5"/>
    <n v="800010"/>
    <x v="0"/>
    <m/>
    <s v="Ja "/>
    <s v="FA Verzamel maand,CS Zuid"/>
    <m/>
    <n v="7"/>
    <x v="6"/>
    <x v="2"/>
    <x v="1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1-01T00:00:00"/>
    <d v="2021-01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0"/>
    <n v="800010"/>
    <x v="0"/>
    <m/>
    <s v="Ja "/>
    <s v="FA Verzamel maand,CS Zuid"/>
    <m/>
    <n v="1"/>
    <x v="0"/>
    <x v="0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2-01T00:00:00"/>
    <d v="2021-02-28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"/>
    <n v="800010"/>
    <x v="0"/>
    <m/>
    <s v="Ja "/>
    <s v="FA Verzamel maand,CS Zuid"/>
    <m/>
    <n v="2"/>
    <x v="1"/>
    <x v="0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3-01T00:00:00"/>
    <d v="2021-03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"/>
    <n v="800010"/>
    <x v="0"/>
    <m/>
    <s v="Ja "/>
    <s v="FA Verzamel maand,CS Zuid"/>
    <m/>
    <n v="3"/>
    <x v="2"/>
    <x v="0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4-01T00:00:00"/>
    <d v="2021-04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3"/>
    <n v="800010"/>
    <x v="0"/>
    <m/>
    <s v="Ja "/>
    <s v="FA Verzamel maand,CS Zuid"/>
    <m/>
    <n v="4"/>
    <x v="3"/>
    <x v="1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5-01T00:00:00"/>
    <d v="2021-05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4"/>
    <n v="800010"/>
    <x v="0"/>
    <m/>
    <s v="Ja "/>
    <s v="FA Verzamel maand,CS Zuid"/>
    <m/>
    <n v="5"/>
    <x v="4"/>
    <x v="1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6-01T00:00:00"/>
    <d v="2021-06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5"/>
    <n v="800010"/>
    <x v="0"/>
    <m/>
    <s v="Ja "/>
    <s v="FA Verzamel maand,CS Zuid"/>
    <m/>
    <n v="6"/>
    <x v="5"/>
    <x v="1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7-01T00:00:00"/>
    <d v="2021-07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6"/>
    <n v="800010"/>
    <x v="0"/>
    <m/>
    <s v="Ja "/>
    <s v="FA Verzamel maand,CS Zuid"/>
    <m/>
    <n v="7"/>
    <x v="6"/>
    <x v="2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8-01T00:00:00"/>
    <d v="2021-08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8"/>
    <n v="800010"/>
    <x v="0"/>
    <m/>
    <s v="Ja "/>
    <s v="FA Verzamel maand,CS Zuid"/>
    <m/>
    <n v="8"/>
    <x v="7"/>
    <x v="2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09-01T00:00:00"/>
    <d v="2021-09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0"/>
    <n v="800010"/>
    <x v="0"/>
    <m/>
    <s v="Ja "/>
    <s v="FA Verzamel maand,CS Zuid"/>
    <m/>
    <n v="9"/>
    <x v="8"/>
    <x v="2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10-01T00:00:00"/>
    <d v="2021-10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2"/>
    <n v="800010"/>
    <x v="0"/>
    <m/>
    <s v="Ja "/>
    <s v="FA Verzamel maand,CS Zuid"/>
    <m/>
    <n v="10"/>
    <x v="9"/>
    <x v="3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11-01T00:00:00"/>
    <d v="2021-11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3"/>
    <n v="800010"/>
    <x v="0"/>
    <m/>
    <s v="Ja "/>
    <s v="FA Verzamel maand,CS Zuid"/>
    <m/>
    <n v="11"/>
    <x v="10"/>
    <x v="3"/>
    <x v="0"/>
    <x v="6"/>
    <x v="0"/>
    <n v="0"/>
    <n v="0"/>
    <x v="0"/>
    <n v="0"/>
    <n v="0"/>
    <n v="0"/>
    <n v="0"/>
    <n v="0"/>
  </r>
  <r>
    <n v="474431"/>
    <n v="474487"/>
    <s v="Stadskantoor"/>
    <s v="Bakwagens"/>
    <s v="Semler Inzameling"/>
    <x v="0"/>
    <x v="1"/>
    <x v="1"/>
    <s v="5912 AG"/>
    <x v="0"/>
    <s v="941k018625"/>
    <s v="Frietvet 60 liter op afroep "/>
    <d v="2021-12-01T00:00:00"/>
    <d v="2021-12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6"/>
    <n v="800010"/>
    <x v="0"/>
    <m/>
    <s v="Ja "/>
    <s v="FA Verzamel maand,CS Zuid"/>
    <m/>
    <n v="12"/>
    <x v="11"/>
    <x v="3"/>
    <x v="0"/>
    <x v="6"/>
    <x v="0"/>
    <n v="0"/>
    <n v="0"/>
    <x v="0"/>
    <n v="0"/>
    <n v="0"/>
    <n v="0"/>
    <n v="0"/>
    <n v="0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03-09T00:00:00"/>
    <d v="2021-03-31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75.19"/>
    <n v="75.19"/>
    <x v="2"/>
    <n v="800100"/>
    <x v="3"/>
    <s v="GC2VNL"/>
    <s v="Ja "/>
    <s v="FA Verzamel maand,CS Zuid"/>
    <m/>
    <n v="3"/>
    <x v="2"/>
    <x v="0"/>
    <x v="0"/>
    <x v="2"/>
    <x v="62"/>
    <n v="75.19"/>
    <n v="0"/>
    <x v="0"/>
    <n v="0"/>
    <n v="7.3879934210526317"/>
    <n v="53.193552631578946"/>
    <n v="54.671151315789473"/>
    <n v="32.507171052631577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04-01T00:00:00"/>
    <d v="2021-04-30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1.35"/>
    <n v="101.35"/>
    <x v="3"/>
    <n v="800100"/>
    <x v="3"/>
    <s v="GC2VNL,GC2VNL"/>
    <s v="Ja "/>
    <s v="FA Verzamel maand,CS Zuid"/>
    <m/>
    <n v="4"/>
    <x v="3"/>
    <x v="1"/>
    <x v="0"/>
    <x v="2"/>
    <x v="26"/>
    <n v="101.35"/>
    <n v="0"/>
    <x v="0"/>
    <n v="0"/>
    <n v="9.6365131578947381"/>
    <n v="69.382894736842104"/>
    <n v="71.310197368421058"/>
    <n v="42.400657894736845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05-01T00:00:00"/>
    <d v="2021-05-31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1.35"/>
    <n v="101.35"/>
    <x v="4"/>
    <n v="800100"/>
    <x v="3"/>
    <s v="GC2VNL,GC2VNL,GC2VNL"/>
    <s v="Ja "/>
    <s v="FA Verzamel maand,CS Zuid"/>
    <m/>
    <n v="5"/>
    <x v="4"/>
    <x v="1"/>
    <x v="0"/>
    <x v="2"/>
    <x v="24"/>
    <n v="101.35"/>
    <n v="0"/>
    <x v="0"/>
    <n v="0"/>
    <n v="9.9577302631578952"/>
    <n v="71.69565789473684"/>
    <n v="73.687203947368417"/>
    <n v="43.814013157894735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06-01T00:00:00"/>
    <d v="2021-06-30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1.35"/>
    <n v="101.35"/>
    <x v="5"/>
    <n v="800100"/>
    <x v="3"/>
    <s v="GC2VNL,GC2VNL,GC2VNL,GC2VNL"/>
    <s v="Ja "/>
    <s v="FA Verzamel maand,CS Zuid"/>
    <m/>
    <n v="6"/>
    <x v="5"/>
    <x v="1"/>
    <x v="0"/>
    <x v="2"/>
    <x v="26"/>
    <n v="101.35"/>
    <n v="0"/>
    <x v="0"/>
    <n v="0"/>
    <n v="9.6365131578947381"/>
    <n v="69.382894736842104"/>
    <n v="71.310197368421058"/>
    <n v="42.400657894736845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07-01T00:00:00"/>
    <d v="2021-07-31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1.35"/>
    <n v="101.35"/>
    <x v="6"/>
    <n v="800100"/>
    <x v="3"/>
    <s v="GC2VNL,GC2VNL,GC2VNL,GC2VNL,GC2VNL"/>
    <s v="Ja "/>
    <s v="FA Verzamel maand,CS Zuid"/>
    <m/>
    <n v="7"/>
    <x v="6"/>
    <x v="2"/>
    <x v="0"/>
    <x v="2"/>
    <x v="24"/>
    <n v="101.35"/>
    <n v="0"/>
    <x v="0"/>
    <n v="0"/>
    <n v="9.9577302631578952"/>
    <n v="71.69565789473684"/>
    <n v="73.687203947368417"/>
    <n v="43.814013157894735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08-01T00:00:00"/>
    <d v="2021-08-31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1.35"/>
    <n v="101.35"/>
    <x v="8"/>
    <n v="800100"/>
    <x v="3"/>
    <s v="GC2VNL,GC2VNL,GC2VNL,GC2VNL,GC2VNL,GC2VNL"/>
    <s v="Ja "/>
    <s v="FA Verzamel maand,CS Zuid"/>
    <m/>
    <n v="8"/>
    <x v="7"/>
    <x v="2"/>
    <x v="0"/>
    <x v="2"/>
    <x v="24"/>
    <n v="101.35"/>
    <n v="0"/>
    <x v="0"/>
    <n v="0"/>
    <n v="9.9577302631578952"/>
    <n v="71.69565789473684"/>
    <n v="73.687203947368417"/>
    <n v="43.814013157894735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09-01T00:00:00"/>
    <d v="2021-09-30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1.35"/>
    <n v="101.35"/>
    <x v="10"/>
    <n v="800100"/>
    <x v="3"/>
    <s v="GC2VNL,GC2VNL,GC2VNL,GC2VNL,GC2VNL,GC2VNL,GC2VNL"/>
    <s v="Ja "/>
    <s v="FA Verzamel maand,CS Zuid"/>
    <m/>
    <n v="9"/>
    <x v="8"/>
    <x v="2"/>
    <x v="0"/>
    <x v="2"/>
    <x v="26"/>
    <n v="101.35"/>
    <n v="0"/>
    <x v="0"/>
    <n v="0"/>
    <n v="9.6365131578947381"/>
    <n v="69.382894736842104"/>
    <n v="71.310197368421058"/>
    <n v="42.400657894736845"/>
  </r>
  <r>
    <n v="474431"/>
    <n v="479587"/>
    <s v="Oud gebouw VHC"/>
    <s v="Rolcontainerdiensten"/>
    <s v="ROL,SPG,RCM Zuid"/>
    <x v="0"/>
    <x v="4"/>
    <x v="4"/>
    <s v="5916 NA"/>
    <x v="0"/>
    <s v="226k219648"/>
    <s v="Restafval 1100 liter abonnement "/>
    <d v="2021-10-01T00:00:00"/>
    <d v="2021-10-17T00:00:00"/>
    <s v="Boeknummer; 301395.4342.21313"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5.58"/>
    <n v="55.58"/>
    <x v="12"/>
    <n v="800100"/>
    <x v="3"/>
    <s v="GC2VNL,GC2VNL,GC2VNL,GC2VNL,GC2VNL,GC2VNL,GC2VNL,GC2VNL"/>
    <s v="Ja "/>
    <s v="FA Verzamel maand,CS Zuid"/>
    <m/>
    <n v="10"/>
    <x v="9"/>
    <x v="3"/>
    <x v="0"/>
    <x v="2"/>
    <x v="63"/>
    <n v="55.58"/>
    <n v="0"/>
    <x v="0"/>
    <n v="0"/>
    <n v="5.4606907894736842"/>
    <n v="39.316973684210524"/>
    <n v="40.409111842105261"/>
    <n v="24.027039473684212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2-01-01T00:00:00"/>
    <d v="2022-01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8.96"/>
    <n v="108.96"/>
    <x v="18"/>
    <n v="800300"/>
    <x v="1"/>
    <s v="MA2311"/>
    <s v="Ja "/>
    <s v="FA Verzamel maand,CS Zuid"/>
    <m/>
    <n v="1"/>
    <x v="0"/>
    <x v="0"/>
    <x v="1"/>
    <x v="5"/>
    <x v="64"/>
    <n v="108.9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2-02-01T00:00:00"/>
    <d v="2022-02-28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8.96"/>
    <n v="108.96"/>
    <x v="26"/>
    <n v="800300"/>
    <x v="1"/>
    <s v="MA2311,MA2311"/>
    <s v="Ja "/>
    <s v="FA Verzamel maand,CS Zuid"/>
    <m/>
    <n v="2"/>
    <x v="1"/>
    <x v="0"/>
    <x v="1"/>
    <x v="5"/>
    <x v="65"/>
    <n v="108.9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2-03-01T00:00:00"/>
    <d v="2022-03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8.96"/>
    <n v="108.96"/>
    <x v="27"/>
    <n v="800300"/>
    <x v="1"/>
    <s v="MA2311,MA2311,MA2311"/>
    <s v="Ja "/>
    <s v="FA Verzamel maand,CS Zuid"/>
    <m/>
    <n v="3"/>
    <x v="2"/>
    <x v="0"/>
    <x v="1"/>
    <x v="5"/>
    <x v="64"/>
    <n v="108.9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2-04-01T00:00:00"/>
    <d v="2022-04-30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8.96"/>
    <n v="108.96"/>
    <x v="28"/>
    <n v="800300"/>
    <x v="1"/>
    <s v="MA2311,MA2311,MA2311,MA2311"/>
    <s v="Ja "/>
    <s v="FA Verzamel maand,CS Zuid"/>
    <m/>
    <n v="4"/>
    <x v="3"/>
    <x v="1"/>
    <x v="1"/>
    <x v="5"/>
    <x v="66"/>
    <n v="108.9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2-05-01T00:00:00"/>
    <d v="2022-05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8.96"/>
    <n v="108.96"/>
    <x v="29"/>
    <n v="800300"/>
    <x v="1"/>
    <s v="MA2311,MA2311,MA2311,MA2311,MA2311"/>
    <s v="Ja "/>
    <s v="FA Verzamel maand,CS Zuid"/>
    <m/>
    <n v="5"/>
    <x v="4"/>
    <x v="1"/>
    <x v="1"/>
    <x v="5"/>
    <x v="64"/>
    <n v="108.9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2-06-01T00:00:00"/>
    <d v="2022-06-30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8.96"/>
    <n v="108.96"/>
    <x v="24"/>
    <n v="800300"/>
    <x v="1"/>
    <s v="MA2311,MA2311,MA2311,MA2311,MA2311,MA2311"/>
    <s v="Ja "/>
    <s v="FA Verzamel maand,CS Zuid"/>
    <m/>
    <n v="6"/>
    <x v="5"/>
    <x v="1"/>
    <x v="1"/>
    <x v="5"/>
    <x v="66"/>
    <n v="108.9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2-07-01T00:00:00"/>
    <d v="2022-07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8.96"/>
    <n v="108.96"/>
    <x v="30"/>
    <n v="800300"/>
    <x v="1"/>
    <s v="MA2311,MA2311,MA2311,MA2311,MA2311,MA2311,MA2311"/>
    <s v="Ja "/>
    <s v="FA Verzamel maand,CS Zuid"/>
    <m/>
    <n v="7"/>
    <x v="6"/>
    <x v="2"/>
    <x v="1"/>
    <x v="5"/>
    <x v="64"/>
    <n v="108.9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1-07-20T00:00:00"/>
    <d v="2021-07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41.56"/>
    <n v="41.56"/>
    <x v="7"/>
    <n v="800300"/>
    <x v="1"/>
    <s v="MA2311"/>
    <s v="Ja "/>
    <s v="FA Verzamel maand,CS Zuid"/>
    <m/>
    <n v="7"/>
    <x v="6"/>
    <x v="2"/>
    <x v="0"/>
    <x v="5"/>
    <x v="67"/>
    <n v="41.56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1-08-01T00:00:00"/>
    <d v="2021-08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7.35"/>
    <n v="107.35"/>
    <x v="31"/>
    <n v="800300"/>
    <x v="1"/>
    <s v="MA2311,MA2311"/>
    <s v="Ja "/>
    <s v="FA Verzamel maand,CS Zuid"/>
    <m/>
    <n v="8"/>
    <x v="7"/>
    <x v="2"/>
    <x v="0"/>
    <x v="5"/>
    <x v="64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1-09-01T00:00:00"/>
    <d v="2021-09-30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7.35"/>
    <n v="107.35"/>
    <x v="32"/>
    <n v="800300"/>
    <x v="1"/>
    <s v="MA2311,MA2311,MA2311"/>
    <s v="Ja "/>
    <s v="FA Verzamel maand,CS Zuid"/>
    <m/>
    <n v="9"/>
    <x v="8"/>
    <x v="2"/>
    <x v="0"/>
    <x v="5"/>
    <x v="66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1-10-01T00:00:00"/>
    <d v="2021-10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7.35"/>
    <n v="107.35"/>
    <x v="33"/>
    <n v="800300"/>
    <x v="1"/>
    <s v="MA2311,MA2311,MA2311,MA2311"/>
    <s v="Ja "/>
    <s v="FA Verzamel maand,CS Zuid"/>
    <m/>
    <n v="10"/>
    <x v="9"/>
    <x v="3"/>
    <x v="0"/>
    <x v="5"/>
    <x v="64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1-11-01T00:00:00"/>
    <d v="2021-11-30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7.35"/>
    <n v="107.35"/>
    <x v="34"/>
    <n v="800300"/>
    <x v="1"/>
    <s v="MA2311,MA2311,MA2311,MA2311,MA2311"/>
    <s v="Ja "/>
    <s v="FA Verzamel maand,CS Zuid"/>
    <m/>
    <n v="11"/>
    <x v="10"/>
    <x v="3"/>
    <x v="0"/>
    <x v="5"/>
    <x v="66"/>
    <n v="107.35"/>
    <n v="0"/>
    <x v="1"/>
    <n v="0"/>
    <n v="0"/>
    <n v="0"/>
    <n v="0"/>
    <n v="0"/>
  </r>
  <r>
    <n v="474431"/>
    <n v="474487"/>
    <s v="Stadskantoor"/>
    <s v="Rolcontainerdiensten"/>
    <s v="ROL,SPG,RCM Zuid"/>
    <x v="1"/>
    <x v="20"/>
    <x v="5"/>
    <s v="5912 AT"/>
    <x v="0"/>
    <s v="226k228557"/>
    <s v="Koffiebekers 500 liter abonnement "/>
    <d v="2021-12-01T00:00:00"/>
    <d v="2021-12-31T00:00:00"/>
    <m/>
    <n v="752100"/>
    <s v="papier ter vertrouwelijke vernietiging, route"/>
    <n v="200101"/>
    <m/>
    <n v="930020002177"/>
    <m/>
    <s v="500 din k-grijs bruin dksl"/>
    <n v="1"/>
    <s v="MAAND"/>
    <s v="AB0500-KARTBEK"/>
    <x v="58"/>
    <s v="H"/>
    <s v="A"/>
    <s v="NL-1"/>
    <x v="7"/>
    <s v="Abonnement 500 liter kartonnen bekers           "/>
    <n v="107.35"/>
    <n v="107.35"/>
    <x v="35"/>
    <n v="800300"/>
    <x v="1"/>
    <s v="MA2311,MA2311,MA2311,MA2311,MA2311,MA2311"/>
    <s v="Ja "/>
    <s v="FA Verzamel maand,CS Zuid"/>
    <m/>
    <n v="12"/>
    <x v="11"/>
    <x v="3"/>
    <x v="0"/>
    <x v="5"/>
    <x v="64"/>
    <n v="107.35"/>
    <n v="0"/>
    <x v="1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1-01T00:00:00"/>
    <d v="2022-01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7"/>
    <n v="800010"/>
    <x v="0"/>
    <m/>
    <s v="Ja "/>
    <s v="FA Verzamel maand,CS Zuid"/>
    <m/>
    <n v="1"/>
    <x v="0"/>
    <x v="0"/>
    <x v="1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2-01T00:00:00"/>
    <d v="2022-02-28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9"/>
    <n v="800010"/>
    <x v="0"/>
    <m/>
    <s v="Ja "/>
    <s v="FA Verzamel maand,CS Zuid"/>
    <m/>
    <n v="2"/>
    <x v="1"/>
    <x v="0"/>
    <x v="1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3-01T00:00:00"/>
    <d v="2022-03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0"/>
    <n v="800010"/>
    <x v="0"/>
    <m/>
    <s v="Ja "/>
    <s v="FA Verzamel maand,CS Zuid"/>
    <m/>
    <n v="3"/>
    <x v="2"/>
    <x v="0"/>
    <x v="1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4-01T00:00:00"/>
    <d v="2022-04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1"/>
    <n v="800010"/>
    <x v="0"/>
    <m/>
    <s v="Ja "/>
    <s v="FA Verzamel maand,CS Zuid"/>
    <m/>
    <n v="4"/>
    <x v="3"/>
    <x v="1"/>
    <x v="1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5-01T00:00:00"/>
    <d v="2022-05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2"/>
    <n v="800010"/>
    <x v="0"/>
    <m/>
    <s v="Ja "/>
    <s v="FA Verzamel maand,CS Zuid"/>
    <m/>
    <n v="5"/>
    <x v="4"/>
    <x v="1"/>
    <x v="1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6-01T00:00:00"/>
    <d v="2022-06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3"/>
    <n v="800010"/>
    <x v="0"/>
    <m/>
    <s v="Ja "/>
    <s v="FA Verzamel maand,CS Zuid"/>
    <m/>
    <n v="6"/>
    <x v="5"/>
    <x v="1"/>
    <x v="1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2-07-01T00:00:00"/>
    <d v="2022-07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25"/>
    <n v="800010"/>
    <x v="0"/>
    <m/>
    <s v="Ja "/>
    <s v="FA Verzamel maand,CS Zuid"/>
    <m/>
    <n v="7"/>
    <x v="6"/>
    <x v="2"/>
    <x v="1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1-09-13T00:00:00"/>
    <d v="2021-09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0"/>
    <n v="800010"/>
    <x v="0"/>
    <m/>
    <s v="Ja "/>
    <s v="FA Verzamel maand,CS Zuid"/>
    <m/>
    <n v="9"/>
    <x v="8"/>
    <x v="2"/>
    <x v="0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1-10-01T00:00:00"/>
    <d v="2021-10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2"/>
    <n v="800010"/>
    <x v="0"/>
    <m/>
    <s v="Ja "/>
    <s v="FA Verzamel maand,CS Zuid"/>
    <m/>
    <n v="10"/>
    <x v="9"/>
    <x v="3"/>
    <x v="0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1-11-01T00:00:00"/>
    <d v="2021-11-30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3"/>
    <n v="800010"/>
    <x v="0"/>
    <m/>
    <s v="Ja "/>
    <s v="FA Verzamel maand,CS Zuid"/>
    <m/>
    <n v="11"/>
    <x v="10"/>
    <x v="3"/>
    <x v="0"/>
    <x v="6"/>
    <x v="0"/>
    <n v="0"/>
    <n v="0"/>
    <x v="0"/>
    <n v="0"/>
    <n v="0"/>
    <n v="0"/>
    <n v="0"/>
    <n v="0"/>
  </r>
  <r>
    <n v="474431"/>
    <n v="474494"/>
    <s v="Gemeente Venlo Hulsterweg"/>
    <s v="Bakwagens"/>
    <s v="Semler Inzameling"/>
    <x v="0"/>
    <x v="3"/>
    <x v="3"/>
    <s v="5912 PL"/>
    <x v="0"/>
    <s v="941k019150"/>
    <s v="Frietvet 60 liter op afroep "/>
    <d v="2021-12-01T00:00:00"/>
    <d v="2021-12-31T00:00:00"/>
    <m/>
    <m/>
    <m/>
    <m/>
    <m/>
    <m/>
    <m/>
    <s v="60 liter vat frituurvet"/>
    <n v="1"/>
    <s v="MAAND"/>
    <s v="HU0060 VAT"/>
    <x v="57"/>
    <s v="H"/>
    <s v="A"/>
    <s v="NL-1"/>
    <x v="6"/>
    <s v="Huur 60 ltr. vat           "/>
    <n v="0"/>
    <n v="0"/>
    <x v="16"/>
    <n v="800010"/>
    <x v="0"/>
    <m/>
    <s v="Ja "/>
    <s v="FA Verzamel maand,CS Zuid"/>
    <m/>
    <n v="12"/>
    <x v="11"/>
    <x v="3"/>
    <x v="0"/>
    <x v="6"/>
    <x v="0"/>
    <n v="0"/>
    <n v="0"/>
    <x v="0"/>
    <n v="0"/>
    <n v="0"/>
    <n v="0"/>
    <n v="0"/>
    <n v="0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1-17T00:00:00"/>
    <d v="2022-01-31T00:00:00"/>
    <m/>
    <n v="101100.160101"/>
    <s v="brandbaar bedrijfsafval, route,brandbaar bedrijfsafval ter overslag"/>
    <n v="200301.200301"/>
    <m/>
    <s v="11B720005550,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196.6"/>
    <n v="196.6"/>
    <x v="17"/>
    <n v="800100"/>
    <x v="4"/>
    <s v="GC2VNL,GC5VNL"/>
    <s v="Ja "/>
    <s v="FA Verzamel maand,CS Zuid"/>
    <m/>
    <n v="1"/>
    <x v="0"/>
    <x v="0"/>
    <x v="1"/>
    <x v="2"/>
    <x v="15"/>
    <n v="196.6"/>
    <n v="0"/>
    <x v="0"/>
    <n v="0"/>
    <n v="19.317434210526315"/>
    <n v="139.08552631578945"/>
    <n v="142.94901315789474"/>
    <n v="84.99671052631578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2-01T00:00:00"/>
    <d v="2022-02-28T00:00:00"/>
    <m/>
    <n v="101100.160101"/>
    <s v="brandbaar bedrijfsafval, route,brandbaar bedrijfsafval ter overslag"/>
    <n v="200301.200301"/>
    <m/>
    <s v="11B720005550,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406.32"/>
    <n v="406.32"/>
    <x v="19"/>
    <n v="800100"/>
    <x v="4"/>
    <s v="GC2VNL,GC5VNL,GC2VNL,GC5VNL"/>
    <s v="Ja "/>
    <s v="FA Verzamel maand,CS Zuid"/>
    <m/>
    <n v="2"/>
    <x v="1"/>
    <x v="0"/>
    <x v="1"/>
    <x v="2"/>
    <x v="35"/>
    <n v="406.32"/>
    <n v="0"/>
    <x v="0"/>
    <n v="0"/>
    <n v="36.059210526315788"/>
    <n v="259.62631578947367"/>
    <n v="266.83815789473681"/>
    <n v="158.66052631578947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3-01T00:00:00"/>
    <d v="2022-03-31T00:00:00"/>
    <m/>
    <n v="101100.160101"/>
    <s v="brandbaar bedrijfsafval, route,brandbaar bedrijfsafval ter overslag"/>
    <n v="200301.200301"/>
    <m/>
    <s v="11B720005550,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406.32"/>
    <n v="406.32"/>
    <x v="20"/>
    <n v="800100"/>
    <x v="4"/>
    <s v="GC2VNL,GC5VNL,GC2VNL,GC5VNL,GC2VNL,GC5VNL"/>
    <s v="Ja "/>
    <s v="FA Verzamel maand,CS Zuid"/>
    <m/>
    <n v="3"/>
    <x v="2"/>
    <x v="0"/>
    <x v="1"/>
    <x v="2"/>
    <x v="34"/>
    <n v="406.32"/>
    <n v="0"/>
    <x v="0"/>
    <n v="0"/>
    <n v="39.922697368421055"/>
    <n v="287.44342105263155"/>
    <n v="295.42796052631576"/>
    <n v="175.65986842105264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4-01T00:00:00"/>
    <d v="2022-04-30T00:00:00"/>
    <m/>
    <n v="101100.160101"/>
    <s v="brandbaar bedrijfsafval, route,brandbaar bedrijfsafval ter overslag"/>
    <n v="200301.200301"/>
    <m/>
    <s v="11B720005550,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406.32"/>
    <n v="406.32"/>
    <x v="21"/>
    <n v="800100"/>
    <x v="4"/>
    <s v="GC2VNL,GC5VNL,GC2VNL,GC5VNL,GC2VNL,GC5VNL,GC2VNL,GC5VNL"/>
    <s v="Ja "/>
    <s v="FA Verzamel maand,CS Zuid"/>
    <m/>
    <n v="4"/>
    <x v="3"/>
    <x v="1"/>
    <x v="1"/>
    <x v="2"/>
    <x v="36"/>
    <n v="406.32"/>
    <n v="0"/>
    <x v="0"/>
    <n v="0"/>
    <n v="38.63486842105263"/>
    <n v="278.1710526315789"/>
    <n v="285.89802631578948"/>
    <n v="169.99342105263156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5-01T00:00:00"/>
    <d v="2022-05-31T00:00:00"/>
    <m/>
    <n v="101100.160101"/>
    <s v="brandbaar bedrijfsafval, route,brandbaar bedrijfsafval ter overslag"/>
    <n v="200301.200301"/>
    <m/>
    <s v="11B720005550,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406.32"/>
    <n v="406.32"/>
    <x v="22"/>
    <n v="800100"/>
    <x v="4"/>
    <s v="GC2VNL,GC5VNL,GC2VNL,GC5VNL,GC2VNL,GC5VNL,GC2VNL,GC5VNL,GC2VNL,GC5VNL"/>
    <s v="Ja "/>
    <s v="FA Verzamel maand,CS Zuid"/>
    <m/>
    <n v="5"/>
    <x v="4"/>
    <x v="1"/>
    <x v="1"/>
    <x v="2"/>
    <x v="34"/>
    <n v="406.32"/>
    <n v="0"/>
    <x v="0"/>
    <n v="0"/>
    <n v="39.922697368421055"/>
    <n v="287.44342105263155"/>
    <n v="295.42796052631576"/>
    <n v="175.65986842105264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6-01T00:00:00"/>
    <d v="2022-06-30T00:00:00"/>
    <m/>
    <n v="101100.160101"/>
    <s v="brandbaar bedrijfsafval, route,brandbaar bedrijfsafval ter overslag"/>
    <n v="200301.200301"/>
    <m/>
    <s v="11B720005550,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406.32"/>
    <n v="406.32"/>
    <x v="23"/>
    <n v="800100"/>
    <x v="4"/>
    <s v="GC2VNL,GC5VNL,GC2VNL,GC5VNL,GC2VNL,GC5VNL,GC2VNL,GC5VNL,GC2VNL,GC5VNL,GC2VNL,GC5VNL"/>
    <s v="Ja "/>
    <s v="FA Verzamel maand,CS Zuid"/>
    <m/>
    <n v="6"/>
    <x v="5"/>
    <x v="1"/>
    <x v="1"/>
    <x v="2"/>
    <x v="36"/>
    <n v="406.32"/>
    <n v="0"/>
    <x v="0"/>
    <n v="0"/>
    <n v="38.63486842105263"/>
    <n v="278.1710526315789"/>
    <n v="285.89802631578948"/>
    <n v="169.99342105263156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7-01T00:00:00"/>
    <d v="2022-07-31T00:00:00"/>
    <m/>
    <n v="101100.160101"/>
    <s v="brandbaar bedrijfsafval, route,brandbaar bedrijfsafval ter overslag"/>
    <n v="200301.200301"/>
    <m/>
    <s v="11B720005550,11B720005533"/>
    <m/>
    <s v="1100 din k-vg/grijs dks pl"/>
    <n v="1"/>
    <s v="MAAND"/>
    <s v="AB1100-REST"/>
    <x v="44"/>
    <s v="H"/>
    <s v="A"/>
    <s v="NL-1"/>
    <x v="2"/>
    <s v="Abonnement 1100 ltr. restafval rolcontainer          "/>
    <n v="406.32"/>
    <n v="406.32"/>
    <x v="25"/>
    <n v="800100"/>
    <x v="4"/>
    <s v="GC2VNL,GC5VNL,GC2VNL,GC5VNL,GC2VNL,GC5VNL,GC2VNL,GC5VNL,GC2VNL,GC5VNL,GC2VNL,GC5VNL,GC2VNL,GC5VNL"/>
    <s v="Ja "/>
    <s v="FA Verzamel maand,CS Zuid"/>
    <m/>
    <n v="7"/>
    <x v="6"/>
    <x v="2"/>
    <x v="1"/>
    <x v="2"/>
    <x v="34"/>
    <n v="406.32"/>
    <n v="0"/>
    <x v="0"/>
    <n v="0"/>
    <n v="39.922697368421055"/>
    <n v="287.44342105263155"/>
    <n v="295.42796052631576"/>
    <n v="175.65986842105264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1-12-06T00:00:00"/>
    <d v="2021-12-31T00:00:00"/>
    <m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85"/>
    <n v="85"/>
    <x v="16"/>
    <n v="800100"/>
    <x v="3"/>
    <s v="GC2VNL"/>
    <s v="Ja "/>
    <s v="FA Verzamel maand,CS Zuid"/>
    <m/>
    <n v="12"/>
    <x v="11"/>
    <x v="3"/>
    <x v="0"/>
    <x v="2"/>
    <x v="68"/>
    <n v="85"/>
    <n v="0"/>
    <x v="0"/>
    <n v="0"/>
    <n v="8.3516447368421041"/>
    <n v="60.131842105263146"/>
    <n v="61.802171052631572"/>
    <n v="36.747236842105259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2-01-01T00:00:00"/>
    <d v="2022-01-16T00:00:00"/>
    <m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52.3"/>
    <n v="52.3"/>
    <x v="17"/>
    <n v="800100"/>
    <x v="3"/>
    <s v="GC2VNL,GC2VNL"/>
    <s v="Ja "/>
    <s v="FA Verzamel maand,CS Zuid"/>
    <m/>
    <n v="1"/>
    <x v="0"/>
    <x v="0"/>
    <x v="1"/>
    <x v="2"/>
    <x v="69"/>
    <n v="52.3"/>
    <n v="0"/>
    <x v="0"/>
    <n v="0"/>
    <n v="5.1394736842105253"/>
    <n v="37.004210526315781"/>
    <n v="38.032105263157888"/>
    <n v="22.613684210526312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1-10-18T00:00:00"/>
    <d v="2021-10-31T00:00:00"/>
    <m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45.77"/>
    <n v="45.77"/>
    <x v="12"/>
    <n v="800100"/>
    <x v="1"/>
    <s v="GC2VNL"/>
    <s v="Ja "/>
    <s v="FA Verzamel maand,CS Zuid"/>
    <m/>
    <n v="10"/>
    <x v="9"/>
    <x v="3"/>
    <x v="0"/>
    <x v="2"/>
    <x v="70"/>
    <n v="45.77"/>
    <n v="0"/>
    <x v="0"/>
    <n v="0"/>
    <n v="9.0148026315789469"/>
    <n v="64.906578947368416"/>
    <n v="66.709539473684202"/>
    <n v="39.665131578947367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1-11-01T00:00:00"/>
    <d v="2021-11-30T00:00:00"/>
    <m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01.35"/>
    <n v="101.35"/>
    <x v="13"/>
    <n v="800100"/>
    <x v="1"/>
    <s v="GC2VNL,GC2VNL"/>
    <s v="Ja "/>
    <s v="FA Verzamel maand,CS Zuid"/>
    <m/>
    <n v="11"/>
    <x v="10"/>
    <x v="3"/>
    <x v="0"/>
    <x v="2"/>
    <x v="15"/>
    <n v="101.35"/>
    <n v="0"/>
    <x v="0"/>
    <n v="0"/>
    <n v="19.317434210526315"/>
    <n v="139.08552631578945"/>
    <n v="142.94901315789474"/>
    <n v="84.99671052631578"/>
  </r>
  <r>
    <n v="474431"/>
    <n v="479587"/>
    <s v="Oud gebouw VHC"/>
    <s v="Rolcontainerdiensten"/>
    <s v="ROL,SPG,RCM Zuid"/>
    <x v="0"/>
    <x v="4"/>
    <x v="4"/>
    <s v="5916 NA"/>
    <x v="0"/>
    <s v="226k232879"/>
    <s v="Restafval 1100 liter abonnement "/>
    <d v="2021-12-01T00:00:00"/>
    <d v="2021-12-05T00:00:00"/>
    <m/>
    <n v="101100"/>
    <s v="brandbaar bedrijfsafval, route"/>
    <n v="200301"/>
    <m/>
    <s v="11B720005550"/>
    <m/>
    <s v="1100 din k-vg/grijs dks pl"/>
    <n v="1"/>
    <s v="MAAND"/>
    <s v="AB1100-REST"/>
    <x v="44"/>
    <s v="H"/>
    <s v="A"/>
    <s v="NL-1"/>
    <x v="2"/>
    <s v="Abonnement 1100 ltr. restafval rolcontainer          "/>
    <n v="16.350000000000001"/>
    <n v="16.350000000000001"/>
    <x v="16"/>
    <n v="800100"/>
    <x v="1"/>
    <s v="GC2VNL,GC2VNL,GC2VNL"/>
    <s v="Ja "/>
    <s v="FA Verzamel maand,CS Zuid"/>
    <m/>
    <n v="12"/>
    <x v="11"/>
    <x v="3"/>
    <x v="0"/>
    <x v="2"/>
    <x v="71"/>
    <n v="16.350000000000001"/>
    <n v="0"/>
    <x v="0"/>
    <n v="0"/>
    <n v="3.2195723684210531"/>
    <n v="23.180921052631579"/>
    <n v="23.824835526315791"/>
    <n v="14.166118421052632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2-01-01T00:00:00"/>
    <d v="2022-01-31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17"/>
    <n v="800010"/>
    <x v="0"/>
    <m/>
    <s v="Nee"/>
    <s v="FA Verzamel maand,CS Zuid"/>
    <m/>
    <n v="1"/>
    <x v="0"/>
    <x v="0"/>
    <x v="1"/>
    <x v="4"/>
    <x v="0"/>
    <n v="0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2-02-01T00:00:00"/>
    <d v="2022-02-28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19"/>
    <n v="800010"/>
    <x v="0"/>
    <m/>
    <s v="Nee"/>
    <s v="FA Verzamel maand,CS Zuid"/>
    <m/>
    <n v="2"/>
    <x v="1"/>
    <x v="0"/>
    <x v="1"/>
    <x v="4"/>
    <x v="0"/>
    <n v="0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2-03-01T00:00:00"/>
    <d v="2022-03-31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20"/>
    <n v="800010"/>
    <x v="0"/>
    <m/>
    <s v="Nee"/>
    <s v="FA Verzamel maand,CS Zuid"/>
    <m/>
    <n v="3"/>
    <x v="2"/>
    <x v="0"/>
    <x v="1"/>
    <x v="4"/>
    <x v="0"/>
    <n v="0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2-04-01T00:00:00"/>
    <d v="2022-04-30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21"/>
    <n v="800010"/>
    <x v="0"/>
    <m/>
    <s v="Nee"/>
    <s v="FA Verzamel maand,CS Zuid"/>
    <m/>
    <n v="4"/>
    <x v="3"/>
    <x v="1"/>
    <x v="1"/>
    <x v="4"/>
    <x v="0"/>
    <n v="0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2-05-01T00:00:00"/>
    <d v="2022-05-31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22"/>
    <n v="800010"/>
    <x v="0"/>
    <m/>
    <s v="Nee"/>
    <s v="FA Verzamel maand,CS Zuid"/>
    <m/>
    <n v="5"/>
    <x v="4"/>
    <x v="1"/>
    <x v="1"/>
    <x v="4"/>
    <x v="0"/>
    <n v="0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2-06-01T00:00:00"/>
    <d v="2022-06-30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23"/>
    <n v="800010"/>
    <x v="0"/>
    <m/>
    <s v="Nee"/>
    <s v="FA Verzamel maand,CS Zuid"/>
    <m/>
    <n v="6"/>
    <x v="5"/>
    <x v="1"/>
    <x v="1"/>
    <x v="4"/>
    <x v="0"/>
    <n v="0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2-07-01T00:00:00"/>
    <d v="2022-07-31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25"/>
    <n v="800010"/>
    <x v="0"/>
    <m/>
    <s v="Nee"/>
    <s v="FA Verzamel maand,CS Zuid"/>
    <m/>
    <n v="7"/>
    <x v="6"/>
    <x v="2"/>
    <x v="1"/>
    <x v="4"/>
    <x v="0"/>
    <n v="0"/>
    <n v="0"/>
    <x v="0"/>
    <n v="0"/>
    <n v="0"/>
    <n v="0"/>
    <n v="0"/>
    <n v="0"/>
  </r>
  <r>
    <n v="474431"/>
    <n v="474431"/>
    <s v="Gemeente Venlo inzake Sport &amp; Facility"/>
    <s v="Bakwagens"/>
    <s v="Breda Destra Data Inzameling"/>
    <x v="1"/>
    <x v="21"/>
    <x v="12"/>
    <s v="5914 PV"/>
    <x v="0"/>
    <s v="274k003905"/>
    <s v="Vernietiging videobanden/dia-raampjes via bakwagen In 500L DD container"/>
    <d v="2021-12-01T00:00:00"/>
    <d v="2021-12-31T00:00:00"/>
    <m/>
    <m/>
    <m/>
    <m/>
    <m/>
    <m/>
    <m/>
    <s v="500 din k-marmer vrt pap"/>
    <n v="1"/>
    <s v="MAAND"/>
    <s v="HU 0500 DD"/>
    <x v="59"/>
    <s v="H"/>
    <s v="A"/>
    <s v="NL-1"/>
    <x v="4"/>
    <s v="Huur 500 liter Destra Data rolcontainer per maand          "/>
    <n v="0"/>
    <n v="0"/>
    <x v="16"/>
    <n v="800010"/>
    <x v="0"/>
    <m/>
    <s v="Nee"/>
    <s v="FA Verzamel maand,CS Zuid"/>
    <m/>
    <n v="12"/>
    <x v="11"/>
    <x v="3"/>
    <x v="0"/>
    <x v="4"/>
    <x v="0"/>
    <n v="0"/>
    <n v="0"/>
    <x v="0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3935"/>
    <s v="PMD 240 liter abonnement "/>
    <d v="2022-04-29T00:00:00"/>
    <d v="2022-04-30T00:00:00"/>
    <m/>
    <n v="862100"/>
    <s v="PMD, gemengd, route"/>
    <n v="150106"/>
    <m/>
    <s v="11B720005296"/>
    <m/>
    <s v="240 mini k-vg/oranje deks"/>
    <n v="1"/>
    <s v="MAAND"/>
    <s v="AB0240-PMD"/>
    <x v="60"/>
    <s v="H"/>
    <s v="A"/>
    <s v="NL-1"/>
    <x v="10"/>
    <s v="Abonnement 240 ltr. PMD rolcontainer           "/>
    <n v="1.67"/>
    <n v="1.67"/>
    <x v="21"/>
    <n v="800100"/>
    <x v="3"/>
    <s v="VE4612"/>
    <s v="Ja "/>
    <s v="FA Verzamel maand,CS Zuid"/>
    <m/>
    <n v="4"/>
    <x v="3"/>
    <x v="1"/>
    <x v="1"/>
    <x v="5"/>
    <x v="0"/>
    <n v="1.67"/>
    <n v="0"/>
    <x v="1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3935"/>
    <s v="PMD 240 liter abonnement "/>
    <d v="2022-05-01T00:00:00"/>
    <d v="2022-05-31T00:00:00"/>
    <m/>
    <n v="862100"/>
    <s v="PMD, gemengd, route"/>
    <n v="150106"/>
    <m/>
    <s v="11B720005296"/>
    <m/>
    <s v="240 mini k-vg/oranje deks"/>
    <n v="1"/>
    <s v="MAAND"/>
    <s v="AB0240-PMD"/>
    <x v="60"/>
    <s v="H"/>
    <s v="A"/>
    <s v="NL-1"/>
    <x v="10"/>
    <s v="Abonnement 240 ltr. PMD rolcontainer           "/>
    <n v="25.05"/>
    <n v="25.05"/>
    <x v="22"/>
    <n v="800100"/>
    <x v="3"/>
    <s v="VE4612,VE4612"/>
    <s v="Ja "/>
    <s v="FA Verzamel maand,CS Zuid"/>
    <m/>
    <n v="5"/>
    <x v="4"/>
    <x v="1"/>
    <x v="1"/>
    <x v="5"/>
    <x v="0"/>
    <n v="25.05"/>
    <n v="0"/>
    <x v="1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3935"/>
    <s v="PMD 240 liter abonnement "/>
    <d v="2022-06-01T00:00:00"/>
    <d v="2022-06-30T00:00:00"/>
    <m/>
    <n v="862100"/>
    <s v="PMD, gemengd, route"/>
    <n v="150106"/>
    <m/>
    <s v="11B720005296"/>
    <m/>
    <s v="240 mini k-vg/oranje deks"/>
    <n v="1"/>
    <s v="MAAND"/>
    <s v="AB0240-PMD"/>
    <x v="60"/>
    <s v="H"/>
    <s v="A"/>
    <s v="NL-1"/>
    <x v="10"/>
    <s v="Abonnement 240 ltr. PMD rolcontainer           "/>
    <n v="25.05"/>
    <n v="25.05"/>
    <x v="23"/>
    <n v="800100"/>
    <x v="3"/>
    <s v="VE4612,VE4612,VE4612"/>
    <s v="Ja "/>
    <s v="FA Verzamel maand,CS Zuid"/>
    <m/>
    <n v="6"/>
    <x v="5"/>
    <x v="1"/>
    <x v="1"/>
    <x v="5"/>
    <x v="0"/>
    <n v="25.05"/>
    <n v="0"/>
    <x v="1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3935"/>
    <s v="PMD 240 liter abonnement "/>
    <d v="2022-07-01T00:00:00"/>
    <d v="2022-07-31T00:00:00"/>
    <m/>
    <n v="862100"/>
    <s v="PMD, gemengd, route"/>
    <n v="150106"/>
    <m/>
    <s v="11B720005296"/>
    <m/>
    <s v="240 mini k-vg/oranje deks"/>
    <n v="1"/>
    <s v="MAAND"/>
    <s v="AB0240-PMD"/>
    <x v="60"/>
    <s v="H"/>
    <s v="A"/>
    <s v="NL-1"/>
    <x v="10"/>
    <s v="Abonnement 240 ltr. PMD rolcontainer           "/>
    <n v="25.05"/>
    <n v="25.05"/>
    <x v="25"/>
    <n v="800100"/>
    <x v="3"/>
    <s v="VE4612,VE4612,VE4612,VE4612"/>
    <s v="Ja "/>
    <s v="FA Verzamel maand,CS Zuid"/>
    <m/>
    <n v="7"/>
    <x v="6"/>
    <x v="2"/>
    <x v="1"/>
    <x v="5"/>
    <x v="0"/>
    <n v="25.05"/>
    <n v="0"/>
    <x v="1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3932"/>
    <s v="Koffiebekers 500 liter abonnement "/>
    <d v="2022-05-01T00:00:00"/>
    <d v="2022-05-31T00:00:00"/>
    <m/>
    <n v="752100"/>
    <s v="papier ter vertrouwelijke vernietiging, route"/>
    <n v="200101"/>
    <m/>
    <n v="930020002177"/>
    <m/>
    <s v="500 din k-blauw"/>
    <n v="1"/>
    <s v="MAAND"/>
    <s v="AB0500-KARTBEK"/>
    <x v="58"/>
    <s v="H"/>
    <s v="A"/>
    <s v="NL-1"/>
    <x v="7"/>
    <s v="Abonnement 500 liter kartonnen bekers           "/>
    <n v="108.96"/>
    <n v="108.96"/>
    <x v="22"/>
    <n v="800300"/>
    <x v="1"/>
    <s v="MA2311"/>
    <s v="Ja "/>
    <s v="FA Verzamel maand,CS Zuid"/>
    <m/>
    <n v="5"/>
    <x v="4"/>
    <x v="1"/>
    <x v="1"/>
    <x v="5"/>
    <x v="64"/>
    <n v="108.96"/>
    <n v="0"/>
    <x v="1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3932"/>
    <s v="Koffiebekers 500 liter abonnement "/>
    <d v="2022-06-01T00:00:00"/>
    <d v="2022-06-30T00:00:00"/>
    <m/>
    <n v="752100"/>
    <s v="papier ter vertrouwelijke vernietiging, route"/>
    <n v="200101"/>
    <m/>
    <n v="930020002177"/>
    <m/>
    <s v="500 din k-blauw"/>
    <n v="1"/>
    <s v="MAAND"/>
    <s v="AB0500-KARTBEK"/>
    <x v="58"/>
    <s v="H"/>
    <s v="A"/>
    <s v="NL-1"/>
    <x v="7"/>
    <s v="Abonnement 500 liter kartonnen bekers           "/>
    <n v="108.96"/>
    <n v="108.96"/>
    <x v="23"/>
    <n v="800300"/>
    <x v="1"/>
    <s v="MA2311,MA2311"/>
    <s v="Ja "/>
    <s v="FA Verzamel maand,CS Zuid"/>
    <m/>
    <n v="6"/>
    <x v="5"/>
    <x v="1"/>
    <x v="1"/>
    <x v="5"/>
    <x v="66"/>
    <n v="108.96"/>
    <n v="0"/>
    <x v="1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3932"/>
    <s v="Koffiebekers 500 liter abonnement "/>
    <d v="2022-07-01T00:00:00"/>
    <d v="2022-07-31T00:00:00"/>
    <m/>
    <n v="752100"/>
    <s v="papier ter vertrouwelijke vernietiging, route"/>
    <n v="200101"/>
    <m/>
    <n v="930020002177"/>
    <m/>
    <s v="500 din k-blauw"/>
    <n v="1"/>
    <s v="MAAND"/>
    <s v="AB0500-KARTBEK"/>
    <x v="58"/>
    <s v="H"/>
    <s v="A"/>
    <s v="NL-1"/>
    <x v="7"/>
    <s v="Abonnement 500 liter kartonnen bekers           "/>
    <n v="108.96"/>
    <n v="108.96"/>
    <x v="25"/>
    <n v="800300"/>
    <x v="1"/>
    <s v="MA2311,MA2311,MA2311"/>
    <s v="Ja "/>
    <s v="FA Verzamel maand,CS Zuid"/>
    <m/>
    <n v="7"/>
    <x v="6"/>
    <x v="2"/>
    <x v="1"/>
    <x v="5"/>
    <x v="64"/>
    <n v="108.96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43938"/>
    <s v="Koffiebekers 240 liter abonnement "/>
    <d v="2022-05-01T00:00:00"/>
    <d v="2022-05-31T00:00:00"/>
    <m/>
    <n v="752100"/>
    <s v="papier ter vertrouwelijke vernietiging, route"/>
    <n v="200101"/>
    <m/>
    <n v="930020002177"/>
    <m/>
    <s v="240 mini k-vg/blauw deksel"/>
    <n v="1"/>
    <s v="MAAND"/>
    <s v="AB0240-KARTBEK"/>
    <x v="61"/>
    <s v="H"/>
    <s v="A"/>
    <s v="NL-1"/>
    <x v="7"/>
    <s v="Abonnement 240 ltr. kartonnen bekers           "/>
    <n v="90.02"/>
    <n v="90.02"/>
    <x v="22"/>
    <n v="800100"/>
    <x v="1"/>
    <s v="MA2311"/>
    <s v="Ja "/>
    <s v="FA Verzamel maand,CS Zuid"/>
    <m/>
    <n v="5"/>
    <x v="4"/>
    <x v="1"/>
    <x v="1"/>
    <x v="5"/>
    <x v="72"/>
    <n v="90.02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43938"/>
    <s v="Koffiebekers 240 liter abonnement "/>
    <d v="2022-06-01T00:00:00"/>
    <d v="2022-06-30T00:00:00"/>
    <m/>
    <n v="752100"/>
    <s v="papier ter vertrouwelijke vernietiging, route"/>
    <n v="200101"/>
    <m/>
    <n v="930020002177"/>
    <m/>
    <s v="240 mini k-vg/blauw deksel"/>
    <n v="1"/>
    <s v="MAAND"/>
    <s v="AB0240-KARTBEK"/>
    <x v="61"/>
    <s v="H"/>
    <s v="A"/>
    <s v="NL-1"/>
    <x v="7"/>
    <s v="Abonnement 240 ltr. kartonnen bekers           "/>
    <n v="90.02"/>
    <n v="90.02"/>
    <x v="23"/>
    <n v="800100"/>
    <x v="1"/>
    <s v="MA2311,MA2311"/>
    <s v="Ja "/>
    <s v="FA Verzamel maand,CS Zuid"/>
    <m/>
    <n v="6"/>
    <x v="5"/>
    <x v="1"/>
    <x v="1"/>
    <x v="5"/>
    <x v="73"/>
    <n v="90.02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43938"/>
    <s v="Koffiebekers 240 liter abonnement "/>
    <d v="2022-07-01T00:00:00"/>
    <d v="2022-07-31T00:00:00"/>
    <m/>
    <n v="752100"/>
    <s v="papier ter vertrouwelijke vernietiging, route"/>
    <n v="200101"/>
    <m/>
    <n v="930020002177"/>
    <m/>
    <s v="240 mini k-vg/blauw deksel"/>
    <n v="1"/>
    <s v="MAAND"/>
    <s v="AB0240-KARTBEK"/>
    <x v="61"/>
    <s v="H"/>
    <s v="A"/>
    <s v="NL-1"/>
    <x v="7"/>
    <s v="Abonnement 240 ltr. kartonnen bekers           "/>
    <n v="90.02"/>
    <n v="90.02"/>
    <x v="25"/>
    <n v="800100"/>
    <x v="1"/>
    <s v="MA2311,MA2311,MA2311"/>
    <s v="Ja "/>
    <s v="FA Verzamel maand,CS Zuid"/>
    <m/>
    <n v="7"/>
    <x v="6"/>
    <x v="2"/>
    <x v="1"/>
    <x v="5"/>
    <x v="72"/>
    <n v="90.02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43939"/>
    <s v="PMD 240 liter abonnement "/>
    <d v="2022-05-01T00:00:00"/>
    <d v="2022-05-31T00:00:00"/>
    <m/>
    <n v="862100"/>
    <s v="PMD, gemengd, route"/>
    <n v="150106"/>
    <m/>
    <s v="11B720005296"/>
    <m/>
    <s v="240 mini k-vg/oranje deks"/>
    <n v="1"/>
    <s v="MAAND"/>
    <s v="AB0240-PMD"/>
    <x v="60"/>
    <s v="H"/>
    <s v="A"/>
    <s v="NL-1"/>
    <x v="10"/>
    <s v="Abonnement 240 ltr. PMD rolcontainer           "/>
    <n v="25.05"/>
    <n v="25.05"/>
    <x v="22"/>
    <n v="800100"/>
    <x v="3"/>
    <s v="VE4612"/>
    <s v="Ja "/>
    <s v="FA Verzamel maand,CS Zuid"/>
    <m/>
    <n v="5"/>
    <x v="4"/>
    <x v="1"/>
    <x v="1"/>
    <x v="5"/>
    <x v="0"/>
    <n v="25.05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43939"/>
    <s v="PMD 240 liter abonnement "/>
    <d v="2022-06-01T00:00:00"/>
    <d v="2022-06-30T00:00:00"/>
    <m/>
    <n v="862100"/>
    <s v="PMD, gemengd, route"/>
    <n v="150106"/>
    <m/>
    <s v="11B720005296"/>
    <m/>
    <s v="240 mini k-vg/oranje deks"/>
    <n v="1"/>
    <s v="MAAND"/>
    <s v="AB0240-PMD"/>
    <x v="60"/>
    <s v="H"/>
    <s v="A"/>
    <s v="NL-1"/>
    <x v="10"/>
    <s v="Abonnement 240 ltr. PMD rolcontainer           "/>
    <n v="25.05"/>
    <n v="25.05"/>
    <x v="23"/>
    <n v="800100"/>
    <x v="3"/>
    <s v="VE4612,VE4612"/>
    <s v="Ja "/>
    <s v="FA Verzamel maand,CS Zuid"/>
    <m/>
    <n v="6"/>
    <x v="5"/>
    <x v="1"/>
    <x v="1"/>
    <x v="5"/>
    <x v="0"/>
    <n v="25.05"/>
    <n v="0"/>
    <x v="1"/>
    <n v="0"/>
    <n v="0"/>
    <n v="0"/>
    <n v="0"/>
    <n v="0"/>
  </r>
  <r>
    <n v="474431"/>
    <n v="474451"/>
    <s v="Gemeente archief"/>
    <s v="Rolcontainerdiensten"/>
    <s v="ROL,SPG,RCM Zuid"/>
    <x v="0"/>
    <x v="12"/>
    <x v="12"/>
    <s v="5914 PV"/>
    <x v="0"/>
    <s v="226k243939"/>
    <s v="PMD 240 liter abonnement "/>
    <d v="2022-07-01T00:00:00"/>
    <d v="2022-07-31T00:00:00"/>
    <m/>
    <n v="862100"/>
    <s v="PMD, gemengd, route"/>
    <n v="150106"/>
    <m/>
    <s v="11B720005296"/>
    <m/>
    <s v="240 mini k-vg/oranje deks"/>
    <n v="1"/>
    <s v="MAAND"/>
    <s v="AB0240-PMD"/>
    <x v="60"/>
    <s v="H"/>
    <s v="A"/>
    <s v="NL-1"/>
    <x v="10"/>
    <s v="Abonnement 240 ltr. PMD rolcontainer           "/>
    <n v="25.05"/>
    <n v="25.05"/>
    <x v="25"/>
    <n v="800100"/>
    <x v="3"/>
    <s v="VE4612,VE4612,VE4612"/>
    <s v="Ja "/>
    <s v="FA Verzamel maand,CS Zuid"/>
    <m/>
    <n v="7"/>
    <x v="6"/>
    <x v="2"/>
    <x v="1"/>
    <x v="5"/>
    <x v="0"/>
    <n v="25.05"/>
    <n v="0"/>
    <x v="1"/>
    <n v="0"/>
    <n v="0"/>
    <n v="0"/>
    <n v="0"/>
    <n v="0"/>
  </r>
  <r>
    <n v="474431"/>
    <n v="474500"/>
    <s v="Gemeente Venlo Monseigneur Nolensplein"/>
    <s v="Rolcontainerdiensten"/>
    <s v="ROL,SPG,RCM Zuid"/>
    <x v="0"/>
    <x v="0"/>
    <x v="0"/>
    <s v="5911 GG"/>
    <x v="0"/>
    <s v="226k246147"/>
    <s v="Koffiebekers 240 liter abonnement "/>
    <d v="2022-07-01T00:00:00"/>
    <d v="2022-07-31T00:00:00"/>
    <m/>
    <n v="752100"/>
    <s v="papier ter vertrouwelijke vernietiging, route"/>
    <n v="200101"/>
    <m/>
    <n v="930020002177"/>
    <m/>
    <s v="240 mini k-grs bruin deksl"/>
    <n v="2"/>
    <s v="MAAND"/>
    <s v="AB0240-KARTBEK"/>
    <x v="61"/>
    <s v="H"/>
    <s v="A"/>
    <s v="NL-1"/>
    <x v="7"/>
    <s v="Abonnement 240 ltr. kartonnen bekers           "/>
    <n v="47.65"/>
    <n v="95.3"/>
    <x v="25"/>
    <n v="800100"/>
    <x v="3"/>
    <s v="MA2311"/>
    <s v="Ja "/>
    <s v="FA Verzamel maand,CS Zuid"/>
    <m/>
    <n v="7"/>
    <x v="6"/>
    <x v="2"/>
    <x v="1"/>
    <x v="5"/>
    <x v="74"/>
    <n v="95.3"/>
    <n v="0"/>
    <x v="1"/>
    <n v="0"/>
    <n v="0"/>
    <n v="0"/>
    <n v="0"/>
    <n v="0"/>
  </r>
  <r>
    <n v="474431"/>
    <n v="474500"/>
    <s v="Gemeente Venlo Monseigneur Nolensplein"/>
    <s v="Rolcontainerdiensten"/>
    <s v="ROL,SPG,RCM Zuid"/>
    <x v="0"/>
    <x v="0"/>
    <x v="0"/>
    <s v="5911 GG"/>
    <x v="0"/>
    <s v="226k246147"/>
    <s v="Koffiebekers 240 liter abonnement "/>
    <d v="2022-06-14T00:00:00"/>
    <d v="2022-06-30T00:00:00"/>
    <m/>
    <n v="752100"/>
    <s v="papier ter vertrouwelijke vernietiging, route"/>
    <n v="200101"/>
    <m/>
    <n v="930020002177"/>
    <m/>
    <s v="240 mini k-grs bruin deksl"/>
    <n v="1"/>
    <s v="MAAND"/>
    <s v="AB0240-KARTBEK"/>
    <x v="61"/>
    <s v="H"/>
    <s v="A"/>
    <s v="NL-1"/>
    <x v="7"/>
    <s v="Abonnement 240 ltr. kartonnen bekers           "/>
    <n v="27"/>
    <n v="27"/>
    <x v="23"/>
    <n v="800100"/>
    <x v="3"/>
    <s v="MA2311"/>
    <s v="Ja "/>
    <s v="FA Verzamel maand,CS Zuid"/>
    <m/>
    <n v="6"/>
    <x v="5"/>
    <x v="1"/>
    <x v="1"/>
    <x v="5"/>
    <x v="75"/>
    <n v="27"/>
    <n v="0"/>
    <x v="1"/>
    <n v="0"/>
    <n v="0"/>
    <n v="0"/>
    <n v="0"/>
    <n v="0"/>
  </r>
  <r>
    <n v="474431"/>
    <n v="474494"/>
    <s v="Gemeente Venlo Hulsterweg"/>
    <s v="Rolcontainerdiensten"/>
    <s v="ROL,SPG,RCM Zuid"/>
    <x v="0"/>
    <x v="3"/>
    <x v="3"/>
    <s v="5912 PL"/>
    <x v="0"/>
    <s v="226k247877"/>
    <s v="Glas 240 liter abonnement "/>
    <d v="2022-07-05T00:00:00"/>
    <d v="2022-07-31T00:00:00"/>
    <m/>
    <n v="601100"/>
    <s v="hol bont glas, route"/>
    <n v="200102"/>
    <m/>
    <s v="11B720001945"/>
    <m/>
    <s v="240 mini k-vg/geel deksel"/>
    <n v="1"/>
    <s v="MAAND"/>
    <s v="AB0240-GLAS"/>
    <x v="54"/>
    <s v="H"/>
    <s v="A"/>
    <s v="NL-1"/>
    <x v="12"/>
    <s v="Abonnement 240 ltr. glas rolcontainer           "/>
    <n v="13.83"/>
    <n v="13.83"/>
    <x v="25"/>
    <n v="800100"/>
    <x v="2"/>
    <s v="VE3412"/>
    <s v="Ja "/>
    <s v="FA Verzamel maand,CS Zuid"/>
    <m/>
    <n v="7"/>
    <x v="6"/>
    <x v="2"/>
    <x v="1"/>
    <x v="7"/>
    <x v="76"/>
    <n v="13.83"/>
    <n v="0"/>
    <x v="0"/>
    <n v="12.372217105263159"/>
    <n v="42.692861842105266"/>
    <n v="0.43564144736842109"/>
    <n v="0.43564144736842109"/>
    <n v="0"/>
  </r>
  <r>
    <n v="474431"/>
    <n v="474494"/>
    <s v="Gemeente Venlo Hulsterweg"/>
    <s v="Bakwagens"/>
    <s v="Semler Inzameling"/>
    <x v="0"/>
    <x v="3"/>
    <x v="3"/>
    <s v="5912 PL"/>
    <x v="0"/>
    <s v="941k019881"/>
    <s v="Swill 120 liter abonnement "/>
    <d v="2022-07-06T00:00:00"/>
    <d v="2022-07-31T00:00:00"/>
    <m/>
    <n v="1120100"/>
    <s v="swill, route"/>
    <n v="20304"/>
    <m/>
    <n v="108600000181"/>
    <m/>
    <s v="120 ltr rolcont. swill"/>
    <n v="1"/>
    <s v="MAAND"/>
    <s v="AB0120-SWILL"/>
    <x v="56"/>
    <s v="H"/>
    <s v="A"/>
    <s v="NL-1"/>
    <x v="0"/>
    <s v="Abonnement 120 ltr. swill rolcontainer           "/>
    <n v="73.7"/>
    <n v="73.7"/>
    <x v="25"/>
    <n v="800100"/>
    <x v="1"/>
    <n v="310006"/>
    <s v="Ja "/>
    <s v="FA Verzamel maand,CS Zuid"/>
    <m/>
    <n v="7"/>
    <x v="6"/>
    <x v="2"/>
    <x v="1"/>
    <x v="0"/>
    <x v="77"/>
    <n v="73.7"/>
    <n v="0"/>
    <x v="0"/>
    <n v="85.420263157894723"/>
    <n v="244.80197368421048"/>
    <n v="7.8128289473684198"/>
    <n v="7.8128289473684198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Draaitabel3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outline="1" outlineData="1" multipleFieldFilters="0">
  <location ref="B16:B17" firstHeaderRow="1" firstDataRow="1" firstDataCol="1"/>
  <pivotFields count="5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2">
        <item x="0"/>
        <item x="6"/>
        <item x="1"/>
        <item x="4"/>
        <item x="9"/>
        <item x="2"/>
        <item x="3"/>
        <item x="5"/>
        <item x="7"/>
        <item x="8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0">
        <item x="0"/>
        <item x="6"/>
        <item x="1"/>
        <item x="4"/>
        <item x="7"/>
        <item x="2"/>
        <item x="3"/>
        <item x="5"/>
        <item x="8"/>
        <item t="default"/>
      </items>
    </pivotField>
    <pivotField showAll="0"/>
    <pivotField showAll="0"/>
    <pivotField showAll="0"/>
    <pivotField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</pivotFields>
  <rowFields count="2">
    <field x="44"/>
    <field x="29"/>
  </rowFields>
  <rowItems count="1">
    <i t="grand">
      <x/>
    </i>
  </rowItems>
  <colItems count="1">
    <i/>
  </colItems>
  <pivotTableStyleInfo name="PivotStyleLight16" showRowHeaders="1" showColHeaders="1" showRowStripes="0" showColStripes="0" showLastColumn="1"/>
  <filters count="1">
    <filter fld="44" type="captionEqual" evalOrder="-1" id="1" stringValue1="#N/B">
      <autoFilter ref="A1">
        <filterColumn colId="0">
          <filters>
            <filter val="#N/B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F44AF3-C16E-4738-8650-1883B43E596F}" name="Draaitabel1" cacheId="1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rowGrandTotals="0" itemPrintTitles="1" createdVersion="5" indent="0" compact="0" compactData="0" gridDropZones="1" chartFormat="9">
  <location ref="I15:J23" firstHeaderRow="1" firstDataRow="1" firstDataCol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ubtotalTop="0" showAll="0" includeNewItemsInFilter="1" sortType="ascending">
      <items count="31">
        <item x="4"/>
        <item x="12"/>
        <item x="3"/>
        <item x="21"/>
        <item x="5"/>
        <item x="0"/>
        <item x="14"/>
        <item x="20"/>
        <item x="11"/>
        <item x="24"/>
        <item x="25"/>
        <item x="27"/>
        <item x="13"/>
        <item x="28"/>
        <item x="16"/>
        <item x="19"/>
        <item x="10"/>
        <item x="29"/>
        <item x="6"/>
        <item x="26"/>
        <item x="23"/>
        <item x="7"/>
        <item x="8"/>
        <item x="22"/>
        <item x="17"/>
        <item x="9"/>
        <item x="18"/>
        <item x="1"/>
        <item x="15"/>
        <item x="2"/>
        <item t="default"/>
      </items>
    </pivotField>
    <pivotField compact="0" outline="0" subtotalTop="0" showAll="0" defaultSubtotal="0">
      <items count="28">
        <item x="16"/>
        <item x="11"/>
        <item x="7"/>
        <item x="20"/>
        <item x="21"/>
        <item x="12"/>
        <item x="8"/>
        <item x="2"/>
        <item x="22"/>
        <item x="24"/>
        <item x="23"/>
        <item x="17"/>
        <item x="5"/>
        <item x="18"/>
        <item x="25"/>
        <item x="3"/>
        <item x="13"/>
        <item x="26"/>
        <item x="4"/>
        <item x="15"/>
        <item x="0"/>
        <item x="14"/>
        <item x="19"/>
        <item x="10"/>
        <item x="6"/>
        <item x="27"/>
        <item x="1"/>
        <item x="9"/>
      </items>
    </pivotField>
    <pivotField compact="0" outline="0" subtotalTop="0" showAll="0" defaultSubtotal="0"/>
    <pivotField compact="0" outline="0" subtotalTop="0" showAll="0" defaultSubtotal="0">
      <items count="4">
        <item x="2"/>
        <item x="1"/>
        <item x="3"/>
        <item x="0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compact="0" outline="0" subtotalTop="0" showAll="0" includeNewItemsInFilter="1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 sortType="descending">
      <items count="9">
        <item x="6"/>
        <item x="4"/>
        <item x="0"/>
        <item x="1"/>
        <item x="5"/>
        <item x="7"/>
        <item x="3"/>
        <item x="2"/>
        <item t="default"/>
      </items>
    </pivotField>
    <pivotField dataField="1" compact="0" numFmtId="3" outline="0" subtotalTop="0" showAll="0" includeNewItemsInFilter="1"/>
    <pivotField name="Kosten2"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1">
    <field x="4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rowItems>
  <colItems count="1">
    <i/>
  </colItems>
  <dataFields count="1">
    <dataField name="Som van Gewicht" fld="45" showDataAs="percentOfCol" baseField="43" baseItem="0" numFmtId="10"/>
  </dataFields>
  <formats count="7">
    <format dxfId="28">
      <pivotArea type="all" dataOnly="0" outline="0" fieldPosition="0"/>
    </format>
    <format dxfId="27">
      <pivotArea dataOnly="0" labelOnly="1" grandRow="1" outline="0" fieldPosition="0"/>
    </format>
    <format dxfId="26">
      <pivotArea outline="0" fieldPosition="0">
        <references count="1">
          <reference field="4294967294" count="1">
            <x v="0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44" type="button" dataOnly="0" labelOnly="1" outline="0" axis="axisRow" fieldPosition="0"/>
    </format>
    <format dxfId="22">
      <pivotArea dataOnly="0" labelOnly="1" outline="0" fieldPosition="0">
        <references count="1">
          <reference field="44" count="0"/>
        </references>
      </pivotArea>
    </format>
  </formats>
  <chartFormats count="1">
    <chartFormat chart="8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FDA341-A814-4FB3-A332-12776326C6CC}" name="Draaitabel3" cacheId="1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itemPrintTitles="1" createdVersion="5" indent="0" compact="0" compactData="0" gridDropZones="1" chartFormat="6">
  <location ref="A13:H24" firstHeaderRow="1" firstDataRow="3" firstDataCol="2" rowPageCount="6" colPageCount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defaultSubtotal="0">
      <items count="2">
        <item x="0"/>
        <item x="1"/>
      </items>
    </pivotField>
    <pivotField axis="axisPage" compact="0" outline="0" subtotalTop="0" showAll="0" includeNewItemsInFilter="1" sortType="ascending">
      <items count="31">
        <item x="4"/>
        <item x="12"/>
        <item x="3"/>
        <item x="21"/>
        <item x="5"/>
        <item x="0"/>
        <item x="14"/>
        <item x="20"/>
        <item x="11"/>
        <item x="24"/>
        <item x="25"/>
        <item x="27"/>
        <item x="13"/>
        <item x="28"/>
        <item x="16"/>
        <item x="19"/>
        <item x="10"/>
        <item x="29"/>
        <item x="6"/>
        <item x="26"/>
        <item x="23"/>
        <item x="7"/>
        <item x="8"/>
        <item x="22"/>
        <item x="17"/>
        <item x="9"/>
        <item x="18"/>
        <item x="1"/>
        <item x="15"/>
        <item x="2"/>
        <item t="default"/>
      </items>
    </pivotField>
    <pivotField axis="axisPage"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compact="0" outline="0" subtotalTop="0" showAll="0" defaultSubtotal="0"/>
    <pivotField axis="axisPage" compact="0" outline="0" subtotalTop="0" showAll="0" defaultSubtotal="0">
      <items count="4">
        <item x="0"/>
        <item x="1"/>
        <item x="2"/>
        <item x="3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axis="axisPage" compact="0" outline="0" subtotalTop="0" showAll="0" includeNewItemsInFilter="1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 sortType="ascending" defaultSubtotal="0">
      <items count="8">
        <item x="2"/>
        <item x="3"/>
        <item x="7"/>
        <item x="5"/>
        <item x="1"/>
        <item x="0"/>
        <item x="4"/>
        <item x="6"/>
      </items>
    </pivotField>
    <pivotField dataField="1" compact="0" numFmtId="3" outline="0" subtotalTop="0" showAll="0" includeNewItemsInFilter="1"/>
    <pivotField name="Kosten2" compact="0" outline="0" subtotalTop="0" showAll="0" includeNewItemsInFilter="1"/>
    <pivotField compact="0" outline="0" subtotalTop="0" showAll="0" includeNewItemsInFilter="1"/>
    <pivotField axis="axisRow" compact="0" outline="0" showAll="0" defaultSubtotal="0">
      <items count="2">
        <item x="1"/>
        <item x="0"/>
      </items>
    </pivotField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2">
    <field x="44"/>
    <field x="48"/>
  </rowFields>
  <rowItems count="9">
    <i>
      <x/>
      <x v="1"/>
    </i>
    <i>
      <x v="1"/>
      <x v="1"/>
    </i>
    <i>
      <x v="2"/>
      <x v="1"/>
    </i>
    <i>
      <x v="3"/>
      <x/>
    </i>
    <i>
      <x v="4"/>
      <x v="1"/>
    </i>
    <i>
      <x v="5"/>
      <x v="1"/>
    </i>
    <i>
      <x v="6"/>
      <x v="1"/>
    </i>
    <i>
      <x v="7"/>
      <x v="1"/>
    </i>
    <i t="grand">
      <x/>
    </i>
  </rowItems>
  <colFields count="2">
    <field x="-2"/>
    <field x="43"/>
  </colFields>
  <colItems count="6">
    <i>
      <x/>
      <x/>
    </i>
    <i r="1">
      <x v="1"/>
    </i>
    <i i="1">
      <x v="1"/>
      <x/>
    </i>
    <i r="1" i="1">
      <x v="1"/>
    </i>
    <i t="grand">
      <x/>
    </i>
    <i t="grand" i="1">
      <x/>
    </i>
  </colItems>
  <pageFields count="6">
    <pageField fld="6" hier="0"/>
    <pageField fld="9" hier="-1"/>
    <pageField fld="7" hier="-1"/>
    <pageField fld="5" hier="-1"/>
    <pageField fld="41" hier="0"/>
    <pageField fld="42" hier="0"/>
  </pageFields>
  <dataFields count="2">
    <dataField name="Som van Gewicht" fld="45" baseField="43" baseItem="0" numFmtId="3"/>
    <dataField name="Percentage" fld="45" showDataAs="percentOfCol" baseField="43" baseItem="0" numFmtId="10"/>
  </dataFields>
  <formats count="19">
    <format dxfId="47">
      <pivotArea type="all" dataOnly="0" outline="0" fieldPosition="0"/>
    </format>
    <format dxfId="46">
      <pivotArea outline="0" fieldPosition="0">
        <references count="1">
          <reference field="4294967294" count="1">
            <x v="0"/>
          </reference>
        </references>
      </pivotArea>
    </format>
    <format dxfId="45">
      <pivotArea outline="0" fieldPosition="0">
        <references count="1">
          <reference field="4294967294" count="1">
            <x v="1"/>
          </reference>
        </references>
      </pivotArea>
    </format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44" type="button" dataOnly="0" labelOnly="1" outline="0" axis="axisRow" fieldPosition="0"/>
    </format>
    <format dxfId="41">
      <pivotArea dataOnly="0" labelOnly="1" outline="0" fieldPosition="0">
        <references count="1">
          <reference field="44" count="0"/>
        </references>
      </pivotArea>
    </format>
    <format dxfId="40">
      <pivotArea dataOnly="0" labelOnly="1" grandRow="1" outline="0" fieldPosition="0"/>
    </format>
    <format dxfId="39">
      <pivotArea type="origin" dataOnly="0" labelOnly="1" outline="0" fieldPosition="0"/>
    </format>
    <format dxfId="38">
      <pivotArea field="-2" type="button" dataOnly="0" labelOnly="1" outline="0" axis="axisCol" fieldPosition="0"/>
    </format>
    <format dxfId="37">
      <pivotArea field="43" type="button" dataOnly="0" labelOnly="1" outline="0" axis="axisCol" fieldPosition="1"/>
    </format>
    <format dxfId="36">
      <pivotArea type="topRight" dataOnly="0" labelOnly="1" outline="0" fieldPosition="0"/>
    </format>
    <format dxfId="35">
      <pivotArea field="44" type="button" dataOnly="0" labelOnly="1" outline="0" axis="axisRow" fieldPosition="0"/>
    </format>
    <format dxfId="34">
      <pivotArea field="48" type="button" dataOnly="0" labelOnly="1" outline="0" axis="axisRow" fieldPosition="1"/>
    </format>
    <format dxfId="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">
      <pivotArea field="43" dataOnly="0" labelOnly="1" grandCol="1" outline="0" axis="axisCol" fieldPosition="1">
        <references count="1">
          <reference field="4294967294" count="1" selected="0">
            <x v="0"/>
          </reference>
        </references>
      </pivotArea>
    </format>
    <format dxfId="31">
      <pivotArea field="43" dataOnly="0" labelOnly="1" grandCol="1" outline="0" axis="axisCol" fieldPosition="1">
        <references count="1">
          <reference field="4294967294" count="1" selected="0">
            <x v="1"/>
          </reference>
        </references>
      </pivotArea>
    </format>
    <format dxfId="30">
      <pivotArea dataOnly="0" labelOnly="1" outline="0" fieldPosition="0">
        <references count="2">
          <reference field="4294967294" count="1" selected="0">
            <x v="0"/>
          </reference>
          <reference field="43" count="0"/>
        </references>
      </pivotArea>
    </format>
    <format dxfId="29">
      <pivotArea dataOnly="0" labelOnly="1" outline="0" fieldPosition="0">
        <references count="2">
          <reference field="4294967294" count="1" selected="0">
            <x v="1"/>
          </reference>
          <reference field="43" count="0"/>
        </references>
      </pivotArea>
    </format>
  </formats>
  <pivotTableStyleInfo name="PivotStyleMedium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100-000000000000}" name="Draaitabel3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colGrandTotals="0" itemPrintTitles="1" createdVersion="5" indent="0" compact="0" compactData="0" gridDropZones="1" chartFormat="9">
  <location ref="A11:C25" firstHeaderRow="1" firstDataRow="2" firstDataCol="1" rowPageCount="5" colPageCount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defaultSubtotal="0">
      <items count="2">
        <item x="0"/>
        <item x="1"/>
      </items>
    </pivotField>
    <pivotField axis="axisPage" compact="0" outline="0" subtotalTop="0" showAll="0" includeNewItemsInFilter="1" sortType="ascending">
      <items count="31">
        <item x="26"/>
        <item x="5"/>
        <item x="15"/>
        <item x="29"/>
        <item x="27"/>
        <item x="18"/>
        <item x="19"/>
        <item x="28"/>
        <item x="1"/>
        <item x="8"/>
        <item x="10"/>
        <item x="14"/>
        <item x="16"/>
        <item x="17"/>
        <item x="0"/>
        <item x="22"/>
        <item x="21"/>
        <item x="24"/>
        <item x="23"/>
        <item x="9"/>
        <item x="4"/>
        <item x="2"/>
        <item x="6"/>
        <item x="3"/>
        <item x="11"/>
        <item x="20"/>
        <item x="13"/>
        <item x="12"/>
        <item x="25"/>
        <item x="7"/>
        <item t="default"/>
      </items>
    </pivotField>
    <pivotField axis="axisPage"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compact="0" outline="0" subtotalTop="0" showAll="0" defaultSubtotal="0"/>
    <pivotField axis="axisPage" compact="0" outline="0" subtotalTop="0" showAll="0" defaultSubtotal="0">
      <items count="4">
        <item x="0"/>
        <item x="1"/>
        <item x="2"/>
        <item x="3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axis="axisRow" compact="0" outline="0" subtotalTop="0" showAll="0" includeNewItemsInFilter="1" sortType="ascending">
      <items count="13">
        <item x="2"/>
        <item x="3"/>
        <item x="4"/>
        <item x="5"/>
        <item x="6"/>
        <item x="7"/>
        <item x="8"/>
        <item x="9"/>
        <item x="10"/>
        <item x="11"/>
        <item x="0"/>
        <item x="1"/>
        <item t="default"/>
      </items>
    </pivotField>
    <pivotField compact="0" outline="0" subtotalTop="0" showAll="0" includeNewItemsInFilter="1">
      <items count="5">
        <item x="1"/>
        <item x="2"/>
        <item x="3"/>
        <item x="0"/>
        <item t="default"/>
      </items>
    </pivotField>
    <pivotField axis="axisCol" compact="0" outline="0" subtotalTop="0" showAll="0" includeNewItemsInFilter="1" sortType="ascending">
      <items count="3">
        <item x="0"/>
        <item x="1"/>
        <item t="default"/>
      </items>
    </pivotField>
    <pivotField axis="axisPage" compact="0" outline="0" subtotalTop="0" multipleItemSelectionAllowed="1" showAll="0" includeNewItemsInFilter="1">
      <items count="10">
        <item x="0"/>
        <item x="6"/>
        <item x="1"/>
        <item x="4"/>
        <item x="7"/>
        <item x="2"/>
        <item x="3"/>
        <item x="5"/>
        <item x="8"/>
        <item t="default"/>
      </items>
    </pivotField>
    <pivotField compact="0" numFmtId="3" outline="0" subtotalTop="0" showAll="0" includeNewItemsInFilter="1"/>
    <pivotField name="Kosten2" compact="0" outline="0" subtotalTop="0" showAll="0" includeNewItemsInFilter="1"/>
    <pivotField compact="0" outline="0" subtotalTop="0" showAll="0" includeNewItemsInFilter="1"/>
    <pivotField compact="0" outline="0" showAll="0" defaultSubtotal="0"/>
    <pivotField dataField="1"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1">
    <field x="4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3"/>
  </colFields>
  <colItems count="2">
    <i>
      <x/>
    </i>
    <i>
      <x v="1"/>
    </i>
  </colItems>
  <pageFields count="5">
    <pageField fld="6" hier="0"/>
    <pageField fld="7" hier="-1"/>
    <pageField fld="9" hier="-1"/>
    <pageField fld="5" hier="-1"/>
    <pageField fld="44" hier="-1"/>
  </pageFields>
  <dataFields count="1">
    <dataField name="vermeden CO₂" fld="49" baseField="40" baseItem="0" numFmtId="3"/>
  </dataFields>
  <formats count="12">
    <format dxfId="20">
      <pivotArea type="all" dataOnly="0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41" type="button" dataOnly="0" labelOnly="1" outline="0" axis="axisRow" fieldPosition="0"/>
    </format>
    <format dxfId="16">
      <pivotArea dataOnly="0" labelOnly="1" outline="0" fieldPosition="0">
        <references count="1">
          <reference field="41" count="0"/>
        </references>
      </pivotArea>
    </format>
    <format dxfId="15">
      <pivotArea dataOnly="0" labelOnly="1" grandRow="1" outline="0" fieldPosition="0"/>
    </format>
    <format dxfId="14">
      <pivotArea outline="0" fieldPosition="0">
        <references count="1">
          <reference field="4294967294" count="1">
            <x v="0"/>
          </reference>
        </references>
      </pivotArea>
    </format>
    <format dxfId="13">
      <pivotArea type="origin" dataOnly="0" labelOnly="1" outline="0" fieldPosition="0"/>
    </format>
    <format dxfId="12">
      <pivotArea field="43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41" type="button" dataOnly="0" labelOnly="1" outline="0" axis="axisRow" fieldPosition="0"/>
    </format>
    <format dxfId="9">
      <pivotArea dataOnly="0" labelOnly="1" outline="0" fieldPosition="0">
        <references count="1">
          <reference field="43" count="0"/>
        </references>
      </pivotArea>
    </format>
  </formats>
  <chartFormats count="5">
    <chartFormat chart="7" format="2" series="1">
      <pivotArea type="data" outline="0" fieldPosition="0"/>
    </chartFormat>
    <chartFormat chart="8" format="5" series="1">
      <pivotArea type="data" outline="0" fieldPosition="0"/>
    </chartFormat>
    <chartFormat chart="8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3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3" count="1" selected="0">
            <x v="1"/>
          </reference>
        </references>
      </pivotArea>
    </chartFormat>
  </chartFormat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200-000000000000}" name="Draaitabel3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itemPrintTitles="1" createdVersion="5" indent="0" compact="0" compactData="0" gridDropZones="1" chartFormat="2">
  <location ref="A13:G21" firstHeaderRow="0" firstDataRow="1" firstDataCol="2" rowPageCount="7" colPageCount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defaultSubtotal="0">
      <items count="2">
        <item x="0"/>
        <item x="1"/>
      </items>
    </pivotField>
    <pivotField axis="axisPage" compact="0" outline="0" subtotalTop="0" showAll="0" includeNewItemsInFilter="1" sortType="ascending" rankBy="0">
      <items count="31">
        <item x="26"/>
        <item x="5"/>
        <item x="15"/>
        <item x="29"/>
        <item x="27"/>
        <item x="18"/>
        <item x="19"/>
        <item x="28"/>
        <item x="1"/>
        <item x="8"/>
        <item x="10"/>
        <item x="14"/>
        <item x="16"/>
        <item x="17"/>
        <item x="0"/>
        <item x="22"/>
        <item x="21"/>
        <item x="24"/>
        <item x="23"/>
        <item x="9"/>
        <item x="4"/>
        <item x="2"/>
        <item x="6"/>
        <item x="3"/>
        <item x="11"/>
        <item x="20"/>
        <item x="13"/>
        <item x="12"/>
        <item x="25"/>
        <item x="7"/>
        <item t="default"/>
      </items>
    </pivotField>
    <pivotField axis="axisPage"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compact="0" outline="0" subtotalTop="0" showAll="0" defaultSubtotal="0"/>
    <pivotField axis="axisPage" compact="0" outline="0" subtotalTop="0" showAll="0" defaultSubtotal="0">
      <items count="4">
        <item x="0"/>
        <item x="1"/>
        <item x="2"/>
        <item x="3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axis="axisPage" compact="0" outline="0" subtotalTop="0" showAll="0" includeNewItemsInFilter="1" sortType="ascending" rankBy="0">
      <items count="13">
        <item x="2"/>
        <item x="3"/>
        <item x="4"/>
        <item x="5"/>
        <item x="6"/>
        <item x="7"/>
        <item x="8"/>
        <item x="9"/>
        <item x="10"/>
        <item x="11"/>
        <item x="0"/>
        <item x="1"/>
        <item t="default"/>
      </items>
    </pivotField>
    <pivotField axis="axisPage" compact="0" outline="0" subtotalTop="0" showAll="0" includeNewItemsInFilter="1">
      <items count="5">
        <item x="2"/>
        <item x="3"/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 sortType="ascending" rankBy="0">
      <items count="10">
        <item x="0"/>
        <item x="4"/>
        <item x="2"/>
        <item x="8"/>
        <item x="7"/>
        <item x="1"/>
        <item x="3"/>
        <item x="6"/>
        <item x="5"/>
        <item t="default"/>
      </items>
    </pivotField>
    <pivotField dataField="1" compact="0" numFmtId="3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howAll="0" defaultSubtotal="0">
      <items count="2">
        <item x="1"/>
        <item x="0"/>
      </items>
    </pivotField>
    <pivotField compact="0" numFmtId="3" outline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48"/>
    <field x="44"/>
  </rowFields>
  <rowItems count="8">
    <i>
      <x v="1"/>
      <x/>
    </i>
    <i r="1">
      <x v="1"/>
    </i>
    <i r="1">
      <x v="2"/>
    </i>
    <i r="1">
      <x v="5"/>
    </i>
    <i r="1">
      <x v="6"/>
    </i>
    <i r="1">
      <x v="7"/>
    </i>
    <i r="1">
      <x v="8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7">
    <pageField fld="6" hier="0"/>
    <pageField fld="9" hier="-1"/>
    <pageField fld="7" hier="-1"/>
    <pageField fld="5" hier="-1"/>
    <pageField fld="41" hier="0"/>
    <pageField fld="42" hier="0"/>
    <pageField fld="43" hier="-1"/>
  </pageFields>
  <dataFields count="5">
    <dataField name="Totaal gewicht (kg)" fld="45" baseField="42" baseItem="0" numFmtId="3"/>
    <dataField name="Som van Grondstof" fld="50" baseField="43" baseItem="0" numFmtId="3"/>
    <dataField name="Som van Groene energie" fld="51" baseField="43" baseItem="0" numFmtId="3"/>
    <dataField name="Som van Grijze energie" fld="52" baseField="43" baseItem="0" numFmtId="3"/>
    <dataField name="Som van Afval" fld="53" baseField="43" baseItem="0" numFmtId="3"/>
  </dataFields>
  <formats count="9">
    <format dxfId="8">
      <pivotArea field="48" type="button" dataOnly="0" labelOnly="1" outline="0" axis="axisRow" fieldPosition="0"/>
    </format>
    <format dxfId="7">
      <pivotArea field="44" type="button" dataOnly="0" labelOnly="1" outline="0" axis="axisRow" fieldPosition="1"/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dataOnly="0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filters count="1">
    <filter fld="48" type="captionEqual" evalOrder="-1" id="1" stringValue1="ja">
      <autoFilter ref="A1">
        <filterColumn colId="0">
          <filters>
            <filter val="ja"/>
          </filters>
        </filterColumn>
      </autoFilter>
    </filter>
  </filters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Draaitabel10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outline="1" outlineData="1" multipleFieldFilters="0">
  <location ref="H16:H17" firstHeaderRow="1" firstDataRow="1" firstDataCol="1"/>
  <pivotFields count="5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t="default"/>
      </items>
    </pivotField>
    <pivotField showAll="0"/>
    <pivotField showAll="0"/>
    <pivotField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</pivotFields>
  <rowFields count="2">
    <field x="45"/>
    <field x="35"/>
  </rowFields>
  <rowItems count="1">
    <i t="grand">
      <x/>
    </i>
  </rowItems>
  <colItems count="1">
    <i/>
  </colItems>
  <pivotTableStyleInfo name="PivotStyleLight16" showRowHeaders="1" showColHeaders="1" showRowStripes="0" showColStripes="0" showLastColumn="1"/>
  <filters count="1">
    <filter fld="45" type="captionEqual" evalOrder="-1" id="1" stringValue1="#N/B">
      <autoFilter ref="A1">
        <filterColumn colId="0">
          <filters>
            <filter val="#N/B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2000000}" name="Draaitabel4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outline="1" outlineData="1" multipleFieldFilters="0">
  <location ref="E16:E17" firstHeaderRow="1" firstDataRow="1" firstDataCol="1"/>
  <pivotFields count="5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55">
        <item x="38"/>
        <item x="50"/>
        <item x="48"/>
        <item x="41"/>
        <item x="40"/>
        <item x="52"/>
        <item x="46"/>
        <item x="47"/>
        <item x="44"/>
        <item x="18"/>
        <item x="28"/>
        <item x="25"/>
        <item x="39"/>
        <item x="49"/>
        <item x="35"/>
        <item x="42"/>
        <item x="43"/>
        <item x="53"/>
        <item x="51"/>
        <item x="45"/>
        <item x="20"/>
        <item x="24"/>
        <item x="15"/>
        <item x="16"/>
        <item x="34"/>
        <item x="12"/>
        <item x="36"/>
        <item x="5"/>
        <item x="27"/>
        <item x="37"/>
        <item x="9"/>
        <item x="21"/>
        <item x="1"/>
        <item x="4"/>
        <item x="31"/>
        <item x="0"/>
        <item x="2"/>
        <item x="17"/>
        <item x="26"/>
        <item x="10"/>
        <item x="3"/>
        <item x="8"/>
        <item x="30"/>
        <item x="29"/>
        <item x="32"/>
        <item x="19"/>
        <item x="7"/>
        <item x="22"/>
        <item x="14"/>
        <item x="11"/>
        <item x="13"/>
        <item x="23"/>
        <item x="33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67">
        <item x="0"/>
        <item x="4"/>
        <item x="18"/>
        <item x="3"/>
        <item x="15"/>
        <item x="17"/>
        <item x="16"/>
        <item x="1"/>
        <item x="9"/>
        <item x="8"/>
        <item x="60"/>
        <item x="65"/>
        <item x="44"/>
        <item x="2"/>
        <item x="45"/>
        <item x="43"/>
        <item x="62"/>
        <item x="61"/>
        <item x="59"/>
        <item x="6"/>
        <item x="36"/>
        <item x="37"/>
        <item x="35"/>
        <item x="41"/>
        <item x="42"/>
        <item x="58"/>
        <item x="40"/>
        <item x="22"/>
        <item x="63"/>
        <item x="25"/>
        <item x="64"/>
        <item x="56"/>
        <item x="24"/>
        <item x="23"/>
        <item x="5"/>
        <item x="14"/>
        <item x="47"/>
        <item x="48"/>
        <item x="46"/>
        <item x="54"/>
        <item x="52"/>
        <item x="30"/>
        <item x="55"/>
        <item x="39"/>
        <item x="53"/>
        <item x="38"/>
        <item x="31"/>
        <item x="10"/>
        <item x="29"/>
        <item x="13"/>
        <item x="12"/>
        <item x="11"/>
        <item x="27"/>
        <item x="28"/>
        <item x="26"/>
        <item x="7"/>
        <item x="57"/>
        <item x="34"/>
        <item x="33"/>
        <item x="32"/>
        <item x="19"/>
        <item x="21"/>
        <item x="20"/>
        <item x="50"/>
        <item x="51"/>
        <item x="49"/>
        <item t="default"/>
      </items>
    </pivotField>
    <pivotField showAll="0"/>
    <pivotField showAll="0"/>
    <pivotField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</pivotFields>
  <rowFields count="2">
    <field x="45"/>
    <field x="25"/>
  </rowFields>
  <rowItems count="1">
    <i t="grand">
      <x/>
    </i>
  </rowItems>
  <colItems count="1">
    <i/>
  </colItems>
  <pivotTableStyleInfo name="PivotStyleLight16" showRowHeaders="1" showColHeaders="1" showRowStripes="0" showColStripes="0" showLastColumn="1"/>
  <filters count="1">
    <filter fld="45" type="captionEqual" evalOrder="-1" id="1" stringValue1="#N/B">
      <autoFilter ref="A1">
        <filterColumn colId="0">
          <filters>
            <filter val="#N/B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outline="1" outlineData="1" multipleFieldFilters="0">
  <location ref="A3:B27" firstHeaderRow="1" firstDataRow="1" firstDataCol="1"/>
  <pivotFields count="5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</pivotFields>
  <rowFields count="1">
    <field x="33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dataFields count="1">
    <dataField name="Som van Omzet" fld="32" baseField="3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Draaitabel1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itemPrintTitles="1" createdVersion="5" indent="0" compact="0" compactData="0" gridDropZones="1" chartFormat="6">
  <location ref="A8:H16" firstHeaderRow="0" firstDataRow="1" firstDataCol="2" rowPageCount="6" colPageCount="1"/>
  <pivotFields count="54"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includeNewItemsInFilter="1" sortType="ascending">
      <items count="31">
        <item x="26"/>
        <item x="5"/>
        <item x="15"/>
        <item x="29"/>
        <item x="27"/>
        <item x="18"/>
        <item x="19"/>
        <item x="28"/>
        <item x="1"/>
        <item x="8"/>
        <item x="10"/>
        <item x="14"/>
        <item x="16"/>
        <item x="17"/>
        <item x="0"/>
        <item x="22"/>
        <item x="21"/>
        <item x="24"/>
        <item x="23"/>
        <item x="9"/>
        <item x="4"/>
        <item x="2"/>
        <item x="6"/>
        <item x="3"/>
        <item x="11"/>
        <item x="20"/>
        <item x="13"/>
        <item x="12"/>
        <item x="25"/>
        <item x="7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sortType="ascending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includeNewItemsInFilter="1" sortType="ascending">
      <items count="13">
        <item x="2"/>
        <item x="3"/>
        <item x="4"/>
        <item x="5"/>
        <item x="6"/>
        <item x="7"/>
        <item x="8"/>
        <item x="9"/>
        <item x="10"/>
        <item x="11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includeNewItemsInFilter="1">
      <items count="5">
        <item x="2"/>
        <item x="3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multipleItemSelectionAllowed="1" showAll="0" includeNewItemsInFilter="1" sortType="ascending">
      <items count="10">
        <item x="0"/>
        <item x="4"/>
        <item x="2"/>
        <item x="8"/>
        <item x="7"/>
        <item x="1"/>
        <item x="3"/>
        <item x="6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name="Kosten2"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8"/>
    <field x="44"/>
  </rowFields>
  <rowItems count="8">
    <i>
      <x v="1"/>
      <x/>
    </i>
    <i r="1">
      <x v="1"/>
    </i>
    <i r="1">
      <x v="2"/>
    </i>
    <i r="1">
      <x v="5"/>
    </i>
    <i r="1">
      <x v="6"/>
    </i>
    <i r="1">
      <x v="7"/>
    </i>
    <i r="1">
      <x v="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6">
    <pageField fld="6" hier="-1"/>
    <pageField fld="9" hier="-1"/>
    <pageField fld="7" hier="-1"/>
    <pageField fld="5" hier="-1"/>
    <pageField fld="41" hier="0"/>
    <pageField fld="42" hier="0"/>
  </pageFields>
  <dataFields count="6">
    <dataField name="Totaalgewicht (kg)" fld="45" baseField="0" baseItem="0"/>
    <dataField name="Grondstof (kg)" fld="50" baseField="0" baseItem="0"/>
    <dataField name="Groene energie (kg)" fld="51" baseField="0" baseItem="0"/>
    <dataField name="Grijze energie (kg)" fld="52" baseField="0" baseItem="0"/>
    <dataField name="Afval (kg)" fld="53" baseField="0" baseItem="0"/>
    <dataField name="Som van kg CO2vermeden per ton" fld="49" baseField="0" baseItem="0"/>
  </dataFields>
  <formats count="7">
    <format dxfId="90">
      <pivotArea type="all" dataOnly="0" outline="0" fieldPosition="0"/>
    </format>
    <format dxfId="89">
      <pivotArea field="44" type="button" dataOnly="0" labelOnly="1" outline="0" axis="axisRow" fieldPosition="1"/>
    </format>
    <format dxfId="88">
      <pivotArea dataOnly="0" labelOnly="1" outline="0" fieldPosition="0">
        <references count="1">
          <reference field="44" count="0"/>
        </references>
      </pivotArea>
    </format>
    <format dxfId="87">
      <pivotArea type="all" dataOnly="0" outline="0" fieldPosition="0"/>
    </format>
    <format dxfId="86">
      <pivotArea outline="0" collapsedLevelsAreSubtotals="1" fieldPosition="0"/>
    </format>
    <format dxfId="85">
      <pivotArea dataOnly="0" labelOnly="1" outline="0" fieldPosition="0">
        <references count="1">
          <reference field="9" count="0"/>
        </references>
      </pivotArea>
    </format>
    <format dxfId="84">
      <pivotArea dataOnly="0" labelOnly="1" grandRow="1" outline="0" fieldPosition="0"/>
    </format>
  </formats>
  <pivotTableStyleInfo name="PivotStyleMedium9" showRowHeaders="1" showColHeaders="1" showRowStripes="0" showColStripes="0" showLastColumn="1"/>
  <filters count="1">
    <filter fld="48" type="captionEqual" evalOrder="-1" id="1" stringValue1="ja">
      <autoFilter ref="A1">
        <filterColumn colId="0">
          <filters>
            <filter val="ja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Draaitabel3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colGrandTotals="0" itemPrintTitles="1" createdVersion="5" indent="0" compact="0" compactData="0" gridDropZones="1" chartFormat="8">
  <location ref="A11:C25" firstHeaderRow="1" firstDataRow="2" firstDataCol="1" rowPageCount="5" colPageCount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defaultSubtotal="0">
      <items count="2">
        <item x="0"/>
        <item x="1"/>
      </items>
    </pivotField>
    <pivotField axis="axisPage" compact="0" outline="0" subtotalTop="0" showAll="0" includeNewItemsInFilter="1" sortType="ascending">
      <items count="31">
        <item x="26"/>
        <item x="5"/>
        <item x="15"/>
        <item x="29"/>
        <item x="27"/>
        <item x="18"/>
        <item x="19"/>
        <item x="28"/>
        <item x="1"/>
        <item x="8"/>
        <item x="10"/>
        <item x="14"/>
        <item x="16"/>
        <item x="17"/>
        <item x="0"/>
        <item x="22"/>
        <item x="21"/>
        <item x="24"/>
        <item x="23"/>
        <item x="9"/>
        <item x="4"/>
        <item x="2"/>
        <item x="6"/>
        <item x="3"/>
        <item x="11"/>
        <item x="20"/>
        <item x="13"/>
        <item x="12"/>
        <item x="25"/>
        <item x="7"/>
        <item t="default"/>
      </items>
    </pivotField>
    <pivotField axis="axisPage"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compact="0" outline="0" subtotalTop="0" showAll="0" defaultSubtotal="0"/>
    <pivotField axis="axisPage" compact="0" outline="0" subtotalTop="0" showAll="0" defaultSubtotal="0">
      <items count="4">
        <item x="0"/>
        <item x="1"/>
        <item x="2"/>
        <item x="3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axis="axisRow" compact="0" outline="0" subtotalTop="0" showAll="0" includeNewItemsInFilter="1" sortType="ascending">
      <items count="13">
        <item x="2"/>
        <item x="3"/>
        <item x="4"/>
        <item x="5"/>
        <item x="6"/>
        <item x="7"/>
        <item x="8"/>
        <item x="9"/>
        <item x="10"/>
        <item x="11"/>
        <item x="0"/>
        <item x="1"/>
        <item t="default"/>
      </items>
    </pivotField>
    <pivotField compact="0" outline="0" subtotalTop="0" showAll="0" includeNewItemsInFilter="1">
      <items count="5">
        <item x="1"/>
        <item x="2"/>
        <item x="3"/>
        <item x="0"/>
        <item t="default"/>
      </items>
    </pivotField>
    <pivotField axis="axisCol" compact="0" outline="0" subtotalTop="0" showAll="0" includeNewItemsInFilter="1" sortType="ascending">
      <items count="3">
        <item x="0"/>
        <item x="1"/>
        <item t="default"/>
      </items>
    </pivotField>
    <pivotField axis="axisPage" compact="0" outline="0" subtotalTop="0" multipleItemSelectionAllowed="1" showAll="0" includeNewItemsInFilter="1">
      <items count="10">
        <item x="0"/>
        <item x="6"/>
        <item x="1"/>
        <item x="4"/>
        <item x="7"/>
        <item x="2"/>
        <item x="3"/>
        <item x="5"/>
        <item x="8"/>
        <item t="default"/>
      </items>
    </pivotField>
    <pivotField compact="0" numFmtId="3" outline="0" subtotalTop="0" showAll="0" includeNewItemsInFilter="1"/>
    <pivotField name="Kosten2" compact="0" outline="0" subtotalTop="0" showAll="0" includeNewItemsInFilter="1"/>
    <pivotField dataField="1" compact="0" outline="0" subtotalTop="0" showAll="0" includeNewItemsInFilter="1"/>
    <pivotField compact="0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1">
    <field x="4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3"/>
  </colFields>
  <colItems count="2">
    <i>
      <x/>
    </i>
    <i>
      <x v="1"/>
    </i>
  </colItems>
  <pageFields count="5">
    <pageField fld="6" hier="0"/>
    <pageField fld="7" hier="-1"/>
    <pageField fld="9" hier="-1"/>
    <pageField fld="5" hier="-1"/>
    <pageField fld="44" hier="-1"/>
  </pageFields>
  <dataFields count="1">
    <dataField name="Som van Opbrengsten" fld="47" baseField="40" baseItem="0" numFmtId="42"/>
  </dataFields>
  <formats count="7">
    <format dxfId="83">
      <pivotArea type="all" dataOnly="0" outline="0" fieldPosition="0"/>
    </format>
    <format dxfId="82">
      <pivotArea outline="0" fieldPosition="0">
        <references count="1">
          <reference field="4294967294" count="1">
            <x v="0"/>
          </reference>
        </references>
      </pivotArea>
    </format>
    <format dxfId="81">
      <pivotArea type="all" dataOnly="0" outline="0" fieldPosition="0"/>
    </format>
    <format dxfId="80">
      <pivotArea outline="0" collapsedLevelsAreSubtotals="1" fieldPosition="0"/>
    </format>
    <format dxfId="79">
      <pivotArea field="41" type="button" dataOnly="0" labelOnly="1" outline="0" axis="axisRow" fieldPosition="0"/>
    </format>
    <format dxfId="78">
      <pivotArea dataOnly="0" labelOnly="1" outline="0" fieldPosition="0">
        <references count="1">
          <reference field="41" count="0"/>
        </references>
      </pivotArea>
    </format>
    <format dxfId="77">
      <pivotArea dataOnly="0" labelOnly="1" grandRow="1" outline="0" fieldPosition="0"/>
    </format>
  </formats>
  <chartFormats count="4">
    <chartFormat chart="7" format="2" series="1">
      <pivotArea type="data" outline="0" fieldPosition="0"/>
    </chartFormat>
    <chartFormat chart="7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43" count="1" selected="0">
            <x v="0"/>
          </reference>
        </references>
      </pivotArea>
    </chartFormat>
    <chartFormat chart="7" format="6" series="1">
      <pivotArea type="data" outline="0" fieldPosition="0">
        <references count="2">
          <reference field="4294967294" count="1" selected="0">
            <x v="0"/>
          </reference>
          <reference field="43" count="1" selected="0">
            <x v="1"/>
          </reference>
        </references>
      </pivotArea>
    </chartFormat>
  </chartFormat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Draaitabel1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itemPrintTitles="1" createdVersion="5" indent="0" compact="0" compactData="0" gridDropZones="1" chartFormat="8">
  <location ref="I15:J25" firstHeaderRow="1" firstDataRow="1" firstDataCol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ubtotalTop="0" showAll="0" includeNewItemsInFilter="1" sortType="ascending">
      <items count="31">
        <item x="26"/>
        <item x="5"/>
        <item x="15"/>
        <item x="29"/>
        <item x="27"/>
        <item x="18"/>
        <item x="19"/>
        <item x="28"/>
        <item x="1"/>
        <item x="8"/>
        <item x="10"/>
        <item x="14"/>
        <item x="16"/>
        <item x="17"/>
        <item x="0"/>
        <item x="22"/>
        <item x="21"/>
        <item x="24"/>
        <item x="23"/>
        <item x="9"/>
        <item x="4"/>
        <item x="2"/>
        <item x="6"/>
        <item x="3"/>
        <item x="11"/>
        <item x="20"/>
        <item x="13"/>
        <item x="12"/>
        <item x="25"/>
        <item x="7"/>
        <item t="default"/>
      </items>
    </pivotField>
    <pivotField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7"/>
        <item x="13"/>
        <item x="14"/>
        <item x="15"/>
        <item x="16"/>
        <item x="17"/>
        <item x="26"/>
        <item x="25"/>
        <item x="18"/>
        <item x="19"/>
        <item x="22"/>
        <item x="21"/>
        <item x="23"/>
        <item x="24"/>
        <item x="12"/>
        <item x="20"/>
      </items>
    </pivotField>
    <pivotField compact="0" outline="0" subtotalTop="0" showAll="0" defaultSubtotal="0"/>
    <pivotField compact="0" outline="0" subtotalTop="0" showAll="0" defaultSubtotal="0">
      <items count="4">
        <item x="1"/>
        <item x="3"/>
        <item x="2"/>
        <item x="0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compact="0" outline="0" subtotalTop="0" showAll="0" includeNewItemsInFilter="1" sortType="ascending">
      <items count="13">
        <item x="2"/>
        <item x="3"/>
        <item x="4"/>
        <item x="5"/>
        <item x="6"/>
        <item x="7"/>
        <item x="8"/>
        <item x="9"/>
        <item x="10"/>
        <item x="11"/>
        <item x="0"/>
        <item x="1"/>
        <item t="default"/>
      </items>
    </pivotField>
    <pivotField compact="0" outline="0" subtotalTop="0" showAll="0" includeNewItemsInFilter="1">
      <items count="5">
        <item x="1"/>
        <item x="2"/>
        <item x="3"/>
        <item x="0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 sortType="descending">
      <items count="10">
        <item x="5"/>
        <item x="6"/>
        <item x="3"/>
        <item x="1"/>
        <item x="7"/>
        <item x="8"/>
        <item x="2"/>
        <item x="4"/>
        <item x="0"/>
        <item t="default"/>
      </items>
    </pivotField>
    <pivotField compact="0" numFmtId="3" outline="0" subtotalTop="0" showAll="0" includeNewItemsInFilter="1"/>
    <pivotField name="Kosten2" compact="0" outline="0" subtotalTop="0" showAll="0" includeNewItemsInFilter="1"/>
    <pivotField dataField="1" compact="0" outline="0" subtotalTop="0" showAll="0" includeNewItemsInFilter="1"/>
    <pivotField compact="0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1">
    <field x="44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Opbrengsten" fld="47" showDataAs="percentOfCol" baseField="43" baseItem="0" numFmtId="10"/>
  </dataFields>
  <formats count="7">
    <format dxfId="67">
      <pivotArea type="all" dataOnly="0" outline="0" fieldPosition="0"/>
    </format>
    <format dxfId="66">
      <pivotArea outline="0" fieldPosition="0">
        <references count="1">
          <reference field="4294967294" count="1">
            <x v="0"/>
          </reference>
        </references>
      </pivotArea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44" type="button" dataOnly="0" labelOnly="1" outline="0" axis="axisRow" fieldPosition="0"/>
    </format>
    <format dxfId="62">
      <pivotArea dataOnly="0" labelOnly="1" outline="0" fieldPosition="0">
        <references count="1">
          <reference field="44" count="0"/>
        </references>
      </pivotArea>
    </format>
    <format dxfId="61">
      <pivotArea dataOnly="0" labelOnly="1" grandRow="1" outline="0" fieldPosition="0"/>
    </format>
  </formats>
  <chartFormats count="2">
    <chartFormat chart="7" format="2" series="1">
      <pivotArea type="data" outline="0" fieldPosition="0"/>
    </chartFormat>
    <chartFormat chart="7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1000000}" name="Draaitabel3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itemPrintTitles="1" createdVersion="5" indent="0" compact="0" compactData="0" gridDropZones="1" chartFormat="6">
  <location ref="A13:C23" firstHeaderRow="0" firstDataRow="1" firstDataCol="1" rowPageCount="7" colPageCount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defaultSubtotal="0">
      <items count="2">
        <item x="0"/>
        <item x="1"/>
      </items>
    </pivotField>
    <pivotField axis="axisPage" compact="0" outline="0" subtotalTop="0" showAll="0" includeNewItemsInFilter="1" sortType="ascending">
      <items count="31">
        <item x="26"/>
        <item x="5"/>
        <item x="15"/>
        <item x="29"/>
        <item x="27"/>
        <item x="18"/>
        <item x="19"/>
        <item x="28"/>
        <item x="1"/>
        <item x="8"/>
        <item x="10"/>
        <item x="14"/>
        <item x="16"/>
        <item x="17"/>
        <item x="0"/>
        <item x="22"/>
        <item x="21"/>
        <item x="24"/>
        <item x="23"/>
        <item x="9"/>
        <item x="4"/>
        <item x="2"/>
        <item x="6"/>
        <item x="3"/>
        <item x="11"/>
        <item x="20"/>
        <item x="13"/>
        <item x="12"/>
        <item x="25"/>
        <item x="7"/>
        <item t="default"/>
      </items>
    </pivotField>
    <pivotField axis="axisPage"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compact="0" outline="0" subtotalTop="0" showAll="0" defaultSubtotal="0"/>
    <pivotField axis="axisPage" compact="0" outline="0" subtotalTop="0" showAll="0" defaultSubtotal="0">
      <items count="4">
        <item x="0"/>
        <item x="1"/>
        <item x="2"/>
        <item x="3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axis="axisPage" compact="0" outline="0" subtotalTop="0" showAll="0" includeNewItemsInFilter="1" sortType="ascending">
      <items count="13">
        <item x="2"/>
        <item x="3"/>
        <item x="4"/>
        <item x="5"/>
        <item x="6"/>
        <item x="7"/>
        <item x="8"/>
        <item x="9"/>
        <item x="10"/>
        <item x="11"/>
        <item x="0"/>
        <item x="1"/>
        <item t="default"/>
      </items>
    </pivotField>
    <pivotField axis="axisPage" compact="0" outline="0" subtotalTop="0" showAll="0" includeNewItemsInFilter="1">
      <items count="5">
        <item x="2"/>
        <item x="3"/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 sortType="ascending">
      <items count="10">
        <item x="0"/>
        <item x="4"/>
        <item x="2"/>
        <item x="8"/>
        <item x="7"/>
        <item x="1"/>
        <item x="3"/>
        <item x="6"/>
        <item x="5"/>
        <item t="default"/>
      </items>
    </pivotField>
    <pivotField compact="0" numFmtId="3" outline="0" subtotalTop="0" showAll="0" includeNewItemsInFilter="1"/>
    <pivotField name="Kosten2" compact="0" outline="0" subtotalTop="0" showAll="0" includeNewItemsInFilter="1"/>
    <pivotField dataField="1" compact="0" outline="0" subtotalTop="0" showAll="0" includeNewItemsInFilter="1"/>
    <pivotField compact="0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1">
    <field x="44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pageFields count="7">
    <pageField fld="6" hier="0"/>
    <pageField fld="9" hier="-1"/>
    <pageField fld="7" hier="-1"/>
    <pageField fld="5" hier="-1"/>
    <pageField fld="41" hier="0"/>
    <pageField fld="42" hier="0"/>
    <pageField fld="43" hier="-1"/>
  </pageFields>
  <dataFields count="2">
    <dataField name="Som van Opbrengsten" fld="47" baseField="43" baseItem="0" numFmtId="42"/>
    <dataField name="Percentage" fld="47" showDataAs="percentOfCol" baseField="43" baseItem="0" numFmtId="10"/>
  </dataFields>
  <formats count="8">
    <format dxfId="75">
      <pivotArea type="all" dataOnly="0" outline="0" fieldPosition="0"/>
    </format>
    <format dxfId="74">
      <pivotArea outline="0" fieldPosition="0">
        <references count="1">
          <reference field="4294967294" count="1">
            <x v="0"/>
          </reference>
        </references>
      </pivotArea>
    </format>
    <format dxfId="73">
      <pivotArea outline="0" fieldPosition="0">
        <references count="1">
          <reference field="4294967294" count="1">
            <x v="1"/>
          </reference>
        </references>
      </pivotArea>
    </format>
    <format dxfId="72">
      <pivotArea type="all" dataOnly="0" outline="0" fieldPosition="0"/>
    </format>
    <format dxfId="71">
      <pivotArea outline="0" collapsedLevelsAreSubtotals="1" fieldPosition="0"/>
    </format>
    <format dxfId="70">
      <pivotArea field="44" type="button" dataOnly="0" labelOnly="1" outline="0" axis="axisRow" fieldPosition="0"/>
    </format>
    <format dxfId="69">
      <pivotArea dataOnly="0" labelOnly="1" outline="0" fieldPosition="0">
        <references count="1">
          <reference field="44" count="0"/>
        </references>
      </pivotArea>
    </format>
    <format dxfId="68">
      <pivotArea dataOnly="0" labelOnly="1" grandRow="1" outline="0" fieldPosition="0"/>
    </format>
  </format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Draaitabel3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colGrandTotals="0" itemPrintTitles="1" createdVersion="5" indent="0" compact="0" compactData="0" gridDropZones="1" chartFormat="8">
  <location ref="A11:C25" firstHeaderRow="1" firstDataRow="2" firstDataCol="1" rowPageCount="5" colPageCount="1"/>
  <pivotFields count="5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defaultSubtotal="0">
      <items count="2">
        <item x="0"/>
        <item x="1"/>
      </items>
    </pivotField>
    <pivotField axis="axisPage" compact="0" outline="0" subtotalTop="0" showAll="0" includeNewItemsInFilter="1" sortType="ascending">
      <items count="31">
        <item x="26"/>
        <item x="5"/>
        <item x="15"/>
        <item x="29"/>
        <item x="27"/>
        <item x="18"/>
        <item x="19"/>
        <item x="28"/>
        <item x="1"/>
        <item x="8"/>
        <item x="10"/>
        <item x="14"/>
        <item x="16"/>
        <item x="17"/>
        <item x="0"/>
        <item x="22"/>
        <item x="21"/>
        <item x="24"/>
        <item x="23"/>
        <item x="9"/>
        <item x="4"/>
        <item x="2"/>
        <item x="6"/>
        <item x="3"/>
        <item x="11"/>
        <item x="20"/>
        <item x="13"/>
        <item x="12"/>
        <item x="25"/>
        <item x="7"/>
        <item t="default"/>
      </items>
    </pivotField>
    <pivotField axis="axisPage" compact="0" outline="0" subtotalTop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compact="0" outline="0" subtotalTop="0" showAll="0" defaultSubtotal="0"/>
    <pivotField axis="axisPage" compact="0" outline="0" subtotalTop="0" showAll="0" defaultSubtotal="0">
      <items count="4">
        <item x="0"/>
        <item x="1"/>
        <item x="2"/>
        <item x="3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defaultSubtotal="0"/>
    <pivotField compact="0" outline="0" showAll="0"/>
    <pivotField compact="0" outline="0" subtotalTop="0" showAll="0" includeNewItemsInFilter="1"/>
    <pivotField axis="axisRow" compact="0" outline="0" subtotalTop="0" showAll="0" includeNewItemsInFilter="1" sortType="ascending">
      <items count="13">
        <item x="2"/>
        <item x="3"/>
        <item x="4"/>
        <item x="5"/>
        <item x="6"/>
        <item x="7"/>
        <item x="8"/>
        <item x="9"/>
        <item x="10"/>
        <item x="11"/>
        <item x="0"/>
        <item x="1"/>
        <item t="default"/>
      </items>
    </pivotField>
    <pivotField compact="0" outline="0" subtotalTop="0" showAll="0" includeNewItemsInFilter="1">
      <items count="5">
        <item x="1"/>
        <item x="2"/>
        <item x="3"/>
        <item x="0"/>
        <item t="default"/>
      </items>
    </pivotField>
    <pivotField axis="axisCol" compact="0" outline="0" subtotalTop="0" showAll="0" includeNewItemsInFilter="1" sortType="ascending">
      <items count="3">
        <item x="0"/>
        <item x="1"/>
        <item t="default"/>
      </items>
    </pivotField>
    <pivotField axis="axisPage" compact="0" outline="0" subtotalTop="0" multipleItemSelectionAllowed="1" showAll="0" includeNewItemsInFilter="1">
      <items count="10">
        <item x="0"/>
        <item x="6"/>
        <item x="1"/>
        <item x="4"/>
        <item x="7"/>
        <item x="2"/>
        <item x="3"/>
        <item x="5"/>
        <item x="8"/>
        <item t="default"/>
      </items>
    </pivotField>
    <pivotField dataField="1" compact="0" numFmtId="3" outline="0" subtotalTop="0" showAll="0" includeNewItemsInFilter="1"/>
    <pivotField name="Kosten2"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1">
    <field x="4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3"/>
  </colFields>
  <colItems count="2">
    <i>
      <x/>
    </i>
    <i>
      <x v="1"/>
    </i>
  </colItems>
  <pageFields count="5">
    <pageField fld="6" hier="0"/>
    <pageField fld="7" hier="-1"/>
    <pageField fld="9" hier="-1"/>
    <pageField fld="5" hier="-1"/>
    <pageField fld="44" hier="-1"/>
  </pageFields>
  <dataFields count="1">
    <dataField name="Gewicht (kg)" fld="45" baseField="40" baseItem="0" numFmtId="3"/>
  </dataFields>
  <formats count="12">
    <format dxfId="60">
      <pivotArea type="all" dataOnly="0" outline="0" fieldPosition="0"/>
    </format>
    <format dxfId="59">
      <pivotArea outline="0" fieldPosition="0">
        <references count="1">
          <reference field="4294967294" count="1">
            <x v="0"/>
          </reference>
        </references>
      </pivotArea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field="41" type="button" dataOnly="0" labelOnly="1" outline="0" axis="axisRow" fieldPosition="0"/>
    </format>
    <format dxfId="55">
      <pivotArea dataOnly="0" labelOnly="1" outline="0" fieldPosition="0">
        <references count="1">
          <reference field="41" count="0"/>
        </references>
      </pivotArea>
    </format>
    <format dxfId="54">
      <pivotArea dataOnly="0" labelOnly="1" grandRow="1" outline="0" fieldPosition="0"/>
    </format>
    <format dxfId="53">
      <pivotArea type="origin" dataOnly="0" labelOnly="1" outline="0" fieldPosition="0"/>
    </format>
    <format dxfId="52">
      <pivotArea field="43" type="button" dataOnly="0" labelOnly="1" outline="0" axis="axisCol" fieldPosition="0"/>
    </format>
    <format dxfId="51">
      <pivotArea type="topRight" dataOnly="0" labelOnly="1" outline="0" fieldPosition="0"/>
    </format>
    <format dxfId="50">
      <pivotArea field="41" type="button" dataOnly="0" labelOnly="1" outline="0" axis="axisRow" fieldPosition="0"/>
    </format>
    <format dxfId="49">
      <pivotArea dataOnly="0" labelOnly="1" outline="0" fieldPosition="0">
        <references count="1">
          <reference field="43" count="0"/>
        </references>
      </pivotArea>
    </format>
  </formats>
  <chartFormats count="4">
    <chartFormat chart="7" format="2" series="1">
      <pivotArea type="data" outline="0" fieldPosition="0"/>
    </chartFormat>
    <chartFormat chart="7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43" count="1" selected="0">
            <x v="0"/>
          </reference>
        </references>
      </pivotArea>
    </chartFormat>
    <chartFormat chart="7" format="6" series="1">
      <pivotArea type="data" outline="0" fieldPosition="0">
        <references count="2">
          <reference field="4294967294" count="1" selected="0">
            <x v="0"/>
          </reference>
          <reference field="43" count="1" selected="0">
            <x v="1"/>
          </reference>
        </references>
      </pivotArea>
    </chartFormat>
  </chartFormat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cturen" displayName="facturen" ref="A1:BB692" totalsRowShown="0" headerRowDxfId="147" headerRowBorderDxfId="146" tableBorderDxfId="145">
  <autoFilter ref="A1:BB692" xr:uid="{00000000-0009-0000-0100-000001000000}"/>
  <tableColumns count="54">
    <tableColumn id="1" xr3:uid="{00000000-0010-0000-0000-000001000000}" name="Fact. debiteur" dataDxfId="144"/>
    <tableColumn id="2" xr3:uid="{00000000-0010-0000-0000-000002000000}" name="Relat. Debiteur" dataDxfId="143"/>
    <tableColumn id="3" xr3:uid="{00000000-0010-0000-0000-000003000000}" name="Naam relatie" dataDxfId="142"/>
    <tableColumn id="4" xr3:uid="{00000000-0010-0000-0000-000004000000}" name="TvD" dataDxfId="141"/>
    <tableColumn id="5" xr3:uid="{00000000-0010-0000-0000-000005000000}" name="Organisatie" dataDxfId="140"/>
    <tableColumn id="6" xr3:uid="{00000000-0010-0000-0000-000006000000}" name="Afdeling/PO" dataDxfId="139"/>
    <tableColumn id="7" xr3:uid="{00000000-0010-0000-0000-000007000000}" name="Naam" dataDxfId="138"/>
    <tableColumn id="8" xr3:uid="{00000000-0010-0000-0000-000008000000}" name="Adres" dataDxfId="137"/>
    <tableColumn id="9" xr3:uid="{00000000-0010-0000-0000-000009000000}" name="Postcode" dataDxfId="136"/>
    <tableColumn id="10" xr3:uid="{00000000-0010-0000-0000-00000A000000}" name="Plaats" dataDxfId="135"/>
    <tableColumn id="11" xr3:uid="{00000000-0010-0000-0000-00000B000000}" name="Contract code" dataDxfId="134"/>
    <tableColumn id="12" xr3:uid="{00000000-0010-0000-0000-00000C000000}" name="Contract omschrijving" dataDxfId="133"/>
    <tableColumn id="13" xr3:uid="{00000000-0010-0000-0000-00000D000000}" name="Ingangsdatum" dataDxfId="132"/>
    <tableColumn id="14" xr3:uid="{00000000-0010-0000-0000-00000E000000}" name="Eind datum" dataDxfId="131"/>
    <tableColumn id="15" xr3:uid="{00000000-0010-0000-0000-00000F000000}" name="Opdracht nr." dataDxfId="130"/>
    <tableColumn id="16" xr3:uid="{00000000-0010-0000-0000-000010000000}" name="Afval code" dataDxfId="129"/>
    <tableColumn id="17" xr3:uid="{00000000-0010-0000-0000-000011000000}" name="Afval omschrijving" dataDxfId="128"/>
    <tableColumn id="18" xr3:uid="{00000000-0010-0000-0000-000012000000}" name="Eural code" dataDxfId="127"/>
    <tableColumn id="19" xr3:uid="{00000000-0010-0000-0000-000013000000}" name="Gebruikelijke naam" dataDxfId="126"/>
    <tableColumn id="20" xr3:uid="{00000000-0010-0000-0000-000014000000}" name="Afvalstroomnummer" dataDxfId="125"/>
    <tableColumn id="21" xr3:uid="{00000000-0010-0000-0000-000015000000}" name="Bonnummer" dataDxfId="124"/>
    <tableColumn id="22" xr3:uid="{00000000-0010-0000-0000-000016000000}" name="Container" dataDxfId="123"/>
    <tableColumn id="23" xr3:uid="{00000000-0010-0000-0000-000017000000}" name="Aantal" dataDxfId="122"/>
    <tableColumn id="24" xr3:uid="{00000000-0010-0000-0000-000018000000}" name="Eenheid" dataDxfId="121"/>
    <tableColumn id="25" xr3:uid="{00000000-0010-0000-0000-000019000000}" name="Artikel" dataDxfId="120"/>
    <tableColumn id="26" xr3:uid="{00000000-0010-0000-0000-00001A000000}" name="Artikel omschrijving" dataDxfId="119"/>
    <tableColumn id="27" xr3:uid="{00000000-0010-0000-0000-00001B000000}" name="BTW code" dataDxfId="118"/>
    <tableColumn id="28" xr3:uid="{00000000-0010-0000-0000-00001C000000}" name="BTW soort" dataDxfId="117"/>
    <tableColumn id="29" xr3:uid="{00000000-0010-0000-0000-00001D000000}" name="BTW klasse" dataDxfId="116"/>
    <tableColumn id="30" xr3:uid="{00000000-0010-0000-0000-00001E000000}" name="Kostendrager" dataDxfId="115"/>
    <tableColumn id="31" xr3:uid="{00000000-0010-0000-0000-00001F000000}" name="Factuurtekst" dataDxfId="114"/>
    <tableColumn id="32" xr3:uid="{00000000-0010-0000-0000-000020000000}" name="Eenheidsprijs" dataDxfId="113"/>
    <tableColumn id="33" xr3:uid="{00000000-0010-0000-0000-000021000000}" name="Omzet" dataDxfId="112"/>
    <tableColumn id="34" xr3:uid="{00000000-0010-0000-0000-000022000000}" name="Factuur" dataDxfId="111"/>
    <tableColumn id="35" xr3:uid="{00000000-0010-0000-0000-000023000000}" name="Rekening" dataDxfId="110"/>
    <tableColumn id="36" xr3:uid="{00000000-0010-0000-0000-000024000000}" name="Led. freq." dataDxfId="109"/>
    <tableColumn id="37" xr3:uid="{00000000-0010-0000-0000-000025000000}" name="Route" dataDxfId="108"/>
    <tableColumn id="38" xr3:uid="{00000000-0010-0000-0000-000026000000}" name="Printen op factuur" dataDxfId="107"/>
    <tableColumn id="47" xr3:uid="{00000000-0010-0000-0000-00002F000000}" name="Kenmerk" dataDxfId="106"/>
    <tableColumn id="54" xr3:uid="{00000000-0010-0000-0000-000036000000}" name="Controller" dataDxfId="105"/>
    <tableColumn id="39" xr3:uid="{00000000-0010-0000-0000-000027000000}" name="Maandnr" dataDxfId="104">
      <calculatedColumnFormula>MONTH(M2)</calculatedColumnFormula>
    </tableColumn>
    <tableColumn id="40" xr3:uid="{00000000-0010-0000-0000-000028000000}" name="Maand" dataDxfId="103">
      <calculatedColumnFormula>VLOOKUP(AO2,Data!J:K,2,0)</calculatedColumnFormula>
    </tableColumn>
    <tableColumn id="41" xr3:uid="{00000000-0010-0000-0000-000029000000}" name="Kwartaal" dataDxfId="102">
      <calculatedColumnFormula>IF(AO2&lt;=3,1,IF(AO2&lt;=6,2,IF(AO2&lt;=9,3,IF(AO2&lt;=12,4))))</calculatedColumnFormula>
    </tableColumn>
    <tableColumn id="42" xr3:uid="{00000000-0010-0000-0000-00002A000000}" name="Jaar" dataDxfId="101">
      <calculatedColumnFormula>YEAR(M2)</calculatedColumnFormula>
    </tableColumn>
    <tableColumn id="43" xr3:uid="{00000000-0010-0000-0000-00002B000000}" name="Afvalstroom" dataDxfId="100">
      <calculatedColumnFormula>VLOOKUP(AD2,Data!D:E,2,0)</calculatedColumnFormula>
    </tableColumn>
    <tableColumn id="44" xr3:uid="{00000000-0010-0000-0000-00002C000000}" name="Gewicht" dataDxfId="99">
      <calculatedColumnFormula>IF(X2="TON",IF(OR(LEFT(Z2,2)="TO",LEFT(Y2,2)="HA",Y2="TV ALG TON",Y2="AFVALBEL-TON",Y2="TANKW1-TON"),0,W2*1000),IF(OR(X2="KG",X2="LTR"),IF(OR(LEFT(Y2,2)="R ",LEFT(Y2,2)="HA",LEFT(Y2,2)="VK",LEFT(Z2,2)="TO"),0,W2),IF(X2="M3",VLOOKUP(Z2,Data!A:B,2,0)*W2,IF(AND(OR(X2="KEER",X2="STUK"),OR(LEFT(Y2,2)="LE",LEFT(Y2,2)="EL",LEFT(Y2,2)="LV")),VLOOKUP(Z2,Data!A:B,2,0)*W2,IF(X2="MAAND",IF(LEFT(Z2,2)="AB",IF(OR(LEFT(Y2,3)="AB ",LEFT(Y2,3)="ABW"),0,VLOOKUP(Z2,Data!A:B,2,0)*W2*VLOOKUP(AJ2,Data!G:H,2,0)*((N2-M2+1)/30.4)),0),0)))))</calculatedColumnFormula>
    </tableColumn>
    <tableColumn id="45" xr3:uid="{00000000-0010-0000-0000-00002D000000}" name="Kosten" dataDxfId="98">
      <calculatedColumnFormula>IF(AF2&gt;=0,AG2,)</calculatedColumnFormula>
    </tableColumn>
    <tableColumn id="46" xr3:uid="{00000000-0010-0000-0000-00002E000000}" name="Opbrengsten" dataDxfId="97">
      <calculatedColumnFormula>IF(AF2&lt;0,-AG2,)</calculatedColumnFormula>
    </tableColumn>
    <tableColumn id="53" xr3:uid="{00000000-0010-0000-0000-000035000000}" name="TNO gecertificeerd" dataDxfId="96">
      <calculatedColumnFormula>IFERROR(VLOOKUP(AS2,Data!M:S,2,0),"nee")</calculatedColumnFormula>
    </tableColumn>
    <tableColumn id="48" xr3:uid="{00000000-0010-0000-0000-000030000000}" name="kg CO2vermeden per ton" dataDxfId="95">
      <calculatedColumnFormula>IF(facturen[[#This Row],[TNO gecertificeerd]]="nee",0,VLOOKUP(AS2,Data!M:S,3,0)*(AT2/1000))</calculatedColumnFormula>
    </tableColumn>
    <tableColumn id="49" xr3:uid="{00000000-0010-0000-0000-000031000000}" name="Grondstof" dataDxfId="94">
      <calculatedColumnFormula>IF(facturen[[#This Row],[TNO gecertificeerd]]="nee",0,VLOOKUP(AS2,Data!M:S,4,0)*AT2)</calculatedColumnFormula>
    </tableColumn>
    <tableColumn id="50" xr3:uid="{00000000-0010-0000-0000-000032000000}" name="Groene energie" dataDxfId="93">
      <calculatedColumnFormula>IF(facturen[[#This Row],[TNO gecertificeerd]]="nee",0,VLOOKUP(AS2,Data!M:S,5,0)*AT2)</calculatedColumnFormula>
    </tableColumn>
    <tableColumn id="51" xr3:uid="{00000000-0010-0000-0000-000033000000}" name="Grijze energie" dataDxfId="92">
      <calculatedColumnFormula>IF(facturen[[#This Row],[TNO gecertificeerd]]="nee",0,VLOOKUP(AS2,Data!M:S,6,0)*AT2)</calculatedColumnFormula>
    </tableColumn>
    <tableColumn id="52" xr3:uid="{00000000-0010-0000-0000-000034000000}" name="Afval" dataDxfId="91">
      <calculatedColumnFormula>IF(facturen[[#This Row],[TNO gecertificeerd]]="nee",0,VLOOKUP(AS2,Data!M:S,7,0)*AT2)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DE0"/>
  </sheetPr>
  <dimension ref="A1:BB692"/>
  <sheetViews>
    <sheetView topLeftCell="AF1" workbookViewId="0">
      <pane ySplit="1" topLeftCell="A2" activePane="bottomLeft" state="frozen"/>
      <selection activeCell="E19" sqref="E19"/>
      <selection pane="bottomLeft" activeCell="AP24" sqref="AP24"/>
    </sheetView>
  </sheetViews>
  <sheetFormatPr defaultColWidth="9.140625" defaultRowHeight="12.75" x14ac:dyDescent="0.2"/>
  <cols>
    <col min="1" max="1" width="16" style="3" bestFit="1" customWidth="1"/>
    <col min="2" max="2" width="17" style="3" bestFit="1" customWidth="1"/>
    <col min="3" max="3" width="15" style="3" bestFit="1" customWidth="1"/>
    <col min="4" max="4" width="6.7109375" style="3" bestFit="1" customWidth="1"/>
    <col min="5" max="5" width="13.7109375" style="3" bestFit="1" customWidth="1"/>
    <col min="6" max="6" width="14.140625" style="4" bestFit="1" customWidth="1"/>
    <col min="7" max="7" width="9.28515625" style="3" bestFit="1" customWidth="1"/>
    <col min="8" max="8" width="8.5703125" style="3" bestFit="1" customWidth="1"/>
    <col min="9" max="9" width="11.5703125" style="3" bestFit="1" customWidth="1"/>
    <col min="10" max="10" width="12.85546875" style="3" bestFit="1" customWidth="1"/>
    <col min="11" max="11" width="16" style="3" bestFit="1" customWidth="1"/>
    <col min="12" max="12" width="23.28515625" style="3" bestFit="1" customWidth="1"/>
    <col min="13" max="13" width="16.28515625" style="5" customWidth="1"/>
    <col min="14" max="14" width="13.5703125" style="5" customWidth="1"/>
    <col min="15" max="15" width="14.5703125" style="3" customWidth="1"/>
    <col min="16" max="16" width="12.85546875" style="3" customWidth="1"/>
    <col min="17" max="17" width="20.28515625" style="3" customWidth="1"/>
    <col min="18" max="18" width="13" style="3" customWidth="1"/>
    <col min="19" max="19" width="21.42578125" style="3" customWidth="1"/>
    <col min="20" max="20" width="21.85546875" style="3" customWidth="1"/>
    <col min="21" max="21" width="14.42578125" style="3" customWidth="1"/>
    <col min="22" max="22" width="12.140625" style="3" customWidth="1"/>
    <col min="23" max="23" width="9.140625" style="5" customWidth="1"/>
    <col min="24" max="24" width="10.7109375" style="3" customWidth="1"/>
    <col min="25" max="25" width="19.7109375" style="3" bestFit="1" customWidth="1"/>
    <col min="26" max="26" width="40.7109375" style="3" bestFit="1" customWidth="1"/>
    <col min="27" max="28" width="12.5703125" style="3" customWidth="1"/>
    <col min="29" max="29" width="13.7109375" style="3" customWidth="1"/>
    <col min="30" max="30" width="15.5703125" style="3" customWidth="1"/>
    <col min="31" max="31" width="20.7109375" style="3" customWidth="1"/>
    <col min="32" max="32" width="15.5703125" style="5" customWidth="1"/>
    <col min="33" max="33" width="9.140625" style="6" customWidth="1"/>
    <col min="34" max="34" width="10.140625" style="3" customWidth="1"/>
    <col min="35" max="35" width="11.85546875" style="3" customWidth="1"/>
    <col min="36" max="36" width="12" style="3" customWidth="1"/>
    <col min="37" max="37" width="8.5703125" style="3" customWidth="1"/>
    <col min="38" max="38" width="19.85546875" style="3" customWidth="1"/>
    <col min="39" max="39" width="11.42578125" style="3" bestFit="1" customWidth="1"/>
    <col min="40" max="40" width="11.42578125" style="3" customWidth="1"/>
    <col min="41" max="41" width="11.28515625" style="9" customWidth="1"/>
    <col min="42" max="42" width="10" style="9" bestFit="1" customWidth="1"/>
    <col min="43" max="43" width="11.42578125" style="9" customWidth="1"/>
    <col min="44" max="44" width="7.28515625" style="9" customWidth="1"/>
    <col min="45" max="45" width="14" style="9" bestFit="1" customWidth="1"/>
    <col min="46" max="46" width="13" style="11" customWidth="1"/>
    <col min="47" max="47" width="9.42578125" style="3" bestFit="1" customWidth="1"/>
    <col min="48" max="48" width="14.85546875" style="3" bestFit="1" customWidth="1"/>
    <col min="49" max="49" width="14.85546875" style="46" customWidth="1"/>
    <col min="50" max="50" width="24" style="3" bestFit="1" customWidth="1"/>
    <col min="51" max="51" width="12" style="3" bestFit="1" customWidth="1"/>
    <col min="52" max="52" width="17.7109375" style="3" bestFit="1" customWidth="1"/>
    <col min="53" max="53" width="16.42578125" style="3" bestFit="1" customWidth="1"/>
    <col min="54" max="54" width="7.85546875" style="3" bestFit="1" customWidth="1"/>
    <col min="55" max="16384" width="9.140625" style="3"/>
  </cols>
  <sheetData>
    <row r="1" spans="1:54" s="13" customFormat="1" ht="15.75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18" t="s">
        <v>28</v>
      </c>
      <c r="AD1" s="18" t="s">
        <v>29</v>
      </c>
      <c r="AE1" s="18" t="s">
        <v>30</v>
      </c>
      <c r="AF1" s="18" t="s">
        <v>31</v>
      </c>
      <c r="AG1" s="58" t="s">
        <v>32</v>
      </c>
      <c r="AH1" s="18" t="s">
        <v>33</v>
      </c>
      <c r="AI1" s="18" t="s">
        <v>34</v>
      </c>
      <c r="AJ1" s="18" t="s">
        <v>35</v>
      </c>
      <c r="AK1" s="18" t="s">
        <v>36</v>
      </c>
      <c r="AL1" s="18" t="s">
        <v>37</v>
      </c>
      <c r="AM1" s="18" t="s">
        <v>38</v>
      </c>
      <c r="AN1" s="50" t="s">
        <v>39</v>
      </c>
      <c r="AO1" s="38" t="s">
        <v>40</v>
      </c>
      <c r="AP1" s="38" t="s">
        <v>41</v>
      </c>
      <c r="AQ1" s="38" t="s">
        <v>42</v>
      </c>
      <c r="AR1" s="38" t="s">
        <v>43</v>
      </c>
      <c r="AS1" s="38" t="s">
        <v>44</v>
      </c>
      <c r="AT1" s="39" t="s">
        <v>45</v>
      </c>
      <c r="AU1" s="38" t="s">
        <v>46</v>
      </c>
      <c r="AV1" s="40" t="s">
        <v>47</v>
      </c>
      <c r="AW1" s="45" t="s">
        <v>48</v>
      </c>
      <c r="AX1" s="38" t="s">
        <v>49</v>
      </c>
      <c r="AY1" s="38" t="s">
        <v>50</v>
      </c>
      <c r="AZ1" s="38" t="s">
        <v>51</v>
      </c>
      <c r="BA1" s="38" t="s">
        <v>52</v>
      </c>
      <c r="BB1" s="38" t="s">
        <v>53</v>
      </c>
    </row>
    <row r="2" spans="1:54" x14ac:dyDescent="0.2">
      <c r="A2">
        <v>474431</v>
      </c>
      <c r="B2">
        <v>474434</v>
      </c>
      <c r="C2" t="s">
        <v>54</v>
      </c>
      <c r="D2" t="s">
        <v>55</v>
      </c>
      <c r="E2" t="s">
        <v>56</v>
      </c>
      <c r="F2">
        <v>1</v>
      </c>
      <c r="G2" t="s">
        <v>54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s="57">
        <v>44165</v>
      </c>
      <c r="N2" s="57">
        <v>44165</v>
      </c>
      <c r="O2" t="s">
        <v>62</v>
      </c>
      <c r="P2"/>
      <c r="Q2"/>
      <c r="R2"/>
      <c r="S2"/>
      <c r="T2"/>
      <c r="U2" t="s">
        <v>63</v>
      </c>
      <c r="V2" t="s">
        <v>64</v>
      </c>
      <c r="W2">
        <v>1</v>
      </c>
      <c r="X2" t="s">
        <v>65</v>
      </c>
      <c r="Y2" t="s">
        <v>66</v>
      </c>
      <c r="Z2" t="s">
        <v>67</v>
      </c>
      <c r="AA2" t="s">
        <v>68</v>
      </c>
      <c r="AB2" t="s">
        <v>69</v>
      </c>
      <c r="AC2" t="s">
        <v>70</v>
      </c>
      <c r="AD2">
        <v>10</v>
      </c>
      <c r="AE2" t="s">
        <v>71</v>
      </c>
      <c r="AF2">
        <v>0</v>
      </c>
      <c r="AG2">
        <v>0</v>
      </c>
      <c r="AH2">
        <v>1004194254</v>
      </c>
      <c r="AI2">
        <v>800100</v>
      </c>
      <c r="AJ2"/>
      <c r="AK2">
        <v>10301</v>
      </c>
      <c r="AL2" t="s">
        <v>72</v>
      </c>
      <c r="AM2" t="s">
        <v>73</v>
      </c>
      <c r="AN2" s="1"/>
      <c r="AO2" s="59">
        <f t="shared" ref="AO2:AO33" si="0">MONTH(M2)</f>
        <v>11</v>
      </c>
      <c r="AP2" s="59" t="str">
        <f>VLOOKUP(AO2,Data!J:K,2,0)</f>
        <v>November</v>
      </c>
      <c r="AQ2" s="59">
        <f t="shared" ref="AQ2:AQ64" si="1">IF(AO2&lt;=3,1,IF(AO2&lt;=6,2,IF(AO2&lt;=9,3,IF(AO2&lt;=12,4))))</f>
        <v>4</v>
      </c>
      <c r="AR2" s="60">
        <f t="shared" ref="AR2:AR64" si="2">YEAR(M2)</f>
        <v>2020</v>
      </c>
      <c r="AS2" s="60" t="str">
        <f>VLOOKUP(AD2,Data!D:E,2,0)</f>
        <v>Afval/Restafval</v>
      </c>
      <c r="AT2" s="61">
        <f>IF(X2="TON",IF(OR(LEFT(Z2,2)="TO",LEFT(Y2,2)="HA",Y2="TV ALG TON",Y2="AFVALBEL-TON",Y2="TANKW1-TON"),0,W2*1000),IF(OR(X2="KG",X2="LTR"),IF(OR(LEFT(Y2,2)="R ",LEFT(Y2,2)="HA",LEFT(Y2,2)="VK",LEFT(Z2,2)="TO"),0,W2),IF(X2="M3",VLOOKUP(Z2,Data!A:B,2,0)*W2,IF(AND(OR(X2="KEER",X2="STUK"),OR(LEFT(Y2,2)="LE",LEFT(Y2,2)="EL",LEFT(Y2,2)="LV")),VLOOKUP(Z2,Data!A:B,2,0)*W2,IF(X2="MAAND",IF(LEFT(Z2,2)="AB",IF(OR(LEFT(Y2,3)="AB ",LEFT(Y2,3)="ABW"),0,VLOOKUP(Z2,Data!A:B,2,0)*W2*VLOOKUP(AJ2,Data!G:H,2,0)*((N2-M2+1)/30.4)),0),0)))))</f>
        <v>0</v>
      </c>
      <c r="AU2" s="62">
        <f t="shared" ref="AU2:AU64" si="3">IF(AF2&gt;=0,AG2,)</f>
        <v>0</v>
      </c>
      <c r="AV2" s="62">
        <f t="shared" ref="AV2:AV64" si="4">IF(AF2&lt;0,-AG2,)</f>
        <v>0</v>
      </c>
      <c r="AW2" s="47" t="str">
        <f>IFERROR(VLOOKUP(AS2,Data!M:S,2,0),"nee")</f>
        <v>ja</v>
      </c>
      <c r="AX2" s="63">
        <f>IF(facturen[[#This Row],[TNO gecertificeerd]]="nee",0,VLOOKUP(AS2,Data!M:S,3,0)*(AT2/1000))</f>
        <v>0</v>
      </c>
      <c r="AY2" s="63">
        <f>IF(facturen[[#This Row],[TNO gecertificeerd]]="nee",0,VLOOKUP(AS2,Data!M:S,4,0)*AT2)</f>
        <v>0</v>
      </c>
      <c r="AZ2" s="63">
        <f>IF(facturen[[#This Row],[TNO gecertificeerd]]="nee",0,VLOOKUP(AS2,Data!M:S,5,0)*AT2)</f>
        <v>0</v>
      </c>
      <c r="BA2" s="63">
        <f>IF(facturen[[#This Row],[TNO gecertificeerd]]="nee",0,VLOOKUP(AS2,Data!M:S,6,0)*AT2)</f>
        <v>0</v>
      </c>
      <c r="BB2" s="63">
        <f>IF(facturen[[#This Row],[TNO gecertificeerd]]="nee",0,VLOOKUP(AS2,Data!M:S,7,0)*AT2)</f>
        <v>0</v>
      </c>
    </row>
    <row r="3" spans="1:54" x14ac:dyDescent="0.2">
      <c r="A3">
        <v>474431</v>
      </c>
      <c r="B3">
        <v>474437</v>
      </c>
      <c r="C3" t="s">
        <v>74</v>
      </c>
      <c r="D3" t="s">
        <v>55</v>
      </c>
      <c r="E3" t="s">
        <v>56</v>
      </c>
      <c r="F3">
        <v>1</v>
      </c>
      <c r="G3" t="s">
        <v>74</v>
      </c>
      <c r="H3" t="s">
        <v>75</v>
      </c>
      <c r="I3" t="s">
        <v>76</v>
      </c>
      <c r="J3" t="s">
        <v>59</v>
      </c>
      <c r="K3" t="s">
        <v>77</v>
      </c>
      <c r="L3" t="s">
        <v>61</v>
      </c>
      <c r="M3" s="57">
        <v>44165</v>
      </c>
      <c r="N3" s="57">
        <v>44165</v>
      </c>
      <c r="O3" t="s">
        <v>78</v>
      </c>
      <c r="P3"/>
      <c r="Q3"/>
      <c r="R3"/>
      <c r="S3"/>
      <c r="T3"/>
      <c r="U3" t="s">
        <v>79</v>
      </c>
      <c r="V3" t="s">
        <v>64</v>
      </c>
      <c r="W3">
        <v>1</v>
      </c>
      <c r="X3" t="s">
        <v>65</v>
      </c>
      <c r="Y3" t="s">
        <v>66</v>
      </c>
      <c r="Z3" t="s">
        <v>67</v>
      </c>
      <c r="AA3" t="s">
        <v>68</v>
      </c>
      <c r="AB3" t="s">
        <v>69</v>
      </c>
      <c r="AC3" t="s">
        <v>70</v>
      </c>
      <c r="AD3">
        <v>10</v>
      </c>
      <c r="AE3" t="s">
        <v>71</v>
      </c>
      <c r="AF3">
        <v>0</v>
      </c>
      <c r="AG3">
        <v>0</v>
      </c>
      <c r="AH3">
        <v>1004194254</v>
      </c>
      <c r="AI3">
        <v>800100</v>
      </c>
      <c r="AJ3"/>
      <c r="AK3">
        <v>10302</v>
      </c>
      <c r="AL3" t="s">
        <v>72</v>
      </c>
      <c r="AM3" t="s">
        <v>73</v>
      </c>
      <c r="AN3" s="1"/>
      <c r="AO3" s="59">
        <f t="shared" si="0"/>
        <v>11</v>
      </c>
      <c r="AP3" s="59" t="str">
        <f>VLOOKUP(AO3,Data!J:K,2,0)</f>
        <v>November</v>
      </c>
      <c r="AQ3" s="59">
        <f t="shared" si="1"/>
        <v>4</v>
      </c>
      <c r="AR3" s="60">
        <f t="shared" si="2"/>
        <v>2020</v>
      </c>
      <c r="AS3" s="60" t="str">
        <f>VLOOKUP(AD3,Data!D:E,2,0)</f>
        <v>Afval/Restafval</v>
      </c>
      <c r="AT3" s="61">
        <f>IF(X3="TON",IF(OR(LEFT(Z3,2)="TO",LEFT(Y3,2)="HA",Y3="TV ALG TON",Y3="AFVALBEL-TON",Y3="TANKW1-TON"),0,W3*1000),IF(OR(X3="KG",X3="LTR"),IF(OR(LEFT(Y3,2)="R ",LEFT(Y3,2)="HA",LEFT(Y3,2)="VK",LEFT(Z3,2)="TO"),0,W3),IF(X3="M3",VLOOKUP(Z3,Data!A:B,2,0)*W3,IF(AND(OR(X3="KEER",X3="STUK"),OR(LEFT(Y3,2)="LE",LEFT(Y3,2)="EL",LEFT(Y3,2)="LV")),VLOOKUP(Z3,Data!A:B,2,0)*W3,IF(X3="MAAND",IF(LEFT(Z3,2)="AB",IF(OR(LEFT(Y3,3)="AB ",LEFT(Y3,3)="ABW"),0,VLOOKUP(Z3,Data!A:B,2,0)*W3*VLOOKUP(AJ3,Data!G:H,2,0)*((N3-M3+1)/30.4)),0),0)))))</f>
        <v>0</v>
      </c>
      <c r="AU3" s="62">
        <f t="shared" si="3"/>
        <v>0</v>
      </c>
      <c r="AV3" s="62">
        <f t="shared" si="4"/>
        <v>0</v>
      </c>
      <c r="AW3" s="47" t="str">
        <f>IFERROR(VLOOKUP(AS3,Data!M:S,2,0),"nee")</f>
        <v>ja</v>
      </c>
      <c r="AX3" s="63">
        <f>IF(facturen[[#This Row],[TNO gecertificeerd]]="nee",0,VLOOKUP(AS3,Data!M:S,3,0)*(AT3/1000))</f>
        <v>0</v>
      </c>
      <c r="AY3" s="63">
        <f>IF(facturen[[#This Row],[TNO gecertificeerd]]="nee",0,VLOOKUP(AS3,Data!M:S,4,0)*AT3)</f>
        <v>0</v>
      </c>
      <c r="AZ3" s="63">
        <f>IF(facturen[[#This Row],[TNO gecertificeerd]]="nee",0,VLOOKUP(AS3,Data!M:S,5,0)*AT3)</f>
        <v>0</v>
      </c>
      <c r="BA3" s="63">
        <f>IF(facturen[[#This Row],[TNO gecertificeerd]]="nee",0,VLOOKUP(AS3,Data!M:S,6,0)*AT3)</f>
        <v>0</v>
      </c>
      <c r="BB3" s="63">
        <f>IF(facturen[[#This Row],[TNO gecertificeerd]]="nee",0,VLOOKUP(AS3,Data!M:S,7,0)*AT3)</f>
        <v>0</v>
      </c>
    </row>
    <row r="4" spans="1:54" x14ac:dyDescent="0.2">
      <c r="A4">
        <v>474431</v>
      </c>
      <c r="B4">
        <v>474439</v>
      </c>
      <c r="C4" t="s">
        <v>80</v>
      </c>
      <c r="D4" t="s">
        <v>55</v>
      </c>
      <c r="E4" t="s">
        <v>56</v>
      </c>
      <c r="F4">
        <v>1</v>
      </c>
      <c r="G4" t="s">
        <v>80</v>
      </c>
      <c r="H4" t="s">
        <v>81</v>
      </c>
      <c r="I4" t="s">
        <v>82</v>
      </c>
      <c r="J4" t="s">
        <v>83</v>
      </c>
      <c r="K4" t="s">
        <v>84</v>
      </c>
      <c r="L4" t="s">
        <v>61</v>
      </c>
      <c r="M4" s="57">
        <v>44165</v>
      </c>
      <c r="N4" s="57">
        <v>44165</v>
      </c>
      <c r="O4" t="s">
        <v>85</v>
      </c>
      <c r="P4"/>
      <c r="Q4"/>
      <c r="R4"/>
      <c r="S4"/>
      <c r="T4"/>
      <c r="U4" t="s">
        <v>86</v>
      </c>
      <c r="V4" t="s">
        <v>64</v>
      </c>
      <c r="W4">
        <v>1</v>
      </c>
      <c r="X4" t="s">
        <v>65</v>
      </c>
      <c r="Y4" t="s">
        <v>66</v>
      </c>
      <c r="Z4" t="s">
        <v>67</v>
      </c>
      <c r="AA4" t="s">
        <v>68</v>
      </c>
      <c r="AB4" t="s">
        <v>69</v>
      </c>
      <c r="AC4" t="s">
        <v>70</v>
      </c>
      <c r="AD4">
        <v>10</v>
      </c>
      <c r="AE4" t="s">
        <v>71</v>
      </c>
      <c r="AF4">
        <v>0</v>
      </c>
      <c r="AG4">
        <v>0</v>
      </c>
      <c r="AH4">
        <v>1004194254</v>
      </c>
      <c r="AI4">
        <v>800100</v>
      </c>
      <c r="AJ4"/>
      <c r="AK4">
        <v>10302</v>
      </c>
      <c r="AL4" t="s">
        <v>72</v>
      </c>
      <c r="AM4" t="s">
        <v>73</v>
      </c>
      <c r="AN4" s="1"/>
      <c r="AO4" s="59">
        <f t="shared" si="0"/>
        <v>11</v>
      </c>
      <c r="AP4" s="59" t="str">
        <f>VLOOKUP(AO4,Data!J:K,2,0)</f>
        <v>November</v>
      </c>
      <c r="AQ4" s="59">
        <f t="shared" si="1"/>
        <v>4</v>
      </c>
      <c r="AR4" s="60">
        <f t="shared" si="2"/>
        <v>2020</v>
      </c>
      <c r="AS4" s="60" t="str">
        <f>VLOOKUP(AD4,Data!D:E,2,0)</f>
        <v>Afval/Restafval</v>
      </c>
      <c r="AT4" s="61">
        <f>IF(X4="TON",IF(OR(LEFT(Z4,2)="TO",LEFT(Y4,2)="HA",Y4="TV ALG TON",Y4="AFVALBEL-TON",Y4="TANKW1-TON"),0,W4*1000),IF(OR(X4="KG",X4="LTR"),IF(OR(LEFT(Y4,2)="R ",LEFT(Y4,2)="HA",LEFT(Y4,2)="VK",LEFT(Z4,2)="TO"),0,W4),IF(X4="M3",VLOOKUP(Z4,Data!A:B,2,0)*W4,IF(AND(OR(X4="KEER",X4="STUK"),OR(LEFT(Y4,2)="LE",LEFT(Y4,2)="EL",LEFT(Y4,2)="LV")),VLOOKUP(Z4,Data!A:B,2,0)*W4,IF(X4="MAAND",IF(LEFT(Z4,2)="AB",IF(OR(LEFT(Y4,3)="AB ",LEFT(Y4,3)="ABW"),0,VLOOKUP(Z4,Data!A:B,2,0)*W4*VLOOKUP(AJ4,Data!G:H,2,0)*((N4-M4+1)/30.4)),0),0)))))</f>
        <v>0</v>
      </c>
      <c r="AU4" s="62">
        <f t="shared" si="3"/>
        <v>0</v>
      </c>
      <c r="AV4" s="62">
        <f t="shared" si="4"/>
        <v>0</v>
      </c>
      <c r="AW4" s="47" t="str">
        <f>IFERROR(VLOOKUP(AS4,Data!M:S,2,0),"nee")</f>
        <v>ja</v>
      </c>
      <c r="AX4" s="63">
        <f>IF(facturen[[#This Row],[TNO gecertificeerd]]="nee",0,VLOOKUP(AS4,Data!M:S,3,0)*(AT4/1000))</f>
        <v>0</v>
      </c>
      <c r="AY4" s="63">
        <f>IF(facturen[[#This Row],[TNO gecertificeerd]]="nee",0,VLOOKUP(AS4,Data!M:S,4,0)*AT4)</f>
        <v>0</v>
      </c>
      <c r="AZ4" s="63">
        <f>IF(facturen[[#This Row],[TNO gecertificeerd]]="nee",0,VLOOKUP(AS4,Data!M:S,5,0)*AT4)</f>
        <v>0</v>
      </c>
      <c r="BA4" s="63">
        <f>IF(facturen[[#This Row],[TNO gecertificeerd]]="nee",0,VLOOKUP(AS4,Data!M:S,6,0)*AT4)</f>
        <v>0</v>
      </c>
      <c r="BB4" s="63">
        <f>IF(facturen[[#This Row],[TNO gecertificeerd]]="nee",0,VLOOKUP(AS4,Data!M:S,7,0)*AT4)</f>
        <v>0</v>
      </c>
    </row>
    <row r="5" spans="1:54" x14ac:dyDescent="0.2">
      <c r="A5">
        <v>474431</v>
      </c>
      <c r="B5">
        <v>474440</v>
      </c>
      <c r="C5" t="s">
        <v>87</v>
      </c>
      <c r="D5" t="s">
        <v>55</v>
      </c>
      <c r="E5" t="s">
        <v>56</v>
      </c>
      <c r="F5">
        <v>1</v>
      </c>
      <c r="G5" t="s">
        <v>87</v>
      </c>
      <c r="H5" t="s">
        <v>88</v>
      </c>
      <c r="I5" t="s">
        <v>89</v>
      </c>
      <c r="J5" t="s">
        <v>90</v>
      </c>
      <c r="K5" t="s">
        <v>91</v>
      </c>
      <c r="L5" t="s">
        <v>61</v>
      </c>
      <c r="M5" s="57">
        <v>44165</v>
      </c>
      <c r="N5" s="57">
        <v>44165</v>
      </c>
      <c r="O5" t="s">
        <v>92</v>
      </c>
      <c r="P5"/>
      <c r="Q5"/>
      <c r="R5"/>
      <c r="S5"/>
      <c r="T5"/>
      <c r="U5" t="s">
        <v>93</v>
      </c>
      <c r="V5" t="s">
        <v>94</v>
      </c>
      <c r="W5">
        <v>1</v>
      </c>
      <c r="X5" t="s">
        <v>65</v>
      </c>
      <c r="Y5" t="s">
        <v>95</v>
      </c>
      <c r="Z5" t="s">
        <v>96</v>
      </c>
      <c r="AA5" t="s">
        <v>68</v>
      </c>
      <c r="AB5" t="s">
        <v>69</v>
      </c>
      <c r="AC5" t="s">
        <v>70</v>
      </c>
      <c r="AD5">
        <v>10</v>
      </c>
      <c r="AE5" t="s">
        <v>97</v>
      </c>
      <c r="AF5">
        <v>0</v>
      </c>
      <c r="AG5">
        <v>0</v>
      </c>
      <c r="AH5">
        <v>1004194254</v>
      </c>
      <c r="AI5">
        <v>800100</v>
      </c>
      <c r="AJ5"/>
      <c r="AK5">
        <v>10301</v>
      </c>
      <c r="AL5" t="s">
        <v>72</v>
      </c>
      <c r="AM5" t="s">
        <v>73</v>
      </c>
      <c r="AN5" s="1"/>
      <c r="AO5" s="59">
        <f t="shared" si="0"/>
        <v>11</v>
      </c>
      <c r="AP5" s="59" t="str">
        <f>VLOOKUP(AO5,Data!J:K,2,0)</f>
        <v>November</v>
      </c>
      <c r="AQ5" s="59">
        <f t="shared" si="1"/>
        <v>4</v>
      </c>
      <c r="AR5" s="60">
        <f t="shared" si="2"/>
        <v>2020</v>
      </c>
      <c r="AS5" s="60" t="str">
        <f>VLOOKUP(AD5,Data!D:E,2,0)</f>
        <v>Afval/Restafval</v>
      </c>
      <c r="AT5" s="61">
        <f>IF(X5="TON",IF(OR(LEFT(Z5,2)="TO",LEFT(Y5,2)="HA",Y5="TV ALG TON",Y5="AFVALBEL-TON",Y5="TANKW1-TON"),0,W5*1000),IF(OR(X5="KG",X5="LTR"),IF(OR(LEFT(Y5,2)="R ",LEFT(Y5,2)="HA",LEFT(Y5,2)="VK",LEFT(Z5,2)="TO"),0,W5),IF(X5="M3",VLOOKUP(Z5,Data!A:B,2,0)*W5,IF(AND(OR(X5="KEER",X5="STUK"),OR(LEFT(Y5,2)="LE",LEFT(Y5,2)="EL",LEFT(Y5,2)="LV")),VLOOKUP(Z5,Data!A:B,2,0)*W5,IF(X5="MAAND",IF(LEFT(Z5,2)="AB",IF(OR(LEFT(Y5,3)="AB ",LEFT(Y5,3)="ABW"),0,VLOOKUP(Z5,Data!A:B,2,0)*W5*VLOOKUP(AJ5,Data!G:H,2,0)*((N5-M5+1)/30.4)),0),0)))))</f>
        <v>0</v>
      </c>
      <c r="AU5" s="62">
        <f t="shared" si="3"/>
        <v>0</v>
      </c>
      <c r="AV5" s="62">
        <f t="shared" si="4"/>
        <v>0</v>
      </c>
      <c r="AW5" s="47" t="str">
        <f>IFERROR(VLOOKUP(AS5,Data!M:S,2,0),"nee")</f>
        <v>ja</v>
      </c>
      <c r="AX5" s="63">
        <f>IF(facturen[[#This Row],[TNO gecertificeerd]]="nee",0,VLOOKUP(AS5,Data!M:S,3,0)*(AT5/1000))</f>
        <v>0</v>
      </c>
      <c r="AY5" s="63">
        <f>IF(facturen[[#This Row],[TNO gecertificeerd]]="nee",0,VLOOKUP(AS5,Data!M:S,4,0)*AT5)</f>
        <v>0</v>
      </c>
      <c r="AZ5" s="63">
        <f>IF(facturen[[#This Row],[TNO gecertificeerd]]="nee",0,VLOOKUP(AS5,Data!M:S,5,0)*AT5)</f>
        <v>0</v>
      </c>
      <c r="BA5" s="63">
        <f>IF(facturen[[#This Row],[TNO gecertificeerd]]="nee",0,VLOOKUP(AS5,Data!M:S,6,0)*AT5)</f>
        <v>0</v>
      </c>
      <c r="BB5" s="63">
        <f>IF(facturen[[#This Row],[TNO gecertificeerd]]="nee",0,VLOOKUP(AS5,Data!M:S,7,0)*AT5)</f>
        <v>0</v>
      </c>
    </row>
    <row r="6" spans="1:54" x14ac:dyDescent="0.2">
      <c r="A6">
        <v>474431</v>
      </c>
      <c r="B6">
        <v>474443</v>
      </c>
      <c r="C6" t="s">
        <v>98</v>
      </c>
      <c r="D6" t="s">
        <v>55</v>
      </c>
      <c r="E6" t="s">
        <v>56</v>
      </c>
      <c r="F6">
        <v>1</v>
      </c>
      <c r="G6" t="s">
        <v>98</v>
      </c>
      <c r="H6" t="s">
        <v>99</v>
      </c>
      <c r="I6" t="s">
        <v>100</v>
      </c>
      <c r="J6" t="s">
        <v>59</v>
      </c>
      <c r="K6" t="s">
        <v>101</v>
      </c>
      <c r="L6" t="s">
        <v>61</v>
      </c>
      <c r="M6" s="57">
        <v>44165</v>
      </c>
      <c r="N6" s="57">
        <v>44165</v>
      </c>
      <c r="O6" t="s">
        <v>102</v>
      </c>
      <c r="P6"/>
      <c r="Q6"/>
      <c r="R6"/>
      <c r="S6"/>
      <c r="T6"/>
      <c r="U6" t="s">
        <v>103</v>
      </c>
      <c r="V6" t="s">
        <v>94</v>
      </c>
      <c r="W6">
        <v>1</v>
      </c>
      <c r="X6" t="s">
        <v>65</v>
      </c>
      <c r="Y6" t="s">
        <v>95</v>
      </c>
      <c r="Z6" t="s">
        <v>96</v>
      </c>
      <c r="AA6" t="s">
        <v>68</v>
      </c>
      <c r="AB6" t="s">
        <v>69</v>
      </c>
      <c r="AC6" t="s">
        <v>70</v>
      </c>
      <c r="AD6">
        <v>10</v>
      </c>
      <c r="AE6" t="s">
        <v>97</v>
      </c>
      <c r="AF6">
        <v>0</v>
      </c>
      <c r="AG6">
        <v>0</v>
      </c>
      <c r="AH6">
        <v>1004194254</v>
      </c>
      <c r="AI6">
        <v>800100</v>
      </c>
      <c r="AJ6"/>
      <c r="AK6">
        <v>10301</v>
      </c>
      <c r="AL6" t="s">
        <v>72</v>
      </c>
      <c r="AM6" t="s">
        <v>73</v>
      </c>
      <c r="AN6" s="1"/>
      <c r="AO6" s="59">
        <f t="shared" si="0"/>
        <v>11</v>
      </c>
      <c r="AP6" s="59" t="str">
        <f>VLOOKUP(AO6,Data!J:K,2,0)</f>
        <v>November</v>
      </c>
      <c r="AQ6" s="59">
        <f t="shared" si="1"/>
        <v>4</v>
      </c>
      <c r="AR6" s="60">
        <f t="shared" si="2"/>
        <v>2020</v>
      </c>
      <c r="AS6" s="60" t="str">
        <f>VLOOKUP(AD6,Data!D:E,2,0)</f>
        <v>Afval/Restafval</v>
      </c>
      <c r="AT6" s="61">
        <f>IF(X6="TON",IF(OR(LEFT(Z6,2)="TO",LEFT(Y6,2)="HA",Y6="TV ALG TON",Y6="AFVALBEL-TON",Y6="TANKW1-TON"),0,W6*1000),IF(OR(X6="KG",X6="LTR"),IF(OR(LEFT(Y6,2)="R ",LEFT(Y6,2)="HA",LEFT(Y6,2)="VK",LEFT(Z6,2)="TO"),0,W6),IF(X6="M3",VLOOKUP(Z6,Data!A:B,2,0)*W6,IF(AND(OR(X6="KEER",X6="STUK"),OR(LEFT(Y6,2)="LE",LEFT(Y6,2)="EL",LEFT(Y6,2)="LV")),VLOOKUP(Z6,Data!A:B,2,0)*W6,IF(X6="MAAND",IF(LEFT(Z6,2)="AB",IF(OR(LEFT(Y6,3)="AB ",LEFT(Y6,3)="ABW"),0,VLOOKUP(Z6,Data!A:B,2,0)*W6*VLOOKUP(AJ6,Data!G:H,2,0)*((N6-M6+1)/30.4)),0),0)))))</f>
        <v>0</v>
      </c>
      <c r="AU6" s="62">
        <f t="shared" si="3"/>
        <v>0</v>
      </c>
      <c r="AV6" s="62">
        <f t="shared" si="4"/>
        <v>0</v>
      </c>
      <c r="AW6" s="47" t="str">
        <f>IFERROR(VLOOKUP(AS6,Data!M:S,2,0),"nee")</f>
        <v>ja</v>
      </c>
      <c r="AX6" s="63">
        <f>IF(facturen[[#This Row],[TNO gecertificeerd]]="nee",0,VLOOKUP(AS6,Data!M:S,3,0)*(AT6/1000))</f>
        <v>0</v>
      </c>
      <c r="AY6" s="63">
        <f>IF(facturen[[#This Row],[TNO gecertificeerd]]="nee",0,VLOOKUP(AS6,Data!M:S,4,0)*AT6)</f>
        <v>0</v>
      </c>
      <c r="AZ6" s="63">
        <f>IF(facturen[[#This Row],[TNO gecertificeerd]]="nee",0,VLOOKUP(AS6,Data!M:S,5,0)*AT6)</f>
        <v>0</v>
      </c>
      <c r="BA6" s="63">
        <f>IF(facturen[[#This Row],[TNO gecertificeerd]]="nee",0,VLOOKUP(AS6,Data!M:S,6,0)*AT6)</f>
        <v>0</v>
      </c>
      <c r="BB6" s="63">
        <f>IF(facturen[[#This Row],[TNO gecertificeerd]]="nee",0,VLOOKUP(AS6,Data!M:S,7,0)*AT6)</f>
        <v>0</v>
      </c>
    </row>
    <row r="7" spans="1:54" x14ac:dyDescent="0.2">
      <c r="A7">
        <v>474431</v>
      </c>
      <c r="B7">
        <v>474443</v>
      </c>
      <c r="C7" t="s">
        <v>98</v>
      </c>
      <c r="D7" t="s">
        <v>55</v>
      </c>
      <c r="E7" t="s">
        <v>56</v>
      </c>
      <c r="F7">
        <v>1</v>
      </c>
      <c r="G7" t="s">
        <v>98</v>
      </c>
      <c r="H7" t="s">
        <v>99</v>
      </c>
      <c r="I7" t="s">
        <v>100</v>
      </c>
      <c r="J7" t="s">
        <v>59</v>
      </c>
      <c r="K7" t="s">
        <v>101</v>
      </c>
      <c r="L7" t="s">
        <v>61</v>
      </c>
      <c r="M7" s="57">
        <v>44165</v>
      </c>
      <c r="N7" s="57">
        <v>44165</v>
      </c>
      <c r="O7" t="s">
        <v>102</v>
      </c>
      <c r="P7"/>
      <c r="Q7"/>
      <c r="R7"/>
      <c r="S7"/>
      <c r="T7"/>
      <c r="U7" t="s">
        <v>103</v>
      </c>
      <c r="V7" t="s">
        <v>104</v>
      </c>
      <c r="W7">
        <v>1</v>
      </c>
      <c r="X7" t="s">
        <v>65</v>
      </c>
      <c r="Y7" t="s">
        <v>105</v>
      </c>
      <c r="Z7" t="s">
        <v>106</v>
      </c>
      <c r="AA7" t="s">
        <v>68</v>
      </c>
      <c r="AB7" t="s">
        <v>69</v>
      </c>
      <c r="AC7" t="s">
        <v>70</v>
      </c>
      <c r="AD7">
        <v>10</v>
      </c>
      <c r="AE7" t="s">
        <v>107</v>
      </c>
      <c r="AF7">
        <v>0</v>
      </c>
      <c r="AG7">
        <v>0</v>
      </c>
      <c r="AH7">
        <v>1004194254</v>
      </c>
      <c r="AI7">
        <v>800100</v>
      </c>
      <c r="AJ7"/>
      <c r="AK7">
        <v>10301</v>
      </c>
      <c r="AL7" t="s">
        <v>72</v>
      </c>
      <c r="AM7" t="s">
        <v>73</v>
      </c>
      <c r="AN7" s="1"/>
      <c r="AO7" s="59">
        <f t="shared" si="0"/>
        <v>11</v>
      </c>
      <c r="AP7" s="59" t="str">
        <f>VLOOKUP(AO7,Data!J:K,2,0)</f>
        <v>November</v>
      </c>
      <c r="AQ7" s="59">
        <f t="shared" si="1"/>
        <v>4</v>
      </c>
      <c r="AR7" s="60">
        <f t="shared" si="2"/>
        <v>2020</v>
      </c>
      <c r="AS7" s="60" t="str">
        <f>VLOOKUP(AD7,Data!D:E,2,0)</f>
        <v>Afval/Restafval</v>
      </c>
      <c r="AT7" s="61">
        <f>IF(X7="TON",IF(OR(LEFT(Z7,2)="TO",LEFT(Y7,2)="HA",Y7="TV ALG TON",Y7="AFVALBEL-TON",Y7="TANKW1-TON"),0,W7*1000),IF(OR(X7="KG",X7="LTR"),IF(OR(LEFT(Y7,2)="R ",LEFT(Y7,2)="HA",LEFT(Y7,2)="VK",LEFT(Z7,2)="TO"),0,W7),IF(X7="M3",VLOOKUP(Z7,Data!A:B,2,0)*W7,IF(AND(OR(X7="KEER",X7="STUK"),OR(LEFT(Y7,2)="LE",LEFT(Y7,2)="EL",LEFT(Y7,2)="LV")),VLOOKUP(Z7,Data!A:B,2,0)*W7,IF(X7="MAAND",IF(LEFT(Z7,2)="AB",IF(OR(LEFT(Y7,3)="AB ",LEFT(Y7,3)="ABW"),0,VLOOKUP(Z7,Data!A:B,2,0)*W7*VLOOKUP(AJ7,Data!G:H,2,0)*((N7-M7+1)/30.4)),0),0)))))</f>
        <v>0</v>
      </c>
      <c r="AU7" s="62">
        <f t="shared" si="3"/>
        <v>0</v>
      </c>
      <c r="AV7" s="62">
        <f t="shared" si="4"/>
        <v>0</v>
      </c>
      <c r="AW7" s="47" t="str">
        <f>IFERROR(VLOOKUP(AS7,Data!M:S,2,0),"nee")</f>
        <v>ja</v>
      </c>
      <c r="AX7" s="63">
        <f>IF(facturen[[#This Row],[TNO gecertificeerd]]="nee",0,VLOOKUP(AS7,Data!M:S,3,0)*(AT7/1000))</f>
        <v>0</v>
      </c>
      <c r="AY7" s="63">
        <f>IF(facturen[[#This Row],[TNO gecertificeerd]]="nee",0,VLOOKUP(AS7,Data!M:S,4,0)*AT7)</f>
        <v>0</v>
      </c>
      <c r="AZ7" s="63">
        <f>IF(facturen[[#This Row],[TNO gecertificeerd]]="nee",0,VLOOKUP(AS7,Data!M:S,5,0)*AT7)</f>
        <v>0</v>
      </c>
      <c r="BA7" s="63">
        <f>IF(facturen[[#This Row],[TNO gecertificeerd]]="nee",0,VLOOKUP(AS7,Data!M:S,6,0)*AT7)</f>
        <v>0</v>
      </c>
      <c r="BB7" s="63">
        <f>IF(facturen[[#This Row],[TNO gecertificeerd]]="nee",0,VLOOKUP(AS7,Data!M:S,7,0)*AT7)</f>
        <v>0</v>
      </c>
    </row>
    <row r="8" spans="1:54" x14ac:dyDescent="0.2">
      <c r="A8">
        <v>474431</v>
      </c>
      <c r="B8">
        <v>474451</v>
      </c>
      <c r="C8" t="s">
        <v>108</v>
      </c>
      <c r="D8" t="s">
        <v>55</v>
      </c>
      <c r="E8" t="s">
        <v>56</v>
      </c>
      <c r="F8">
        <v>1</v>
      </c>
      <c r="G8" t="s">
        <v>109</v>
      </c>
      <c r="H8" t="s">
        <v>110</v>
      </c>
      <c r="I8" t="s">
        <v>111</v>
      </c>
      <c r="J8" t="s">
        <v>59</v>
      </c>
      <c r="K8" t="s">
        <v>112</v>
      </c>
      <c r="L8" t="s">
        <v>61</v>
      </c>
      <c r="M8" s="57">
        <v>44165</v>
      </c>
      <c r="N8" s="57">
        <v>44165</v>
      </c>
      <c r="O8" t="s">
        <v>113</v>
      </c>
      <c r="P8"/>
      <c r="Q8"/>
      <c r="R8"/>
      <c r="S8"/>
      <c r="T8"/>
      <c r="U8" t="s">
        <v>114</v>
      </c>
      <c r="V8" t="s">
        <v>94</v>
      </c>
      <c r="W8">
        <v>1</v>
      </c>
      <c r="X8" t="s">
        <v>65</v>
      </c>
      <c r="Y8" t="s">
        <v>95</v>
      </c>
      <c r="Z8" t="s">
        <v>96</v>
      </c>
      <c r="AA8" t="s">
        <v>68</v>
      </c>
      <c r="AB8" t="s">
        <v>69</v>
      </c>
      <c r="AC8" t="s">
        <v>70</v>
      </c>
      <c r="AD8">
        <v>10</v>
      </c>
      <c r="AE8" t="s">
        <v>97</v>
      </c>
      <c r="AF8">
        <v>0</v>
      </c>
      <c r="AG8">
        <v>0</v>
      </c>
      <c r="AH8">
        <v>1004194254</v>
      </c>
      <c r="AI8">
        <v>800100</v>
      </c>
      <c r="AJ8"/>
      <c r="AK8">
        <v>10302</v>
      </c>
      <c r="AL8" t="s">
        <v>72</v>
      </c>
      <c r="AM8" t="s">
        <v>73</v>
      </c>
      <c r="AN8" s="1"/>
      <c r="AO8" s="59">
        <f t="shared" si="0"/>
        <v>11</v>
      </c>
      <c r="AP8" s="59" t="str">
        <f>VLOOKUP(AO8,Data!J:K,2,0)</f>
        <v>November</v>
      </c>
      <c r="AQ8" s="59">
        <f t="shared" si="1"/>
        <v>4</v>
      </c>
      <c r="AR8" s="60">
        <f t="shared" si="2"/>
        <v>2020</v>
      </c>
      <c r="AS8" s="60" t="str">
        <f>VLOOKUP(AD8,Data!D:E,2,0)</f>
        <v>Afval/Restafval</v>
      </c>
      <c r="AT8" s="61">
        <f>IF(X8="TON",IF(OR(LEFT(Z8,2)="TO",LEFT(Y8,2)="HA",Y8="TV ALG TON",Y8="AFVALBEL-TON",Y8="TANKW1-TON"),0,W8*1000),IF(OR(X8="KG",X8="LTR"),IF(OR(LEFT(Y8,2)="R ",LEFT(Y8,2)="HA",LEFT(Y8,2)="VK",LEFT(Z8,2)="TO"),0,W8),IF(X8="M3",VLOOKUP(Z8,Data!A:B,2,0)*W8,IF(AND(OR(X8="KEER",X8="STUK"),OR(LEFT(Y8,2)="LE",LEFT(Y8,2)="EL",LEFT(Y8,2)="LV")),VLOOKUP(Z8,Data!A:B,2,0)*W8,IF(X8="MAAND",IF(LEFT(Z8,2)="AB",IF(OR(LEFT(Y8,3)="AB ",LEFT(Y8,3)="ABW"),0,VLOOKUP(Z8,Data!A:B,2,0)*W8*VLOOKUP(AJ8,Data!G:H,2,0)*((N8-M8+1)/30.4)),0),0)))))</f>
        <v>0</v>
      </c>
      <c r="AU8" s="62">
        <f t="shared" si="3"/>
        <v>0</v>
      </c>
      <c r="AV8" s="62">
        <f t="shared" si="4"/>
        <v>0</v>
      </c>
      <c r="AW8" s="47" t="str">
        <f>IFERROR(VLOOKUP(AS8,Data!M:S,2,0),"nee")</f>
        <v>ja</v>
      </c>
      <c r="AX8" s="63">
        <f>IF(facturen[[#This Row],[TNO gecertificeerd]]="nee",0,VLOOKUP(AS8,Data!M:S,3,0)*(AT8/1000))</f>
        <v>0</v>
      </c>
      <c r="AY8" s="63">
        <f>IF(facturen[[#This Row],[TNO gecertificeerd]]="nee",0,VLOOKUP(AS8,Data!M:S,4,0)*AT8)</f>
        <v>0</v>
      </c>
      <c r="AZ8" s="63">
        <f>IF(facturen[[#This Row],[TNO gecertificeerd]]="nee",0,VLOOKUP(AS8,Data!M:S,5,0)*AT8)</f>
        <v>0</v>
      </c>
      <c r="BA8" s="63">
        <f>IF(facturen[[#This Row],[TNO gecertificeerd]]="nee",0,VLOOKUP(AS8,Data!M:S,6,0)*AT8)</f>
        <v>0</v>
      </c>
      <c r="BB8" s="63">
        <f>IF(facturen[[#This Row],[TNO gecertificeerd]]="nee",0,VLOOKUP(AS8,Data!M:S,7,0)*AT8)</f>
        <v>0</v>
      </c>
    </row>
    <row r="9" spans="1:54" x14ac:dyDescent="0.2">
      <c r="A9">
        <v>474431</v>
      </c>
      <c r="B9">
        <v>474455</v>
      </c>
      <c r="C9" t="s">
        <v>115</v>
      </c>
      <c r="D9" t="s">
        <v>55</v>
      </c>
      <c r="E9" t="s">
        <v>56</v>
      </c>
      <c r="F9">
        <v>1</v>
      </c>
      <c r="G9" t="s">
        <v>115</v>
      </c>
      <c r="H9" t="s">
        <v>116</v>
      </c>
      <c r="I9" t="s">
        <v>117</v>
      </c>
      <c r="J9" t="s">
        <v>59</v>
      </c>
      <c r="K9" t="s">
        <v>118</v>
      </c>
      <c r="L9" t="s">
        <v>61</v>
      </c>
      <c r="M9" s="57">
        <v>44165</v>
      </c>
      <c r="N9" s="57">
        <v>44165</v>
      </c>
      <c r="O9" t="s">
        <v>119</v>
      </c>
      <c r="P9"/>
      <c r="Q9"/>
      <c r="R9"/>
      <c r="S9"/>
      <c r="T9"/>
      <c r="U9" t="s">
        <v>120</v>
      </c>
      <c r="V9" t="s">
        <v>104</v>
      </c>
      <c r="W9">
        <v>1</v>
      </c>
      <c r="X9" t="s">
        <v>65</v>
      </c>
      <c r="Y9" t="s">
        <v>105</v>
      </c>
      <c r="Z9" t="s">
        <v>106</v>
      </c>
      <c r="AA9" t="s">
        <v>68</v>
      </c>
      <c r="AB9" t="s">
        <v>69</v>
      </c>
      <c r="AC9" t="s">
        <v>70</v>
      </c>
      <c r="AD9">
        <v>10</v>
      </c>
      <c r="AE9" t="s">
        <v>107</v>
      </c>
      <c r="AF9">
        <v>0</v>
      </c>
      <c r="AG9">
        <v>0</v>
      </c>
      <c r="AH9">
        <v>1004194254</v>
      </c>
      <c r="AI9">
        <v>800100</v>
      </c>
      <c r="AJ9"/>
      <c r="AK9">
        <v>10301</v>
      </c>
      <c r="AL9" t="s">
        <v>72</v>
      </c>
      <c r="AM9" t="s">
        <v>73</v>
      </c>
      <c r="AN9" s="1"/>
      <c r="AO9" s="59">
        <f t="shared" si="0"/>
        <v>11</v>
      </c>
      <c r="AP9" s="59" t="str">
        <f>VLOOKUP(AO9,Data!J:K,2,0)</f>
        <v>November</v>
      </c>
      <c r="AQ9" s="59">
        <f t="shared" si="1"/>
        <v>4</v>
      </c>
      <c r="AR9" s="60">
        <f t="shared" si="2"/>
        <v>2020</v>
      </c>
      <c r="AS9" s="60" t="str">
        <f>VLOOKUP(AD9,Data!D:E,2,0)</f>
        <v>Afval/Restafval</v>
      </c>
      <c r="AT9" s="61">
        <f>IF(X9="TON",IF(OR(LEFT(Z9,2)="TO",LEFT(Y9,2)="HA",Y9="TV ALG TON",Y9="AFVALBEL-TON",Y9="TANKW1-TON"),0,W9*1000),IF(OR(X9="KG",X9="LTR"),IF(OR(LEFT(Y9,2)="R ",LEFT(Y9,2)="HA",LEFT(Y9,2)="VK",LEFT(Z9,2)="TO"),0,W9),IF(X9="M3",VLOOKUP(Z9,Data!A:B,2,0)*W9,IF(AND(OR(X9="KEER",X9="STUK"),OR(LEFT(Y9,2)="LE",LEFT(Y9,2)="EL",LEFT(Y9,2)="LV")),VLOOKUP(Z9,Data!A:B,2,0)*W9,IF(X9="MAAND",IF(LEFT(Z9,2)="AB",IF(OR(LEFT(Y9,3)="AB ",LEFT(Y9,3)="ABW"),0,VLOOKUP(Z9,Data!A:B,2,0)*W9*VLOOKUP(AJ9,Data!G:H,2,0)*((N9-M9+1)/30.4)),0),0)))))</f>
        <v>0</v>
      </c>
      <c r="AU9" s="62">
        <f t="shared" si="3"/>
        <v>0</v>
      </c>
      <c r="AV9" s="62">
        <f t="shared" si="4"/>
        <v>0</v>
      </c>
      <c r="AW9" s="47" t="str">
        <f>IFERROR(VLOOKUP(AS9,Data!M:S,2,0),"nee")</f>
        <v>ja</v>
      </c>
      <c r="AX9" s="63">
        <f>IF(facturen[[#This Row],[TNO gecertificeerd]]="nee",0,VLOOKUP(AS9,Data!M:S,3,0)*(AT9/1000))</f>
        <v>0</v>
      </c>
      <c r="AY9" s="63">
        <f>IF(facturen[[#This Row],[TNO gecertificeerd]]="nee",0,VLOOKUP(AS9,Data!M:S,4,0)*AT9)</f>
        <v>0</v>
      </c>
      <c r="AZ9" s="63">
        <f>IF(facturen[[#This Row],[TNO gecertificeerd]]="nee",0,VLOOKUP(AS9,Data!M:S,5,0)*AT9)</f>
        <v>0</v>
      </c>
      <c r="BA9" s="63">
        <f>IF(facturen[[#This Row],[TNO gecertificeerd]]="nee",0,VLOOKUP(AS9,Data!M:S,6,0)*AT9)</f>
        <v>0</v>
      </c>
      <c r="BB9" s="63">
        <f>IF(facturen[[#This Row],[TNO gecertificeerd]]="nee",0,VLOOKUP(AS9,Data!M:S,7,0)*AT9)</f>
        <v>0</v>
      </c>
    </row>
    <row r="10" spans="1:54" x14ac:dyDescent="0.2">
      <c r="A10">
        <v>474431</v>
      </c>
      <c r="B10">
        <v>474477</v>
      </c>
      <c r="C10" t="s">
        <v>121</v>
      </c>
      <c r="D10" t="s">
        <v>55</v>
      </c>
      <c r="E10" t="s">
        <v>56</v>
      </c>
      <c r="F10">
        <v>1</v>
      </c>
      <c r="G10" t="s">
        <v>121</v>
      </c>
      <c r="H10" t="s">
        <v>122</v>
      </c>
      <c r="I10" t="s">
        <v>123</v>
      </c>
      <c r="J10" t="s">
        <v>59</v>
      </c>
      <c r="K10" t="s">
        <v>124</v>
      </c>
      <c r="L10" t="s">
        <v>61</v>
      </c>
      <c r="M10" s="57">
        <v>44165</v>
      </c>
      <c r="N10" s="57">
        <v>44165</v>
      </c>
      <c r="O10" t="s">
        <v>125</v>
      </c>
      <c r="P10"/>
      <c r="Q10"/>
      <c r="R10"/>
      <c r="S10"/>
      <c r="T10"/>
      <c r="U10" t="s">
        <v>126</v>
      </c>
      <c r="V10" t="s">
        <v>127</v>
      </c>
      <c r="W10">
        <v>1</v>
      </c>
      <c r="X10" t="s">
        <v>65</v>
      </c>
      <c r="Y10" t="s">
        <v>128</v>
      </c>
      <c r="Z10" t="s">
        <v>129</v>
      </c>
      <c r="AA10" t="s">
        <v>68</v>
      </c>
      <c r="AB10" t="s">
        <v>69</v>
      </c>
      <c r="AC10" t="s">
        <v>70</v>
      </c>
      <c r="AD10">
        <v>30</v>
      </c>
      <c r="AE10" t="s">
        <v>130</v>
      </c>
      <c r="AF10">
        <v>0</v>
      </c>
      <c r="AG10">
        <v>0</v>
      </c>
      <c r="AH10">
        <v>1004194254</v>
      </c>
      <c r="AI10">
        <v>800100</v>
      </c>
      <c r="AJ10"/>
      <c r="AK10">
        <v>10301</v>
      </c>
      <c r="AL10" t="s">
        <v>72</v>
      </c>
      <c r="AM10" t="s">
        <v>73</v>
      </c>
      <c r="AN10" s="1"/>
      <c r="AO10" s="59">
        <f t="shared" si="0"/>
        <v>11</v>
      </c>
      <c r="AP10" s="59" t="str">
        <f>VLOOKUP(AO10,Data!J:K,2,0)</f>
        <v>November</v>
      </c>
      <c r="AQ10" s="59">
        <f t="shared" si="1"/>
        <v>4</v>
      </c>
      <c r="AR10" s="60">
        <f t="shared" si="2"/>
        <v>2020</v>
      </c>
      <c r="AS10" s="60" t="str">
        <f>VLOOKUP(AD10,Data!D:E,2,0)</f>
        <v>Papier/Karton</v>
      </c>
      <c r="AT10" s="61">
        <f>IF(X10="TON",IF(OR(LEFT(Z10,2)="TO",LEFT(Y10,2)="HA",Y10="TV ALG TON",Y10="AFVALBEL-TON",Y10="TANKW1-TON"),0,W10*1000),IF(OR(X10="KG",X10="LTR"),IF(OR(LEFT(Y10,2)="R ",LEFT(Y10,2)="HA",LEFT(Y10,2)="VK",LEFT(Z10,2)="TO"),0,W10),IF(X10="M3",VLOOKUP(Z10,Data!A:B,2,0)*W10,IF(AND(OR(X10="KEER",X10="STUK"),OR(LEFT(Y10,2)="LE",LEFT(Y10,2)="EL",LEFT(Y10,2)="LV")),VLOOKUP(Z10,Data!A:B,2,0)*W10,IF(X10="MAAND",IF(LEFT(Z10,2)="AB",IF(OR(LEFT(Y10,3)="AB ",LEFT(Y10,3)="ABW"),0,VLOOKUP(Z10,Data!A:B,2,0)*W10*VLOOKUP(AJ10,Data!G:H,2,0)*((N10-M10+1)/30.4)),0),0)))))</f>
        <v>0</v>
      </c>
      <c r="AU10" s="62">
        <f t="shared" si="3"/>
        <v>0</v>
      </c>
      <c r="AV10" s="62">
        <f t="shared" si="4"/>
        <v>0</v>
      </c>
      <c r="AW10" s="47" t="str">
        <f>IFERROR(VLOOKUP(AS10,Data!M:S,2,0),"nee")</f>
        <v>ja</v>
      </c>
      <c r="AX10" s="63">
        <f>IF(facturen[[#This Row],[TNO gecertificeerd]]="nee",0,VLOOKUP(AS10,Data!M:S,3,0)*(AT10/1000))</f>
        <v>0</v>
      </c>
      <c r="AY10" s="63">
        <f>IF(facturen[[#This Row],[TNO gecertificeerd]]="nee",0,VLOOKUP(AS10,Data!M:S,4,0)*AT10)</f>
        <v>0</v>
      </c>
      <c r="AZ10" s="63">
        <f>IF(facturen[[#This Row],[TNO gecertificeerd]]="nee",0,VLOOKUP(AS10,Data!M:S,5,0)*AT10)</f>
        <v>0</v>
      </c>
      <c r="BA10" s="63">
        <f>IF(facturen[[#This Row],[TNO gecertificeerd]]="nee",0,VLOOKUP(AS10,Data!M:S,6,0)*AT10)</f>
        <v>0</v>
      </c>
      <c r="BB10" s="63">
        <f>IF(facturen[[#This Row],[TNO gecertificeerd]]="nee",0,VLOOKUP(AS10,Data!M:S,7,0)*AT10)</f>
        <v>0</v>
      </c>
    </row>
    <row r="11" spans="1:54" x14ac:dyDescent="0.2">
      <c r="A11">
        <v>474431</v>
      </c>
      <c r="B11">
        <v>474477</v>
      </c>
      <c r="C11" t="s">
        <v>121</v>
      </c>
      <c r="D11" t="s">
        <v>55</v>
      </c>
      <c r="E11" t="s">
        <v>56</v>
      </c>
      <c r="F11">
        <v>1</v>
      </c>
      <c r="G11" t="s">
        <v>121</v>
      </c>
      <c r="H11" t="s">
        <v>122</v>
      </c>
      <c r="I11" t="s">
        <v>123</v>
      </c>
      <c r="J11" t="s">
        <v>59</v>
      </c>
      <c r="K11" t="s">
        <v>124</v>
      </c>
      <c r="L11" t="s">
        <v>61</v>
      </c>
      <c r="M11" s="57">
        <v>44165</v>
      </c>
      <c r="N11" s="57">
        <v>44165</v>
      </c>
      <c r="O11" t="s">
        <v>125</v>
      </c>
      <c r="P11"/>
      <c r="Q11"/>
      <c r="R11"/>
      <c r="S11"/>
      <c r="T11"/>
      <c r="U11" t="s">
        <v>126</v>
      </c>
      <c r="V11" t="s">
        <v>94</v>
      </c>
      <c r="W11">
        <v>2</v>
      </c>
      <c r="X11" t="s">
        <v>65</v>
      </c>
      <c r="Y11" t="s">
        <v>95</v>
      </c>
      <c r="Z11" t="s">
        <v>96</v>
      </c>
      <c r="AA11" t="s">
        <v>68</v>
      </c>
      <c r="AB11" t="s">
        <v>69</v>
      </c>
      <c r="AC11" t="s">
        <v>70</v>
      </c>
      <c r="AD11">
        <v>10</v>
      </c>
      <c r="AE11" t="s">
        <v>97</v>
      </c>
      <c r="AF11">
        <v>0</v>
      </c>
      <c r="AG11">
        <v>0</v>
      </c>
      <c r="AH11">
        <v>1004194254</v>
      </c>
      <c r="AI11">
        <v>800100</v>
      </c>
      <c r="AJ11"/>
      <c r="AK11">
        <v>10301</v>
      </c>
      <c r="AL11" t="s">
        <v>72</v>
      </c>
      <c r="AM11" t="s">
        <v>73</v>
      </c>
      <c r="AN11" s="1"/>
      <c r="AO11" s="59">
        <f t="shared" si="0"/>
        <v>11</v>
      </c>
      <c r="AP11" s="59" t="str">
        <f>VLOOKUP(AO11,Data!J:K,2,0)</f>
        <v>November</v>
      </c>
      <c r="AQ11" s="59">
        <f t="shared" si="1"/>
        <v>4</v>
      </c>
      <c r="AR11" s="60">
        <f t="shared" si="2"/>
        <v>2020</v>
      </c>
      <c r="AS11" s="60" t="str">
        <f>VLOOKUP(AD11,Data!D:E,2,0)</f>
        <v>Afval/Restafval</v>
      </c>
      <c r="AT11" s="61">
        <f>IF(X11="TON",IF(OR(LEFT(Z11,2)="TO",LEFT(Y11,2)="HA",Y11="TV ALG TON",Y11="AFVALBEL-TON",Y11="TANKW1-TON"),0,W11*1000),IF(OR(X11="KG",X11="LTR"),IF(OR(LEFT(Y11,2)="R ",LEFT(Y11,2)="HA",LEFT(Y11,2)="VK",LEFT(Z11,2)="TO"),0,W11),IF(X11="M3",VLOOKUP(Z11,Data!A:B,2,0)*W11,IF(AND(OR(X11="KEER",X11="STUK"),OR(LEFT(Y11,2)="LE",LEFT(Y11,2)="EL",LEFT(Y11,2)="LV")),VLOOKUP(Z11,Data!A:B,2,0)*W11,IF(X11="MAAND",IF(LEFT(Z11,2)="AB",IF(OR(LEFT(Y11,3)="AB ",LEFT(Y11,3)="ABW"),0,VLOOKUP(Z11,Data!A:B,2,0)*W11*VLOOKUP(AJ11,Data!G:H,2,0)*((N11-M11+1)/30.4)),0),0)))))</f>
        <v>0</v>
      </c>
      <c r="AU11" s="62">
        <f t="shared" si="3"/>
        <v>0</v>
      </c>
      <c r="AV11" s="62">
        <f t="shared" si="4"/>
        <v>0</v>
      </c>
      <c r="AW11" s="47" t="str">
        <f>IFERROR(VLOOKUP(AS11,Data!M:S,2,0),"nee")</f>
        <v>ja</v>
      </c>
      <c r="AX11" s="63">
        <f>IF(facturen[[#This Row],[TNO gecertificeerd]]="nee",0,VLOOKUP(AS11,Data!M:S,3,0)*(AT11/1000))</f>
        <v>0</v>
      </c>
      <c r="AY11" s="63">
        <f>IF(facturen[[#This Row],[TNO gecertificeerd]]="nee",0,VLOOKUP(AS11,Data!M:S,4,0)*AT11)</f>
        <v>0</v>
      </c>
      <c r="AZ11" s="63">
        <f>IF(facturen[[#This Row],[TNO gecertificeerd]]="nee",0,VLOOKUP(AS11,Data!M:S,5,0)*AT11)</f>
        <v>0</v>
      </c>
      <c r="BA11" s="63">
        <f>IF(facturen[[#This Row],[TNO gecertificeerd]]="nee",0,VLOOKUP(AS11,Data!M:S,6,0)*AT11)</f>
        <v>0</v>
      </c>
      <c r="BB11" s="63">
        <f>IF(facturen[[#This Row],[TNO gecertificeerd]]="nee",0,VLOOKUP(AS11,Data!M:S,7,0)*AT11)</f>
        <v>0</v>
      </c>
    </row>
    <row r="12" spans="1:54" x14ac:dyDescent="0.2">
      <c r="A12">
        <v>474431</v>
      </c>
      <c r="B12">
        <v>474478</v>
      </c>
      <c r="C12" t="s">
        <v>131</v>
      </c>
      <c r="D12" t="s">
        <v>55</v>
      </c>
      <c r="E12" t="s">
        <v>56</v>
      </c>
      <c r="F12">
        <v>1</v>
      </c>
      <c r="G12" t="s">
        <v>131</v>
      </c>
      <c r="H12" t="s">
        <v>132</v>
      </c>
      <c r="I12" t="s">
        <v>133</v>
      </c>
      <c r="J12" t="s">
        <v>59</v>
      </c>
      <c r="K12" t="s">
        <v>134</v>
      </c>
      <c r="L12" t="s">
        <v>61</v>
      </c>
      <c r="M12" s="57">
        <v>44165</v>
      </c>
      <c r="N12" s="57">
        <v>44165</v>
      </c>
      <c r="O12" t="s">
        <v>135</v>
      </c>
      <c r="P12"/>
      <c r="Q12"/>
      <c r="R12"/>
      <c r="S12"/>
      <c r="T12"/>
      <c r="U12" t="s">
        <v>136</v>
      </c>
      <c r="V12" t="s">
        <v>64</v>
      </c>
      <c r="W12">
        <v>1</v>
      </c>
      <c r="X12" t="s">
        <v>65</v>
      </c>
      <c r="Y12" t="s">
        <v>66</v>
      </c>
      <c r="Z12" t="s">
        <v>67</v>
      </c>
      <c r="AA12" t="s">
        <v>68</v>
      </c>
      <c r="AB12" t="s">
        <v>69</v>
      </c>
      <c r="AC12" t="s">
        <v>70</v>
      </c>
      <c r="AD12">
        <v>10</v>
      </c>
      <c r="AE12" t="s">
        <v>71</v>
      </c>
      <c r="AF12">
        <v>0</v>
      </c>
      <c r="AG12">
        <v>0</v>
      </c>
      <c r="AH12">
        <v>1004194254</v>
      </c>
      <c r="AI12">
        <v>800100</v>
      </c>
      <c r="AJ12"/>
      <c r="AK12">
        <v>10302</v>
      </c>
      <c r="AL12" t="s">
        <v>72</v>
      </c>
      <c r="AM12" t="s">
        <v>73</v>
      </c>
      <c r="AN12" s="1"/>
      <c r="AO12" s="59">
        <f t="shared" si="0"/>
        <v>11</v>
      </c>
      <c r="AP12" s="59" t="str">
        <f>VLOOKUP(AO12,Data!J:K,2,0)</f>
        <v>November</v>
      </c>
      <c r="AQ12" s="59">
        <f t="shared" si="1"/>
        <v>4</v>
      </c>
      <c r="AR12" s="60">
        <f t="shared" si="2"/>
        <v>2020</v>
      </c>
      <c r="AS12" s="60" t="str">
        <f>VLOOKUP(AD12,Data!D:E,2,0)</f>
        <v>Afval/Restafval</v>
      </c>
      <c r="AT12" s="61">
        <f>IF(X12="TON",IF(OR(LEFT(Z12,2)="TO",LEFT(Y12,2)="HA",Y12="TV ALG TON",Y12="AFVALBEL-TON",Y12="TANKW1-TON"),0,W12*1000),IF(OR(X12="KG",X12="LTR"),IF(OR(LEFT(Y12,2)="R ",LEFT(Y12,2)="HA",LEFT(Y12,2)="VK",LEFT(Z12,2)="TO"),0,W12),IF(X12="M3",VLOOKUP(Z12,Data!A:B,2,0)*W12,IF(AND(OR(X12="KEER",X12="STUK"),OR(LEFT(Y12,2)="LE",LEFT(Y12,2)="EL",LEFT(Y12,2)="LV")),VLOOKUP(Z12,Data!A:B,2,0)*W12,IF(X12="MAAND",IF(LEFT(Z12,2)="AB",IF(OR(LEFT(Y12,3)="AB ",LEFT(Y12,3)="ABW"),0,VLOOKUP(Z12,Data!A:B,2,0)*W12*VLOOKUP(AJ12,Data!G:H,2,0)*((N12-M12+1)/30.4)),0),0)))))</f>
        <v>0</v>
      </c>
      <c r="AU12" s="62">
        <f t="shared" si="3"/>
        <v>0</v>
      </c>
      <c r="AV12" s="62">
        <f t="shared" si="4"/>
        <v>0</v>
      </c>
      <c r="AW12" s="47" t="str">
        <f>IFERROR(VLOOKUP(AS12,Data!M:S,2,0),"nee")</f>
        <v>ja</v>
      </c>
      <c r="AX12" s="63">
        <f>IF(facturen[[#This Row],[TNO gecertificeerd]]="nee",0,VLOOKUP(AS12,Data!M:S,3,0)*(AT12/1000))</f>
        <v>0</v>
      </c>
      <c r="AY12" s="63">
        <f>IF(facturen[[#This Row],[TNO gecertificeerd]]="nee",0,VLOOKUP(AS12,Data!M:S,4,0)*AT12)</f>
        <v>0</v>
      </c>
      <c r="AZ12" s="63">
        <f>IF(facturen[[#This Row],[TNO gecertificeerd]]="nee",0,VLOOKUP(AS12,Data!M:S,5,0)*AT12)</f>
        <v>0</v>
      </c>
      <c r="BA12" s="63">
        <f>IF(facturen[[#This Row],[TNO gecertificeerd]]="nee",0,VLOOKUP(AS12,Data!M:S,6,0)*AT12)</f>
        <v>0</v>
      </c>
      <c r="BB12" s="63">
        <f>IF(facturen[[#This Row],[TNO gecertificeerd]]="nee",0,VLOOKUP(AS12,Data!M:S,7,0)*AT12)</f>
        <v>0</v>
      </c>
    </row>
    <row r="13" spans="1:54" x14ac:dyDescent="0.2">
      <c r="A13">
        <v>474431</v>
      </c>
      <c r="B13">
        <v>474482</v>
      </c>
      <c r="C13" t="s">
        <v>137</v>
      </c>
      <c r="D13" t="s">
        <v>55</v>
      </c>
      <c r="E13" t="s">
        <v>56</v>
      </c>
      <c r="F13">
        <v>1</v>
      </c>
      <c r="G13" t="s">
        <v>137</v>
      </c>
      <c r="H13" t="s">
        <v>138</v>
      </c>
      <c r="I13" t="s">
        <v>139</v>
      </c>
      <c r="J13" t="s">
        <v>90</v>
      </c>
      <c r="K13" t="s">
        <v>140</v>
      </c>
      <c r="L13" t="s">
        <v>61</v>
      </c>
      <c r="M13" s="57">
        <v>44165</v>
      </c>
      <c r="N13" s="57">
        <v>44165</v>
      </c>
      <c r="O13" t="s">
        <v>141</v>
      </c>
      <c r="P13"/>
      <c r="Q13"/>
      <c r="R13"/>
      <c r="S13"/>
      <c r="T13"/>
      <c r="U13" t="s">
        <v>142</v>
      </c>
      <c r="V13" t="s">
        <v>127</v>
      </c>
      <c r="W13">
        <v>1</v>
      </c>
      <c r="X13" t="s">
        <v>65</v>
      </c>
      <c r="Y13" t="s">
        <v>128</v>
      </c>
      <c r="Z13" t="s">
        <v>129</v>
      </c>
      <c r="AA13" t="s">
        <v>68</v>
      </c>
      <c r="AB13" t="s">
        <v>69</v>
      </c>
      <c r="AC13" t="s">
        <v>70</v>
      </c>
      <c r="AD13">
        <v>30</v>
      </c>
      <c r="AE13" t="s">
        <v>130</v>
      </c>
      <c r="AF13">
        <v>0</v>
      </c>
      <c r="AG13">
        <v>0</v>
      </c>
      <c r="AH13">
        <v>1004194254</v>
      </c>
      <c r="AI13">
        <v>800100</v>
      </c>
      <c r="AJ13"/>
      <c r="AK13">
        <v>10301</v>
      </c>
      <c r="AL13" t="s">
        <v>72</v>
      </c>
      <c r="AM13" t="s">
        <v>73</v>
      </c>
      <c r="AN13" s="1"/>
      <c r="AO13" s="59">
        <f t="shared" si="0"/>
        <v>11</v>
      </c>
      <c r="AP13" s="59" t="str">
        <f>VLOOKUP(AO13,Data!J:K,2,0)</f>
        <v>November</v>
      </c>
      <c r="AQ13" s="59">
        <f t="shared" si="1"/>
        <v>4</v>
      </c>
      <c r="AR13" s="60">
        <f t="shared" si="2"/>
        <v>2020</v>
      </c>
      <c r="AS13" s="60" t="str">
        <f>VLOOKUP(AD13,Data!D:E,2,0)</f>
        <v>Papier/Karton</v>
      </c>
      <c r="AT13" s="61">
        <f>IF(X13="TON",IF(OR(LEFT(Z13,2)="TO",LEFT(Y13,2)="HA",Y13="TV ALG TON",Y13="AFVALBEL-TON",Y13="TANKW1-TON"),0,W13*1000),IF(OR(X13="KG",X13="LTR"),IF(OR(LEFT(Y13,2)="R ",LEFT(Y13,2)="HA",LEFT(Y13,2)="VK",LEFT(Z13,2)="TO"),0,W13),IF(X13="M3",VLOOKUP(Z13,Data!A:B,2,0)*W13,IF(AND(OR(X13="KEER",X13="STUK"),OR(LEFT(Y13,2)="LE",LEFT(Y13,2)="EL",LEFT(Y13,2)="LV")),VLOOKUP(Z13,Data!A:B,2,0)*W13,IF(X13="MAAND",IF(LEFT(Z13,2)="AB",IF(OR(LEFT(Y13,3)="AB ",LEFT(Y13,3)="ABW"),0,VLOOKUP(Z13,Data!A:B,2,0)*W13*VLOOKUP(AJ13,Data!G:H,2,0)*((N13-M13+1)/30.4)),0),0)))))</f>
        <v>0</v>
      </c>
      <c r="AU13" s="62">
        <f t="shared" si="3"/>
        <v>0</v>
      </c>
      <c r="AV13" s="62">
        <f t="shared" si="4"/>
        <v>0</v>
      </c>
      <c r="AW13" s="47" t="str">
        <f>IFERROR(VLOOKUP(AS13,Data!M:S,2,0),"nee")</f>
        <v>ja</v>
      </c>
      <c r="AX13" s="63">
        <f>IF(facturen[[#This Row],[TNO gecertificeerd]]="nee",0,VLOOKUP(AS13,Data!M:S,3,0)*(AT13/1000))</f>
        <v>0</v>
      </c>
      <c r="AY13" s="63">
        <f>IF(facturen[[#This Row],[TNO gecertificeerd]]="nee",0,VLOOKUP(AS13,Data!M:S,4,0)*AT13)</f>
        <v>0</v>
      </c>
      <c r="AZ13" s="63">
        <f>IF(facturen[[#This Row],[TNO gecertificeerd]]="nee",0,VLOOKUP(AS13,Data!M:S,5,0)*AT13)</f>
        <v>0</v>
      </c>
      <c r="BA13" s="63">
        <f>IF(facturen[[#This Row],[TNO gecertificeerd]]="nee",0,VLOOKUP(AS13,Data!M:S,6,0)*AT13)</f>
        <v>0</v>
      </c>
      <c r="BB13" s="63">
        <f>IF(facturen[[#This Row],[TNO gecertificeerd]]="nee",0,VLOOKUP(AS13,Data!M:S,7,0)*AT13)</f>
        <v>0</v>
      </c>
    </row>
    <row r="14" spans="1:54" x14ac:dyDescent="0.2">
      <c r="A14">
        <v>474431</v>
      </c>
      <c r="B14">
        <v>474482</v>
      </c>
      <c r="C14" t="s">
        <v>137</v>
      </c>
      <c r="D14" t="s">
        <v>55</v>
      </c>
      <c r="E14" t="s">
        <v>56</v>
      </c>
      <c r="F14">
        <v>1</v>
      </c>
      <c r="G14" t="s">
        <v>137</v>
      </c>
      <c r="H14" t="s">
        <v>138</v>
      </c>
      <c r="I14" t="s">
        <v>139</v>
      </c>
      <c r="J14" t="s">
        <v>90</v>
      </c>
      <c r="K14" t="s">
        <v>140</v>
      </c>
      <c r="L14" t="s">
        <v>61</v>
      </c>
      <c r="M14" s="57">
        <v>44165</v>
      </c>
      <c r="N14" s="57">
        <v>44165</v>
      </c>
      <c r="O14" t="s">
        <v>141</v>
      </c>
      <c r="P14"/>
      <c r="Q14"/>
      <c r="R14"/>
      <c r="S14"/>
      <c r="T14"/>
      <c r="U14" t="s">
        <v>142</v>
      </c>
      <c r="V14" t="s">
        <v>127</v>
      </c>
      <c r="W14">
        <v>1</v>
      </c>
      <c r="X14" t="s">
        <v>65</v>
      </c>
      <c r="Y14" t="s">
        <v>128</v>
      </c>
      <c r="Z14" t="s">
        <v>129</v>
      </c>
      <c r="AA14" t="s">
        <v>68</v>
      </c>
      <c r="AB14" t="s">
        <v>69</v>
      </c>
      <c r="AC14" t="s">
        <v>70</v>
      </c>
      <c r="AD14">
        <v>10</v>
      </c>
      <c r="AE14" t="s">
        <v>130</v>
      </c>
      <c r="AF14">
        <v>0</v>
      </c>
      <c r="AG14">
        <v>0</v>
      </c>
      <c r="AH14">
        <v>1004194254</v>
      </c>
      <c r="AI14">
        <v>800100</v>
      </c>
      <c r="AJ14"/>
      <c r="AK14">
        <v>10301</v>
      </c>
      <c r="AL14" t="s">
        <v>72</v>
      </c>
      <c r="AM14" t="s">
        <v>73</v>
      </c>
      <c r="AN14" s="1"/>
      <c r="AO14" s="59">
        <f t="shared" si="0"/>
        <v>11</v>
      </c>
      <c r="AP14" s="59" t="str">
        <f>VLOOKUP(AO14,Data!J:K,2,0)</f>
        <v>November</v>
      </c>
      <c r="AQ14" s="59">
        <f t="shared" si="1"/>
        <v>4</v>
      </c>
      <c r="AR14" s="60">
        <f t="shared" si="2"/>
        <v>2020</v>
      </c>
      <c r="AS14" s="60" t="str">
        <f>VLOOKUP(AD14,Data!D:E,2,0)</f>
        <v>Afval/Restafval</v>
      </c>
      <c r="AT14" s="61">
        <f>IF(X14="TON",IF(OR(LEFT(Z14,2)="TO",LEFT(Y14,2)="HA",Y14="TV ALG TON",Y14="AFVALBEL-TON",Y14="TANKW1-TON"),0,W14*1000),IF(OR(X14="KG",X14="LTR"),IF(OR(LEFT(Y14,2)="R ",LEFT(Y14,2)="HA",LEFT(Y14,2)="VK",LEFT(Z14,2)="TO"),0,W14),IF(X14="M3",VLOOKUP(Z14,Data!A:B,2,0)*W14,IF(AND(OR(X14="KEER",X14="STUK"),OR(LEFT(Y14,2)="LE",LEFT(Y14,2)="EL",LEFT(Y14,2)="LV")),VLOOKUP(Z14,Data!A:B,2,0)*W14,IF(X14="MAAND",IF(LEFT(Z14,2)="AB",IF(OR(LEFT(Y14,3)="AB ",LEFT(Y14,3)="ABW"),0,VLOOKUP(Z14,Data!A:B,2,0)*W14*VLOOKUP(AJ14,Data!G:H,2,0)*((N14-M14+1)/30.4)),0),0)))))</f>
        <v>0</v>
      </c>
      <c r="AU14" s="62">
        <f t="shared" si="3"/>
        <v>0</v>
      </c>
      <c r="AV14" s="62">
        <f t="shared" si="4"/>
        <v>0</v>
      </c>
      <c r="AW14" s="47" t="str">
        <f>IFERROR(VLOOKUP(AS14,Data!M:S,2,0),"nee")</f>
        <v>ja</v>
      </c>
      <c r="AX14" s="63">
        <f>IF(facturen[[#This Row],[TNO gecertificeerd]]="nee",0,VLOOKUP(AS14,Data!M:S,3,0)*(AT14/1000))</f>
        <v>0</v>
      </c>
      <c r="AY14" s="63">
        <f>IF(facturen[[#This Row],[TNO gecertificeerd]]="nee",0,VLOOKUP(AS14,Data!M:S,4,0)*AT14)</f>
        <v>0</v>
      </c>
      <c r="AZ14" s="63">
        <f>IF(facturen[[#This Row],[TNO gecertificeerd]]="nee",0,VLOOKUP(AS14,Data!M:S,5,0)*AT14)</f>
        <v>0</v>
      </c>
      <c r="BA14" s="63">
        <f>IF(facturen[[#This Row],[TNO gecertificeerd]]="nee",0,VLOOKUP(AS14,Data!M:S,6,0)*AT14)</f>
        <v>0</v>
      </c>
      <c r="BB14" s="63">
        <f>IF(facturen[[#This Row],[TNO gecertificeerd]]="nee",0,VLOOKUP(AS14,Data!M:S,7,0)*AT14)</f>
        <v>0</v>
      </c>
    </row>
    <row r="15" spans="1:54" x14ac:dyDescent="0.2">
      <c r="A15">
        <v>474431</v>
      </c>
      <c r="B15">
        <v>474484</v>
      </c>
      <c r="C15" t="s">
        <v>143</v>
      </c>
      <c r="D15" t="s">
        <v>55</v>
      </c>
      <c r="E15" t="s">
        <v>56</v>
      </c>
      <c r="F15">
        <v>1</v>
      </c>
      <c r="G15" t="s">
        <v>143</v>
      </c>
      <c r="H15" t="s">
        <v>144</v>
      </c>
      <c r="I15" t="s">
        <v>145</v>
      </c>
      <c r="J15" t="s">
        <v>59</v>
      </c>
      <c r="K15" t="s">
        <v>146</v>
      </c>
      <c r="L15" t="s">
        <v>61</v>
      </c>
      <c r="M15" s="57">
        <v>44165</v>
      </c>
      <c r="N15" s="57">
        <v>44165</v>
      </c>
      <c r="O15" t="s">
        <v>147</v>
      </c>
      <c r="P15"/>
      <c r="Q15"/>
      <c r="R15"/>
      <c r="S15"/>
      <c r="T15"/>
      <c r="U15" t="s">
        <v>148</v>
      </c>
      <c r="V15" t="s">
        <v>64</v>
      </c>
      <c r="W15">
        <v>1</v>
      </c>
      <c r="X15" t="s">
        <v>65</v>
      </c>
      <c r="Y15" t="s">
        <v>66</v>
      </c>
      <c r="Z15" t="s">
        <v>67</v>
      </c>
      <c r="AA15" t="s">
        <v>68</v>
      </c>
      <c r="AB15" t="s">
        <v>69</v>
      </c>
      <c r="AC15" t="s">
        <v>70</v>
      </c>
      <c r="AD15">
        <v>10</v>
      </c>
      <c r="AE15" t="s">
        <v>71</v>
      </c>
      <c r="AF15">
        <v>0</v>
      </c>
      <c r="AG15">
        <v>0</v>
      </c>
      <c r="AH15">
        <v>1004194254</v>
      </c>
      <c r="AI15">
        <v>800100</v>
      </c>
      <c r="AJ15"/>
      <c r="AK15">
        <v>10301</v>
      </c>
      <c r="AL15" t="s">
        <v>72</v>
      </c>
      <c r="AM15" t="s">
        <v>73</v>
      </c>
      <c r="AN15" s="1"/>
      <c r="AO15" s="59">
        <f t="shared" si="0"/>
        <v>11</v>
      </c>
      <c r="AP15" s="59" t="str">
        <f>VLOOKUP(AO15,Data!J:K,2,0)</f>
        <v>November</v>
      </c>
      <c r="AQ15" s="59">
        <f t="shared" si="1"/>
        <v>4</v>
      </c>
      <c r="AR15" s="60">
        <f t="shared" si="2"/>
        <v>2020</v>
      </c>
      <c r="AS15" s="60" t="str">
        <f>VLOOKUP(AD15,Data!D:E,2,0)</f>
        <v>Afval/Restafval</v>
      </c>
      <c r="AT15" s="61">
        <f>IF(X15="TON",IF(OR(LEFT(Z15,2)="TO",LEFT(Y15,2)="HA",Y15="TV ALG TON",Y15="AFVALBEL-TON",Y15="TANKW1-TON"),0,W15*1000),IF(OR(X15="KG",X15="LTR"),IF(OR(LEFT(Y15,2)="R ",LEFT(Y15,2)="HA",LEFT(Y15,2)="VK",LEFT(Z15,2)="TO"),0,W15),IF(X15="M3",VLOOKUP(Z15,Data!A:B,2,0)*W15,IF(AND(OR(X15="KEER",X15="STUK"),OR(LEFT(Y15,2)="LE",LEFT(Y15,2)="EL",LEFT(Y15,2)="LV")),VLOOKUP(Z15,Data!A:B,2,0)*W15,IF(X15="MAAND",IF(LEFT(Z15,2)="AB",IF(OR(LEFT(Y15,3)="AB ",LEFT(Y15,3)="ABW"),0,VLOOKUP(Z15,Data!A:B,2,0)*W15*VLOOKUP(AJ15,Data!G:H,2,0)*((N15-M15+1)/30.4)),0),0)))))</f>
        <v>0</v>
      </c>
      <c r="AU15" s="62">
        <f t="shared" si="3"/>
        <v>0</v>
      </c>
      <c r="AV15" s="62">
        <f t="shared" si="4"/>
        <v>0</v>
      </c>
      <c r="AW15" s="47" t="str">
        <f>IFERROR(VLOOKUP(AS15,Data!M:S,2,0),"nee")</f>
        <v>ja</v>
      </c>
      <c r="AX15" s="63">
        <f>IF(facturen[[#This Row],[TNO gecertificeerd]]="nee",0,VLOOKUP(AS15,Data!M:S,3,0)*(AT15/1000))</f>
        <v>0</v>
      </c>
      <c r="AY15" s="63">
        <f>IF(facturen[[#This Row],[TNO gecertificeerd]]="nee",0,VLOOKUP(AS15,Data!M:S,4,0)*AT15)</f>
        <v>0</v>
      </c>
      <c r="AZ15" s="63">
        <f>IF(facturen[[#This Row],[TNO gecertificeerd]]="nee",0,VLOOKUP(AS15,Data!M:S,5,0)*AT15)</f>
        <v>0</v>
      </c>
      <c r="BA15" s="63">
        <f>IF(facturen[[#This Row],[TNO gecertificeerd]]="nee",0,VLOOKUP(AS15,Data!M:S,6,0)*AT15)</f>
        <v>0</v>
      </c>
      <c r="BB15" s="63">
        <f>IF(facturen[[#This Row],[TNO gecertificeerd]]="nee",0,VLOOKUP(AS15,Data!M:S,7,0)*AT15)</f>
        <v>0</v>
      </c>
    </row>
    <row r="16" spans="1:54" x14ac:dyDescent="0.2">
      <c r="A16">
        <v>474431</v>
      </c>
      <c r="B16">
        <v>474486</v>
      </c>
      <c r="C16" t="s">
        <v>149</v>
      </c>
      <c r="D16" t="s">
        <v>55</v>
      </c>
      <c r="E16" t="s">
        <v>56</v>
      </c>
      <c r="F16">
        <v>1</v>
      </c>
      <c r="G16" t="s">
        <v>150</v>
      </c>
      <c r="H16" t="s">
        <v>151</v>
      </c>
      <c r="I16" t="s">
        <v>152</v>
      </c>
      <c r="J16" t="s">
        <v>59</v>
      </c>
      <c r="K16" t="s">
        <v>153</v>
      </c>
      <c r="L16" t="s">
        <v>61</v>
      </c>
      <c r="M16" s="57">
        <v>44165</v>
      </c>
      <c r="N16" s="57">
        <v>44165</v>
      </c>
      <c r="O16" t="s">
        <v>154</v>
      </c>
      <c r="P16"/>
      <c r="Q16"/>
      <c r="R16"/>
      <c r="S16"/>
      <c r="T16"/>
      <c r="U16" t="s">
        <v>155</v>
      </c>
      <c r="V16" t="s">
        <v>94</v>
      </c>
      <c r="W16">
        <v>1</v>
      </c>
      <c r="X16" t="s">
        <v>65</v>
      </c>
      <c r="Y16" t="s">
        <v>95</v>
      </c>
      <c r="Z16" t="s">
        <v>96</v>
      </c>
      <c r="AA16" t="s">
        <v>68</v>
      </c>
      <c r="AB16" t="s">
        <v>69</v>
      </c>
      <c r="AC16" t="s">
        <v>70</v>
      </c>
      <c r="AD16">
        <v>10</v>
      </c>
      <c r="AE16" t="s">
        <v>97</v>
      </c>
      <c r="AF16">
        <v>0</v>
      </c>
      <c r="AG16">
        <v>0</v>
      </c>
      <c r="AH16">
        <v>1004194254</v>
      </c>
      <c r="AI16">
        <v>800100</v>
      </c>
      <c r="AJ16"/>
      <c r="AK16">
        <v>10302</v>
      </c>
      <c r="AL16" t="s">
        <v>72</v>
      </c>
      <c r="AM16" t="s">
        <v>73</v>
      </c>
      <c r="AN16" s="1"/>
      <c r="AO16" s="59">
        <f t="shared" si="0"/>
        <v>11</v>
      </c>
      <c r="AP16" s="59" t="str">
        <f>VLOOKUP(AO16,Data!J:K,2,0)</f>
        <v>November</v>
      </c>
      <c r="AQ16" s="59">
        <f t="shared" si="1"/>
        <v>4</v>
      </c>
      <c r="AR16" s="60">
        <f t="shared" si="2"/>
        <v>2020</v>
      </c>
      <c r="AS16" s="60" t="str">
        <f>VLOOKUP(AD16,Data!D:E,2,0)</f>
        <v>Afval/Restafval</v>
      </c>
      <c r="AT16" s="61">
        <f>IF(X16="TON",IF(OR(LEFT(Z16,2)="TO",LEFT(Y16,2)="HA",Y16="TV ALG TON",Y16="AFVALBEL-TON",Y16="TANKW1-TON"),0,W16*1000),IF(OR(X16="KG",X16="LTR"),IF(OR(LEFT(Y16,2)="R ",LEFT(Y16,2)="HA",LEFT(Y16,2)="VK",LEFT(Z16,2)="TO"),0,W16),IF(X16="M3",VLOOKUP(Z16,Data!A:B,2,0)*W16,IF(AND(OR(X16="KEER",X16="STUK"),OR(LEFT(Y16,2)="LE",LEFT(Y16,2)="EL",LEFT(Y16,2)="LV")),VLOOKUP(Z16,Data!A:B,2,0)*W16,IF(X16="MAAND",IF(LEFT(Z16,2)="AB",IF(OR(LEFT(Y16,3)="AB ",LEFT(Y16,3)="ABW"),0,VLOOKUP(Z16,Data!A:B,2,0)*W16*VLOOKUP(AJ16,Data!G:H,2,0)*((N16-M16+1)/30.4)),0),0)))))</f>
        <v>0</v>
      </c>
      <c r="AU16" s="62">
        <f t="shared" si="3"/>
        <v>0</v>
      </c>
      <c r="AV16" s="62">
        <f t="shared" si="4"/>
        <v>0</v>
      </c>
      <c r="AW16" s="47" t="str">
        <f>IFERROR(VLOOKUP(AS16,Data!M:S,2,0),"nee")</f>
        <v>ja</v>
      </c>
      <c r="AX16" s="63">
        <f>IF(facturen[[#This Row],[TNO gecertificeerd]]="nee",0,VLOOKUP(AS16,Data!M:S,3,0)*(AT16/1000))</f>
        <v>0</v>
      </c>
      <c r="AY16" s="63">
        <f>IF(facturen[[#This Row],[TNO gecertificeerd]]="nee",0,VLOOKUP(AS16,Data!M:S,4,0)*AT16)</f>
        <v>0</v>
      </c>
      <c r="AZ16" s="63">
        <f>IF(facturen[[#This Row],[TNO gecertificeerd]]="nee",0,VLOOKUP(AS16,Data!M:S,5,0)*AT16)</f>
        <v>0</v>
      </c>
      <c r="BA16" s="63">
        <f>IF(facturen[[#This Row],[TNO gecertificeerd]]="nee",0,VLOOKUP(AS16,Data!M:S,6,0)*AT16)</f>
        <v>0</v>
      </c>
      <c r="BB16" s="63">
        <f>IF(facturen[[#This Row],[TNO gecertificeerd]]="nee",0,VLOOKUP(AS16,Data!M:S,7,0)*AT16)</f>
        <v>0</v>
      </c>
    </row>
    <row r="17" spans="1:54" x14ac:dyDescent="0.2">
      <c r="A17">
        <v>474431</v>
      </c>
      <c r="B17">
        <v>474487</v>
      </c>
      <c r="C17" t="s">
        <v>156</v>
      </c>
      <c r="D17" t="s">
        <v>55</v>
      </c>
      <c r="E17" t="s">
        <v>56</v>
      </c>
      <c r="F17">
        <v>1</v>
      </c>
      <c r="G17" t="s">
        <v>156</v>
      </c>
      <c r="H17" t="s">
        <v>157</v>
      </c>
      <c r="I17" t="s">
        <v>158</v>
      </c>
      <c r="J17" t="s">
        <v>59</v>
      </c>
      <c r="K17" t="s">
        <v>159</v>
      </c>
      <c r="L17" t="s">
        <v>61</v>
      </c>
      <c r="M17" s="57">
        <v>44165</v>
      </c>
      <c r="N17" s="57">
        <v>44165</v>
      </c>
      <c r="O17" t="s">
        <v>160</v>
      </c>
      <c r="P17"/>
      <c r="Q17"/>
      <c r="R17"/>
      <c r="S17"/>
      <c r="T17"/>
      <c r="U17" t="s">
        <v>161</v>
      </c>
      <c r="V17" t="s">
        <v>162</v>
      </c>
      <c r="W17">
        <v>1</v>
      </c>
      <c r="X17" t="s">
        <v>65</v>
      </c>
      <c r="Y17" t="s">
        <v>66</v>
      </c>
      <c r="Z17" t="s">
        <v>67</v>
      </c>
      <c r="AA17" t="s">
        <v>68</v>
      </c>
      <c r="AB17" t="s">
        <v>69</v>
      </c>
      <c r="AC17" t="s">
        <v>70</v>
      </c>
      <c r="AD17">
        <v>40</v>
      </c>
      <c r="AE17" t="s">
        <v>71</v>
      </c>
      <c r="AF17">
        <v>0</v>
      </c>
      <c r="AG17">
        <v>0</v>
      </c>
      <c r="AH17">
        <v>1004194254</v>
      </c>
      <c r="AI17">
        <v>800100</v>
      </c>
      <c r="AJ17"/>
      <c r="AK17">
        <v>10302</v>
      </c>
      <c r="AL17" t="s">
        <v>72</v>
      </c>
      <c r="AM17" t="s">
        <v>73</v>
      </c>
      <c r="AN17" s="1"/>
      <c r="AO17" s="59">
        <f t="shared" si="0"/>
        <v>11</v>
      </c>
      <c r="AP17" s="59" t="str">
        <f>VLOOKUP(AO17,Data!J:K,2,0)</f>
        <v>November</v>
      </c>
      <c r="AQ17" s="59">
        <f t="shared" si="1"/>
        <v>4</v>
      </c>
      <c r="AR17" s="60">
        <f t="shared" si="2"/>
        <v>2020</v>
      </c>
      <c r="AS17" s="60" t="str">
        <f>VLOOKUP(AD17,Data!D:E,2,0)</f>
        <v>Glas</v>
      </c>
      <c r="AT17" s="61">
        <f>IF(X17="TON",IF(OR(LEFT(Z17,2)="TO",LEFT(Y17,2)="HA",Y17="TV ALG TON",Y17="AFVALBEL-TON",Y17="TANKW1-TON"),0,W17*1000),IF(OR(X17="KG",X17="LTR"),IF(OR(LEFT(Y17,2)="R ",LEFT(Y17,2)="HA",LEFT(Y17,2)="VK",LEFT(Z17,2)="TO"),0,W17),IF(X17="M3",VLOOKUP(Z17,Data!A:B,2,0)*W17,IF(AND(OR(X17="KEER",X17="STUK"),OR(LEFT(Y17,2)="LE",LEFT(Y17,2)="EL",LEFT(Y17,2)="LV")),VLOOKUP(Z17,Data!A:B,2,0)*W17,IF(X17="MAAND",IF(LEFT(Z17,2)="AB",IF(OR(LEFT(Y17,3)="AB ",LEFT(Y17,3)="ABW"),0,VLOOKUP(Z17,Data!A:B,2,0)*W17*VLOOKUP(AJ17,Data!G:H,2,0)*((N17-M17+1)/30.4)),0),0)))))</f>
        <v>0</v>
      </c>
      <c r="AU17" s="62">
        <f t="shared" si="3"/>
        <v>0</v>
      </c>
      <c r="AV17" s="62">
        <f t="shared" si="4"/>
        <v>0</v>
      </c>
      <c r="AW17" s="47" t="str">
        <f>IFERROR(VLOOKUP(AS17,Data!M:S,2,0),"nee")</f>
        <v>ja</v>
      </c>
      <c r="AX17" s="63">
        <f>IF(facturen[[#This Row],[TNO gecertificeerd]]="nee",0,VLOOKUP(AS17,Data!M:S,3,0)*(AT17/1000))</f>
        <v>0</v>
      </c>
      <c r="AY17" s="63">
        <f>IF(facturen[[#This Row],[TNO gecertificeerd]]="nee",0,VLOOKUP(AS17,Data!M:S,4,0)*AT17)</f>
        <v>0</v>
      </c>
      <c r="AZ17" s="63">
        <f>IF(facturen[[#This Row],[TNO gecertificeerd]]="nee",0,VLOOKUP(AS17,Data!M:S,5,0)*AT17)</f>
        <v>0</v>
      </c>
      <c r="BA17" s="63">
        <f>IF(facturen[[#This Row],[TNO gecertificeerd]]="nee",0,VLOOKUP(AS17,Data!M:S,6,0)*AT17)</f>
        <v>0</v>
      </c>
      <c r="BB17" s="63">
        <f>IF(facturen[[#This Row],[TNO gecertificeerd]]="nee",0,VLOOKUP(AS17,Data!M:S,7,0)*AT17)</f>
        <v>0</v>
      </c>
    </row>
    <row r="18" spans="1:54" x14ac:dyDescent="0.2">
      <c r="A18">
        <v>474431</v>
      </c>
      <c r="B18">
        <v>474487</v>
      </c>
      <c r="C18" t="s">
        <v>156</v>
      </c>
      <c r="D18" t="s">
        <v>55</v>
      </c>
      <c r="E18" t="s">
        <v>56</v>
      </c>
      <c r="F18">
        <v>1</v>
      </c>
      <c r="G18" t="s">
        <v>156</v>
      </c>
      <c r="H18" t="s">
        <v>157</v>
      </c>
      <c r="I18" t="s">
        <v>158</v>
      </c>
      <c r="J18" t="s">
        <v>59</v>
      </c>
      <c r="K18" t="s">
        <v>159</v>
      </c>
      <c r="L18" t="s">
        <v>61</v>
      </c>
      <c r="M18" s="57">
        <v>44165</v>
      </c>
      <c r="N18" s="57">
        <v>44165</v>
      </c>
      <c r="O18" t="s">
        <v>160</v>
      </c>
      <c r="P18"/>
      <c r="Q18"/>
      <c r="R18"/>
      <c r="S18"/>
      <c r="T18"/>
      <c r="U18" t="s">
        <v>161</v>
      </c>
      <c r="V18" t="s">
        <v>127</v>
      </c>
      <c r="W18">
        <v>2</v>
      </c>
      <c r="X18" t="s">
        <v>65</v>
      </c>
      <c r="Y18" t="s">
        <v>128</v>
      </c>
      <c r="Z18" t="s">
        <v>129</v>
      </c>
      <c r="AA18" t="s">
        <v>68</v>
      </c>
      <c r="AB18" t="s">
        <v>69</v>
      </c>
      <c r="AC18" t="s">
        <v>70</v>
      </c>
      <c r="AD18">
        <v>30</v>
      </c>
      <c r="AE18" t="s">
        <v>130</v>
      </c>
      <c r="AF18">
        <v>0</v>
      </c>
      <c r="AG18">
        <v>0</v>
      </c>
      <c r="AH18">
        <v>1004194254</v>
      </c>
      <c r="AI18">
        <v>800100</v>
      </c>
      <c r="AJ18"/>
      <c r="AK18">
        <v>10302</v>
      </c>
      <c r="AL18" t="s">
        <v>72</v>
      </c>
      <c r="AM18" t="s">
        <v>73</v>
      </c>
      <c r="AN18" s="1"/>
      <c r="AO18" s="59">
        <f t="shared" si="0"/>
        <v>11</v>
      </c>
      <c r="AP18" s="59" t="str">
        <f>VLOOKUP(AO18,Data!J:K,2,0)</f>
        <v>November</v>
      </c>
      <c r="AQ18" s="59">
        <f t="shared" si="1"/>
        <v>4</v>
      </c>
      <c r="AR18" s="60">
        <f t="shared" si="2"/>
        <v>2020</v>
      </c>
      <c r="AS18" s="60" t="str">
        <f>VLOOKUP(AD18,Data!D:E,2,0)</f>
        <v>Papier/Karton</v>
      </c>
      <c r="AT18" s="61">
        <f>IF(X18="TON",IF(OR(LEFT(Z18,2)="TO",LEFT(Y18,2)="HA",Y18="TV ALG TON",Y18="AFVALBEL-TON",Y18="TANKW1-TON"),0,W18*1000),IF(OR(X18="KG",X18="LTR"),IF(OR(LEFT(Y18,2)="R ",LEFT(Y18,2)="HA",LEFT(Y18,2)="VK",LEFT(Z18,2)="TO"),0,W18),IF(X18="M3",VLOOKUP(Z18,Data!A:B,2,0)*W18,IF(AND(OR(X18="KEER",X18="STUK"),OR(LEFT(Y18,2)="LE",LEFT(Y18,2)="EL",LEFT(Y18,2)="LV")),VLOOKUP(Z18,Data!A:B,2,0)*W18,IF(X18="MAAND",IF(LEFT(Z18,2)="AB",IF(OR(LEFT(Y18,3)="AB ",LEFT(Y18,3)="ABW"),0,VLOOKUP(Z18,Data!A:B,2,0)*W18*VLOOKUP(AJ18,Data!G:H,2,0)*((N18-M18+1)/30.4)),0),0)))))</f>
        <v>0</v>
      </c>
      <c r="AU18" s="62">
        <f t="shared" si="3"/>
        <v>0</v>
      </c>
      <c r="AV18" s="62">
        <f t="shared" si="4"/>
        <v>0</v>
      </c>
      <c r="AW18" s="47" t="str">
        <f>IFERROR(VLOOKUP(AS18,Data!M:S,2,0),"nee")</f>
        <v>ja</v>
      </c>
      <c r="AX18" s="63">
        <f>IF(facturen[[#This Row],[TNO gecertificeerd]]="nee",0,VLOOKUP(AS18,Data!M:S,3,0)*(AT18/1000))</f>
        <v>0</v>
      </c>
      <c r="AY18" s="63">
        <f>IF(facturen[[#This Row],[TNO gecertificeerd]]="nee",0,VLOOKUP(AS18,Data!M:S,4,0)*AT18)</f>
        <v>0</v>
      </c>
      <c r="AZ18" s="63">
        <f>IF(facturen[[#This Row],[TNO gecertificeerd]]="nee",0,VLOOKUP(AS18,Data!M:S,5,0)*AT18)</f>
        <v>0</v>
      </c>
      <c r="BA18" s="63">
        <f>IF(facturen[[#This Row],[TNO gecertificeerd]]="nee",0,VLOOKUP(AS18,Data!M:S,6,0)*AT18)</f>
        <v>0</v>
      </c>
      <c r="BB18" s="63">
        <f>IF(facturen[[#This Row],[TNO gecertificeerd]]="nee",0,VLOOKUP(AS18,Data!M:S,7,0)*AT18)</f>
        <v>0</v>
      </c>
    </row>
    <row r="19" spans="1:54" x14ac:dyDescent="0.2">
      <c r="A19">
        <v>474431</v>
      </c>
      <c r="B19">
        <v>474487</v>
      </c>
      <c r="C19" t="s">
        <v>156</v>
      </c>
      <c r="D19" t="s">
        <v>55</v>
      </c>
      <c r="E19" t="s">
        <v>56</v>
      </c>
      <c r="F19">
        <v>1</v>
      </c>
      <c r="G19" t="s">
        <v>156</v>
      </c>
      <c r="H19" t="s">
        <v>157</v>
      </c>
      <c r="I19" t="s">
        <v>158</v>
      </c>
      <c r="J19" t="s">
        <v>59</v>
      </c>
      <c r="K19" t="s">
        <v>159</v>
      </c>
      <c r="L19" t="s">
        <v>61</v>
      </c>
      <c r="M19" s="57">
        <v>44165</v>
      </c>
      <c r="N19" s="57">
        <v>44165</v>
      </c>
      <c r="O19" t="s">
        <v>160</v>
      </c>
      <c r="P19"/>
      <c r="Q19"/>
      <c r="R19"/>
      <c r="S19"/>
      <c r="T19"/>
      <c r="U19" t="s">
        <v>161</v>
      </c>
      <c r="V19" t="s">
        <v>104</v>
      </c>
      <c r="W19">
        <v>1</v>
      </c>
      <c r="X19" t="s">
        <v>65</v>
      </c>
      <c r="Y19" t="s">
        <v>105</v>
      </c>
      <c r="Z19" t="s">
        <v>106</v>
      </c>
      <c r="AA19" t="s">
        <v>68</v>
      </c>
      <c r="AB19" t="s">
        <v>69</v>
      </c>
      <c r="AC19" t="s">
        <v>70</v>
      </c>
      <c r="AD19">
        <v>10</v>
      </c>
      <c r="AE19" t="s">
        <v>107</v>
      </c>
      <c r="AF19">
        <v>0</v>
      </c>
      <c r="AG19">
        <v>0</v>
      </c>
      <c r="AH19">
        <v>1004194254</v>
      </c>
      <c r="AI19">
        <v>800100</v>
      </c>
      <c r="AJ19"/>
      <c r="AK19">
        <v>10302</v>
      </c>
      <c r="AL19" t="s">
        <v>72</v>
      </c>
      <c r="AM19" t="s">
        <v>73</v>
      </c>
      <c r="AN19" s="1"/>
      <c r="AO19" s="59">
        <f t="shared" si="0"/>
        <v>11</v>
      </c>
      <c r="AP19" s="59" t="str">
        <f>VLOOKUP(AO19,Data!J:K,2,0)</f>
        <v>November</v>
      </c>
      <c r="AQ19" s="59">
        <f t="shared" si="1"/>
        <v>4</v>
      </c>
      <c r="AR19" s="60">
        <f t="shared" si="2"/>
        <v>2020</v>
      </c>
      <c r="AS19" s="60" t="str">
        <f>VLOOKUP(AD19,Data!D:E,2,0)</f>
        <v>Afval/Restafval</v>
      </c>
      <c r="AT19" s="61">
        <f>IF(X19="TON",IF(OR(LEFT(Z19,2)="TO",LEFT(Y19,2)="HA",Y19="TV ALG TON",Y19="AFVALBEL-TON",Y19="TANKW1-TON"),0,W19*1000),IF(OR(X19="KG",X19="LTR"),IF(OR(LEFT(Y19,2)="R ",LEFT(Y19,2)="HA",LEFT(Y19,2)="VK",LEFT(Z19,2)="TO"),0,W19),IF(X19="M3",VLOOKUP(Z19,Data!A:B,2,0)*W19,IF(AND(OR(X19="KEER",X19="STUK"),OR(LEFT(Y19,2)="LE",LEFT(Y19,2)="EL",LEFT(Y19,2)="LV")),VLOOKUP(Z19,Data!A:B,2,0)*W19,IF(X19="MAAND",IF(LEFT(Z19,2)="AB",IF(OR(LEFT(Y19,3)="AB ",LEFT(Y19,3)="ABW"),0,VLOOKUP(Z19,Data!A:B,2,0)*W19*VLOOKUP(AJ19,Data!G:H,2,0)*((N19-M19+1)/30.4)),0),0)))))</f>
        <v>0</v>
      </c>
      <c r="AU19" s="62">
        <f t="shared" si="3"/>
        <v>0</v>
      </c>
      <c r="AV19" s="62">
        <f t="shared" si="4"/>
        <v>0</v>
      </c>
      <c r="AW19" s="47" t="str">
        <f>IFERROR(VLOOKUP(AS19,Data!M:S,2,0),"nee")</f>
        <v>ja</v>
      </c>
      <c r="AX19" s="63">
        <f>IF(facturen[[#This Row],[TNO gecertificeerd]]="nee",0,VLOOKUP(AS19,Data!M:S,3,0)*(AT19/1000))</f>
        <v>0</v>
      </c>
      <c r="AY19" s="63">
        <f>IF(facturen[[#This Row],[TNO gecertificeerd]]="nee",0,VLOOKUP(AS19,Data!M:S,4,0)*AT19)</f>
        <v>0</v>
      </c>
      <c r="AZ19" s="63">
        <f>IF(facturen[[#This Row],[TNO gecertificeerd]]="nee",0,VLOOKUP(AS19,Data!M:S,5,0)*AT19)</f>
        <v>0</v>
      </c>
      <c r="BA19" s="63">
        <f>IF(facturen[[#This Row],[TNO gecertificeerd]]="nee",0,VLOOKUP(AS19,Data!M:S,6,0)*AT19)</f>
        <v>0</v>
      </c>
      <c r="BB19" s="63">
        <f>IF(facturen[[#This Row],[TNO gecertificeerd]]="nee",0,VLOOKUP(AS19,Data!M:S,7,0)*AT19)</f>
        <v>0</v>
      </c>
    </row>
    <row r="20" spans="1:54" x14ac:dyDescent="0.2">
      <c r="A20">
        <v>474431</v>
      </c>
      <c r="B20">
        <v>474488</v>
      </c>
      <c r="C20" t="s">
        <v>163</v>
      </c>
      <c r="D20" t="s">
        <v>55</v>
      </c>
      <c r="E20" t="s">
        <v>56</v>
      </c>
      <c r="F20">
        <v>1</v>
      </c>
      <c r="G20" t="s">
        <v>164</v>
      </c>
      <c r="H20" t="s">
        <v>165</v>
      </c>
      <c r="I20" t="s">
        <v>166</v>
      </c>
      <c r="J20" t="s">
        <v>59</v>
      </c>
      <c r="K20" t="s">
        <v>167</v>
      </c>
      <c r="L20" t="s">
        <v>61</v>
      </c>
      <c r="M20" s="57">
        <v>44165</v>
      </c>
      <c r="N20" s="57">
        <v>44165</v>
      </c>
      <c r="O20" t="s">
        <v>168</v>
      </c>
      <c r="P20"/>
      <c r="Q20"/>
      <c r="R20"/>
      <c r="S20"/>
      <c r="T20"/>
      <c r="U20" t="s">
        <v>169</v>
      </c>
      <c r="V20" t="s">
        <v>104</v>
      </c>
      <c r="W20">
        <v>1</v>
      </c>
      <c r="X20" t="s">
        <v>65</v>
      </c>
      <c r="Y20" t="s">
        <v>105</v>
      </c>
      <c r="Z20" t="s">
        <v>106</v>
      </c>
      <c r="AA20" t="s">
        <v>68</v>
      </c>
      <c r="AB20" t="s">
        <v>69</v>
      </c>
      <c r="AC20" t="s">
        <v>70</v>
      </c>
      <c r="AD20">
        <v>10</v>
      </c>
      <c r="AE20" t="s">
        <v>107</v>
      </c>
      <c r="AF20">
        <v>0</v>
      </c>
      <c r="AG20">
        <v>0</v>
      </c>
      <c r="AH20">
        <v>1004194254</v>
      </c>
      <c r="AI20">
        <v>800100</v>
      </c>
      <c r="AJ20"/>
      <c r="AK20">
        <v>10301</v>
      </c>
      <c r="AL20" t="s">
        <v>72</v>
      </c>
      <c r="AM20" t="s">
        <v>73</v>
      </c>
      <c r="AN20" s="1"/>
      <c r="AO20" s="59">
        <f t="shared" si="0"/>
        <v>11</v>
      </c>
      <c r="AP20" s="59" t="str">
        <f>VLOOKUP(AO20,Data!J:K,2,0)</f>
        <v>November</v>
      </c>
      <c r="AQ20" s="59">
        <f t="shared" si="1"/>
        <v>4</v>
      </c>
      <c r="AR20" s="60">
        <f t="shared" si="2"/>
        <v>2020</v>
      </c>
      <c r="AS20" s="60" t="str">
        <f>VLOOKUP(AD20,Data!D:E,2,0)</f>
        <v>Afval/Restafval</v>
      </c>
      <c r="AT20" s="61">
        <f>IF(X20="TON",IF(OR(LEFT(Z20,2)="TO",LEFT(Y20,2)="HA",Y20="TV ALG TON",Y20="AFVALBEL-TON",Y20="TANKW1-TON"),0,W20*1000),IF(OR(X20="KG",X20="LTR"),IF(OR(LEFT(Y20,2)="R ",LEFT(Y20,2)="HA",LEFT(Y20,2)="VK",LEFT(Z20,2)="TO"),0,W20),IF(X20="M3",VLOOKUP(Z20,Data!A:B,2,0)*W20,IF(AND(OR(X20="KEER",X20="STUK"),OR(LEFT(Y20,2)="LE",LEFT(Y20,2)="EL",LEFT(Y20,2)="LV")),VLOOKUP(Z20,Data!A:B,2,0)*W20,IF(X20="MAAND",IF(LEFT(Z20,2)="AB",IF(OR(LEFT(Y20,3)="AB ",LEFT(Y20,3)="ABW"),0,VLOOKUP(Z20,Data!A:B,2,0)*W20*VLOOKUP(AJ20,Data!G:H,2,0)*((N20-M20+1)/30.4)),0),0)))))</f>
        <v>0</v>
      </c>
      <c r="AU20" s="62">
        <f t="shared" si="3"/>
        <v>0</v>
      </c>
      <c r="AV20" s="62">
        <f t="shared" si="4"/>
        <v>0</v>
      </c>
      <c r="AW20" s="47" t="str">
        <f>IFERROR(VLOOKUP(AS20,Data!M:S,2,0),"nee")</f>
        <v>ja</v>
      </c>
      <c r="AX20" s="63">
        <f>IF(facturen[[#This Row],[TNO gecertificeerd]]="nee",0,VLOOKUP(AS20,Data!M:S,3,0)*(AT20/1000))</f>
        <v>0</v>
      </c>
      <c r="AY20" s="63">
        <f>IF(facturen[[#This Row],[TNO gecertificeerd]]="nee",0,VLOOKUP(AS20,Data!M:S,4,0)*AT20)</f>
        <v>0</v>
      </c>
      <c r="AZ20" s="63">
        <f>IF(facturen[[#This Row],[TNO gecertificeerd]]="nee",0,VLOOKUP(AS20,Data!M:S,5,0)*AT20)</f>
        <v>0</v>
      </c>
      <c r="BA20" s="63">
        <f>IF(facturen[[#This Row],[TNO gecertificeerd]]="nee",0,VLOOKUP(AS20,Data!M:S,6,0)*AT20)</f>
        <v>0</v>
      </c>
      <c r="BB20" s="63">
        <f>IF(facturen[[#This Row],[TNO gecertificeerd]]="nee",0,VLOOKUP(AS20,Data!M:S,7,0)*AT20)</f>
        <v>0</v>
      </c>
    </row>
    <row r="21" spans="1:54" x14ac:dyDescent="0.2">
      <c r="A21">
        <v>474431</v>
      </c>
      <c r="B21">
        <v>474493</v>
      </c>
      <c r="C21" t="s">
        <v>170</v>
      </c>
      <c r="D21" t="s">
        <v>55</v>
      </c>
      <c r="E21" t="s">
        <v>56</v>
      </c>
      <c r="F21">
        <v>1</v>
      </c>
      <c r="G21" t="s">
        <v>170</v>
      </c>
      <c r="H21" t="s">
        <v>171</v>
      </c>
      <c r="I21" t="s">
        <v>172</v>
      </c>
      <c r="J21" t="s">
        <v>90</v>
      </c>
      <c r="K21" t="s">
        <v>173</v>
      </c>
      <c r="L21" t="s">
        <v>61</v>
      </c>
      <c r="M21" s="57">
        <v>44165</v>
      </c>
      <c r="N21" s="57">
        <v>44165</v>
      </c>
      <c r="O21" t="s">
        <v>174</v>
      </c>
      <c r="P21"/>
      <c r="Q21"/>
      <c r="R21"/>
      <c r="S21"/>
      <c r="T21"/>
      <c r="U21" t="s">
        <v>175</v>
      </c>
      <c r="V21" t="s">
        <v>64</v>
      </c>
      <c r="W21">
        <v>1</v>
      </c>
      <c r="X21" t="s">
        <v>65</v>
      </c>
      <c r="Y21" t="s">
        <v>66</v>
      </c>
      <c r="Z21" t="s">
        <v>67</v>
      </c>
      <c r="AA21" t="s">
        <v>68</v>
      </c>
      <c r="AB21" t="s">
        <v>69</v>
      </c>
      <c r="AC21" t="s">
        <v>70</v>
      </c>
      <c r="AD21">
        <v>10</v>
      </c>
      <c r="AE21" t="s">
        <v>71</v>
      </c>
      <c r="AF21">
        <v>0</v>
      </c>
      <c r="AG21">
        <v>0</v>
      </c>
      <c r="AH21">
        <v>1004194254</v>
      </c>
      <c r="AI21">
        <v>800100</v>
      </c>
      <c r="AJ21"/>
      <c r="AK21">
        <v>10301</v>
      </c>
      <c r="AL21" t="s">
        <v>72</v>
      </c>
      <c r="AM21" t="s">
        <v>73</v>
      </c>
      <c r="AN21" s="1"/>
      <c r="AO21" s="59">
        <f t="shared" si="0"/>
        <v>11</v>
      </c>
      <c r="AP21" s="59" t="str">
        <f>VLOOKUP(AO21,Data!J:K,2,0)</f>
        <v>November</v>
      </c>
      <c r="AQ21" s="59">
        <f t="shared" si="1"/>
        <v>4</v>
      </c>
      <c r="AR21" s="60">
        <f t="shared" si="2"/>
        <v>2020</v>
      </c>
      <c r="AS21" s="60" t="str">
        <f>VLOOKUP(AD21,Data!D:E,2,0)</f>
        <v>Afval/Restafval</v>
      </c>
      <c r="AT21" s="61">
        <f>IF(X21="TON",IF(OR(LEFT(Z21,2)="TO",LEFT(Y21,2)="HA",Y21="TV ALG TON",Y21="AFVALBEL-TON",Y21="TANKW1-TON"),0,W21*1000),IF(OR(X21="KG",X21="LTR"),IF(OR(LEFT(Y21,2)="R ",LEFT(Y21,2)="HA",LEFT(Y21,2)="VK",LEFT(Z21,2)="TO"),0,W21),IF(X21="M3",VLOOKUP(Z21,Data!A:B,2,0)*W21,IF(AND(OR(X21="KEER",X21="STUK"),OR(LEFT(Y21,2)="LE",LEFT(Y21,2)="EL",LEFT(Y21,2)="LV")),VLOOKUP(Z21,Data!A:B,2,0)*W21,IF(X21="MAAND",IF(LEFT(Z21,2)="AB",IF(OR(LEFT(Y21,3)="AB ",LEFT(Y21,3)="ABW"),0,VLOOKUP(Z21,Data!A:B,2,0)*W21*VLOOKUP(AJ21,Data!G:H,2,0)*((N21-M21+1)/30.4)),0),0)))))</f>
        <v>0</v>
      </c>
      <c r="AU21" s="62">
        <f t="shared" si="3"/>
        <v>0</v>
      </c>
      <c r="AV21" s="62">
        <f t="shared" si="4"/>
        <v>0</v>
      </c>
      <c r="AW21" s="47" t="str">
        <f>IFERROR(VLOOKUP(AS21,Data!M:S,2,0),"nee")</f>
        <v>ja</v>
      </c>
      <c r="AX21" s="63">
        <f>IF(facturen[[#This Row],[TNO gecertificeerd]]="nee",0,VLOOKUP(AS21,Data!M:S,3,0)*(AT21/1000))</f>
        <v>0</v>
      </c>
      <c r="AY21" s="63">
        <f>IF(facturen[[#This Row],[TNO gecertificeerd]]="nee",0,VLOOKUP(AS21,Data!M:S,4,0)*AT21)</f>
        <v>0</v>
      </c>
      <c r="AZ21" s="63">
        <f>IF(facturen[[#This Row],[TNO gecertificeerd]]="nee",0,VLOOKUP(AS21,Data!M:S,5,0)*AT21)</f>
        <v>0</v>
      </c>
      <c r="BA21" s="63">
        <f>IF(facturen[[#This Row],[TNO gecertificeerd]]="nee",0,VLOOKUP(AS21,Data!M:S,6,0)*AT21)</f>
        <v>0</v>
      </c>
      <c r="BB21" s="63">
        <f>IF(facturen[[#This Row],[TNO gecertificeerd]]="nee",0,VLOOKUP(AS21,Data!M:S,7,0)*AT21)</f>
        <v>0</v>
      </c>
    </row>
    <row r="22" spans="1:54" x14ac:dyDescent="0.2">
      <c r="A22">
        <v>474431</v>
      </c>
      <c r="B22">
        <v>474494</v>
      </c>
      <c r="C22" t="s">
        <v>176</v>
      </c>
      <c r="D22" t="s">
        <v>55</v>
      </c>
      <c r="E22" t="s">
        <v>56</v>
      </c>
      <c r="F22">
        <v>1</v>
      </c>
      <c r="G22" t="s">
        <v>176</v>
      </c>
      <c r="H22" t="s">
        <v>177</v>
      </c>
      <c r="I22" t="s">
        <v>178</v>
      </c>
      <c r="J22" t="s">
        <v>59</v>
      </c>
      <c r="K22" t="s">
        <v>179</v>
      </c>
      <c r="L22" t="s">
        <v>61</v>
      </c>
      <c r="M22" s="57">
        <v>44165</v>
      </c>
      <c r="N22" s="57">
        <v>44165</v>
      </c>
      <c r="O22" t="s">
        <v>180</v>
      </c>
      <c r="P22"/>
      <c r="Q22"/>
      <c r="R22"/>
      <c r="S22"/>
      <c r="T22"/>
      <c r="U22" t="s">
        <v>181</v>
      </c>
      <c r="V22" t="s">
        <v>127</v>
      </c>
      <c r="W22">
        <v>1</v>
      </c>
      <c r="X22" t="s">
        <v>65</v>
      </c>
      <c r="Y22" t="s">
        <v>128</v>
      </c>
      <c r="Z22" t="s">
        <v>129</v>
      </c>
      <c r="AA22" t="s">
        <v>68</v>
      </c>
      <c r="AB22" t="s">
        <v>69</v>
      </c>
      <c r="AC22" t="s">
        <v>70</v>
      </c>
      <c r="AD22">
        <v>30</v>
      </c>
      <c r="AE22" t="s">
        <v>130</v>
      </c>
      <c r="AF22">
        <v>0</v>
      </c>
      <c r="AG22">
        <v>0</v>
      </c>
      <c r="AH22">
        <v>1004194254</v>
      </c>
      <c r="AI22">
        <v>800100</v>
      </c>
      <c r="AJ22"/>
      <c r="AK22">
        <v>10302</v>
      </c>
      <c r="AL22" t="s">
        <v>72</v>
      </c>
      <c r="AM22" t="s">
        <v>73</v>
      </c>
      <c r="AN22" s="1"/>
      <c r="AO22" s="59">
        <f t="shared" si="0"/>
        <v>11</v>
      </c>
      <c r="AP22" s="59" t="str">
        <f>VLOOKUP(AO22,Data!J:K,2,0)</f>
        <v>November</v>
      </c>
      <c r="AQ22" s="59">
        <f t="shared" si="1"/>
        <v>4</v>
      </c>
      <c r="AR22" s="60">
        <f t="shared" si="2"/>
        <v>2020</v>
      </c>
      <c r="AS22" s="60" t="str">
        <f>VLOOKUP(AD22,Data!D:E,2,0)</f>
        <v>Papier/Karton</v>
      </c>
      <c r="AT22" s="61">
        <f>IF(X22="TON",IF(OR(LEFT(Z22,2)="TO",LEFT(Y22,2)="HA",Y22="TV ALG TON",Y22="AFVALBEL-TON",Y22="TANKW1-TON"),0,W22*1000),IF(OR(X22="KG",X22="LTR"),IF(OR(LEFT(Y22,2)="R ",LEFT(Y22,2)="HA",LEFT(Y22,2)="VK",LEFT(Z22,2)="TO"),0,W22),IF(X22="M3",VLOOKUP(Z22,Data!A:B,2,0)*W22,IF(AND(OR(X22="KEER",X22="STUK"),OR(LEFT(Y22,2)="LE",LEFT(Y22,2)="EL",LEFT(Y22,2)="LV")),VLOOKUP(Z22,Data!A:B,2,0)*W22,IF(X22="MAAND",IF(LEFT(Z22,2)="AB",IF(OR(LEFT(Y22,3)="AB ",LEFT(Y22,3)="ABW"),0,VLOOKUP(Z22,Data!A:B,2,0)*W22*VLOOKUP(AJ22,Data!G:H,2,0)*((N22-M22+1)/30.4)),0),0)))))</f>
        <v>0</v>
      </c>
      <c r="AU22" s="62">
        <f t="shared" si="3"/>
        <v>0</v>
      </c>
      <c r="AV22" s="62">
        <f t="shared" si="4"/>
        <v>0</v>
      </c>
      <c r="AW22" s="47" t="str">
        <f>IFERROR(VLOOKUP(AS22,Data!M:S,2,0),"nee")</f>
        <v>ja</v>
      </c>
      <c r="AX22" s="63">
        <f>IF(facturen[[#This Row],[TNO gecertificeerd]]="nee",0,VLOOKUP(AS22,Data!M:S,3,0)*(AT22/1000))</f>
        <v>0</v>
      </c>
      <c r="AY22" s="63">
        <f>IF(facturen[[#This Row],[TNO gecertificeerd]]="nee",0,VLOOKUP(AS22,Data!M:S,4,0)*AT22)</f>
        <v>0</v>
      </c>
      <c r="AZ22" s="63">
        <f>IF(facturen[[#This Row],[TNO gecertificeerd]]="nee",0,VLOOKUP(AS22,Data!M:S,5,0)*AT22)</f>
        <v>0</v>
      </c>
      <c r="BA22" s="63">
        <f>IF(facturen[[#This Row],[TNO gecertificeerd]]="nee",0,VLOOKUP(AS22,Data!M:S,6,0)*AT22)</f>
        <v>0</v>
      </c>
      <c r="BB22" s="63">
        <f>IF(facturen[[#This Row],[TNO gecertificeerd]]="nee",0,VLOOKUP(AS22,Data!M:S,7,0)*AT22)</f>
        <v>0</v>
      </c>
    </row>
    <row r="23" spans="1:54" x14ac:dyDescent="0.2">
      <c r="A23">
        <v>474431</v>
      </c>
      <c r="B23">
        <v>474498</v>
      </c>
      <c r="C23" t="s">
        <v>182</v>
      </c>
      <c r="D23" t="s">
        <v>55</v>
      </c>
      <c r="E23" t="s">
        <v>56</v>
      </c>
      <c r="F23">
        <v>1</v>
      </c>
      <c r="G23" t="s">
        <v>182</v>
      </c>
      <c r="H23" t="s">
        <v>183</v>
      </c>
      <c r="I23" t="s">
        <v>184</v>
      </c>
      <c r="J23" t="s">
        <v>59</v>
      </c>
      <c r="K23" t="s">
        <v>185</v>
      </c>
      <c r="L23" t="s">
        <v>61</v>
      </c>
      <c r="M23" s="57">
        <v>44165</v>
      </c>
      <c r="N23" s="57">
        <v>44165</v>
      </c>
      <c r="O23" t="s">
        <v>186</v>
      </c>
      <c r="P23"/>
      <c r="Q23"/>
      <c r="R23"/>
      <c r="S23"/>
      <c r="T23"/>
      <c r="U23" t="s">
        <v>187</v>
      </c>
      <c r="V23" t="s">
        <v>64</v>
      </c>
      <c r="W23">
        <v>1</v>
      </c>
      <c r="X23" t="s">
        <v>65</v>
      </c>
      <c r="Y23" t="s">
        <v>66</v>
      </c>
      <c r="Z23" t="s">
        <v>67</v>
      </c>
      <c r="AA23" t="s">
        <v>68</v>
      </c>
      <c r="AB23" t="s">
        <v>69</v>
      </c>
      <c r="AC23" t="s">
        <v>70</v>
      </c>
      <c r="AD23">
        <v>10</v>
      </c>
      <c r="AE23" t="s">
        <v>71</v>
      </c>
      <c r="AF23">
        <v>0</v>
      </c>
      <c r="AG23">
        <v>0</v>
      </c>
      <c r="AH23">
        <v>1004194254</v>
      </c>
      <c r="AI23">
        <v>800100</v>
      </c>
      <c r="AJ23"/>
      <c r="AK23">
        <v>10302</v>
      </c>
      <c r="AL23" t="s">
        <v>72</v>
      </c>
      <c r="AM23" t="s">
        <v>73</v>
      </c>
      <c r="AN23" s="1"/>
      <c r="AO23" s="59">
        <f t="shared" si="0"/>
        <v>11</v>
      </c>
      <c r="AP23" s="59" t="str">
        <f>VLOOKUP(AO23,Data!J:K,2,0)</f>
        <v>November</v>
      </c>
      <c r="AQ23" s="59">
        <f t="shared" si="1"/>
        <v>4</v>
      </c>
      <c r="AR23" s="60">
        <f t="shared" si="2"/>
        <v>2020</v>
      </c>
      <c r="AS23" s="60" t="str">
        <f>VLOOKUP(AD23,Data!D:E,2,0)</f>
        <v>Afval/Restafval</v>
      </c>
      <c r="AT23" s="61">
        <f>IF(X23="TON",IF(OR(LEFT(Z23,2)="TO",LEFT(Y23,2)="HA",Y23="TV ALG TON",Y23="AFVALBEL-TON",Y23="TANKW1-TON"),0,W23*1000),IF(OR(X23="KG",X23="LTR"),IF(OR(LEFT(Y23,2)="R ",LEFT(Y23,2)="HA",LEFT(Y23,2)="VK",LEFT(Z23,2)="TO"),0,W23),IF(X23="M3",VLOOKUP(Z23,Data!A:B,2,0)*W23,IF(AND(OR(X23="KEER",X23="STUK"),OR(LEFT(Y23,2)="LE",LEFT(Y23,2)="EL",LEFT(Y23,2)="LV")),VLOOKUP(Z23,Data!A:B,2,0)*W23,IF(X23="MAAND",IF(LEFT(Z23,2)="AB",IF(OR(LEFT(Y23,3)="AB ",LEFT(Y23,3)="ABW"),0,VLOOKUP(Z23,Data!A:B,2,0)*W23*VLOOKUP(AJ23,Data!G:H,2,0)*((N23-M23+1)/30.4)),0),0)))))</f>
        <v>0</v>
      </c>
      <c r="AU23" s="62">
        <f t="shared" si="3"/>
        <v>0</v>
      </c>
      <c r="AV23" s="62">
        <f t="shared" si="4"/>
        <v>0</v>
      </c>
      <c r="AW23" s="47" t="str">
        <f>IFERROR(VLOOKUP(AS23,Data!M:S,2,0),"nee")</f>
        <v>ja</v>
      </c>
      <c r="AX23" s="63">
        <f>IF(facturen[[#This Row],[TNO gecertificeerd]]="nee",0,VLOOKUP(AS23,Data!M:S,3,0)*(AT23/1000))</f>
        <v>0</v>
      </c>
      <c r="AY23" s="63">
        <f>IF(facturen[[#This Row],[TNO gecertificeerd]]="nee",0,VLOOKUP(AS23,Data!M:S,4,0)*AT23)</f>
        <v>0</v>
      </c>
      <c r="AZ23" s="63">
        <f>IF(facturen[[#This Row],[TNO gecertificeerd]]="nee",0,VLOOKUP(AS23,Data!M:S,5,0)*AT23)</f>
        <v>0</v>
      </c>
      <c r="BA23" s="63">
        <f>IF(facturen[[#This Row],[TNO gecertificeerd]]="nee",0,VLOOKUP(AS23,Data!M:S,6,0)*AT23)</f>
        <v>0</v>
      </c>
      <c r="BB23" s="63">
        <f>IF(facturen[[#This Row],[TNO gecertificeerd]]="nee",0,VLOOKUP(AS23,Data!M:S,7,0)*AT23)</f>
        <v>0</v>
      </c>
    </row>
    <row r="24" spans="1:54" x14ac:dyDescent="0.2">
      <c r="A24">
        <v>474431</v>
      </c>
      <c r="B24">
        <v>474499</v>
      </c>
      <c r="C24" t="s">
        <v>188</v>
      </c>
      <c r="D24" t="s">
        <v>55</v>
      </c>
      <c r="E24" t="s">
        <v>56</v>
      </c>
      <c r="F24">
        <v>1</v>
      </c>
      <c r="G24" t="s">
        <v>188</v>
      </c>
      <c r="H24" t="s">
        <v>189</v>
      </c>
      <c r="I24" t="s">
        <v>190</v>
      </c>
      <c r="J24" t="s">
        <v>90</v>
      </c>
      <c r="K24" t="s">
        <v>191</v>
      </c>
      <c r="L24" t="s">
        <v>61</v>
      </c>
      <c r="M24" s="57">
        <v>44165</v>
      </c>
      <c r="N24" s="57">
        <v>44165</v>
      </c>
      <c r="O24" t="s">
        <v>192</v>
      </c>
      <c r="P24"/>
      <c r="Q24"/>
      <c r="R24"/>
      <c r="S24"/>
      <c r="T24"/>
      <c r="U24" t="s">
        <v>193</v>
      </c>
      <c r="V24" t="s">
        <v>64</v>
      </c>
      <c r="W24">
        <v>1</v>
      </c>
      <c r="X24" t="s">
        <v>65</v>
      </c>
      <c r="Y24" t="s">
        <v>66</v>
      </c>
      <c r="Z24" t="s">
        <v>67</v>
      </c>
      <c r="AA24" t="s">
        <v>68</v>
      </c>
      <c r="AB24" t="s">
        <v>69</v>
      </c>
      <c r="AC24" t="s">
        <v>70</v>
      </c>
      <c r="AD24">
        <v>10</v>
      </c>
      <c r="AE24" t="s">
        <v>71</v>
      </c>
      <c r="AF24">
        <v>0</v>
      </c>
      <c r="AG24">
        <v>0</v>
      </c>
      <c r="AH24">
        <v>1004194254</v>
      </c>
      <c r="AI24">
        <v>800100</v>
      </c>
      <c r="AJ24"/>
      <c r="AK24">
        <v>10301</v>
      </c>
      <c r="AL24" t="s">
        <v>72</v>
      </c>
      <c r="AM24" t="s">
        <v>73</v>
      </c>
      <c r="AN24" s="1"/>
      <c r="AO24" s="59">
        <f t="shared" si="0"/>
        <v>11</v>
      </c>
      <c r="AP24" s="59" t="str">
        <f>VLOOKUP(AO24,Data!J:K,2,0)</f>
        <v>November</v>
      </c>
      <c r="AQ24" s="59">
        <f t="shared" si="1"/>
        <v>4</v>
      </c>
      <c r="AR24" s="60">
        <f t="shared" si="2"/>
        <v>2020</v>
      </c>
      <c r="AS24" s="60" t="str">
        <f>VLOOKUP(AD24,Data!D:E,2,0)</f>
        <v>Afval/Restafval</v>
      </c>
      <c r="AT24" s="61">
        <f>IF(X24="TON",IF(OR(LEFT(Z24,2)="TO",LEFT(Y24,2)="HA",Y24="TV ALG TON",Y24="AFVALBEL-TON",Y24="TANKW1-TON"),0,W24*1000),IF(OR(X24="KG",X24="LTR"),IF(OR(LEFT(Y24,2)="R ",LEFT(Y24,2)="HA",LEFT(Y24,2)="VK",LEFT(Z24,2)="TO"),0,W24),IF(X24="M3",VLOOKUP(Z24,Data!A:B,2,0)*W24,IF(AND(OR(X24="KEER",X24="STUK"),OR(LEFT(Y24,2)="LE",LEFT(Y24,2)="EL",LEFT(Y24,2)="LV")),VLOOKUP(Z24,Data!A:B,2,0)*W24,IF(X24="MAAND",IF(LEFT(Z24,2)="AB",IF(OR(LEFT(Y24,3)="AB ",LEFT(Y24,3)="ABW"),0,VLOOKUP(Z24,Data!A:B,2,0)*W24*VLOOKUP(AJ24,Data!G:H,2,0)*((N24-M24+1)/30.4)),0),0)))))</f>
        <v>0</v>
      </c>
      <c r="AU24" s="62">
        <f t="shared" si="3"/>
        <v>0</v>
      </c>
      <c r="AV24" s="62">
        <f t="shared" si="4"/>
        <v>0</v>
      </c>
      <c r="AW24" s="47" t="str">
        <f>IFERROR(VLOOKUP(AS24,Data!M:S,2,0),"nee")</f>
        <v>ja</v>
      </c>
      <c r="AX24" s="63">
        <f>IF(facturen[[#This Row],[TNO gecertificeerd]]="nee",0,VLOOKUP(AS24,Data!M:S,3,0)*(AT24/1000))</f>
        <v>0</v>
      </c>
      <c r="AY24" s="63">
        <f>IF(facturen[[#This Row],[TNO gecertificeerd]]="nee",0,VLOOKUP(AS24,Data!M:S,4,0)*AT24)</f>
        <v>0</v>
      </c>
      <c r="AZ24" s="63">
        <f>IF(facturen[[#This Row],[TNO gecertificeerd]]="nee",0,VLOOKUP(AS24,Data!M:S,5,0)*AT24)</f>
        <v>0</v>
      </c>
      <c r="BA24" s="63">
        <f>IF(facturen[[#This Row],[TNO gecertificeerd]]="nee",0,VLOOKUP(AS24,Data!M:S,6,0)*AT24)</f>
        <v>0</v>
      </c>
      <c r="BB24" s="63">
        <f>IF(facturen[[#This Row],[TNO gecertificeerd]]="nee",0,VLOOKUP(AS24,Data!M:S,7,0)*AT24)</f>
        <v>0</v>
      </c>
    </row>
    <row r="25" spans="1:54" x14ac:dyDescent="0.2">
      <c r="A25">
        <v>474431</v>
      </c>
      <c r="B25">
        <v>474487</v>
      </c>
      <c r="C25" t="s">
        <v>156</v>
      </c>
      <c r="D25" t="s">
        <v>194</v>
      </c>
      <c r="E25" t="s">
        <v>195</v>
      </c>
      <c r="F25">
        <v>1</v>
      </c>
      <c r="G25" t="s">
        <v>156</v>
      </c>
      <c r="H25" t="s">
        <v>157</v>
      </c>
      <c r="I25" t="s">
        <v>158</v>
      </c>
      <c r="J25" t="s">
        <v>59</v>
      </c>
      <c r="K25" t="s">
        <v>196</v>
      </c>
      <c r="L25" t="s">
        <v>197</v>
      </c>
      <c r="M25" s="57">
        <v>44166</v>
      </c>
      <c r="N25" s="57">
        <v>44166</v>
      </c>
      <c r="O25" t="s">
        <v>160</v>
      </c>
      <c r="P25">
        <v>1120100</v>
      </c>
      <c r="Q25" t="s">
        <v>198</v>
      </c>
      <c r="R25">
        <v>20304</v>
      </c>
      <c r="S25" t="s">
        <v>198</v>
      </c>
      <c r="T25">
        <v>108600000181</v>
      </c>
      <c r="U25" t="s">
        <v>199</v>
      </c>
      <c r="V25" t="s">
        <v>200</v>
      </c>
      <c r="W25">
        <v>1</v>
      </c>
      <c r="X25" t="s">
        <v>65</v>
      </c>
      <c r="Y25" t="s">
        <v>201</v>
      </c>
      <c r="Z25" t="s">
        <v>202</v>
      </c>
      <c r="AA25" t="s">
        <v>68</v>
      </c>
      <c r="AB25" t="s">
        <v>69</v>
      </c>
      <c r="AC25" t="s">
        <v>70</v>
      </c>
      <c r="AD25">
        <v>90</v>
      </c>
      <c r="AE25" t="s">
        <v>203</v>
      </c>
      <c r="AF25">
        <v>0</v>
      </c>
      <c r="AG25">
        <v>0</v>
      </c>
      <c r="AH25">
        <v>1004194254</v>
      </c>
      <c r="AI25">
        <v>800100</v>
      </c>
      <c r="AJ25"/>
      <c r="AK25">
        <v>210004</v>
      </c>
      <c r="AL25" t="s">
        <v>204</v>
      </c>
      <c r="AM25" t="s">
        <v>73</v>
      </c>
      <c r="AN25" s="1"/>
      <c r="AO25" s="59">
        <f t="shared" si="0"/>
        <v>12</v>
      </c>
      <c r="AP25" s="59" t="str">
        <f>VLOOKUP(AO25,Data!J:K,2,0)</f>
        <v>December</v>
      </c>
      <c r="AQ25" s="59">
        <f t="shared" si="1"/>
        <v>4</v>
      </c>
      <c r="AR25" s="60">
        <f t="shared" si="2"/>
        <v>2020</v>
      </c>
      <c r="AS25" s="60" t="str">
        <f>VLOOKUP(AD25,Data!D:E,2,0)</f>
        <v>Swill</v>
      </c>
      <c r="AT25" s="61">
        <f>IF(X25="TON",IF(OR(LEFT(Z25,2)="TO",LEFT(Y25,2)="HA",Y25="TV ALG TON",Y25="AFVALBEL-TON",Y25="TANKW1-TON"),0,W25*1000),IF(OR(X25="KG",X25="LTR"),IF(OR(LEFT(Y25,2)="R ",LEFT(Y25,2)="HA",LEFT(Y25,2)="VK",LEFT(Z25,2)="TO"),0,W25),IF(X25="M3",VLOOKUP(Z25,Data!A:B,2,0)*W25,IF(AND(OR(X25="KEER",X25="STUK"),OR(LEFT(Y25,2)="LE",LEFT(Y25,2)="EL",LEFT(Y25,2)="LV")),VLOOKUP(Z25,Data!A:B,2,0)*W25,IF(X25="MAAND",IF(LEFT(Z25,2)="AB",IF(OR(LEFT(Y25,3)="AB ",LEFT(Y25,3)="ABW"),0,VLOOKUP(Z25,Data!A:B,2,0)*W25*VLOOKUP(AJ25,Data!G:H,2,0)*((N25-M25+1)/30.4)),0),0)))))</f>
        <v>0</v>
      </c>
      <c r="AU25" s="62">
        <f t="shared" si="3"/>
        <v>0</v>
      </c>
      <c r="AV25" s="62">
        <f t="shared" si="4"/>
        <v>0</v>
      </c>
      <c r="AW25" s="47" t="str">
        <f>IFERROR(VLOOKUP(AS25,Data!M:S,2,0),"nee")</f>
        <v>ja</v>
      </c>
      <c r="AX25" s="63">
        <f>IF(facturen[[#This Row],[TNO gecertificeerd]]="nee",0,VLOOKUP(AS25,Data!M:S,3,0)*(AT25/1000))</f>
        <v>0</v>
      </c>
      <c r="AY25" s="63">
        <f>IF(facturen[[#This Row],[TNO gecertificeerd]]="nee",0,VLOOKUP(AS25,Data!M:S,4,0)*AT25)</f>
        <v>0</v>
      </c>
      <c r="AZ25" s="63">
        <f>IF(facturen[[#This Row],[TNO gecertificeerd]]="nee",0,VLOOKUP(AS25,Data!M:S,5,0)*AT25)</f>
        <v>0</v>
      </c>
      <c r="BA25" s="63">
        <f>IF(facturen[[#This Row],[TNO gecertificeerd]]="nee",0,VLOOKUP(AS25,Data!M:S,6,0)*AT25)</f>
        <v>0</v>
      </c>
      <c r="BB25" s="63">
        <f>IF(facturen[[#This Row],[TNO gecertificeerd]]="nee",0,VLOOKUP(AS25,Data!M:S,7,0)*AT25)</f>
        <v>0</v>
      </c>
    </row>
    <row r="26" spans="1:54" x14ac:dyDescent="0.2">
      <c r="A26">
        <v>474431</v>
      </c>
      <c r="B26">
        <v>474500</v>
      </c>
      <c r="C26" t="s">
        <v>205</v>
      </c>
      <c r="D26" t="s">
        <v>194</v>
      </c>
      <c r="E26" t="s">
        <v>195</v>
      </c>
      <c r="F26">
        <v>1</v>
      </c>
      <c r="G26" t="s">
        <v>205</v>
      </c>
      <c r="H26" t="s">
        <v>206</v>
      </c>
      <c r="I26" t="s">
        <v>207</v>
      </c>
      <c r="J26" t="s">
        <v>59</v>
      </c>
      <c r="K26" t="s">
        <v>208</v>
      </c>
      <c r="L26" t="s">
        <v>197</v>
      </c>
      <c r="M26" s="57">
        <v>44166</v>
      </c>
      <c r="N26" s="57">
        <v>44166</v>
      </c>
      <c r="O26" t="s">
        <v>209</v>
      </c>
      <c r="P26">
        <v>1120100</v>
      </c>
      <c r="Q26" t="s">
        <v>198</v>
      </c>
      <c r="R26">
        <v>20304</v>
      </c>
      <c r="S26" t="s">
        <v>198</v>
      </c>
      <c r="T26">
        <v>108600000181</v>
      </c>
      <c r="U26" t="s">
        <v>210</v>
      </c>
      <c r="V26" t="s">
        <v>200</v>
      </c>
      <c r="W26">
        <v>0</v>
      </c>
      <c r="X26" t="s">
        <v>65</v>
      </c>
      <c r="Y26" t="s">
        <v>201</v>
      </c>
      <c r="Z26" t="s">
        <v>202</v>
      </c>
      <c r="AA26" t="s">
        <v>68</v>
      </c>
      <c r="AB26" t="s">
        <v>69</v>
      </c>
      <c r="AC26" t="s">
        <v>70</v>
      </c>
      <c r="AD26">
        <v>90</v>
      </c>
      <c r="AE26" t="s">
        <v>203</v>
      </c>
      <c r="AF26">
        <v>0</v>
      </c>
      <c r="AG26">
        <v>0</v>
      </c>
      <c r="AH26">
        <v>1004194254</v>
      </c>
      <c r="AI26">
        <v>800100</v>
      </c>
      <c r="AJ26"/>
      <c r="AK26">
        <v>210004</v>
      </c>
      <c r="AL26" t="s">
        <v>204</v>
      </c>
      <c r="AM26" t="s">
        <v>73</v>
      </c>
      <c r="AN26" s="1"/>
      <c r="AO26" s="59">
        <f t="shared" si="0"/>
        <v>12</v>
      </c>
      <c r="AP26" s="59" t="str">
        <f>VLOOKUP(AO26,Data!J:K,2,0)</f>
        <v>December</v>
      </c>
      <c r="AQ26" s="59">
        <f t="shared" si="1"/>
        <v>4</v>
      </c>
      <c r="AR26" s="60">
        <f t="shared" si="2"/>
        <v>2020</v>
      </c>
      <c r="AS26" s="60" t="str">
        <f>VLOOKUP(AD26,Data!D:E,2,0)</f>
        <v>Swill</v>
      </c>
      <c r="AT26" s="61">
        <f>IF(X26="TON",IF(OR(LEFT(Z26,2)="TO",LEFT(Y26,2)="HA",Y26="TV ALG TON",Y26="AFVALBEL-TON",Y26="TANKW1-TON"),0,W26*1000),IF(OR(X26="KG",X26="LTR"),IF(OR(LEFT(Y26,2)="R ",LEFT(Y26,2)="HA",LEFT(Y26,2)="VK",LEFT(Z26,2)="TO"),0,W26),IF(X26="M3",VLOOKUP(Z26,Data!A:B,2,0)*W26,IF(AND(OR(X26="KEER",X26="STUK"),OR(LEFT(Y26,2)="LE",LEFT(Y26,2)="EL",LEFT(Y26,2)="LV")),VLOOKUP(Z26,Data!A:B,2,0)*W26,IF(X26="MAAND",IF(LEFT(Z26,2)="AB",IF(OR(LEFT(Y26,3)="AB ",LEFT(Y26,3)="ABW"),0,VLOOKUP(Z26,Data!A:B,2,0)*W26*VLOOKUP(AJ26,Data!G:H,2,0)*((N26-M26+1)/30.4)),0),0)))))</f>
        <v>0</v>
      </c>
      <c r="AU26" s="62">
        <f t="shared" si="3"/>
        <v>0</v>
      </c>
      <c r="AV26" s="62">
        <f t="shared" si="4"/>
        <v>0</v>
      </c>
      <c r="AW26" s="47" t="str">
        <f>IFERROR(VLOOKUP(AS26,Data!M:S,2,0),"nee")</f>
        <v>ja</v>
      </c>
      <c r="AX26" s="63">
        <f>IF(facturen[[#This Row],[TNO gecertificeerd]]="nee",0,VLOOKUP(AS26,Data!M:S,3,0)*(AT26/1000))</f>
        <v>0</v>
      </c>
      <c r="AY26" s="63">
        <f>IF(facturen[[#This Row],[TNO gecertificeerd]]="nee",0,VLOOKUP(AS26,Data!M:S,4,0)*AT26)</f>
        <v>0</v>
      </c>
      <c r="AZ26" s="63">
        <f>IF(facturen[[#This Row],[TNO gecertificeerd]]="nee",0,VLOOKUP(AS26,Data!M:S,5,0)*AT26)</f>
        <v>0</v>
      </c>
      <c r="BA26" s="63">
        <f>IF(facturen[[#This Row],[TNO gecertificeerd]]="nee",0,VLOOKUP(AS26,Data!M:S,6,0)*AT26)</f>
        <v>0</v>
      </c>
      <c r="BB26" s="63">
        <f>IF(facturen[[#This Row],[TNO gecertificeerd]]="nee",0,VLOOKUP(AS26,Data!M:S,7,0)*AT26)</f>
        <v>0</v>
      </c>
    </row>
    <row r="27" spans="1:54" x14ac:dyDescent="0.2">
      <c r="A27">
        <v>474431</v>
      </c>
      <c r="B27">
        <v>474443</v>
      </c>
      <c r="C27" t="s">
        <v>98</v>
      </c>
      <c r="D27" t="s">
        <v>194</v>
      </c>
      <c r="E27" t="s">
        <v>195</v>
      </c>
      <c r="F27">
        <v>1</v>
      </c>
      <c r="G27" t="s">
        <v>98</v>
      </c>
      <c r="H27" t="s">
        <v>99</v>
      </c>
      <c r="I27" t="s">
        <v>100</v>
      </c>
      <c r="J27" t="s">
        <v>59</v>
      </c>
      <c r="K27" t="s">
        <v>211</v>
      </c>
      <c r="L27" t="s">
        <v>197</v>
      </c>
      <c r="M27" s="57">
        <v>44166</v>
      </c>
      <c r="N27" s="57">
        <v>44166</v>
      </c>
      <c r="O27" t="s">
        <v>102</v>
      </c>
      <c r="P27">
        <v>1120100</v>
      </c>
      <c r="Q27" t="s">
        <v>198</v>
      </c>
      <c r="R27">
        <v>20304</v>
      </c>
      <c r="S27" t="s">
        <v>198</v>
      </c>
      <c r="T27">
        <v>108600000181</v>
      </c>
      <c r="U27" t="s">
        <v>212</v>
      </c>
      <c r="V27" t="s">
        <v>200</v>
      </c>
      <c r="W27">
        <v>1</v>
      </c>
      <c r="X27" t="s">
        <v>65</v>
      </c>
      <c r="Y27" t="s">
        <v>201</v>
      </c>
      <c r="Z27" t="s">
        <v>202</v>
      </c>
      <c r="AA27" t="s">
        <v>68</v>
      </c>
      <c r="AB27" t="s">
        <v>69</v>
      </c>
      <c r="AC27" t="s">
        <v>70</v>
      </c>
      <c r="AD27">
        <v>90</v>
      </c>
      <c r="AE27" t="s">
        <v>203</v>
      </c>
      <c r="AF27">
        <v>0</v>
      </c>
      <c r="AG27">
        <v>0</v>
      </c>
      <c r="AH27">
        <v>1004194254</v>
      </c>
      <c r="AI27">
        <v>800100</v>
      </c>
      <c r="AJ27"/>
      <c r="AK27">
        <v>210004</v>
      </c>
      <c r="AL27" t="s">
        <v>204</v>
      </c>
      <c r="AM27" t="s">
        <v>73</v>
      </c>
      <c r="AN27" s="1"/>
      <c r="AO27" s="59">
        <f t="shared" si="0"/>
        <v>12</v>
      </c>
      <c r="AP27" s="59" t="str">
        <f>VLOOKUP(AO27,Data!J:K,2,0)</f>
        <v>December</v>
      </c>
      <c r="AQ27" s="59">
        <f t="shared" si="1"/>
        <v>4</v>
      </c>
      <c r="AR27" s="60">
        <f t="shared" si="2"/>
        <v>2020</v>
      </c>
      <c r="AS27" s="60" t="str">
        <f>VLOOKUP(AD27,Data!D:E,2,0)</f>
        <v>Swill</v>
      </c>
      <c r="AT27" s="61">
        <f>IF(X27="TON",IF(OR(LEFT(Z27,2)="TO",LEFT(Y27,2)="HA",Y27="TV ALG TON",Y27="AFVALBEL-TON",Y27="TANKW1-TON"),0,W27*1000),IF(OR(X27="KG",X27="LTR"),IF(OR(LEFT(Y27,2)="R ",LEFT(Y27,2)="HA",LEFT(Y27,2)="VK",LEFT(Z27,2)="TO"),0,W27),IF(X27="M3",VLOOKUP(Z27,Data!A:B,2,0)*W27,IF(AND(OR(X27="KEER",X27="STUK"),OR(LEFT(Y27,2)="LE",LEFT(Y27,2)="EL",LEFT(Y27,2)="LV")),VLOOKUP(Z27,Data!A:B,2,0)*W27,IF(X27="MAAND",IF(LEFT(Z27,2)="AB",IF(OR(LEFT(Y27,3)="AB ",LEFT(Y27,3)="ABW"),0,VLOOKUP(Z27,Data!A:B,2,0)*W27*VLOOKUP(AJ27,Data!G:H,2,0)*((N27-M27+1)/30.4)),0),0)))))</f>
        <v>0</v>
      </c>
      <c r="AU27" s="62">
        <f t="shared" si="3"/>
        <v>0</v>
      </c>
      <c r="AV27" s="62">
        <f t="shared" si="4"/>
        <v>0</v>
      </c>
      <c r="AW27" s="47" t="str">
        <f>IFERROR(VLOOKUP(AS27,Data!M:S,2,0),"nee")</f>
        <v>ja</v>
      </c>
      <c r="AX27" s="63">
        <f>IF(facturen[[#This Row],[TNO gecertificeerd]]="nee",0,VLOOKUP(AS27,Data!M:S,3,0)*(AT27/1000))</f>
        <v>0</v>
      </c>
      <c r="AY27" s="63">
        <f>IF(facturen[[#This Row],[TNO gecertificeerd]]="nee",0,VLOOKUP(AS27,Data!M:S,4,0)*AT27)</f>
        <v>0</v>
      </c>
      <c r="AZ27" s="63">
        <f>IF(facturen[[#This Row],[TNO gecertificeerd]]="nee",0,VLOOKUP(AS27,Data!M:S,5,0)*AT27)</f>
        <v>0</v>
      </c>
      <c r="BA27" s="63">
        <f>IF(facturen[[#This Row],[TNO gecertificeerd]]="nee",0,VLOOKUP(AS27,Data!M:S,6,0)*AT27)</f>
        <v>0</v>
      </c>
      <c r="BB27" s="63">
        <f>IF(facturen[[#This Row],[TNO gecertificeerd]]="nee",0,VLOOKUP(AS27,Data!M:S,7,0)*AT27)</f>
        <v>0</v>
      </c>
    </row>
    <row r="28" spans="1:54" x14ac:dyDescent="0.2">
      <c r="A28">
        <v>474431</v>
      </c>
      <c r="B28">
        <v>474501</v>
      </c>
      <c r="C28" t="s">
        <v>213</v>
      </c>
      <c r="D28" t="s">
        <v>194</v>
      </c>
      <c r="E28" t="s">
        <v>195</v>
      </c>
      <c r="F28">
        <v>1</v>
      </c>
      <c r="G28" t="s">
        <v>214</v>
      </c>
      <c r="H28" t="s">
        <v>215</v>
      </c>
      <c r="I28" t="s">
        <v>216</v>
      </c>
      <c r="J28" t="s">
        <v>59</v>
      </c>
      <c r="K28" t="s">
        <v>217</v>
      </c>
      <c r="L28" t="s">
        <v>197</v>
      </c>
      <c r="M28" s="57">
        <v>44166</v>
      </c>
      <c r="N28" s="57">
        <v>44166</v>
      </c>
      <c r="O28" t="s">
        <v>218</v>
      </c>
      <c r="P28">
        <v>1120100</v>
      </c>
      <c r="Q28" t="s">
        <v>198</v>
      </c>
      <c r="R28">
        <v>20304</v>
      </c>
      <c r="S28" t="s">
        <v>198</v>
      </c>
      <c r="T28">
        <v>108600000181</v>
      </c>
      <c r="U28" t="s">
        <v>219</v>
      </c>
      <c r="V28" t="s">
        <v>200</v>
      </c>
      <c r="W28">
        <v>0</v>
      </c>
      <c r="X28" t="s">
        <v>65</v>
      </c>
      <c r="Y28" t="s">
        <v>201</v>
      </c>
      <c r="Z28" t="s">
        <v>202</v>
      </c>
      <c r="AA28" t="s">
        <v>68</v>
      </c>
      <c r="AB28" t="s">
        <v>69</v>
      </c>
      <c r="AC28" t="s">
        <v>70</v>
      </c>
      <c r="AD28">
        <v>90</v>
      </c>
      <c r="AE28" t="s">
        <v>203</v>
      </c>
      <c r="AF28">
        <v>0</v>
      </c>
      <c r="AG28">
        <v>0</v>
      </c>
      <c r="AH28">
        <v>1004194254</v>
      </c>
      <c r="AI28">
        <v>800100</v>
      </c>
      <c r="AJ28"/>
      <c r="AK28">
        <v>210004</v>
      </c>
      <c r="AL28" t="s">
        <v>204</v>
      </c>
      <c r="AM28" t="s">
        <v>73</v>
      </c>
      <c r="AN28" s="1"/>
      <c r="AO28" s="59">
        <f t="shared" si="0"/>
        <v>12</v>
      </c>
      <c r="AP28" s="59" t="str">
        <f>VLOOKUP(AO28,Data!J:K,2,0)</f>
        <v>December</v>
      </c>
      <c r="AQ28" s="59">
        <f t="shared" si="1"/>
        <v>4</v>
      </c>
      <c r="AR28" s="60">
        <f t="shared" si="2"/>
        <v>2020</v>
      </c>
      <c r="AS28" s="60" t="str">
        <f>VLOOKUP(AD28,Data!D:E,2,0)</f>
        <v>Swill</v>
      </c>
      <c r="AT28" s="61">
        <f>IF(X28="TON",IF(OR(LEFT(Z28,2)="TO",LEFT(Y28,2)="HA",Y28="TV ALG TON",Y28="AFVALBEL-TON",Y28="TANKW1-TON"),0,W28*1000),IF(OR(X28="KG",X28="LTR"),IF(OR(LEFT(Y28,2)="R ",LEFT(Y28,2)="HA",LEFT(Y28,2)="VK",LEFT(Z28,2)="TO"),0,W28),IF(X28="M3",VLOOKUP(Z28,Data!A:B,2,0)*W28,IF(AND(OR(X28="KEER",X28="STUK"),OR(LEFT(Y28,2)="LE",LEFT(Y28,2)="EL",LEFT(Y28,2)="LV")),VLOOKUP(Z28,Data!A:B,2,0)*W28,IF(X28="MAAND",IF(LEFT(Z28,2)="AB",IF(OR(LEFT(Y28,3)="AB ",LEFT(Y28,3)="ABW"),0,VLOOKUP(Z28,Data!A:B,2,0)*W28*VLOOKUP(AJ28,Data!G:H,2,0)*((N28-M28+1)/30.4)),0),0)))))</f>
        <v>0</v>
      </c>
      <c r="AU28" s="62">
        <f t="shared" si="3"/>
        <v>0</v>
      </c>
      <c r="AV28" s="62">
        <f t="shared" si="4"/>
        <v>0</v>
      </c>
      <c r="AW28" s="47" t="str">
        <f>IFERROR(VLOOKUP(AS28,Data!M:S,2,0),"nee")</f>
        <v>ja</v>
      </c>
      <c r="AX28" s="63">
        <f>IF(facturen[[#This Row],[TNO gecertificeerd]]="nee",0,VLOOKUP(AS28,Data!M:S,3,0)*(AT28/1000))</f>
        <v>0</v>
      </c>
      <c r="AY28" s="63">
        <f>IF(facturen[[#This Row],[TNO gecertificeerd]]="nee",0,VLOOKUP(AS28,Data!M:S,4,0)*AT28)</f>
        <v>0</v>
      </c>
      <c r="AZ28" s="63">
        <f>IF(facturen[[#This Row],[TNO gecertificeerd]]="nee",0,VLOOKUP(AS28,Data!M:S,5,0)*AT28)</f>
        <v>0</v>
      </c>
      <c r="BA28" s="63">
        <f>IF(facturen[[#This Row],[TNO gecertificeerd]]="nee",0,VLOOKUP(AS28,Data!M:S,6,0)*AT28)</f>
        <v>0</v>
      </c>
      <c r="BB28" s="63">
        <f>IF(facturen[[#This Row],[TNO gecertificeerd]]="nee",0,VLOOKUP(AS28,Data!M:S,7,0)*AT28)</f>
        <v>0</v>
      </c>
    </row>
    <row r="29" spans="1:54" x14ac:dyDescent="0.2">
      <c r="A29">
        <v>474431</v>
      </c>
      <c r="B29">
        <v>474500</v>
      </c>
      <c r="C29" t="s">
        <v>205</v>
      </c>
      <c r="D29" t="s">
        <v>55</v>
      </c>
      <c r="E29" t="s">
        <v>56</v>
      </c>
      <c r="F29">
        <v>1</v>
      </c>
      <c r="G29" t="s">
        <v>205</v>
      </c>
      <c r="H29" t="s">
        <v>206</v>
      </c>
      <c r="I29" t="s">
        <v>207</v>
      </c>
      <c r="J29" t="s">
        <v>59</v>
      </c>
      <c r="K29" t="s">
        <v>220</v>
      </c>
      <c r="L29" t="s">
        <v>61</v>
      </c>
      <c r="M29" s="57">
        <v>44165</v>
      </c>
      <c r="N29" s="57">
        <v>44165</v>
      </c>
      <c r="O29" t="s">
        <v>209</v>
      </c>
      <c r="P29"/>
      <c r="Q29"/>
      <c r="R29"/>
      <c r="S29"/>
      <c r="T29"/>
      <c r="U29" t="s">
        <v>221</v>
      </c>
      <c r="V29" t="s">
        <v>64</v>
      </c>
      <c r="W29">
        <v>3</v>
      </c>
      <c r="X29" t="s">
        <v>65</v>
      </c>
      <c r="Y29" t="s">
        <v>66</v>
      </c>
      <c r="Z29" t="s">
        <v>67</v>
      </c>
      <c r="AA29" t="s">
        <v>68</v>
      </c>
      <c r="AB29" t="s">
        <v>69</v>
      </c>
      <c r="AC29" t="s">
        <v>70</v>
      </c>
      <c r="AD29">
        <v>10</v>
      </c>
      <c r="AE29" t="s">
        <v>71</v>
      </c>
      <c r="AF29">
        <v>0</v>
      </c>
      <c r="AG29">
        <v>0</v>
      </c>
      <c r="AH29">
        <v>1004194254</v>
      </c>
      <c r="AI29">
        <v>800100</v>
      </c>
      <c r="AJ29"/>
      <c r="AK29">
        <v>10302</v>
      </c>
      <c r="AL29" t="s">
        <v>72</v>
      </c>
      <c r="AM29" t="s">
        <v>73</v>
      </c>
      <c r="AN29" s="1"/>
      <c r="AO29" s="59">
        <f t="shared" si="0"/>
        <v>11</v>
      </c>
      <c r="AP29" s="59" t="str">
        <f>VLOOKUP(AO29,Data!J:K,2,0)</f>
        <v>November</v>
      </c>
      <c r="AQ29" s="59">
        <f t="shared" si="1"/>
        <v>4</v>
      </c>
      <c r="AR29" s="60">
        <f t="shared" si="2"/>
        <v>2020</v>
      </c>
      <c r="AS29" s="60" t="str">
        <f>VLOOKUP(AD29,Data!D:E,2,0)</f>
        <v>Afval/Restafval</v>
      </c>
      <c r="AT29" s="61">
        <f>IF(X29="TON",IF(OR(LEFT(Z29,2)="TO",LEFT(Y29,2)="HA",Y29="TV ALG TON",Y29="AFVALBEL-TON",Y29="TANKW1-TON"),0,W29*1000),IF(OR(X29="KG",X29="LTR"),IF(OR(LEFT(Y29,2)="R ",LEFT(Y29,2)="HA",LEFT(Y29,2)="VK",LEFT(Z29,2)="TO"),0,W29),IF(X29="M3",VLOOKUP(Z29,Data!A:B,2,0)*W29,IF(AND(OR(X29="KEER",X29="STUK"),OR(LEFT(Y29,2)="LE",LEFT(Y29,2)="EL",LEFT(Y29,2)="LV")),VLOOKUP(Z29,Data!A:B,2,0)*W29,IF(X29="MAAND",IF(LEFT(Z29,2)="AB",IF(OR(LEFT(Y29,3)="AB ",LEFT(Y29,3)="ABW"),0,VLOOKUP(Z29,Data!A:B,2,0)*W29*VLOOKUP(AJ29,Data!G:H,2,0)*((N29-M29+1)/30.4)),0),0)))))</f>
        <v>0</v>
      </c>
      <c r="AU29" s="62">
        <f t="shared" si="3"/>
        <v>0</v>
      </c>
      <c r="AV29" s="62">
        <f t="shared" si="4"/>
        <v>0</v>
      </c>
      <c r="AW29" s="47" t="str">
        <f>IFERROR(VLOOKUP(AS29,Data!M:S,2,0),"nee")</f>
        <v>ja</v>
      </c>
      <c r="AX29" s="63">
        <f>IF(facturen[[#This Row],[TNO gecertificeerd]]="nee",0,VLOOKUP(AS29,Data!M:S,3,0)*(AT29/1000))</f>
        <v>0</v>
      </c>
      <c r="AY29" s="63">
        <f>IF(facturen[[#This Row],[TNO gecertificeerd]]="nee",0,VLOOKUP(AS29,Data!M:S,4,0)*AT29)</f>
        <v>0</v>
      </c>
      <c r="AZ29" s="63">
        <f>IF(facturen[[#This Row],[TNO gecertificeerd]]="nee",0,VLOOKUP(AS29,Data!M:S,5,0)*AT29)</f>
        <v>0</v>
      </c>
      <c r="BA29" s="63">
        <f>IF(facturen[[#This Row],[TNO gecertificeerd]]="nee",0,VLOOKUP(AS29,Data!M:S,6,0)*AT29)</f>
        <v>0</v>
      </c>
      <c r="BB29" s="63">
        <f>IF(facturen[[#This Row],[TNO gecertificeerd]]="nee",0,VLOOKUP(AS29,Data!M:S,7,0)*AT29)</f>
        <v>0</v>
      </c>
    </row>
    <row r="30" spans="1:54" x14ac:dyDescent="0.2">
      <c r="A30">
        <v>474431</v>
      </c>
      <c r="B30">
        <v>474501</v>
      </c>
      <c r="C30" t="s">
        <v>213</v>
      </c>
      <c r="D30" t="s">
        <v>55</v>
      </c>
      <c r="E30" t="s">
        <v>56</v>
      </c>
      <c r="F30">
        <v>1</v>
      </c>
      <c r="G30" t="s">
        <v>214</v>
      </c>
      <c r="H30" t="s">
        <v>215</v>
      </c>
      <c r="I30" t="s">
        <v>216</v>
      </c>
      <c r="J30" t="s">
        <v>59</v>
      </c>
      <c r="K30" t="s">
        <v>222</v>
      </c>
      <c r="L30" t="s">
        <v>61</v>
      </c>
      <c r="M30" s="57">
        <v>44165</v>
      </c>
      <c r="N30" s="57">
        <v>44165</v>
      </c>
      <c r="O30" t="s">
        <v>218</v>
      </c>
      <c r="P30"/>
      <c r="Q30"/>
      <c r="R30"/>
      <c r="S30"/>
      <c r="T30"/>
      <c r="U30" t="s">
        <v>223</v>
      </c>
      <c r="V30" t="s">
        <v>224</v>
      </c>
      <c r="W30">
        <v>1</v>
      </c>
      <c r="X30" t="s">
        <v>65</v>
      </c>
      <c r="Y30" t="s">
        <v>128</v>
      </c>
      <c r="Z30" t="s">
        <v>129</v>
      </c>
      <c r="AA30" t="s">
        <v>68</v>
      </c>
      <c r="AB30" t="s">
        <v>69</v>
      </c>
      <c r="AC30" t="s">
        <v>70</v>
      </c>
      <c r="AD30">
        <v>10</v>
      </c>
      <c r="AE30" t="s">
        <v>130</v>
      </c>
      <c r="AF30">
        <v>0</v>
      </c>
      <c r="AG30">
        <v>0</v>
      </c>
      <c r="AH30">
        <v>1004194254</v>
      </c>
      <c r="AI30">
        <v>800100</v>
      </c>
      <c r="AJ30"/>
      <c r="AK30">
        <v>10302</v>
      </c>
      <c r="AL30" t="s">
        <v>72</v>
      </c>
      <c r="AM30" t="s">
        <v>73</v>
      </c>
      <c r="AN30" s="1"/>
      <c r="AO30" s="59">
        <f t="shared" si="0"/>
        <v>11</v>
      </c>
      <c r="AP30" s="59" t="str">
        <f>VLOOKUP(AO30,Data!J:K,2,0)</f>
        <v>November</v>
      </c>
      <c r="AQ30" s="59">
        <f t="shared" si="1"/>
        <v>4</v>
      </c>
      <c r="AR30" s="60">
        <f t="shared" si="2"/>
        <v>2020</v>
      </c>
      <c r="AS30" s="60" t="str">
        <f>VLOOKUP(AD30,Data!D:E,2,0)</f>
        <v>Afval/Restafval</v>
      </c>
      <c r="AT30" s="61">
        <f>IF(X30="TON",IF(OR(LEFT(Z30,2)="TO",LEFT(Y30,2)="HA",Y30="TV ALG TON",Y30="AFVALBEL-TON",Y30="TANKW1-TON"),0,W30*1000),IF(OR(X30="KG",X30="LTR"),IF(OR(LEFT(Y30,2)="R ",LEFT(Y30,2)="HA",LEFT(Y30,2)="VK",LEFT(Z30,2)="TO"),0,W30),IF(X30="M3",VLOOKUP(Z30,Data!A:B,2,0)*W30,IF(AND(OR(X30="KEER",X30="STUK"),OR(LEFT(Y30,2)="LE",LEFT(Y30,2)="EL",LEFT(Y30,2)="LV")),VLOOKUP(Z30,Data!A:B,2,0)*W30,IF(X30="MAAND",IF(LEFT(Z30,2)="AB",IF(OR(LEFT(Y30,3)="AB ",LEFT(Y30,3)="ABW"),0,VLOOKUP(Z30,Data!A:B,2,0)*W30*VLOOKUP(AJ30,Data!G:H,2,0)*((N30-M30+1)/30.4)),0),0)))))</f>
        <v>0</v>
      </c>
      <c r="AU30" s="62">
        <f t="shared" si="3"/>
        <v>0</v>
      </c>
      <c r="AV30" s="62">
        <f t="shared" si="4"/>
        <v>0</v>
      </c>
      <c r="AW30" s="47" t="str">
        <f>IFERROR(VLOOKUP(AS30,Data!M:S,2,0),"nee")</f>
        <v>ja</v>
      </c>
      <c r="AX30" s="63">
        <f>IF(facturen[[#This Row],[TNO gecertificeerd]]="nee",0,VLOOKUP(AS30,Data!M:S,3,0)*(AT30/1000))</f>
        <v>0</v>
      </c>
      <c r="AY30" s="63">
        <f>IF(facturen[[#This Row],[TNO gecertificeerd]]="nee",0,VLOOKUP(AS30,Data!M:S,4,0)*AT30)</f>
        <v>0</v>
      </c>
      <c r="AZ30" s="63">
        <f>IF(facturen[[#This Row],[TNO gecertificeerd]]="nee",0,VLOOKUP(AS30,Data!M:S,5,0)*AT30)</f>
        <v>0</v>
      </c>
      <c r="BA30" s="63">
        <f>IF(facturen[[#This Row],[TNO gecertificeerd]]="nee",0,VLOOKUP(AS30,Data!M:S,6,0)*AT30)</f>
        <v>0</v>
      </c>
      <c r="BB30" s="63">
        <f>IF(facturen[[#This Row],[TNO gecertificeerd]]="nee",0,VLOOKUP(AS30,Data!M:S,7,0)*AT30)</f>
        <v>0</v>
      </c>
    </row>
    <row r="31" spans="1:54" x14ac:dyDescent="0.2">
      <c r="A31">
        <v>474431</v>
      </c>
      <c r="B31">
        <v>474501</v>
      </c>
      <c r="C31" t="s">
        <v>213</v>
      </c>
      <c r="D31" t="s">
        <v>55</v>
      </c>
      <c r="E31" t="s">
        <v>56</v>
      </c>
      <c r="F31">
        <v>1</v>
      </c>
      <c r="G31" t="s">
        <v>214</v>
      </c>
      <c r="H31" t="s">
        <v>215</v>
      </c>
      <c r="I31" t="s">
        <v>216</v>
      </c>
      <c r="J31" t="s">
        <v>59</v>
      </c>
      <c r="K31" t="s">
        <v>222</v>
      </c>
      <c r="L31" t="s">
        <v>61</v>
      </c>
      <c r="M31" s="57">
        <v>44165</v>
      </c>
      <c r="N31" s="57">
        <v>44165</v>
      </c>
      <c r="O31" t="s">
        <v>218</v>
      </c>
      <c r="P31"/>
      <c r="Q31"/>
      <c r="R31"/>
      <c r="S31"/>
      <c r="T31"/>
      <c r="U31" t="s">
        <v>223</v>
      </c>
      <c r="V31" t="s">
        <v>224</v>
      </c>
      <c r="W31">
        <v>1</v>
      </c>
      <c r="X31" t="s">
        <v>65</v>
      </c>
      <c r="Y31" t="s">
        <v>128</v>
      </c>
      <c r="Z31" t="s">
        <v>129</v>
      </c>
      <c r="AA31" t="s">
        <v>68</v>
      </c>
      <c r="AB31" t="s">
        <v>69</v>
      </c>
      <c r="AC31" t="s">
        <v>70</v>
      </c>
      <c r="AD31">
        <v>30</v>
      </c>
      <c r="AE31" t="s">
        <v>130</v>
      </c>
      <c r="AF31">
        <v>0</v>
      </c>
      <c r="AG31">
        <v>0</v>
      </c>
      <c r="AH31">
        <v>1004194254</v>
      </c>
      <c r="AI31">
        <v>800100</v>
      </c>
      <c r="AJ31"/>
      <c r="AK31">
        <v>10302</v>
      </c>
      <c r="AL31" t="s">
        <v>72</v>
      </c>
      <c r="AM31" t="s">
        <v>73</v>
      </c>
      <c r="AN31" s="1"/>
      <c r="AO31" s="59">
        <f t="shared" si="0"/>
        <v>11</v>
      </c>
      <c r="AP31" s="59" t="str">
        <f>VLOOKUP(AO31,Data!J:K,2,0)</f>
        <v>November</v>
      </c>
      <c r="AQ31" s="59">
        <f t="shared" si="1"/>
        <v>4</v>
      </c>
      <c r="AR31" s="60">
        <f t="shared" si="2"/>
        <v>2020</v>
      </c>
      <c r="AS31" s="60" t="str">
        <f>VLOOKUP(AD31,Data!D:E,2,0)</f>
        <v>Papier/Karton</v>
      </c>
      <c r="AT31" s="61">
        <f>IF(X31="TON",IF(OR(LEFT(Z31,2)="TO",LEFT(Y31,2)="HA",Y31="TV ALG TON",Y31="AFVALBEL-TON",Y31="TANKW1-TON"),0,W31*1000),IF(OR(X31="KG",X31="LTR"),IF(OR(LEFT(Y31,2)="R ",LEFT(Y31,2)="HA",LEFT(Y31,2)="VK",LEFT(Z31,2)="TO"),0,W31),IF(X31="M3",VLOOKUP(Z31,Data!A:B,2,0)*W31,IF(AND(OR(X31="KEER",X31="STUK"),OR(LEFT(Y31,2)="LE",LEFT(Y31,2)="EL",LEFT(Y31,2)="LV")),VLOOKUP(Z31,Data!A:B,2,0)*W31,IF(X31="MAAND",IF(LEFT(Z31,2)="AB",IF(OR(LEFT(Y31,3)="AB ",LEFT(Y31,3)="ABW"),0,VLOOKUP(Z31,Data!A:B,2,0)*W31*VLOOKUP(AJ31,Data!G:H,2,0)*((N31-M31+1)/30.4)),0),0)))))</f>
        <v>0</v>
      </c>
      <c r="AU31" s="62">
        <f t="shared" si="3"/>
        <v>0</v>
      </c>
      <c r="AV31" s="62">
        <f t="shared" si="4"/>
        <v>0</v>
      </c>
      <c r="AW31" s="47" t="str">
        <f>IFERROR(VLOOKUP(AS31,Data!M:S,2,0),"nee")</f>
        <v>ja</v>
      </c>
      <c r="AX31" s="63">
        <f>IF(facturen[[#This Row],[TNO gecertificeerd]]="nee",0,VLOOKUP(AS31,Data!M:S,3,0)*(AT31/1000))</f>
        <v>0</v>
      </c>
      <c r="AY31" s="63">
        <f>IF(facturen[[#This Row],[TNO gecertificeerd]]="nee",0,VLOOKUP(AS31,Data!M:S,4,0)*AT31)</f>
        <v>0</v>
      </c>
      <c r="AZ31" s="63">
        <f>IF(facturen[[#This Row],[TNO gecertificeerd]]="nee",0,VLOOKUP(AS31,Data!M:S,5,0)*AT31)</f>
        <v>0</v>
      </c>
      <c r="BA31" s="63">
        <f>IF(facturen[[#This Row],[TNO gecertificeerd]]="nee",0,VLOOKUP(AS31,Data!M:S,6,0)*AT31)</f>
        <v>0</v>
      </c>
      <c r="BB31" s="63">
        <f>IF(facturen[[#This Row],[TNO gecertificeerd]]="nee",0,VLOOKUP(AS31,Data!M:S,7,0)*AT31)</f>
        <v>0</v>
      </c>
    </row>
    <row r="32" spans="1:54" x14ac:dyDescent="0.2">
      <c r="A32">
        <v>474431</v>
      </c>
      <c r="B32">
        <v>474512</v>
      </c>
      <c r="C32" t="s">
        <v>225</v>
      </c>
      <c r="D32" t="s">
        <v>55</v>
      </c>
      <c r="E32" t="s">
        <v>56</v>
      </c>
      <c r="F32">
        <v>1</v>
      </c>
      <c r="G32" t="s">
        <v>225</v>
      </c>
      <c r="H32" t="s">
        <v>226</v>
      </c>
      <c r="I32" t="s">
        <v>227</v>
      </c>
      <c r="J32" t="s">
        <v>59</v>
      </c>
      <c r="K32" t="s">
        <v>228</v>
      </c>
      <c r="L32" t="s">
        <v>61</v>
      </c>
      <c r="M32" s="57">
        <v>44166</v>
      </c>
      <c r="N32" s="57">
        <v>44166</v>
      </c>
      <c r="O32" t="s">
        <v>229</v>
      </c>
      <c r="P32"/>
      <c r="Q32"/>
      <c r="R32"/>
      <c r="S32"/>
      <c r="T32"/>
      <c r="U32" t="s">
        <v>230</v>
      </c>
      <c r="V32" t="s">
        <v>127</v>
      </c>
      <c r="W32">
        <v>1</v>
      </c>
      <c r="X32" t="s">
        <v>65</v>
      </c>
      <c r="Y32" t="s">
        <v>128</v>
      </c>
      <c r="Z32" t="s">
        <v>129</v>
      </c>
      <c r="AA32" t="s">
        <v>68</v>
      </c>
      <c r="AB32" t="s">
        <v>69</v>
      </c>
      <c r="AC32" t="s">
        <v>70</v>
      </c>
      <c r="AD32">
        <v>30</v>
      </c>
      <c r="AE32" t="s">
        <v>130</v>
      </c>
      <c r="AF32">
        <v>0</v>
      </c>
      <c r="AG32">
        <v>0</v>
      </c>
      <c r="AH32">
        <v>1004194254</v>
      </c>
      <c r="AI32">
        <v>800100</v>
      </c>
      <c r="AJ32"/>
      <c r="AK32">
        <v>20302</v>
      </c>
      <c r="AL32" t="s">
        <v>72</v>
      </c>
      <c r="AM32" t="s">
        <v>73</v>
      </c>
      <c r="AN32" s="1"/>
      <c r="AO32" s="59">
        <f t="shared" si="0"/>
        <v>12</v>
      </c>
      <c r="AP32" s="59" t="str">
        <f>VLOOKUP(AO32,Data!J:K,2,0)</f>
        <v>December</v>
      </c>
      <c r="AQ32" s="59">
        <f t="shared" si="1"/>
        <v>4</v>
      </c>
      <c r="AR32" s="60">
        <f t="shared" si="2"/>
        <v>2020</v>
      </c>
      <c r="AS32" s="60" t="str">
        <f>VLOOKUP(AD32,Data!D:E,2,0)</f>
        <v>Papier/Karton</v>
      </c>
      <c r="AT32" s="61">
        <f>IF(X32="TON",IF(OR(LEFT(Z32,2)="TO",LEFT(Y32,2)="HA",Y32="TV ALG TON",Y32="AFVALBEL-TON",Y32="TANKW1-TON"),0,W32*1000),IF(OR(X32="KG",X32="LTR"),IF(OR(LEFT(Y32,2)="R ",LEFT(Y32,2)="HA",LEFT(Y32,2)="VK",LEFT(Z32,2)="TO"),0,W32),IF(X32="M3",VLOOKUP(Z32,Data!A:B,2,0)*W32,IF(AND(OR(X32="KEER",X32="STUK"),OR(LEFT(Y32,2)="LE",LEFT(Y32,2)="EL",LEFT(Y32,2)="LV")),VLOOKUP(Z32,Data!A:B,2,0)*W32,IF(X32="MAAND",IF(LEFT(Z32,2)="AB",IF(OR(LEFT(Y32,3)="AB ",LEFT(Y32,3)="ABW"),0,VLOOKUP(Z32,Data!A:B,2,0)*W32*VLOOKUP(AJ32,Data!G:H,2,0)*((N32-M32+1)/30.4)),0),0)))))</f>
        <v>0</v>
      </c>
      <c r="AU32" s="62">
        <f t="shared" si="3"/>
        <v>0</v>
      </c>
      <c r="AV32" s="62">
        <f t="shared" si="4"/>
        <v>0</v>
      </c>
      <c r="AW32" s="47" t="str">
        <f>IFERROR(VLOOKUP(AS32,Data!M:S,2,0),"nee")</f>
        <v>ja</v>
      </c>
      <c r="AX32" s="63">
        <f>IF(facturen[[#This Row],[TNO gecertificeerd]]="nee",0,VLOOKUP(AS32,Data!M:S,3,0)*(AT32/1000))</f>
        <v>0</v>
      </c>
      <c r="AY32" s="63">
        <f>IF(facturen[[#This Row],[TNO gecertificeerd]]="nee",0,VLOOKUP(AS32,Data!M:S,4,0)*AT32)</f>
        <v>0</v>
      </c>
      <c r="AZ32" s="63">
        <f>IF(facturen[[#This Row],[TNO gecertificeerd]]="nee",0,VLOOKUP(AS32,Data!M:S,5,0)*AT32)</f>
        <v>0</v>
      </c>
      <c r="BA32" s="63">
        <f>IF(facturen[[#This Row],[TNO gecertificeerd]]="nee",0,VLOOKUP(AS32,Data!M:S,6,0)*AT32)</f>
        <v>0</v>
      </c>
      <c r="BB32" s="63">
        <f>IF(facturen[[#This Row],[TNO gecertificeerd]]="nee",0,VLOOKUP(AS32,Data!M:S,7,0)*AT32)</f>
        <v>0</v>
      </c>
    </row>
    <row r="33" spans="1:54" x14ac:dyDescent="0.2">
      <c r="A33">
        <v>474431</v>
      </c>
      <c r="B33">
        <v>474512</v>
      </c>
      <c r="C33" t="s">
        <v>225</v>
      </c>
      <c r="D33" t="s">
        <v>55</v>
      </c>
      <c r="E33" t="s">
        <v>56</v>
      </c>
      <c r="F33">
        <v>1</v>
      </c>
      <c r="G33" t="s">
        <v>225</v>
      </c>
      <c r="H33" t="s">
        <v>226</v>
      </c>
      <c r="I33" t="s">
        <v>227</v>
      </c>
      <c r="J33" t="s">
        <v>59</v>
      </c>
      <c r="K33" t="s">
        <v>228</v>
      </c>
      <c r="L33" t="s">
        <v>61</v>
      </c>
      <c r="M33" s="57">
        <v>44166</v>
      </c>
      <c r="N33" s="57">
        <v>44166</v>
      </c>
      <c r="O33" t="s">
        <v>229</v>
      </c>
      <c r="P33"/>
      <c r="Q33"/>
      <c r="R33"/>
      <c r="S33"/>
      <c r="T33"/>
      <c r="U33" t="s">
        <v>230</v>
      </c>
      <c r="V33" t="s">
        <v>94</v>
      </c>
      <c r="W33">
        <v>1</v>
      </c>
      <c r="X33" t="s">
        <v>65</v>
      </c>
      <c r="Y33" t="s">
        <v>95</v>
      </c>
      <c r="Z33" t="s">
        <v>96</v>
      </c>
      <c r="AA33" t="s">
        <v>68</v>
      </c>
      <c r="AB33" t="s">
        <v>69</v>
      </c>
      <c r="AC33" t="s">
        <v>70</v>
      </c>
      <c r="AD33">
        <v>10</v>
      </c>
      <c r="AE33" t="s">
        <v>97</v>
      </c>
      <c r="AF33">
        <v>0</v>
      </c>
      <c r="AG33">
        <v>0</v>
      </c>
      <c r="AH33">
        <v>1004194254</v>
      </c>
      <c r="AI33">
        <v>800100</v>
      </c>
      <c r="AJ33"/>
      <c r="AK33">
        <v>20302</v>
      </c>
      <c r="AL33" t="s">
        <v>72</v>
      </c>
      <c r="AM33" t="s">
        <v>73</v>
      </c>
      <c r="AN33" s="1"/>
      <c r="AO33" s="59">
        <f t="shared" si="0"/>
        <v>12</v>
      </c>
      <c r="AP33" s="59" t="str">
        <f>VLOOKUP(AO33,Data!J:K,2,0)</f>
        <v>December</v>
      </c>
      <c r="AQ33" s="59">
        <f t="shared" si="1"/>
        <v>4</v>
      </c>
      <c r="AR33" s="60">
        <f t="shared" si="2"/>
        <v>2020</v>
      </c>
      <c r="AS33" s="60" t="str">
        <f>VLOOKUP(AD33,Data!D:E,2,0)</f>
        <v>Afval/Restafval</v>
      </c>
      <c r="AT33" s="61">
        <f>IF(X33="TON",IF(OR(LEFT(Z33,2)="TO",LEFT(Y33,2)="HA",Y33="TV ALG TON",Y33="AFVALBEL-TON",Y33="TANKW1-TON"),0,W33*1000),IF(OR(X33="KG",X33="LTR"),IF(OR(LEFT(Y33,2)="R ",LEFT(Y33,2)="HA",LEFT(Y33,2)="VK",LEFT(Z33,2)="TO"),0,W33),IF(X33="M3",VLOOKUP(Z33,Data!A:B,2,0)*W33,IF(AND(OR(X33="KEER",X33="STUK"),OR(LEFT(Y33,2)="LE",LEFT(Y33,2)="EL",LEFT(Y33,2)="LV")),VLOOKUP(Z33,Data!A:B,2,0)*W33,IF(X33="MAAND",IF(LEFT(Z33,2)="AB",IF(OR(LEFT(Y33,3)="AB ",LEFT(Y33,3)="ABW"),0,VLOOKUP(Z33,Data!A:B,2,0)*W33*VLOOKUP(AJ33,Data!G:H,2,0)*((N33-M33+1)/30.4)),0),0)))))</f>
        <v>0</v>
      </c>
      <c r="AU33" s="62">
        <f t="shared" si="3"/>
        <v>0</v>
      </c>
      <c r="AV33" s="62">
        <f t="shared" si="4"/>
        <v>0</v>
      </c>
      <c r="AW33" s="47" t="str">
        <f>IFERROR(VLOOKUP(AS33,Data!M:S,2,0),"nee")</f>
        <v>ja</v>
      </c>
      <c r="AX33" s="63">
        <f>IF(facturen[[#This Row],[TNO gecertificeerd]]="nee",0,VLOOKUP(AS33,Data!M:S,3,0)*(AT33/1000))</f>
        <v>0</v>
      </c>
      <c r="AY33" s="63">
        <f>IF(facturen[[#This Row],[TNO gecertificeerd]]="nee",0,VLOOKUP(AS33,Data!M:S,4,0)*AT33)</f>
        <v>0</v>
      </c>
      <c r="AZ33" s="63">
        <f>IF(facturen[[#This Row],[TNO gecertificeerd]]="nee",0,VLOOKUP(AS33,Data!M:S,5,0)*AT33)</f>
        <v>0</v>
      </c>
      <c r="BA33" s="63">
        <f>IF(facturen[[#This Row],[TNO gecertificeerd]]="nee",0,VLOOKUP(AS33,Data!M:S,6,0)*AT33)</f>
        <v>0</v>
      </c>
      <c r="BB33" s="63">
        <f>IF(facturen[[#This Row],[TNO gecertificeerd]]="nee",0,VLOOKUP(AS33,Data!M:S,7,0)*AT33)</f>
        <v>0</v>
      </c>
    </row>
    <row r="34" spans="1:54" x14ac:dyDescent="0.2">
      <c r="A34">
        <v>474431</v>
      </c>
      <c r="B34">
        <v>474506</v>
      </c>
      <c r="C34" t="s">
        <v>231</v>
      </c>
      <c r="D34" t="s">
        <v>55</v>
      </c>
      <c r="E34" t="s">
        <v>56</v>
      </c>
      <c r="F34">
        <v>1</v>
      </c>
      <c r="G34" t="s">
        <v>231</v>
      </c>
      <c r="H34" t="s">
        <v>232</v>
      </c>
      <c r="I34" t="s">
        <v>233</v>
      </c>
      <c r="J34" t="s">
        <v>59</v>
      </c>
      <c r="K34" t="s">
        <v>234</v>
      </c>
      <c r="L34" t="s">
        <v>61</v>
      </c>
      <c r="M34" s="57">
        <v>44165</v>
      </c>
      <c r="N34" s="57">
        <v>44165</v>
      </c>
      <c r="O34" t="s">
        <v>235</v>
      </c>
      <c r="P34"/>
      <c r="Q34"/>
      <c r="R34"/>
      <c r="S34"/>
      <c r="T34"/>
      <c r="U34" t="s">
        <v>236</v>
      </c>
      <c r="V34" t="s">
        <v>94</v>
      </c>
      <c r="W34">
        <v>1</v>
      </c>
      <c r="X34" t="s">
        <v>65</v>
      </c>
      <c r="Y34" t="s">
        <v>95</v>
      </c>
      <c r="Z34" t="s">
        <v>96</v>
      </c>
      <c r="AA34" t="s">
        <v>68</v>
      </c>
      <c r="AB34" t="s">
        <v>69</v>
      </c>
      <c r="AC34" t="s">
        <v>70</v>
      </c>
      <c r="AD34">
        <v>10</v>
      </c>
      <c r="AE34" t="s">
        <v>97</v>
      </c>
      <c r="AF34">
        <v>0</v>
      </c>
      <c r="AG34">
        <v>0</v>
      </c>
      <c r="AH34">
        <v>1004194254</v>
      </c>
      <c r="AI34">
        <v>800100</v>
      </c>
      <c r="AJ34"/>
      <c r="AK34">
        <v>10302</v>
      </c>
      <c r="AL34" t="s">
        <v>72</v>
      </c>
      <c r="AM34" t="s">
        <v>73</v>
      </c>
      <c r="AN34" s="1"/>
      <c r="AO34" s="59">
        <f t="shared" ref="AO34:AO65" si="5">MONTH(M34)</f>
        <v>11</v>
      </c>
      <c r="AP34" s="59" t="str">
        <f>VLOOKUP(AO34,Data!J:K,2,0)</f>
        <v>November</v>
      </c>
      <c r="AQ34" s="59">
        <f t="shared" si="1"/>
        <v>4</v>
      </c>
      <c r="AR34" s="60">
        <f t="shared" si="2"/>
        <v>2020</v>
      </c>
      <c r="AS34" s="60" t="str">
        <f>VLOOKUP(AD34,Data!D:E,2,0)</f>
        <v>Afval/Restafval</v>
      </c>
      <c r="AT34" s="61">
        <f>IF(X34="TON",IF(OR(LEFT(Z34,2)="TO",LEFT(Y34,2)="HA",Y34="TV ALG TON",Y34="AFVALBEL-TON",Y34="TANKW1-TON"),0,W34*1000),IF(OR(X34="KG",X34="LTR"),IF(OR(LEFT(Y34,2)="R ",LEFT(Y34,2)="HA",LEFT(Y34,2)="VK",LEFT(Z34,2)="TO"),0,W34),IF(X34="M3",VLOOKUP(Z34,Data!A:B,2,0)*W34,IF(AND(OR(X34="KEER",X34="STUK"),OR(LEFT(Y34,2)="LE",LEFT(Y34,2)="EL",LEFT(Y34,2)="LV")),VLOOKUP(Z34,Data!A:B,2,0)*W34,IF(X34="MAAND",IF(LEFT(Z34,2)="AB",IF(OR(LEFT(Y34,3)="AB ",LEFT(Y34,3)="ABW"),0,VLOOKUP(Z34,Data!A:B,2,0)*W34*VLOOKUP(AJ34,Data!G:H,2,0)*((N34-M34+1)/30.4)),0),0)))))</f>
        <v>0</v>
      </c>
      <c r="AU34" s="62">
        <f t="shared" si="3"/>
        <v>0</v>
      </c>
      <c r="AV34" s="62">
        <f t="shared" si="4"/>
        <v>0</v>
      </c>
      <c r="AW34" s="47" t="str">
        <f>IFERROR(VLOOKUP(AS34,Data!M:S,2,0),"nee")</f>
        <v>ja</v>
      </c>
      <c r="AX34" s="63">
        <f>IF(facturen[[#This Row],[TNO gecertificeerd]]="nee",0,VLOOKUP(AS34,Data!M:S,3,0)*(AT34/1000))</f>
        <v>0</v>
      </c>
      <c r="AY34" s="63">
        <f>IF(facturen[[#This Row],[TNO gecertificeerd]]="nee",0,VLOOKUP(AS34,Data!M:S,4,0)*AT34)</f>
        <v>0</v>
      </c>
      <c r="AZ34" s="63">
        <f>IF(facturen[[#This Row],[TNO gecertificeerd]]="nee",0,VLOOKUP(AS34,Data!M:S,5,0)*AT34)</f>
        <v>0</v>
      </c>
      <c r="BA34" s="63">
        <f>IF(facturen[[#This Row],[TNO gecertificeerd]]="nee",0,VLOOKUP(AS34,Data!M:S,6,0)*AT34)</f>
        <v>0</v>
      </c>
      <c r="BB34" s="63">
        <f>IF(facturen[[#This Row],[TNO gecertificeerd]]="nee",0,VLOOKUP(AS34,Data!M:S,7,0)*AT34)</f>
        <v>0</v>
      </c>
    </row>
    <row r="35" spans="1:54" x14ac:dyDescent="0.2">
      <c r="A35">
        <v>474431</v>
      </c>
      <c r="B35">
        <v>474503</v>
      </c>
      <c r="C35" t="s">
        <v>237</v>
      </c>
      <c r="D35" t="s">
        <v>55</v>
      </c>
      <c r="E35" t="s">
        <v>56</v>
      </c>
      <c r="F35">
        <v>1</v>
      </c>
      <c r="G35" t="s">
        <v>237</v>
      </c>
      <c r="H35" t="s">
        <v>238</v>
      </c>
      <c r="I35" t="s">
        <v>239</v>
      </c>
      <c r="J35" t="s">
        <v>59</v>
      </c>
      <c r="K35" t="s">
        <v>240</v>
      </c>
      <c r="L35" t="s">
        <v>61</v>
      </c>
      <c r="M35" s="57">
        <v>44165</v>
      </c>
      <c r="N35" s="57">
        <v>44165</v>
      </c>
      <c r="O35" t="s">
        <v>241</v>
      </c>
      <c r="P35"/>
      <c r="Q35"/>
      <c r="R35"/>
      <c r="S35"/>
      <c r="T35"/>
      <c r="U35" t="s">
        <v>242</v>
      </c>
      <c r="V35" t="s">
        <v>64</v>
      </c>
      <c r="W35">
        <v>1</v>
      </c>
      <c r="X35" t="s">
        <v>65</v>
      </c>
      <c r="Y35" t="s">
        <v>66</v>
      </c>
      <c r="Z35" t="s">
        <v>67</v>
      </c>
      <c r="AA35" t="s">
        <v>68</v>
      </c>
      <c r="AB35" t="s">
        <v>69</v>
      </c>
      <c r="AC35" t="s">
        <v>70</v>
      </c>
      <c r="AD35">
        <v>10</v>
      </c>
      <c r="AE35" t="s">
        <v>71</v>
      </c>
      <c r="AF35">
        <v>0</v>
      </c>
      <c r="AG35">
        <v>0</v>
      </c>
      <c r="AH35">
        <v>1004194254</v>
      </c>
      <c r="AI35">
        <v>800100</v>
      </c>
      <c r="AJ35"/>
      <c r="AK35">
        <v>10302</v>
      </c>
      <c r="AL35" t="s">
        <v>72</v>
      </c>
      <c r="AM35" t="s">
        <v>73</v>
      </c>
      <c r="AN35" s="1"/>
      <c r="AO35" s="59">
        <f t="shared" si="5"/>
        <v>11</v>
      </c>
      <c r="AP35" s="59" t="str">
        <f>VLOOKUP(AO35,Data!J:K,2,0)</f>
        <v>November</v>
      </c>
      <c r="AQ35" s="59">
        <f t="shared" si="1"/>
        <v>4</v>
      </c>
      <c r="AR35" s="60">
        <f t="shared" si="2"/>
        <v>2020</v>
      </c>
      <c r="AS35" s="60" t="str">
        <f>VLOOKUP(AD35,Data!D:E,2,0)</f>
        <v>Afval/Restafval</v>
      </c>
      <c r="AT35" s="61">
        <f>IF(X35="TON",IF(OR(LEFT(Z35,2)="TO",LEFT(Y35,2)="HA",Y35="TV ALG TON",Y35="AFVALBEL-TON",Y35="TANKW1-TON"),0,W35*1000),IF(OR(X35="KG",X35="LTR"),IF(OR(LEFT(Y35,2)="R ",LEFT(Y35,2)="HA",LEFT(Y35,2)="VK",LEFT(Z35,2)="TO"),0,W35),IF(X35="M3",VLOOKUP(Z35,Data!A:B,2,0)*W35,IF(AND(OR(X35="KEER",X35="STUK"),OR(LEFT(Y35,2)="LE",LEFT(Y35,2)="EL",LEFT(Y35,2)="LV")),VLOOKUP(Z35,Data!A:B,2,0)*W35,IF(X35="MAAND",IF(LEFT(Z35,2)="AB",IF(OR(LEFT(Y35,3)="AB ",LEFT(Y35,3)="ABW"),0,VLOOKUP(Z35,Data!A:B,2,0)*W35*VLOOKUP(AJ35,Data!G:H,2,0)*((N35-M35+1)/30.4)),0),0)))))</f>
        <v>0</v>
      </c>
      <c r="AU35" s="62">
        <f t="shared" si="3"/>
        <v>0</v>
      </c>
      <c r="AV35" s="62">
        <f t="shared" si="4"/>
        <v>0</v>
      </c>
      <c r="AW35" s="47" t="str">
        <f>IFERROR(VLOOKUP(AS35,Data!M:S,2,0),"nee")</f>
        <v>ja</v>
      </c>
      <c r="AX35" s="63">
        <f>IF(facturen[[#This Row],[TNO gecertificeerd]]="nee",0,VLOOKUP(AS35,Data!M:S,3,0)*(AT35/1000))</f>
        <v>0</v>
      </c>
      <c r="AY35" s="63">
        <f>IF(facturen[[#This Row],[TNO gecertificeerd]]="nee",0,VLOOKUP(AS35,Data!M:S,4,0)*AT35)</f>
        <v>0</v>
      </c>
      <c r="AZ35" s="63">
        <f>IF(facturen[[#This Row],[TNO gecertificeerd]]="nee",0,VLOOKUP(AS35,Data!M:S,5,0)*AT35)</f>
        <v>0</v>
      </c>
      <c r="BA35" s="63">
        <f>IF(facturen[[#This Row],[TNO gecertificeerd]]="nee",0,VLOOKUP(AS35,Data!M:S,6,0)*AT35)</f>
        <v>0</v>
      </c>
      <c r="BB35" s="63">
        <f>IF(facturen[[#This Row],[TNO gecertificeerd]]="nee",0,VLOOKUP(AS35,Data!M:S,7,0)*AT35)</f>
        <v>0</v>
      </c>
    </row>
    <row r="36" spans="1:54" x14ac:dyDescent="0.2">
      <c r="A36">
        <v>474431</v>
      </c>
      <c r="B36">
        <v>474508</v>
      </c>
      <c r="C36" t="s">
        <v>243</v>
      </c>
      <c r="D36" t="s">
        <v>55</v>
      </c>
      <c r="E36" t="s">
        <v>56</v>
      </c>
      <c r="F36">
        <v>1</v>
      </c>
      <c r="G36" t="s">
        <v>243</v>
      </c>
      <c r="H36" t="s">
        <v>244</v>
      </c>
      <c r="I36" t="s">
        <v>245</v>
      </c>
      <c r="J36" t="s">
        <v>246</v>
      </c>
      <c r="K36" t="s">
        <v>247</v>
      </c>
      <c r="L36" t="s">
        <v>61</v>
      </c>
      <c r="M36" s="57">
        <v>44165</v>
      </c>
      <c r="N36" s="57">
        <v>44165</v>
      </c>
      <c r="O36" t="s">
        <v>248</v>
      </c>
      <c r="P36"/>
      <c r="Q36"/>
      <c r="R36"/>
      <c r="S36"/>
      <c r="T36"/>
      <c r="U36" t="s">
        <v>249</v>
      </c>
      <c r="V36" t="s">
        <v>64</v>
      </c>
      <c r="W36">
        <v>1</v>
      </c>
      <c r="X36" t="s">
        <v>65</v>
      </c>
      <c r="Y36" t="s">
        <v>66</v>
      </c>
      <c r="Z36" t="s">
        <v>67</v>
      </c>
      <c r="AA36" t="s">
        <v>68</v>
      </c>
      <c r="AB36" t="s">
        <v>69</v>
      </c>
      <c r="AC36" t="s">
        <v>70</v>
      </c>
      <c r="AD36">
        <v>10</v>
      </c>
      <c r="AE36" t="s">
        <v>71</v>
      </c>
      <c r="AF36">
        <v>0</v>
      </c>
      <c r="AG36">
        <v>0</v>
      </c>
      <c r="AH36">
        <v>1004194254</v>
      </c>
      <c r="AI36">
        <v>800100</v>
      </c>
      <c r="AJ36"/>
      <c r="AK36">
        <v>10301</v>
      </c>
      <c r="AL36" t="s">
        <v>72</v>
      </c>
      <c r="AM36" t="s">
        <v>73</v>
      </c>
      <c r="AN36" s="1"/>
      <c r="AO36" s="59">
        <f t="shared" si="5"/>
        <v>11</v>
      </c>
      <c r="AP36" s="59" t="str">
        <f>VLOOKUP(AO36,Data!J:K,2,0)</f>
        <v>November</v>
      </c>
      <c r="AQ36" s="59">
        <f t="shared" si="1"/>
        <v>4</v>
      </c>
      <c r="AR36" s="60">
        <f t="shared" si="2"/>
        <v>2020</v>
      </c>
      <c r="AS36" s="60" t="str">
        <f>VLOOKUP(AD36,Data!D:E,2,0)</f>
        <v>Afval/Restafval</v>
      </c>
      <c r="AT36" s="61">
        <f>IF(X36="TON",IF(OR(LEFT(Z36,2)="TO",LEFT(Y36,2)="HA",Y36="TV ALG TON",Y36="AFVALBEL-TON",Y36="TANKW1-TON"),0,W36*1000),IF(OR(X36="KG",X36="LTR"),IF(OR(LEFT(Y36,2)="R ",LEFT(Y36,2)="HA",LEFT(Y36,2)="VK",LEFT(Z36,2)="TO"),0,W36),IF(X36="M3",VLOOKUP(Z36,Data!A:B,2,0)*W36,IF(AND(OR(X36="KEER",X36="STUK"),OR(LEFT(Y36,2)="LE",LEFT(Y36,2)="EL",LEFT(Y36,2)="LV")),VLOOKUP(Z36,Data!A:B,2,0)*W36,IF(X36="MAAND",IF(LEFT(Z36,2)="AB",IF(OR(LEFT(Y36,3)="AB ",LEFT(Y36,3)="ABW"),0,VLOOKUP(Z36,Data!A:B,2,0)*W36*VLOOKUP(AJ36,Data!G:H,2,0)*((N36-M36+1)/30.4)),0),0)))))</f>
        <v>0</v>
      </c>
      <c r="AU36" s="62">
        <f t="shared" si="3"/>
        <v>0</v>
      </c>
      <c r="AV36" s="62">
        <f t="shared" si="4"/>
        <v>0</v>
      </c>
      <c r="AW36" s="47" t="str">
        <f>IFERROR(VLOOKUP(AS36,Data!M:S,2,0),"nee")</f>
        <v>ja</v>
      </c>
      <c r="AX36" s="63">
        <f>IF(facturen[[#This Row],[TNO gecertificeerd]]="nee",0,VLOOKUP(AS36,Data!M:S,3,0)*(AT36/1000))</f>
        <v>0</v>
      </c>
      <c r="AY36" s="63">
        <f>IF(facturen[[#This Row],[TNO gecertificeerd]]="nee",0,VLOOKUP(AS36,Data!M:S,4,0)*AT36)</f>
        <v>0</v>
      </c>
      <c r="AZ36" s="63">
        <f>IF(facturen[[#This Row],[TNO gecertificeerd]]="nee",0,VLOOKUP(AS36,Data!M:S,5,0)*AT36)</f>
        <v>0</v>
      </c>
      <c r="BA36" s="63">
        <f>IF(facturen[[#This Row],[TNO gecertificeerd]]="nee",0,VLOOKUP(AS36,Data!M:S,6,0)*AT36)</f>
        <v>0</v>
      </c>
      <c r="BB36" s="63">
        <f>IF(facturen[[#This Row],[TNO gecertificeerd]]="nee",0,VLOOKUP(AS36,Data!M:S,7,0)*AT36)</f>
        <v>0</v>
      </c>
    </row>
    <row r="37" spans="1:54" x14ac:dyDescent="0.2">
      <c r="A37">
        <v>474431</v>
      </c>
      <c r="B37">
        <v>474509</v>
      </c>
      <c r="C37" t="s">
        <v>250</v>
      </c>
      <c r="D37" t="s">
        <v>55</v>
      </c>
      <c r="E37" t="s">
        <v>56</v>
      </c>
      <c r="F37">
        <v>1</v>
      </c>
      <c r="G37" t="s">
        <v>251</v>
      </c>
      <c r="H37" t="s">
        <v>252</v>
      </c>
      <c r="I37" t="s">
        <v>253</v>
      </c>
      <c r="J37" t="s">
        <v>90</v>
      </c>
      <c r="K37" t="s">
        <v>254</v>
      </c>
      <c r="L37" t="s">
        <v>61</v>
      </c>
      <c r="M37" s="57">
        <v>44165</v>
      </c>
      <c r="N37" s="57">
        <v>44165</v>
      </c>
      <c r="O37" t="s">
        <v>255</v>
      </c>
      <c r="P37"/>
      <c r="Q37"/>
      <c r="R37"/>
      <c r="S37"/>
      <c r="T37"/>
      <c r="U37" t="s">
        <v>256</v>
      </c>
      <c r="V37" t="s">
        <v>64</v>
      </c>
      <c r="W37">
        <v>1</v>
      </c>
      <c r="X37" t="s">
        <v>65</v>
      </c>
      <c r="Y37" t="s">
        <v>66</v>
      </c>
      <c r="Z37" t="s">
        <v>67</v>
      </c>
      <c r="AA37" t="s">
        <v>68</v>
      </c>
      <c r="AB37" t="s">
        <v>69</v>
      </c>
      <c r="AC37" t="s">
        <v>70</v>
      </c>
      <c r="AD37">
        <v>10</v>
      </c>
      <c r="AE37" t="s">
        <v>71</v>
      </c>
      <c r="AF37">
        <v>0</v>
      </c>
      <c r="AG37">
        <v>0</v>
      </c>
      <c r="AH37">
        <v>1004194254</v>
      </c>
      <c r="AI37">
        <v>800100</v>
      </c>
      <c r="AJ37"/>
      <c r="AK37">
        <v>10301</v>
      </c>
      <c r="AL37" t="s">
        <v>72</v>
      </c>
      <c r="AM37" t="s">
        <v>73</v>
      </c>
      <c r="AN37" s="1"/>
      <c r="AO37" s="59">
        <f t="shared" si="5"/>
        <v>11</v>
      </c>
      <c r="AP37" s="59" t="str">
        <f>VLOOKUP(AO37,Data!J:K,2,0)</f>
        <v>November</v>
      </c>
      <c r="AQ37" s="59">
        <f t="shared" si="1"/>
        <v>4</v>
      </c>
      <c r="AR37" s="60">
        <f t="shared" si="2"/>
        <v>2020</v>
      </c>
      <c r="AS37" s="60" t="str">
        <f>VLOOKUP(AD37,Data!D:E,2,0)</f>
        <v>Afval/Restafval</v>
      </c>
      <c r="AT37" s="61">
        <f>IF(X37="TON",IF(OR(LEFT(Z37,2)="TO",LEFT(Y37,2)="HA",Y37="TV ALG TON",Y37="AFVALBEL-TON",Y37="TANKW1-TON"),0,W37*1000),IF(OR(X37="KG",X37="LTR"),IF(OR(LEFT(Y37,2)="R ",LEFT(Y37,2)="HA",LEFT(Y37,2)="VK",LEFT(Z37,2)="TO"),0,W37),IF(X37="M3",VLOOKUP(Z37,Data!A:B,2,0)*W37,IF(AND(OR(X37="KEER",X37="STUK"),OR(LEFT(Y37,2)="LE",LEFT(Y37,2)="EL",LEFT(Y37,2)="LV")),VLOOKUP(Z37,Data!A:B,2,0)*W37,IF(X37="MAAND",IF(LEFT(Z37,2)="AB",IF(OR(LEFT(Y37,3)="AB ",LEFT(Y37,3)="ABW"),0,VLOOKUP(Z37,Data!A:B,2,0)*W37*VLOOKUP(AJ37,Data!G:H,2,0)*((N37-M37+1)/30.4)),0),0)))))</f>
        <v>0</v>
      </c>
      <c r="AU37" s="62">
        <f t="shared" si="3"/>
        <v>0</v>
      </c>
      <c r="AV37" s="62">
        <f t="shared" si="4"/>
        <v>0</v>
      </c>
      <c r="AW37" s="47" t="str">
        <f>IFERROR(VLOOKUP(AS37,Data!M:S,2,0),"nee")</f>
        <v>ja</v>
      </c>
      <c r="AX37" s="63">
        <f>IF(facturen[[#This Row],[TNO gecertificeerd]]="nee",0,VLOOKUP(AS37,Data!M:S,3,0)*(AT37/1000))</f>
        <v>0</v>
      </c>
      <c r="AY37" s="63">
        <f>IF(facturen[[#This Row],[TNO gecertificeerd]]="nee",0,VLOOKUP(AS37,Data!M:S,4,0)*AT37)</f>
        <v>0</v>
      </c>
      <c r="AZ37" s="63">
        <f>IF(facturen[[#This Row],[TNO gecertificeerd]]="nee",0,VLOOKUP(AS37,Data!M:S,5,0)*AT37)</f>
        <v>0</v>
      </c>
      <c r="BA37" s="63">
        <f>IF(facturen[[#This Row],[TNO gecertificeerd]]="nee",0,VLOOKUP(AS37,Data!M:S,6,0)*AT37)</f>
        <v>0</v>
      </c>
      <c r="BB37" s="63">
        <f>IF(facturen[[#This Row],[TNO gecertificeerd]]="nee",0,VLOOKUP(AS37,Data!M:S,7,0)*AT37)</f>
        <v>0</v>
      </c>
    </row>
    <row r="38" spans="1:54" x14ac:dyDescent="0.2">
      <c r="A38">
        <v>474431</v>
      </c>
      <c r="B38">
        <v>474487</v>
      </c>
      <c r="C38" t="s">
        <v>156</v>
      </c>
      <c r="D38" t="s">
        <v>257</v>
      </c>
      <c r="E38" t="s">
        <v>56</v>
      </c>
      <c r="F38">
        <v>1</v>
      </c>
      <c r="G38" t="s">
        <v>156</v>
      </c>
      <c r="H38" t="s">
        <v>157</v>
      </c>
      <c r="I38" t="s">
        <v>158</v>
      </c>
      <c r="J38" t="s">
        <v>59</v>
      </c>
      <c r="K38" t="s">
        <v>258</v>
      </c>
      <c r="L38" t="s">
        <v>259</v>
      </c>
      <c r="M38" s="57">
        <v>44161</v>
      </c>
      <c r="N38" s="57">
        <v>44161</v>
      </c>
      <c r="O38" t="s">
        <v>160</v>
      </c>
      <c r="P38"/>
      <c r="Q38"/>
      <c r="R38"/>
      <c r="S38"/>
      <c r="T38"/>
      <c r="U38" t="s">
        <v>260</v>
      </c>
      <c r="V38"/>
      <c r="W38">
        <v>1</v>
      </c>
      <c r="X38" t="s">
        <v>65</v>
      </c>
      <c r="Y38" t="s">
        <v>261</v>
      </c>
      <c r="Z38" t="s">
        <v>262</v>
      </c>
      <c r="AA38" t="s">
        <v>68</v>
      </c>
      <c r="AB38" t="s">
        <v>69</v>
      </c>
      <c r="AC38" t="s">
        <v>70</v>
      </c>
      <c r="AD38">
        <v>140</v>
      </c>
      <c r="AE38" t="s">
        <v>263</v>
      </c>
      <c r="AF38">
        <v>22.23</v>
      </c>
      <c r="AG38">
        <v>22.23</v>
      </c>
      <c r="AH38">
        <v>1003982976</v>
      </c>
      <c r="AI38">
        <v>800800</v>
      </c>
      <c r="AJ38"/>
      <c r="AK38"/>
      <c r="AL38" t="s">
        <v>72</v>
      </c>
      <c r="AM38" t="s">
        <v>73</v>
      </c>
      <c r="AN38" s="1"/>
      <c r="AO38" s="59">
        <f t="shared" si="5"/>
        <v>11</v>
      </c>
      <c r="AP38" s="59" t="str">
        <f>VLOOKUP(AO38,Data!J:K,2,0)</f>
        <v>November</v>
      </c>
      <c r="AQ38" s="59">
        <f t="shared" si="1"/>
        <v>4</v>
      </c>
      <c r="AR38" s="60">
        <f t="shared" si="2"/>
        <v>2020</v>
      </c>
      <c r="AS38" s="60" t="str">
        <f>VLOOKUP(AD38,Data!D:E,2,0)</f>
        <v>Folie/kunststoffen</v>
      </c>
      <c r="AT38" s="61">
        <f>IF(X38="TON",IF(OR(LEFT(Z38,2)="TO",LEFT(Y38,2)="HA",Y38="TV ALG TON",Y38="AFVALBEL-TON",Y38="TANKW1-TON"),0,W38*1000),IF(OR(X38="KG",X38="LTR"),IF(OR(LEFT(Y38,2)="R ",LEFT(Y38,2)="HA",LEFT(Y38,2)="VK",LEFT(Z38,2)="TO"),0,W38),IF(X38="M3",VLOOKUP(Z38,Data!A:B,2,0)*W38,IF(AND(OR(X38="KEER",X38="STUK"),OR(LEFT(Y38,2)="LE",LEFT(Y38,2)="EL",LEFT(Y38,2)="LV")),VLOOKUP(Z38,Data!A:B,2,0)*W38,IF(X38="MAAND",IF(LEFT(Z38,2)="AB",IF(OR(LEFT(Y38,3)="AB ",LEFT(Y38,3)="ABW"),0,VLOOKUP(Z38,Data!A:B,2,0)*W38*VLOOKUP(AJ38,Data!G:H,2,0)*((N38-M38+1)/30.4)),0),0)))))</f>
        <v>0</v>
      </c>
      <c r="AU38" s="62">
        <f t="shared" si="3"/>
        <v>22.23</v>
      </c>
      <c r="AV38" s="62">
        <f t="shared" si="4"/>
        <v>0</v>
      </c>
      <c r="AW38" s="47" t="str">
        <f>IFERROR(VLOOKUP(AS38,Data!M:S,2,0),"nee")</f>
        <v>ja</v>
      </c>
      <c r="AX38" s="63">
        <f>IF(facturen[[#This Row],[TNO gecertificeerd]]="nee",0,VLOOKUP(AS38,Data!M:S,3,0)*(AT38/1000))</f>
        <v>0</v>
      </c>
      <c r="AY38" s="63">
        <f>IF(facturen[[#This Row],[TNO gecertificeerd]]="nee",0,VLOOKUP(AS38,Data!M:S,4,0)*AT38)</f>
        <v>0</v>
      </c>
      <c r="AZ38" s="63">
        <f>IF(facturen[[#This Row],[TNO gecertificeerd]]="nee",0,VLOOKUP(AS38,Data!M:S,5,0)*AT38)</f>
        <v>0</v>
      </c>
      <c r="BA38" s="63">
        <f>IF(facturen[[#This Row],[TNO gecertificeerd]]="nee",0,VLOOKUP(AS38,Data!M:S,6,0)*AT38)</f>
        <v>0</v>
      </c>
      <c r="BB38" s="63">
        <f>IF(facturen[[#This Row],[TNO gecertificeerd]]="nee",0,VLOOKUP(AS38,Data!M:S,7,0)*AT38)</f>
        <v>0</v>
      </c>
    </row>
    <row r="39" spans="1:54" x14ac:dyDescent="0.2">
      <c r="A39">
        <v>474431</v>
      </c>
      <c r="B39">
        <v>474487</v>
      </c>
      <c r="C39" t="s">
        <v>156</v>
      </c>
      <c r="D39" t="s">
        <v>257</v>
      </c>
      <c r="E39" t="s">
        <v>56</v>
      </c>
      <c r="F39">
        <v>1</v>
      </c>
      <c r="G39" t="s">
        <v>156</v>
      </c>
      <c r="H39" t="s">
        <v>157</v>
      </c>
      <c r="I39" t="s">
        <v>158</v>
      </c>
      <c r="J39" t="s">
        <v>59</v>
      </c>
      <c r="K39" t="s">
        <v>258</v>
      </c>
      <c r="L39" t="s">
        <v>259</v>
      </c>
      <c r="M39" s="57">
        <v>44161</v>
      </c>
      <c r="N39" s="57">
        <v>44161</v>
      </c>
      <c r="O39" t="s">
        <v>160</v>
      </c>
      <c r="P39"/>
      <c r="Q39"/>
      <c r="R39"/>
      <c r="S39"/>
      <c r="T39"/>
      <c r="U39" t="s">
        <v>260</v>
      </c>
      <c r="V39" t="s">
        <v>264</v>
      </c>
      <c r="W39">
        <v>1</v>
      </c>
      <c r="X39" t="s">
        <v>265</v>
      </c>
      <c r="Y39" t="s">
        <v>266</v>
      </c>
      <c r="Z39" t="s">
        <v>267</v>
      </c>
      <c r="AA39" t="s">
        <v>68</v>
      </c>
      <c r="AB39" t="s">
        <v>69</v>
      </c>
      <c r="AC39" t="s">
        <v>70</v>
      </c>
      <c r="AD39">
        <v>140</v>
      </c>
      <c r="AE39" t="s">
        <v>268</v>
      </c>
      <c r="AF39">
        <v>11.75</v>
      </c>
      <c r="AG39">
        <v>11.75</v>
      </c>
      <c r="AH39">
        <v>1003982976</v>
      </c>
      <c r="AI39">
        <v>861020</v>
      </c>
      <c r="AJ39"/>
      <c r="AK39"/>
      <c r="AL39" t="s">
        <v>72</v>
      </c>
      <c r="AM39" t="s">
        <v>73</v>
      </c>
      <c r="AN39" s="1"/>
      <c r="AO39" s="59">
        <f t="shared" si="5"/>
        <v>11</v>
      </c>
      <c r="AP39" s="59" t="str">
        <f>VLOOKUP(AO39,Data!J:K,2,0)</f>
        <v>November</v>
      </c>
      <c r="AQ39" s="59">
        <f t="shared" si="1"/>
        <v>4</v>
      </c>
      <c r="AR39" s="60">
        <f t="shared" si="2"/>
        <v>2020</v>
      </c>
      <c r="AS39" s="60" t="str">
        <f>VLOOKUP(AD39,Data!D:E,2,0)</f>
        <v>Folie/kunststoffen</v>
      </c>
      <c r="AT39" s="61">
        <f>IF(X39="TON",IF(OR(LEFT(Z39,2)="TO",LEFT(Y39,2)="HA",Y39="TV ALG TON",Y39="AFVALBEL-TON",Y39="TANKW1-TON"),0,W39*1000),IF(OR(X39="KG",X39="LTR"),IF(OR(LEFT(Y39,2)="R ",LEFT(Y39,2)="HA",LEFT(Y39,2)="VK",LEFT(Z39,2)="TO"),0,W39),IF(X39="M3",VLOOKUP(Z39,Data!A:B,2,0)*W39,IF(AND(OR(X39="KEER",X39="STUK"),OR(LEFT(Y39,2)="LE",LEFT(Y39,2)="EL",LEFT(Y39,2)="LV")),VLOOKUP(Z39,Data!A:B,2,0)*W39,IF(X39="MAAND",IF(LEFT(Z39,2)="AB",IF(OR(LEFT(Y39,3)="AB ",LEFT(Y39,3)="ABW"),0,VLOOKUP(Z39,Data!A:B,2,0)*W39*VLOOKUP(AJ39,Data!G:H,2,0)*((N39-M39+1)/30.4)),0),0)))))</f>
        <v>0</v>
      </c>
      <c r="AU39" s="62">
        <f t="shared" si="3"/>
        <v>11.75</v>
      </c>
      <c r="AV39" s="62">
        <f t="shared" si="4"/>
        <v>0</v>
      </c>
      <c r="AW39" s="47" t="str">
        <f>IFERROR(VLOOKUP(AS39,Data!M:S,2,0),"nee")</f>
        <v>ja</v>
      </c>
      <c r="AX39" s="63">
        <f>IF(facturen[[#This Row],[TNO gecertificeerd]]="nee",0,VLOOKUP(AS39,Data!M:S,3,0)*(AT39/1000))</f>
        <v>0</v>
      </c>
      <c r="AY39" s="63">
        <f>IF(facturen[[#This Row],[TNO gecertificeerd]]="nee",0,VLOOKUP(AS39,Data!M:S,4,0)*AT39)</f>
        <v>0</v>
      </c>
      <c r="AZ39" s="63">
        <f>IF(facturen[[#This Row],[TNO gecertificeerd]]="nee",0,VLOOKUP(AS39,Data!M:S,5,0)*AT39)</f>
        <v>0</v>
      </c>
      <c r="BA39" s="63">
        <f>IF(facturen[[#This Row],[TNO gecertificeerd]]="nee",0,VLOOKUP(AS39,Data!M:S,6,0)*AT39)</f>
        <v>0</v>
      </c>
      <c r="BB39" s="63">
        <f>IF(facturen[[#This Row],[TNO gecertificeerd]]="nee",0,VLOOKUP(AS39,Data!M:S,7,0)*AT39)</f>
        <v>0</v>
      </c>
    </row>
    <row r="40" spans="1:54" x14ac:dyDescent="0.2">
      <c r="A40">
        <v>474431</v>
      </c>
      <c r="B40">
        <v>474487</v>
      </c>
      <c r="C40" t="s">
        <v>156</v>
      </c>
      <c r="D40" t="s">
        <v>257</v>
      </c>
      <c r="E40" t="s">
        <v>56</v>
      </c>
      <c r="F40">
        <v>1</v>
      </c>
      <c r="G40" t="s">
        <v>156</v>
      </c>
      <c r="H40" t="s">
        <v>157</v>
      </c>
      <c r="I40" t="s">
        <v>158</v>
      </c>
      <c r="J40" t="s">
        <v>59</v>
      </c>
      <c r="K40" t="s">
        <v>258</v>
      </c>
      <c r="L40" t="s">
        <v>259</v>
      </c>
      <c r="M40" s="57">
        <v>44161</v>
      </c>
      <c r="N40" s="57">
        <v>44161</v>
      </c>
      <c r="O40" t="s">
        <v>160</v>
      </c>
      <c r="P40"/>
      <c r="Q40"/>
      <c r="R40"/>
      <c r="S40"/>
      <c r="T40"/>
      <c r="U40" t="s">
        <v>260</v>
      </c>
      <c r="V40"/>
      <c r="W40">
        <v>1</v>
      </c>
      <c r="X40" t="s">
        <v>65</v>
      </c>
      <c r="Y40" t="s">
        <v>269</v>
      </c>
      <c r="Z40" t="s">
        <v>270</v>
      </c>
      <c r="AA40" t="s">
        <v>68</v>
      </c>
      <c r="AB40" t="s">
        <v>69</v>
      </c>
      <c r="AC40" t="s">
        <v>70</v>
      </c>
      <c r="AD40">
        <v>140</v>
      </c>
      <c r="AE40" t="s">
        <v>271</v>
      </c>
      <c r="AF40">
        <v>65.64</v>
      </c>
      <c r="AG40">
        <v>65.64</v>
      </c>
      <c r="AH40">
        <v>1003982976</v>
      </c>
      <c r="AI40">
        <v>800800</v>
      </c>
      <c r="AJ40"/>
      <c r="AK40"/>
      <c r="AL40" t="s">
        <v>72</v>
      </c>
      <c r="AM40" t="s">
        <v>73</v>
      </c>
      <c r="AN40" s="1"/>
      <c r="AO40" s="59">
        <f t="shared" si="5"/>
        <v>11</v>
      </c>
      <c r="AP40" s="59" t="str">
        <f>VLOOKUP(AO40,Data!J:K,2,0)</f>
        <v>November</v>
      </c>
      <c r="AQ40" s="59">
        <f t="shared" si="1"/>
        <v>4</v>
      </c>
      <c r="AR40" s="60">
        <f t="shared" si="2"/>
        <v>2020</v>
      </c>
      <c r="AS40" s="60" t="str">
        <f>VLOOKUP(AD40,Data!D:E,2,0)</f>
        <v>Folie/kunststoffen</v>
      </c>
      <c r="AT40" s="61">
        <f>IF(X40="TON",IF(OR(LEFT(Z40,2)="TO",LEFT(Y40,2)="HA",Y40="TV ALG TON",Y40="AFVALBEL-TON",Y40="TANKW1-TON"),0,W40*1000),IF(OR(X40="KG",X40="LTR"),IF(OR(LEFT(Y40,2)="R ",LEFT(Y40,2)="HA",LEFT(Y40,2)="VK",LEFT(Z40,2)="TO"),0,W40),IF(X40="M3",VLOOKUP(Z40,Data!A:B,2,0)*W40,IF(AND(OR(X40="KEER",X40="STUK"),OR(LEFT(Y40,2)="LE",LEFT(Y40,2)="EL",LEFT(Y40,2)="LV")),VLOOKUP(Z40,Data!A:B,2,0)*W40,IF(X40="MAAND",IF(LEFT(Z40,2)="AB",IF(OR(LEFT(Y40,3)="AB ",LEFT(Y40,3)="ABW"),0,VLOOKUP(Z40,Data!A:B,2,0)*W40*VLOOKUP(AJ40,Data!G:H,2,0)*((N40-M40+1)/30.4)),0),0)))))</f>
        <v>0</v>
      </c>
      <c r="AU40" s="62">
        <f t="shared" si="3"/>
        <v>65.64</v>
      </c>
      <c r="AV40" s="62">
        <f t="shared" si="4"/>
        <v>0</v>
      </c>
      <c r="AW40" s="47" t="str">
        <f>IFERROR(VLOOKUP(AS40,Data!M:S,2,0),"nee")</f>
        <v>ja</v>
      </c>
      <c r="AX40" s="63">
        <f>IF(facturen[[#This Row],[TNO gecertificeerd]]="nee",0,VLOOKUP(AS40,Data!M:S,3,0)*(AT40/1000))</f>
        <v>0</v>
      </c>
      <c r="AY40" s="63">
        <f>IF(facturen[[#This Row],[TNO gecertificeerd]]="nee",0,VLOOKUP(AS40,Data!M:S,4,0)*AT40)</f>
        <v>0</v>
      </c>
      <c r="AZ40" s="63">
        <f>IF(facturen[[#This Row],[TNO gecertificeerd]]="nee",0,VLOOKUP(AS40,Data!M:S,5,0)*AT40)</f>
        <v>0</v>
      </c>
      <c r="BA40" s="63">
        <f>IF(facturen[[#This Row],[TNO gecertificeerd]]="nee",0,VLOOKUP(AS40,Data!M:S,6,0)*AT40)</f>
        <v>0</v>
      </c>
      <c r="BB40" s="63">
        <f>IF(facturen[[#This Row],[TNO gecertificeerd]]="nee",0,VLOOKUP(AS40,Data!M:S,7,0)*AT40)</f>
        <v>0</v>
      </c>
    </row>
    <row r="41" spans="1:54" x14ac:dyDescent="0.2">
      <c r="A41">
        <v>474431</v>
      </c>
      <c r="B41">
        <v>474500</v>
      </c>
      <c r="C41" t="s">
        <v>205</v>
      </c>
      <c r="D41" t="s">
        <v>257</v>
      </c>
      <c r="E41" t="s">
        <v>56</v>
      </c>
      <c r="F41">
        <v>2</v>
      </c>
      <c r="G41" t="s">
        <v>205</v>
      </c>
      <c r="H41" t="s">
        <v>157</v>
      </c>
      <c r="I41" t="s">
        <v>158</v>
      </c>
      <c r="J41" t="s">
        <v>59</v>
      </c>
      <c r="K41" t="s">
        <v>272</v>
      </c>
      <c r="L41" t="s">
        <v>273</v>
      </c>
      <c r="M41" s="57">
        <v>44161</v>
      </c>
      <c r="N41" s="57">
        <v>44161</v>
      </c>
      <c r="O41" t="s">
        <v>209</v>
      </c>
      <c r="P41"/>
      <c r="Q41"/>
      <c r="R41"/>
      <c r="S41"/>
      <c r="T41"/>
      <c r="U41" t="s">
        <v>274</v>
      </c>
      <c r="V41"/>
      <c r="W41">
        <v>1</v>
      </c>
      <c r="X41" t="s">
        <v>65</v>
      </c>
      <c r="Y41" t="s">
        <v>269</v>
      </c>
      <c r="Z41" t="s">
        <v>270</v>
      </c>
      <c r="AA41" t="s">
        <v>68</v>
      </c>
      <c r="AB41" t="s">
        <v>69</v>
      </c>
      <c r="AC41" t="s">
        <v>70</v>
      </c>
      <c r="AD41">
        <v>140</v>
      </c>
      <c r="AE41" t="s">
        <v>271</v>
      </c>
      <c r="AF41">
        <v>65.63</v>
      </c>
      <c r="AG41">
        <v>65.63</v>
      </c>
      <c r="AH41">
        <v>1003982976</v>
      </c>
      <c r="AI41">
        <v>800800</v>
      </c>
      <c r="AJ41"/>
      <c r="AK41"/>
      <c r="AL41" t="s">
        <v>72</v>
      </c>
      <c r="AM41" t="s">
        <v>73</v>
      </c>
      <c r="AN41" s="1"/>
      <c r="AO41" s="59">
        <f t="shared" si="5"/>
        <v>11</v>
      </c>
      <c r="AP41" s="59" t="str">
        <f>VLOOKUP(AO41,Data!J:K,2,0)</f>
        <v>November</v>
      </c>
      <c r="AQ41" s="59">
        <f t="shared" si="1"/>
        <v>4</v>
      </c>
      <c r="AR41" s="60">
        <f t="shared" si="2"/>
        <v>2020</v>
      </c>
      <c r="AS41" s="60" t="str">
        <f>VLOOKUP(AD41,Data!D:E,2,0)</f>
        <v>Folie/kunststoffen</v>
      </c>
      <c r="AT41" s="61">
        <f>IF(X41="TON",IF(OR(LEFT(Z41,2)="TO",LEFT(Y41,2)="HA",Y41="TV ALG TON",Y41="AFVALBEL-TON",Y41="TANKW1-TON"),0,W41*1000),IF(OR(X41="KG",X41="LTR"),IF(OR(LEFT(Y41,2)="R ",LEFT(Y41,2)="HA",LEFT(Y41,2)="VK",LEFT(Z41,2)="TO"),0,W41),IF(X41="M3",VLOOKUP(Z41,Data!A:B,2,0)*W41,IF(AND(OR(X41="KEER",X41="STUK"),OR(LEFT(Y41,2)="LE",LEFT(Y41,2)="EL",LEFT(Y41,2)="LV")),VLOOKUP(Z41,Data!A:B,2,0)*W41,IF(X41="MAAND",IF(LEFT(Z41,2)="AB",IF(OR(LEFT(Y41,3)="AB ",LEFT(Y41,3)="ABW"),0,VLOOKUP(Z41,Data!A:B,2,0)*W41*VLOOKUP(AJ41,Data!G:H,2,0)*((N41-M41+1)/30.4)),0),0)))))</f>
        <v>0</v>
      </c>
      <c r="AU41" s="62">
        <f t="shared" si="3"/>
        <v>65.63</v>
      </c>
      <c r="AV41" s="62">
        <f t="shared" si="4"/>
        <v>0</v>
      </c>
      <c r="AW41" s="47" t="str">
        <f>IFERROR(VLOOKUP(AS41,Data!M:S,2,0),"nee")</f>
        <v>ja</v>
      </c>
      <c r="AX41" s="63">
        <f>IF(facturen[[#This Row],[TNO gecertificeerd]]="nee",0,VLOOKUP(AS41,Data!M:S,3,0)*(AT41/1000))</f>
        <v>0</v>
      </c>
      <c r="AY41" s="63">
        <f>IF(facturen[[#This Row],[TNO gecertificeerd]]="nee",0,VLOOKUP(AS41,Data!M:S,4,0)*AT41)</f>
        <v>0</v>
      </c>
      <c r="AZ41" s="63">
        <f>IF(facturen[[#This Row],[TNO gecertificeerd]]="nee",0,VLOOKUP(AS41,Data!M:S,5,0)*AT41)</f>
        <v>0</v>
      </c>
      <c r="BA41" s="63">
        <f>IF(facturen[[#This Row],[TNO gecertificeerd]]="nee",0,VLOOKUP(AS41,Data!M:S,6,0)*AT41)</f>
        <v>0</v>
      </c>
      <c r="BB41" s="63">
        <f>IF(facturen[[#This Row],[TNO gecertificeerd]]="nee",0,VLOOKUP(AS41,Data!M:S,7,0)*AT41)</f>
        <v>0</v>
      </c>
    </row>
    <row r="42" spans="1:54" x14ac:dyDescent="0.2">
      <c r="A42">
        <v>474431</v>
      </c>
      <c r="B42">
        <v>474500</v>
      </c>
      <c r="C42" t="s">
        <v>205</v>
      </c>
      <c r="D42" t="s">
        <v>257</v>
      </c>
      <c r="E42" t="s">
        <v>56</v>
      </c>
      <c r="F42">
        <v>2</v>
      </c>
      <c r="G42" t="s">
        <v>205</v>
      </c>
      <c r="H42" t="s">
        <v>157</v>
      </c>
      <c r="I42" t="s">
        <v>158</v>
      </c>
      <c r="J42" t="s">
        <v>59</v>
      </c>
      <c r="K42" t="s">
        <v>272</v>
      </c>
      <c r="L42" t="s">
        <v>273</v>
      </c>
      <c r="M42" s="57">
        <v>44161</v>
      </c>
      <c r="N42" s="57">
        <v>44161</v>
      </c>
      <c r="O42" t="s">
        <v>209</v>
      </c>
      <c r="P42"/>
      <c r="Q42"/>
      <c r="R42"/>
      <c r="S42"/>
      <c r="T42"/>
      <c r="U42" t="s">
        <v>274</v>
      </c>
      <c r="V42" t="s">
        <v>264</v>
      </c>
      <c r="W42">
        <v>1</v>
      </c>
      <c r="X42" t="s">
        <v>265</v>
      </c>
      <c r="Y42" t="s">
        <v>266</v>
      </c>
      <c r="Z42" t="s">
        <v>267</v>
      </c>
      <c r="AA42" t="s">
        <v>68</v>
      </c>
      <c r="AB42" t="s">
        <v>69</v>
      </c>
      <c r="AC42" t="s">
        <v>70</v>
      </c>
      <c r="AD42">
        <v>140</v>
      </c>
      <c r="AE42" t="s">
        <v>268</v>
      </c>
      <c r="AF42">
        <v>11.75</v>
      </c>
      <c r="AG42">
        <v>11.75</v>
      </c>
      <c r="AH42">
        <v>1003982976</v>
      </c>
      <c r="AI42">
        <v>861020</v>
      </c>
      <c r="AJ42"/>
      <c r="AK42"/>
      <c r="AL42" t="s">
        <v>72</v>
      </c>
      <c r="AM42" t="s">
        <v>73</v>
      </c>
      <c r="AN42" s="1"/>
      <c r="AO42" s="59">
        <f t="shared" si="5"/>
        <v>11</v>
      </c>
      <c r="AP42" s="59" t="str">
        <f>VLOOKUP(AO42,Data!J:K,2,0)</f>
        <v>November</v>
      </c>
      <c r="AQ42" s="59">
        <f t="shared" si="1"/>
        <v>4</v>
      </c>
      <c r="AR42" s="60">
        <f t="shared" si="2"/>
        <v>2020</v>
      </c>
      <c r="AS42" s="60" t="str">
        <f>VLOOKUP(AD42,Data!D:E,2,0)</f>
        <v>Folie/kunststoffen</v>
      </c>
      <c r="AT42" s="61">
        <f>IF(X42="TON",IF(OR(LEFT(Z42,2)="TO",LEFT(Y42,2)="HA",Y42="TV ALG TON",Y42="AFVALBEL-TON",Y42="TANKW1-TON"),0,W42*1000),IF(OR(X42="KG",X42="LTR"),IF(OR(LEFT(Y42,2)="R ",LEFT(Y42,2)="HA",LEFT(Y42,2)="VK",LEFT(Z42,2)="TO"),0,W42),IF(X42="M3",VLOOKUP(Z42,Data!A:B,2,0)*W42,IF(AND(OR(X42="KEER",X42="STUK"),OR(LEFT(Y42,2)="LE",LEFT(Y42,2)="EL",LEFT(Y42,2)="LV")),VLOOKUP(Z42,Data!A:B,2,0)*W42,IF(X42="MAAND",IF(LEFT(Z42,2)="AB",IF(OR(LEFT(Y42,3)="AB ",LEFT(Y42,3)="ABW"),0,VLOOKUP(Z42,Data!A:B,2,0)*W42*VLOOKUP(AJ42,Data!G:H,2,0)*((N42-M42+1)/30.4)),0),0)))))</f>
        <v>0</v>
      </c>
      <c r="AU42" s="62">
        <f t="shared" si="3"/>
        <v>11.75</v>
      </c>
      <c r="AV42" s="62">
        <f t="shared" si="4"/>
        <v>0</v>
      </c>
      <c r="AW42" s="47" t="str">
        <f>IFERROR(VLOOKUP(AS42,Data!M:S,2,0),"nee")</f>
        <v>ja</v>
      </c>
      <c r="AX42" s="63">
        <f>IF(facturen[[#This Row],[TNO gecertificeerd]]="nee",0,VLOOKUP(AS42,Data!M:S,3,0)*(AT42/1000))</f>
        <v>0</v>
      </c>
      <c r="AY42" s="63">
        <f>IF(facturen[[#This Row],[TNO gecertificeerd]]="nee",0,VLOOKUP(AS42,Data!M:S,4,0)*AT42)</f>
        <v>0</v>
      </c>
      <c r="AZ42" s="63">
        <f>IF(facturen[[#This Row],[TNO gecertificeerd]]="nee",0,VLOOKUP(AS42,Data!M:S,5,0)*AT42)</f>
        <v>0</v>
      </c>
      <c r="BA42" s="63">
        <f>IF(facturen[[#This Row],[TNO gecertificeerd]]="nee",0,VLOOKUP(AS42,Data!M:S,6,0)*AT42)</f>
        <v>0</v>
      </c>
      <c r="BB42" s="63">
        <f>IF(facturen[[#This Row],[TNO gecertificeerd]]="nee",0,VLOOKUP(AS42,Data!M:S,7,0)*AT42)</f>
        <v>0</v>
      </c>
    </row>
    <row r="43" spans="1:54" x14ac:dyDescent="0.2">
      <c r="A43">
        <v>474431</v>
      </c>
      <c r="B43">
        <v>474501</v>
      </c>
      <c r="C43" t="s">
        <v>213</v>
      </c>
      <c r="D43" t="s">
        <v>257</v>
      </c>
      <c r="E43" t="s">
        <v>56</v>
      </c>
      <c r="F43">
        <v>2</v>
      </c>
      <c r="G43" t="s">
        <v>214</v>
      </c>
      <c r="H43" t="s">
        <v>157</v>
      </c>
      <c r="I43" t="s">
        <v>158</v>
      </c>
      <c r="J43" t="s">
        <v>59</v>
      </c>
      <c r="K43" t="s">
        <v>275</v>
      </c>
      <c r="L43" t="s">
        <v>276</v>
      </c>
      <c r="M43" s="57">
        <v>44161</v>
      </c>
      <c r="N43" s="57">
        <v>44161</v>
      </c>
      <c r="O43" t="s">
        <v>218</v>
      </c>
      <c r="P43"/>
      <c r="Q43"/>
      <c r="R43"/>
      <c r="S43"/>
      <c r="T43"/>
      <c r="U43" t="s">
        <v>277</v>
      </c>
      <c r="V43"/>
      <c r="W43">
        <v>1</v>
      </c>
      <c r="X43" t="s">
        <v>65</v>
      </c>
      <c r="Y43" t="s">
        <v>261</v>
      </c>
      <c r="Z43" t="s">
        <v>262</v>
      </c>
      <c r="AA43" t="s">
        <v>68</v>
      </c>
      <c r="AB43" t="s">
        <v>69</v>
      </c>
      <c r="AC43" t="s">
        <v>70</v>
      </c>
      <c r="AD43">
        <v>140</v>
      </c>
      <c r="AE43" t="s">
        <v>263</v>
      </c>
      <c r="AF43">
        <v>22.23</v>
      </c>
      <c r="AG43">
        <v>22.23</v>
      </c>
      <c r="AH43">
        <v>1003982976</v>
      </c>
      <c r="AI43">
        <v>800800</v>
      </c>
      <c r="AJ43"/>
      <c r="AK43"/>
      <c r="AL43" t="s">
        <v>72</v>
      </c>
      <c r="AM43" t="s">
        <v>73</v>
      </c>
      <c r="AN43" s="1"/>
      <c r="AO43" s="59">
        <f t="shared" si="5"/>
        <v>11</v>
      </c>
      <c r="AP43" s="59" t="str">
        <f>VLOOKUP(AO43,Data!J:K,2,0)</f>
        <v>November</v>
      </c>
      <c r="AQ43" s="59">
        <f t="shared" si="1"/>
        <v>4</v>
      </c>
      <c r="AR43" s="60">
        <f t="shared" si="2"/>
        <v>2020</v>
      </c>
      <c r="AS43" s="60" t="str">
        <f>VLOOKUP(AD43,Data!D:E,2,0)</f>
        <v>Folie/kunststoffen</v>
      </c>
      <c r="AT43" s="61">
        <f>IF(X43="TON",IF(OR(LEFT(Z43,2)="TO",LEFT(Y43,2)="HA",Y43="TV ALG TON",Y43="AFVALBEL-TON",Y43="TANKW1-TON"),0,W43*1000),IF(OR(X43="KG",X43="LTR"),IF(OR(LEFT(Y43,2)="R ",LEFT(Y43,2)="HA",LEFT(Y43,2)="VK",LEFT(Z43,2)="TO"),0,W43),IF(X43="M3",VLOOKUP(Z43,Data!A:B,2,0)*W43,IF(AND(OR(X43="KEER",X43="STUK"),OR(LEFT(Y43,2)="LE",LEFT(Y43,2)="EL",LEFT(Y43,2)="LV")),VLOOKUP(Z43,Data!A:B,2,0)*W43,IF(X43="MAAND",IF(LEFT(Z43,2)="AB",IF(OR(LEFT(Y43,3)="AB ",LEFT(Y43,3)="ABW"),0,VLOOKUP(Z43,Data!A:B,2,0)*W43*VLOOKUP(AJ43,Data!G:H,2,0)*((N43-M43+1)/30.4)),0),0)))))</f>
        <v>0</v>
      </c>
      <c r="AU43" s="62">
        <f t="shared" si="3"/>
        <v>22.23</v>
      </c>
      <c r="AV43" s="62">
        <f t="shared" si="4"/>
        <v>0</v>
      </c>
      <c r="AW43" s="47" t="str">
        <f>IFERROR(VLOOKUP(AS43,Data!M:S,2,0),"nee")</f>
        <v>ja</v>
      </c>
      <c r="AX43" s="63">
        <f>IF(facturen[[#This Row],[TNO gecertificeerd]]="nee",0,VLOOKUP(AS43,Data!M:S,3,0)*(AT43/1000))</f>
        <v>0</v>
      </c>
      <c r="AY43" s="63">
        <f>IF(facturen[[#This Row],[TNO gecertificeerd]]="nee",0,VLOOKUP(AS43,Data!M:S,4,0)*AT43)</f>
        <v>0</v>
      </c>
      <c r="AZ43" s="63">
        <f>IF(facturen[[#This Row],[TNO gecertificeerd]]="nee",0,VLOOKUP(AS43,Data!M:S,5,0)*AT43)</f>
        <v>0</v>
      </c>
      <c r="BA43" s="63">
        <f>IF(facturen[[#This Row],[TNO gecertificeerd]]="nee",0,VLOOKUP(AS43,Data!M:S,6,0)*AT43)</f>
        <v>0</v>
      </c>
      <c r="BB43" s="63">
        <f>IF(facturen[[#This Row],[TNO gecertificeerd]]="nee",0,VLOOKUP(AS43,Data!M:S,7,0)*AT43)</f>
        <v>0</v>
      </c>
    </row>
    <row r="44" spans="1:54" x14ac:dyDescent="0.2">
      <c r="A44">
        <v>474431</v>
      </c>
      <c r="B44">
        <v>474501</v>
      </c>
      <c r="C44" t="s">
        <v>213</v>
      </c>
      <c r="D44" t="s">
        <v>257</v>
      </c>
      <c r="E44" t="s">
        <v>56</v>
      </c>
      <c r="F44">
        <v>2</v>
      </c>
      <c r="G44" t="s">
        <v>214</v>
      </c>
      <c r="H44" t="s">
        <v>157</v>
      </c>
      <c r="I44" t="s">
        <v>158</v>
      </c>
      <c r="J44" t="s">
        <v>59</v>
      </c>
      <c r="K44" t="s">
        <v>275</v>
      </c>
      <c r="L44" t="s">
        <v>276</v>
      </c>
      <c r="M44" s="57">
        <v>44161</v>
      </c>
      <c r="N44" s="57">
        <v>44161</v>
      </c>
      <c r="O44" t="s">
        <v>218</v>
      </c>
      <c r="P44"/>
      <c r="Q44"/>
      <c r="R44"/>
      <c r="S44"/>
      <c r="T44"/>
      <c r="U44" t="s">
        <v>277</v>
      </c>
      <c r="V44" t="s">
        <v>264</v>
      </c>
      <c r="W44">
        <v>1</v>
      </c>
      <c r="X44" t="s">
        <v>265</v>
      </c>
      <c r="Y44" t="s">
        <v>266</v>
      </c>
      <c r="Z44" t="s">
        <v>267</v>
      </c>
      <c r="AA44" t="s">
        <v>68</v>
      </c>
      <c r="AB44" t="s">
        <v>69</v>
      </c>
      <c r="AC44" t="s">
        <v>70</v>
      </c>
      <c r="AD44">
        <v>140</v>
      </c>
      <c r="AE44" t="s">
        <v>268</v>
      </c>
      <c r="AF44">
        <v>11.75</v>
      </c>
      <c r="AG44">
        <v>11.75</v>
      </c>
      <c r="AH44">
        <v>1003982976</v>
      </c>
      <c r="AI44">
        <v>861020</v>
      </c>
      <c r="AJ44"/>
      <c r="AK44"/>
      <c r="AL44" t="s">
        <v>72</v>
      </c>
      <c r="AM44" t="s">
        <v>73</v>
      </c>
      <c r="AN44" s="1"/>
      <c r="AO44" s="59">
        <f t="shared" si="5"/>
        <v>11</v>
      </c>
      <c r="AP44" s="59" t="str">
        <f>VLOOKUP(AO44,Data!J:K,2,0)</f>
        <v>November</v>
      </c>
      <c r="AQ44" s="59">
        <f t="shared" si="1"/>
        <v>4</v>
      </c>
      <c r="AR44" s="60">
        <f t="shared" si="2"/>
        <v>2020</v>
      </c>
      <c r="AS44" s="60" t="str">
        <f>VLOOKUP(AD44,Data!D:E,2,0)</f>
        <v>Folie/kunststoffen</v>
      </c>
      <c r="AT44" s="61">
        <f>IF(X44="TON",IF(OR(LEFT(Z44,2)="TO",LEFT(Y44,2)="HA",Y44="TV ALG TON",Y44="AFVALBEL-TON",Y44="TANKW1-TON"),0,W44*1000),IF(OR(X44="KG",X44="LTR"),IF(OR(LEFT(Y44,2)="R ",LEFT(Y44,2)="HA",LEFT(Y44,2)="VK",LEFT(Z44,2)="TO"),0,W44),IF(X44="M3",VLOOKUP(Z44,Data!A:B,2,0)*W44,IF(AND(OR(X44="KEER",X44="STUK"),OR(LEFT(Y44,2)="LE",LEFT(Y44,2)="EL",LEFT(Y44,2)="LV")),VLOOKUP(Z44,Data!A:B,2,0)*W44,IF(X44="MAAND",IF(LEFT(Z44,2)="AB",IF(OR(LEFT(Y44,3)="AB ",LEFT(Y44,3)="ABW"),0,VLOOKUP(Z44,Data!A:B,2,0)*W44*VLOOKUP(AJ44,Data!G:H,2,0)*((N44-M44+1)/30.4)),0),0)))))</f>
        <v>0</v>
      </c>
      <c r="AU44" s="62">
        <f t="shared" si="3"/>
        <v>11.75</v>
      </c>
      <c r="AV44" s="62">
        <f t="shared" si="4"/>
        <v>0</v>
      </c>
      <c r="AW44" s="47" t="str">
        <f>IFERROR(VLOOKUP(AS44,Data!M:S,2,0),"nee")</f>
        <v>ja</v>
      </c>
      <c r="AX44" s="63">
        <f>IF(facturen[[#This Row],[TNO gecertificeerd]]="nee",0,VLOOKUP(AS44,Data!M:S,3,0)*(AT44/1000))</f>
        <v>0</v>
      </c>
      <c r="AY44" s="63">
        <f>IF(facturen[[#This Row],[TNO gecertificeerd]]="nee",0,VLOOKUP(AS44,Data!M:S,4,0)*AT44)</f>
        <v>0</v>
      </c>
      <c r="AZ44" s="63">
        <f>IF(facturen[[#This Row],[TNO gecertificeerd]]="nee",0,VLOOKUP(AS44,Data!M:S,5,0)*AT44)</f>
        <v>0</v>
      </c>
      <c r="BA44" s="63">
        <f>IF(facturen[[#This Row],[TNO gecertificeerd]]="nee",0,VLOOKUP(AS44,Data!M:S,6,0)*AT44)</f>
        <v>0</v>
      </c>
      <c r="BB44" s="63">
        <f>IF(facturen[[#This Row],[TNO gecertificeerd]]="nee",0,VLOOKUP(AS44,Data!M:S,7,0)*AT44)</f>
        <v>0</v>
      </c>
    </row>
    <row r="45" spans="1:54" x14ac:dyDescent="0.2">
      <c r="A45">
        <v>474431</v>
      </c>
      <c r="B45">
        <v>474501</v>
      </c>
      <c r="C45" t="s">
        <v>213</v>
      </c>
      <c r="D45" t="s">
        <v>257</v>
      </c>
      <c r="E45" t="s">
        <v>56</v>
      </c>
      <c r="F45">
        <v>2</v>
      </c>
      <c r="G45" t="s">
        <v>214</v>
      </c>
      <c r="H45" t="s">
        <v>157</v>
      </c>
      <c r="I45" t="s">
        <v>158</v>
      </c>
      <c r="J45" t="s">
        <v>59</v>
      </c>
      <c r="K45" t="s">
        <v>275</v>
      </c>
      <c r="L45" t="s">
        <v>276</v>
      </c>
      <c r="M45" s="57">
        <v>44161</v>
      </c>
      <c r="N45" s="57">
        <v>44161</v>
      </c>
      <c r="O45" t="s">
        <v>218</v>
      </c>
      <c r="P45"/>
      <c r="Q45"/>
      <c r="R45"/>
      <c r="S45"/>
      <c r="T45"/>
      <c r="U45" t="s">
        <v>277</v>
      </c>
      <c r="V45"/>
      <c r="W45">
        <v>1</v>
      </c>
      <c r="X45" t="s">
        <v>65</v>
      </c>
      <c r="Y45" t="s">
        <v>269</v>
      </c>
      <c r="Z45" t="s">
        <v>270</v>
      </c>
      <c r="AA45" t="s">
        <v>68</v>
      </c>
      <c r="AB45" t="s">
        <v>69</v>
      </c>
      <c r="AC45" t="s">
        <v>70</v>
      </c>
      <c r="AD45">
        <v>140</v>
      </c>
      <c r="AE45" t="s">
        <v>271</v>
      </c>
      <c r="AF45">
        <v>65.64</v>
      </c>
      <c r="AG45">
        <v>65.64</v>
      </c>
      <c r="AH45">
        <v>1003982976</v>
      </c>
      <c r="AI45">
        <v>800800</v>
      </c>
      <c r="AJ45"/>
      <c r="AK45"/>
      <c r="AL45" t="s">
        <v>72</v>
      </c>
      <c r="AM45" t="s">
        <v>73</v>
      </c>
      <c r="AN45" s="1"/>
      <c r="AO45" s="59">
        <f t="shared" si="5"/>
        <v>11</v>
      </c>
      <c r="AP45" s="59" t="str">
        <f>VLOOKUP(AO45,Data!J:K,2,0)</f>
        <v>November</v>
      </c>
      <c r="AQ45" s="59">
        <f t="shared" si="1"/>
        <v>4</v>
      </c>
      <c r="AR45" s="60">
        <f t="shared" si="2"/>
        <v>2020</v>
      </c>
      <c r="AS45" s="60" t="str">
        <f>VLOOKUP(AD45,Data!D:E,2,0)</f>
        <v>Folie/kunststoffen</v>
      </c>
      <c r="AT45" s="61">
        <f>IF(X45="TON",IF(OR(LEFT(Z45,2)="TO",LEFT(Y45,2)="HA",Y45="TV ALG TON",Y45="AFVALBEL-TON",Y45="TANKW1-TON"),0,W45*1000),IF(OR(X45="KG",X45="LTR"),IF(OR(LEFT(Y45,2)="R ",LEFT(Y45,2)="HA",LEFT(Y45,2)="VK",LEFT(Z45,2)="TO"),0,W45),IF(X45="M3",VLOOKUP(Z45,Data!A:B,2,0)*W45,IF(AND(OR(X45="KEER",X45="STUK"),OR(LEFT(Y45,2)="LE",LEFT(Y45,2)="EL",LEFT(Y45,2)="LV")),VLOOKUP(Z45,Data!A:B,2,0)*W45,IF(X45="MAAND",IF(LEFT(Z45,2)="AB",IF(OR(LEFT(Y45,3)="AB ",LEFT(Y45,3)="ABW"),0,VLOOKUP(Z45,Data!A:B,2,0)*W45*VLOOKUP(AJ45,Data!G:H,2,0)*((N45-M45+1)/30.4)),0),0)))))</f>
        <v>0</v>
      </c>
      <c r="AU45" s="62">
        <f t="shared" si="3"/>
        <v>65.64</v>
      </c>
      <c r="AV45" s="62">
        <f t="shared" si="4"/>
        <v>0</v>
      </c>
      <c r="AW45" s="47" t="str">
        <f>IFERROR(VLOOKUP(AS45,Data!M:S,2,0),"nee")</f>
        <v>ja</v>
      </c>
      <c r="AX45" s="63">
        <f>IF(facturen[[#This Row],[TNO gecertificeerd]]="nee",0,VLOOKUP(AS45,Data!M:S,3,0)*(AT45/1000))</f>
        <v>0</v>
      </c>
      <c r="AY45" s="63">
        <f>IF(facturen[[#This Row],[TNO gecertificeerd]]="nee",0,VLOOKUP(AS45,Data!M:S,4,0)*AT45)</f>
        <v>0</v>
      </c>
      <c r="AZ45" s="63">
        <f>IF(facturen[[#This Row],[TNO gecertificeerd]]="nee",0,VLOOKUP(AS45,Data!M:S,5,0)*AT45)</f>
        <v>0</v>
      </c>
      <c r="BA45" s="63">
        <f>IF(facturen[[#This Row],[TNO gecertificeerd]]="nee",0,VLOOKUP(AS45,Data!M:S,6,0)*AT45)</f>
        <v>0</v>
      </c>
      <c r="BB45" s="63">
        <f>IF(facturen[[#This Row],[TNO gecertificeerd]]="nee",0,VLOOKUP(AS45,Data!M:S,7,0)*AT45)</f>
        <v>0</v>
      </c>
    </row>
    <row r="46" spans="1:54" x14ac:dyDescent="0.2">
      <c r="A46">
        <v>474431</v>
      </c>
      <c r="B46">
        <v>474681</v>
      </c>
      <c r="C46" t="s">
        <v>278</v>
      </c>
      <c r="D46" t="s">
        <v>55</v>
      </c>
      <c r="E46" t="s">
        <v>56</v>
      </c>
      <c r="F46">
        <v>1</v>
      </c>
      <c r="G46" t="s">
        <v>278</v>
      </c>
      <c r="H46" t="s">
        <v>279</v>
      </c>
      <c r="I46" t="s">
        <v>280</v>
      </c>
      <c r="J46" t="s">
        <v>59</v>
      </c>
      <c r="K46" t="s">
        <v>281</v>
      </c>
      <c r="L46" t="s">
        <v>61</v>
      </c>
      <c r="M46" s="57">
        <v>44165</v>
      </c>
      <c r="N46" s="57">
        <v>44165</v>
      </c>
      <c r="O46" s="32">
        <v>3026214342</v>
      </c>
      <c r="P46"/>
      <c r="Q46"/>
      <c r="R46"/>
      <c r="S46"/>
      <c r="T46"/>
      <c r="U46" t="s">
        <v>282</v>
      </c>
      <c r="V46" t="s">
        <v>224</v>
      </c>
      <c r="W46">
        <v>1</v>
      </c>
      <c r="X46" t="s">
        <v>65</v>
      </c>
      <c r="Y46" t="s">
        <v>128</v>
      </c>
      <c r="Z46" t="s">
        <v>129</v>
      </c>
      <c r="AA46" t="s">
        <v>68</v>
      </c>
      <c r="AB46" t="s">
        <v>69</v>
      </c>
      <c r="AC46" t="s">
        <v>70</v>
      </c>
      <c r="AD46">
        <v>10</v>
      </c>
      <c r="AE46" t="s">
        <v>130</v>
      </c>
      <c r="AF46">
        <v>0</v>
      </c>
      <c r="AG46">
        <v>0</v>
      </c>
      <c r="AH46">
        <v>1004194254</v>
      </c>
      <c r="AI46">
        <v>800100</v>
      </c>
      <c r="AJ46"/>
      <c r="AK46">
        <v>10302</v>
      </c>
      <c r="AL46" t="s">
        <v>72</v>
      </c>
      <c r="AM46" t="s">
        <v>73</v>
      </c>
      <c r="AN46" s="1"/>
      <c r="AO46" s="59">
        <f t="shared" si="5"/>
        <v>11</v>
      </c>
      <c r="AP46" s="59" t="str">
        <f>VLOOKUP(AO46,Data!J:K,2,0)</f>
        <v>November</v>
      </c>
      <c r="AQ46" s="59">
        <f t="shared" si="1"/>
        <v>4</v>
      </c>
      <c r="AR46" s="60">
        <f t="shared" si="2"/>
        <v>2020</v>
      </c>
      <c r="AS46" s="60" t="str">
        <f>VLOOKUP(AD46,Data!D:E,2,0)</f>
        <v>Afval/Restafval</v>
      </c>
      <c r="AT46" s="61">
        <f>IF(X46="TON",IF(OR(LEFT(Z46,2)="TO",LEFT(Y46,2)="HA",Y46="TV ALG TON",Y46="AFVALBEL-TON",Y46="TANKW1-TON"),0,W46*1000),IF(OR(X46="KG",X46="LTR"),IF(OR(LEFT(Y46,2)="R ",LEFT(Y46,2)="HA",LEFT(Y46,2)="VK",LEFT(Z46,2)="TO"),0,W46),IF(X46="M3",VLOOKUP(Z46,Data!A:B,2,0)*W46,IF(AND(OR(X46="KEER",X46="STUK"),OR(LEFT(Y46,2)="LE",LEFT(Y46,2)="EL",LEFT(Y46,2)="LV")),VLOOKUP(Z46,Data!A:B,2,0)*W46,IF(X46="MAAND",IF(LEFT(Z46,2)="AB",IF(OR(LEFT(Y46,3)="AB ",LEFT(Y46,3)="ABW"),0,VLOOKUP(Z46,Data!A:B,2,0)*W46*VLOOKUP(AJ46,Data!G:H,2,0)*((N46-M46+1)/30.4)),0),0)))))</f>
        <v>0</v>
      </c>
      <c r="AU46" s="62">
        <f t="shared" si="3"/>
        <v>0</v>
      </c>
      <c r="AV46" s="62">
        <f t="shared" si="4"/>
        <v>0</v>
      </c>
      <c r="AW46" s="47" t="str">
        <f>IFERROR(VLOOKUP(AS46,Data!M:S,2,0),"nee")</f>
        <v>ja</v>
      </c>
      <c r="AX46" s="63">
        <f>IF(facturen[[#This Row],[TNO gecertificeerd]]="nee",0,VLOOKUP(AS46,Data!M:S,3,0)*(AT46/1000))</f>
        <v>0</v>
      </c>
      <c r="AY46" s="63">
        <f>IF(facturen[[#This Row],[TNO gecertificeerd]]="nee",0,VLOOKUP(AS46,Data!M:S,4,0)*AT46)</f>
        <v>0</v>
      </c>
      <c r="AZ46" s="63">
        <f>IF(facturen[[#This Row],[TNO gecertificeerd]]="nee",0,VLOOKUP(AS46,Data!M:S,5,0)*AT46)</f>
        <v>0</v>
      </c>
      <c r="BA46" s="63">
        <f>IF(facturen[[#This Row],[TNO gecertificeerd]]="nee",0,VLOOKUP(AS46,Data!M:S,6,0)*AT46)</f>
        <v>0</v>
      </c>
      <c r="BB46" s="63">
        <f>IF(facturen[[#This Row],[TNO gecertificeerd]]="nee",0,VLOOKUP(AS46,Data!M:S,7,0)*AT46)</f>
        <v>0</v>
      </c>
    </row>
    <row r="47" spans="1:54" x14ac:dyDescent="0.2">
      <c r="A47">
        <v>474431</v>
      </c>
      <c r="B47">
        <v>474451</v>
      </c>
      <c r="C47" t="s">
        <v>108</v>
      </c>
      <c r="D47" t="s">
        <v>55</v>
      </c>
      <c r="E47" t="s">
        <v>56</v>
      </c>
      <c r="F47">
        <v>1</v>
      </c>
      <c r="G47" t="s">
        <v>109</v>
      </c>
      <c r="H47" t="s">
        <v>110</v>
      </c>
      <c r="I47" t="s">
        <v>111</v>
      </c>
      <c r="J47" t="s">
        <v>59</v>
      </c>
      <c r="K47" t="s">
        <v>112</v>
      </c>
      <c r="L47" t="s">
        <v>61</v>
      </c>
      <c r="M47" s="57">
        <v>44166</v>
      </c>
      <c r="N47" s="57">
        <v>44166</v>
      </c>
      <c r="O47" t="s">
        <v>283</v>
      </c>
      <c r="P47"/>
      <c r="Q47"/>
      <c r="R47"/>
      <c r="S47"/>
      <c r="T47"/>
      <c r="U47" t="s">
        <v>284</v>
      </c>
      <c r="V47" t="s">
        <v>285</v>
      </c>
      <c r="W47">
        <v>1</v>
      </c>
      <c r="X47" t="s">
        <v>65</v>
      </c>
      <c r="Y47" t="s">
        <v>286</v>
      </c>
      <c r="Z47" t="s">
        <v>287</v>
      </c>
      <c r="AA47" t="s">
        <v>68</v>
      </c>
      <c r="AB47" t="s">
        <v>69</v>
      </c>
      <c r="AC47" t="s">
        <v>70</v>
      </c>
      <c r="AD47">
        <v>10</v>
      </c>
      <c r="AE47" t="s">
        <v>288</v>
      </c>
      <c r="AF47">
        <v>0</v>
      </c>
      <c r="AG47">
        <v>0</v>
      </c>
      <c r="AH47">
        <v>1004194254</v>
      </c>
      <c r="AI47">
        <v>800100</v>
      </c>
      <c r="AJ47"/>
      <c r="AK47">
        <v>20302</v>
      </c>
      <c r="AL47" t="s">
        <v>72</v>
      </c>
      <c r="AM47" t="s">
        <v>73</v>
      </c>
      <c r="AN47" s="1"/>
      <c r="AO47" s="59">
        <f t="shared" si="5"/>
        <v>12</v>
      </c>
      <c r="AP47" s="59" t="str">
        <f>VLOOKUP(AO47,Data!J:K,2,0)</f>
        <v>December</v>
      </c>
      <c r="AQ47" s="59">
        <f t="shared" si="1"/>
        <v>4</v>
      </c>
      <c r="AR47" s="60">
        <f t="shared" si="2"/>
        <v>2020</v>
      </c>
      <c r="AS47" s="60" t="str">
        <f>VLOOKUP(AD47,Data!D:E,2,0)</f>
        <v>Afval/Restafval</v>
      </c>
      <c r="AT47" s="61">
        <f>IF(X47="TON",IF(OR(LEFT(Z47,2)="TO",LEFT(Y47,2)="HA",Y47="TV ALG TON",Y47="AFVALBEL-TON",Y47="TANKW1-TON"),0,W47*1000),IF(OR(X47="KG",X47="LTR"),IF(OR(LEFT(Y47,2)="R ",LEFT(Y47,2)="HA",LEFT(Y47,2)="VK",LEFT(Z47,2)="TO"),0,W47),IF(X47="M3",VLOOKUP(Z47,Data!A:B,2,0)*W47,IF(AND(OR(X47="KEER",X47="STUK"),OR(LEFT(Y47,2)="LE",LEFT(Y47,2)="EL",LEFT(Y47,2)="LV")),VLOOKUP(Z47,Data!A:B,2,0)*W47,IF(X47="MAAND",IF(LEFT(Z47,2)="AB",IF(OR(LEFT(Y47,3)="AB ",LEFT(Y47,3)="ABW"),0,VLOOKUP(Z47,Data!A:B,2,0)*W47*VLOOKUP(AJ47,Data!G:H,2,0)*((N47-M47+1)/30.4)),0),0)))))</f>
        <v>0</v>
      </c>
      <c r="AU47" s="62">
        <f t="shared" si="3"/>
        <v>0</v>
      </c>
      <c r="AV47" s="62">
        <f t="shared" si="4"/>
        <v>0</v>
      </c>
      <c r="AW47" s="47" t="str">
        <f>IFERROR(VLOOKUP(AS47,Data!M:S,2,0),"nee")</f>
        <v>ja</v>
      </c>
      <c r="AX47" s="63">
        <f>IF(facturen[[#This Row],[TNO gecertificeerd]]="nee",0,VLOOKUP(AS47,Data!M:S,3,0)*(AT47/1000))</f>
        <v>0</v>
      </c>
      <c r="AY47" s="63">
        <f>IF(facturen[[#This Row],[TNO gecertificeerd]]="nee",0,VLOOKUP(AS47,Data!M:S,4,0)*AT47)</f>
        <v>0</v>
      </c>
      <c r="AZ47" s="63">
        <f>IF(facturen[[#This Row],[TNO gecertificeerd]]="nee",0,VLOOKUP(AS47,Data!M:S,5,0)*AT47)</f>
        <v>0</v>
      </c>
      <c r="BA47" s="63">
        <f>IF(facturen[[#This Row],[TNO gecertificeerd]]="nee",0,VLOOKUP(AS47,Data!M:S,6,0)*AT47)</f>
        <v>0</v>
      </c>
      <c r="BB47" s="63">
        <f>IF(facturen[[#This Row],[TNO gecertificeerd]]="nee",0,VLOOKUP(AS47,Data!M:S,7,0)*AT47)</f>
        <v>0</v>
      </c>
    </row>
    <row r="48" spans="1:54" x14ac:dyDescent="0.2">
      <c r="A48">
        <v>474431</v>
      </c>
      <c r="B48">
        <v>474455</v>
      </c>
      <c r="C48" t="s">
        <v>115</v>
      </c>
      <c r="D48" t="s">
        <v>55</v>
      </c>
      <c r="E48" t="s">
        <v>56</v>
      </c>
      <c r="F48">
        <v>1</v>
      </c>
      <c r="G48" t="s">
        <v>115</v>
      </c>
      <c r="H48" t="s">
        <v>116</v>
      </c>
      <c r="I48" t="s">
        <v>117</v>
      </c>
      <c r="J48" t="s">
        <v>59</v>
      </c>
      <c r="K48" t="s">
        <v>118</v>
      </c>
      <c r="L48" t="s">
        <v>61</v>
      </c>
      <c r="M48" s="57">
        <v>44173</v>
      </c>
      <c r="N48" s="57">
        <v>44173</v>
      </c>
      <c r="O48" t="s">
        <v>119</v>
      </c>
      <c r="P48"/>
      <c r="Q48"/>
      <c r="R48"/>
      <c r="S48"/>
      <c r="T48"/>
      <c r="U48" t="s">
        <v>289</v>
      </c>
      <c r="V48" t="s">
        <v>94</v>
      </c>
      <c r="W48">
        <v>1</v>
      </c>
      <c r="X48" t="s">
        <v>65</v>
      </c>
      <c r="Y48" t="s">
        <v>95</v>
      </c>
      <c r="Z48" t="s">
        <v>96</v>
      </c>
      <c r="AA48" t="s">
        <v>68</v>
      </c>
      <c r="AB48" t="s">
        <v>69</v>
      </c>
      <c r="AC48" t="s">
        <v>70</v>
      </c>
      <c r="AD48">
        <v>10</v>
      </c>
      <c r="AE48" t="s">
        <v>97</v>
      </c>
      <c r="AF48">
        <v>74.13</v>
      </c>
      <c r="AG48">
        <v>74.13</v>
      </c>
      <c r="AH48">
        <v>1004194254</v>
      </c>
      <c r="AI48">
        <v>800100</v>
      </c>
      <c r="AJ48"/>
      <c r="AK48">
        <v>20302</v>
      </c>
      <c r="AL48" t="s">
        <v>72</v>
      </c>
      <c r="AM48" t="s">
        <v>73</v>
      </c>
      <c r="AN48" s="1"/>
      <c r="AO48" s="59">
        <f t="shared" si="5"/>
        <v>12</v>
      </c>
      <c r="AP48" s="59" t="str">
        <f>VLOOKUP(AO48,Data!J:K,2,0)</f>
        <v>December</v>
      </c>
      <c r="AQ48" s="59">
        <f t="shared" si="1"/>
        <v>4</v>
      </c>
      <c r="AR48" s="60">
        <f t="shared" si="2"/>
        <v>2020</v>
      </c>
      <c r="AS48" s="60" t="str">
        <f>VLOOKUP(AD48,Data!D:E,2,0)</f>
        <v>Afval/Restafval</v>
      </c>
      <c r="AT48" s="61">
        <f>IF(X48="TON",IF(OR(LEFT(Z48,2)="TO",LEFT(Y48,2)="HA",Y48="TV ALG TON",Y48="AFVALBEL-TON",Y48="TANKW1-TON"),0,W48*1000),IF(OR(X48="KG",X48="LTR"),IF(OR(LEFT(Y48,2)="R ",LEFT(Y48,2)="HA",LEFT(Y48,2)="VK",LEFT(Z48,2)="TO"),0,W48),IF(X48="M3",VLOOKUP(Z48,Data!A:B,2,0)*W48,IF(AND(OR(X48="KEER",X48="STUK"),OR(LEFT(Y48,2)="LE",LEFT(Y48,2)="EL",LEFT(Y48,2)="LV")),VLOOKUP(Z48,Data!A:B,2,0)*W48,IF(X48="MAAND",IF(LEFT(Z48,2)="AB",IF(OR(LEFT(Y48,3)="AB ",LEFT(Y48,3)="ABW"),0,VLOOKUP(Z48,Data!A:B,2,0)*W48*VLOOKUP(AJ48,Data!G:H,2,0)*((N48-M48+1)/30.4)),0),0)))))</f>
        <v>0</v>
      </c>
      <c r="AU48" s="62">
        <f t="shared" si="3"/>
        <v>74.13</v>
      </c>
      <c r="AV48" s="62">
        <f t="shared" si="4"/>
        <v>0</v>
      </c>
      <c r="AW48" s="47" t="str">
        <f>IFERROR(VLOOKUP(AS48,Data!M:S,2,0),"nee")</f>
        <v>ja</v>
      </c>
      <c r="AX48" s="63">
        <f>IF(facturen[[#This Row],[TNO gecertificeerd]]="nee",0,VLOOKUP(AS48,Data!M:S,3,0)*(AT48/1000))</f>
        <v>0</v>
      </c>
      <c r="AY48" s="63">
        <f>IF(facturen[[#This Row],[TNO gecertificeerd]]="nee",0,VLOOKUP(AS48,Data!M:S,4,0)*AT48)</f>
        <v>0</v>
      </c>
      <c r="AZ48" s="63">
        <f>IF(facturen[[#This Row],[TNO gecertificeerd]]="nee",0,VLOOKUP(AS48,Data!M:S,5,0)*AT48)</f>
        <v>0</v>
      </c>
      <c r="BA48" s="63">
        <f>IF(facturen[[#This Row],[TNO gecertificeerd]]="nee",0,VLOOKUP(AS48,Data!M:S,6,0)*AT48)</f>
        <v>0</v>
      </c>
      <c r="BB48" s="63">
        <f>IF(facturen[[#This Row],[TNO gecertificeerd]]="nee",0,VLOOKUP(AS48,Data!M:S,7,0)*AT48)</f>
        <v>0</v>
      </c>
    </row>
    <row r="49" spans="1:54" x14ac:dyDescent="0.2">
      <c r="A49">
        <v>474431</v>
      </c>
      <c r="B49">
        <v>474455</v>
      </c>
      <c r="C49" t="s">
        <v>115</v>
      </c>
      <c r="D49" t="s">
        <v>55</v>
      </c>
      <c r="E49" t="s">
        <v>56</v>
      </c>
      <c r="F49">
        <v>1</v>
      </c>
      <c r="G49" t="s">
        <v>115</v>
      </c>
      <c r="H49" t="s">
        <v>116</v>
      </c>
      <c r="I49" t="s">
        <v>117</v>
      </c>
      <c r="J49" t="s">
        <v>59</v>
      </c>
      <c r="K49" t="s">
        <v>118</v>
      </c>
      <c r="L49" t="s">
        <v>61</v>
      </c>
      <c r="M49" s="57">
        <v>44180</v>
      </c>
      <c r="N49" s="57">
        <v>44180</v>
      </c>
      <c r="O49" t="s">
        <v>119</v>
      </c>
      <c r="P49"/>
      <c r="Q49"/>
      <c r="R49"/>
      <c r="S49"/>
      <c r="T49"/>
      <c r="U49" t="s">
        <v>290</v>
      </c>
      <c r="V49" t="s">
        <v>104</v>
      </c>
      <c r="W49">
        <v>1</v>
      </c>
      <c r="X49" t="s">
        <v>65</v>
      </c>
      <c r="Y49" t="s">
        <v>291</v>
      </c>
      <c r="Z49" t="s">
        <v>292</v>
      </c>
      <c r="AA49" t="s">
        <v>68</v>
      </c>
      <c r="AB49" t="s">
        <v>69</v>
      </c>
      <c r="AC49" t="s">
        <v>70</v>
      </c>
      <c r="AD49">
        <v>10</v>
      </c>
      <c r="AE49" t="s">
        <v>293</v>
      </c>
      <c r="AF49">
        <v>0</v>
      </c>
      <c r="AG49">
        <v>0</v>
      </c>
      <c r="AH49">
        <v>1004194254</v>
      </c>
      <c r="AI49">
        <v>800100</v>
      </c>
      <c r="AJ49"/>
      <c r="AK49">
        <v>20302</v>
      </c>
      <c r="AL49" t="s">
        <v>204</v>
      </c>
      <c r="AM49" t="s">
        <v>73</v>
      </c>
      <c r="AN49" s="1"/>
      <c r="AO49" s="59">
        <f t="shared" si="5"/>
        <v>12</v>
      </c>
      <c r="AP49" s="59" t="str">
        <f>VLOOKUP(AO49,Data!J:K,2,0)</f>
        <v>December</v>
      </c>
      <c r="AQ49" s="59">
        <f t="shared" si="1"/>
        <v>4</v>
      </c>
      <c r="AR49" s="60">
        <f t="shared" si="2"/>
        <v>2020</v>
      </c>
      <c r="AS49" s="60" t="str">
        <f>VLOOKUP(AD49,Data!D:E,2,0)</f>
        <v>Afval/Restafval</v>
      </c>
      <c r="AT49" s="61">
        <f>IF(X49="TON",IF(OR(LEFT(Z49,2)="TO",LEFT(Y49,2)="HA",Y49="TV ALG TON",Y49="AFVALBEL-TON",Y49="TANKW1-TON"),0,W49*1000),IF(OR(X49="KG",X49="LTR"),IF(OR(LEFT(Y49,2)="R ",LEFT(Y49,2)="HA",LEFT(Y49,2)="VK",LEFT(Z49,2)="TO"),0,W49),IF(X49="M3",VLOOKUP(Z49,Data!A:B,2,0)*W49,IF(AND(OR(X49="KEER",X49="STUK"),OR(LEFT(Y49,2)="LE",LEFT(Y49,2)="EL",LEFT(Y49,2)="LV")),VLOOKUP(Z49,Data!A:B,2,0)*W49,IF(X49="MAAND",IF(LEFT(Z49,2)="AB",IF(OR(LEFT(Y49,3)="AB ",LEFT(Y49,3)="ABW"),0,VLOOKUP(Z49,Data!A:B,2,0)*W49*VLOOKUP(AJ49,Data!G:H,2,0)*((N49-M49+1)/30.4)),0),0)))))</f>
        <v>0</v>
      </c>
      <c r="AU49" s="62">
        <f t="shared" si="3"/>
        <v>0</v>
      </c>
      <c r="AV49" s="62">
        <f t="shared" si="4"/>
        <v>0</v>
      </c>
      <c r="AW49" s="47" t="str">
        <f>IFERROR(VLOOKUP(AS49,Data!M:S,2,0),"nee")</f>
        <v>ja</v>
      </c>
      <c r="AX49" s="63">
        <f>IF(facturen[[#This Row],[TNO gecertificeerd]]="nee",0,VLOOKUP(AS49,Data!M:S,3,0)*(AT49/1000))</f>
        <v>0</v>
      </c>
      <c r="AY49" s="63">
        <f>IF(facturen[[#This Row],[TNO gecertificeerd]]="nee",0,VLOOKUP(AS49,Data!M:S,4,0)*AT49)</f>
        <v>0</v>
      </c>
      <c r="AZ49" s="63">
        <f>IF(facturen[[#This Row],[TNO gecertificeerd]]="nee",0,VLOOKUP(AS49,Data!M:S,5,0)*AT49)</f>
        <v>0</v>
      </c>
      <c r="BA49" s="63">
        <f>IF(facturen[[#This Row],[TNO gecertificeerd]]="nee",0,VLOOKUP(AS49,Data!M:S,6,0)*AT49)</f>
        <v>0</v>
      </c>
      <c r="BB49" s="63">
        <f>IF(facturen[[#This Row],[TNO gecertificeerd]]="nee",0,VLOOKUP(AS49,Data!M:S,7,0)*AT49)</f>
        <v>0</v>
      </c>
    </row>
    <row r="50" spans="1:54" x14ac:dyDescent="0.2">
      <c r="A50">
        <v>474431</v>
      </c>
      <c r="B50">
        <v>474487</v>
      </c>
      <c r="C50" t="s">
        <v>156</v>
      </c>
      <c r="D50" t="s">
        <v>194</v>
      </c>
      <c r="E50" t="s">
        <v>195</v>
      </c>
      <c r="F50">
        <v>1</v>
      </c>
      <c r="G50" t="s">
        <v>156</v>
      </c>
      <c r="H50" t="s">
        <v>157</v>
      </c>
      <c r="I50" t="s">
        <v>158</v>
      </c>
      <c r="J50" t="s">
        <v>59</v>
      </c>
      <c r="K50" t="s">
        <v>294</v>
      </c>
      <c r="L50" t="s">
        <v>295</v>
      </c>
      <c r="M50" s="57">
        <v>44173</v>
      </c>
      <c r="N50" s="57">
        <v>44173</v>
      </c>
      <c r="O50"/>
      <c r="P50">
        <v>1120100</v>
      </c>
      <c r="Q50" t="s">
        <v>198</v>
      </c>
      <c r="R50">
        <v>20304</v>
      </c>
      <c r="S50" t="s">
        <v>198</v>
      </c>
      <c r="T50">
        <v>108600000181</v>
      </c>
      <c r="U50" t="s">
        <v>296</v>
      </c>
      <c r="V50" t="s">
        <v>297</v>
      </c>
      <c r="W50">
        <v>2</v>
      </c>
      <c r="X50" t="s">
        <v>65</v>
      </c>
      <c r="Y50" t="s">
        <v>298</v>
      </c>
      <c r="Z50" t="s">
        <v>299</v>
      </c>
      <c r="AA50" t="s">
        <v>68</v>
      </c>
      <c r="AB50" t="s">
        <v>69</v>
      </c>
      <c r="AC50" t="s">
        <v>70</v>
      </c>
      <c r="AD50">
        <v>100</v>
      </c>
      <c r="AE50" t="s">
        <v>300</v>
      </c>
      <c r="AF50">
        <v>0</v>
      </c>
      <c r="AG50">
        <v>0</v>
      </c>
      <c r="AH50">
        <v>1004194254</v>
      </c>
      <c r="AI50">
        <v>800100</v>
      </c>
      <c r="AJ50"/>
      <c r="AK50">
        <v>210004</v>
      </c>
      <c r="AL50" t="s">
        <v>204</v>
      </c>
      <c r="AM50" t="s">
        <v>73</v>
      </c>
      <c r="AN50" s="1"/>
      <c r="AO50" s="59">
        <f t="shared" si="5"/>
        <v>12</v>
      </c>
      <c r="AP50" s="59" t="str">
        <f>VLOOKUP(AO50,Data!J:K,2,0)</f>
        <v>December</v>
      </c>
      <c r="AQ50" s="59">
        <f t="shared" si="1"/>
        <v>4</v>
      </c>
      <c r="AR50" s="60">
        <f t="shared" si="2"/>
        <v>2020</v>
      </c>
      <c r="AS50" s="60" t="str">
        <f>VLOOKUP(AD50,Data!D:E,2,0)</f>
        <v>Vetten</v>
      </c>
      <c r="AT50" s="61">
        <f>IF(X50="TON",IF(OR(LEFT(Z50,2)="TO",LEFT(Y50,2)="HA",Y50="TV ALG TON",Y50="AFVALBEL-TON",Y50="TANKW1-TON"),0,W50*1000),IF(OR(X50="KG",X50="LTR"),IF(OR(LEFT(Y50,2)="R ",LEFT(Y50,2)="HA",LEFT(Y50,2)="VK",LEFT(Z50,2)="TO"),0,W50),IF(X50="M3",VLOOKUP(Z50,Data!A:B,2,0)*W50,IF(AND(OR(X50="KEER",X50="STUK"),OR(LEFT(Y50,2)="LE",LEFT(Y50,2)="EL",LEFT(Y50,2)="LV")),VLOOKUP(Z50,Data!A:B,2,0)*W50,IF(X50="MAAND",IF(LEFT(Z50,2)="AB",IF(OR(LEFT(Y50,3)="AB ",LEFT(Y50,3)="ABW"),0,VLOOKUP(Z50,Data!A:B,2,0)*W50*VLOOKUP(AJ50,Data!G:H,2,0)*((N50-M50+1)/30.4)),0),0)))))</f>
        <v>0</v>
      </c>
      <c r="AU50" s="62">
        <f t="shared" si="3"/>
        <v>0</v>
      </c>
      <c r="AV50" s="62">
        <f t="shared" si="4"/>
        <v>0</v>
      </c>
      <c r="AW50" s="47" t="str">
        <f>IFERROR(VLOOKUP(AS50,Data!M:S,2,0),"nee")</f>
        <v>ja</v>
      </c>
      <c r="AX50" s="63">
        <f>IF(facturen[[#This Row],[TNO gecertificeerd]]="nee",0,VLOOKUP(AS50,Data!M:S,3,0)*(AT50/1000))</f>
        <v>0</v>
      </c>
      <c r="AY50" s="63">
        <f>IF(facturen[[#This Row],[TNO gecertificeerd]]="nee",0,VLOOKUP(AS50,Data!M:S,4,0)*AT50)</f>
        <v>0</v>
      </c>
      <c r="AZ50" s="63">
        <f>IF(facturen[[#This Row],[TNO gecertificeerd]]="nee",0,VLOOKUP(AS50,Data!M:S,5,0)*AT50)</f>
        <v>0</v>
      </c>
      <c r="BA50" s="63">
        <f>IF(facturen[[#This Row],[TNO gecertificeerd]]="nee",0,VLOOKUP(AS50,Data!M:S,6,0)*AT50)</f>
        <v>0</v>
      </c>
      <c r="BB50" s="63">
        <f>IF(facturen[[#This Row],[TNO gecertificeerd]]="nee",0,VLOOKUP(AS50,Data!M:S,7,0)*AT50)</f>
        <v>0</v>
      </c>
    </row>
    <row r="51" spans="1:54" x14ac:dyDescent="0.2">
      <c r="A51">
        <v>474431</v>
      </c>
      <c r="B51">
        <v>474506</v>
      </c>
      <c r="C51" t="s">
        <v>231</v>
      </c>
      <c r="D51" t="s">
        <v>257</v>
      </c>
      <c r="E51" t="s">
        <v>56</v>
      </c>
      <c r="F51">
        <v>1</v>
      </c>
      <c r="G51" t="s">
        <v>231</v>
      </c>
      <c r="H51" t="s">
        <v>232</v>
      </c>
      <c r="I51" t="s">
        <v>233</v>
      </c>
      <c r="J51" t="s">
        <v>59</v>
      </c>
      <c r="K51" t="s">
        <v>301</v>
      </c>
      <c r="L51" t="s">
        <v>302</v>
      </c>
      <c r="M51" s="57">
        <v>44179</v>
      </c>
      <c r="N51" s="57">
        <v>44179</v>
      </c>
      <c r="O51" t="s">
        <v>235</v>
      </c>
      <c r="P51">
        <v>101100</v>
      </c>
      <c r="Q51" t="s">
        <v>303</v>
      </c>
      <c r="R51">
        <v>200301</v>
      </c>
      <c r="S51" t="s">
        <v>303</v>
      </c>
      <c r="T51" t="s">
        <v>304</v>
      </c>
      <c r="U51" t="s">
        <v>305</v>
      </c>
      <c r="V51" t="s">
        <v>306</v>
      </c>
      <c r="W51">
        <v>1</v>
      </c>
      <c r="X51" t="s">
        <v>265</v>
      </c>
      <c r="Y51" t="s">
        <v>307</v>
      </c>
      <c r="Z51" t="s">
        <v>308</v>
      </c>
      <c r="AA51" t="s">
        <v>68</v>
      </c>
      <c r="AB51" t="s">
        <v>69</v>
      </c>
      <c r="AC51" t="s">
        <v>70</v>
      </c>
      <c r="AD51">
        <v>10</v>
      </c>
      <c r="AE51" t="s">
        <v>309</v>
      </c>
      <c r="AF51">
        <v>0</v>
      </c>
      <c r="AG51">
        <v>0</v>
      </c>
      <c r="AH51">
        <v>1004194254</v>
      </c>
      <c r="AI51">
        <v>800100</v>
      </c>
      <c r="AJ51"/>
      <c r="AK51" t="s">
        <v>310</v>
      </c>
      <c r="AL51" t="s">
        <v>204</v>
      </c>
      <c r="AM51" t="s">
        <v>73</v>
      </c>
      <c r="AN51" s="1"/>
      <c r="AO51" s="59">
        <f t="shared" si="5"/>
        <v>12</v>
      </c>
      <c r="AP51" s="59" t="str">
        <f>VLOOKUP(AO51,Data!J:K,2,0)</f>
        <v>December</v>
      </c>
      <c r="AQ51" s="59">
        <f t="shared" si="1"/>
        <v>4</v>
      </c>
      <c r="AR51" s="60">
        <f t="shared" si="2"/>
        <v>2020</v>
      </c>
      <c r="AS51" s="60" t="str">
        <f>VLOOKUP(AD51,Data!D:E,2,0)</f>
        <v>Afval/Restafval</v>
      </c>
      <c r="AT51" s="61">
        <f>IF(X51="TON",IF(OR(LEFT(Z51,2)="TO",LEFT(Y51,2)="HA",Y51="TV ALG TON",Y51="AFVALBEL-TON",Y51="TANKW1-TON"),0,W51*1000),IF(OR(X51="KG",X51="LTR"),IF(OR(LEFT(Y51,2)="R ",LEFT(Y51,2)="HA",LEFT(Y51,2)="VK",LEFT(Z51,2)="TO"),0,W51),IF(X51="M3",VLOOKUP(Z51,Data!A:B,2,0)*W51,IF(AND(OR(X51="KEER",X51="STUK"),OR(LEFT(Y51,2)="LE",LEFT(Y51,2)="EL",LEFT(Y51,2)="LV")),VLOOKUP(Z51,Data!A:B,2,0)*W51,IF(X51="MAAND",IF(LEFT(Z51,2)="AB",IF(OR(LEFT(Y51,3)="AB ",LEFT(Y51,3)="ABW"),0,VLOOKUP(Z51,Data!A:B,2,0)*W51*VLOOKUP(AJ51,Data!G:H,2,0)*((N51-M51+1)/30.4)),0),0)))))</f>
        <v>0</v>
      </c>
      <c r="AU51" s="62">
        <f t="shared" si="3"/>
        <v>0</v>
      </c>
      <c r="AV51" s="62">
        <f t="shared" si="4"/>
        <v>0</v>
      </c>
      <c r="AW51" s="47" t="str">
        <f>IFERROR(VLOOKUP(AS51,Data!M:S,2,0),"nee")</f>
        <v>ja</v>
      </c>
      <c r="AX51" s="63">
        <f>IF(facturen[[#This Row],[TNO gecertificeerd]]="nee",0,VLOOKUP(AS51,Data!M:S,3,0)*(AT51/1000))</f>
        <v>0</v>
      </c>
      <c r="AY51" s="63">
        <f>IF(facturen[[#This Row],[TNO gecertificeerd]]="nee",0,VLOOKUP(AS51,Data!M:S,4,0)*AT51)</f>
        <v>0</v>
      </c>
      <c r="AZ51" s="63">
        <f>IF(facturen[[#This Row],[TNO gecertificeerd]]="nee",0,VLOOKUP(AS51,Data!M:S,5,0)*AT51)</f>
        <v>0</v>
      </c>
      <c r="BA51" s="63">
        <f>IF(facturen[[#This Row],[TNO gecertificeerd]]="nee",0,VLOOKUP(AS51,Data!M:S,6,0)*AT51)</f>
        <v>0</v>
      </c>
      <c r="BB51" s="63">
        <f>IF(facturen[[#This Row],[TNO gecertificeerd]]="nee",0,VLOOKUP(AS51,Data!M:S,7,0)*AT51)</f>
        <v>0</v>
      </c>
    </row>
    <row r="52" spans="1:54" x14ac:dyDescent="0.2">
      <c r="A52">
        <v>474431</v>
      </c>
      <c r="B52">
        <v>474451</v>
      </c>
      <c r="C52" t="s">
        <v>108</v>
      </c>
      <c r="D52" t="s">
        <v>257</v>
      </c>
      <c r="E52" t="s">
        <v>56</v>
      </c>
      <c r="F52">
        <v>1</v>
      </c>
      <c r="G52" t="s">
        <v>109</v>
      </c>
      <c r="H52" t="s">
        <v>110</v>
      </c>
      <c r="I52" t="s">
        <v>111</v>
      </c>
      <c r="J52" t="s">
        <v>59</v>
      </c>
      <c r="K52" t="s">
        <v>311</v>
      </c>
      <c r="L52" t="s">
        <v>312</v>
      </c>
      <c r="M52" s="57">
        <v>44176</v>
      </c>
      <c r="N52" s="57">
        <v>44176</v>
      </c>
      <c r="O52" t="s">
        <v>283</v>
      </c>
      <c r="P52">
        <v>101100</v>
      </c>
      <c r="Q52" t="s">
        <v>303</v>
      </c>
      <c r="R52">
        <v>200301</v>
      </c>
      <c r="S52" t="s">
        <v>303</v>
      </c>
      <c r="T52" t="s">
        <v>304</v>
      </c>
      <c r="U52" t="s">
        <v>313</v>
      </c>
      <c r="V52" t="s">
        <v>306</v>
      </c>
      <c r="W52">
        <v>0</v>
      </c>
      <c r="X52" t="s">
        <v>265</v>
      </c>
      <c r="Y52" t="s">
        <v>307</v>
      </c>
      <c r="Z52" t="s">
        <v>308</v>
      </c>
      <c r="AA52" t="s">
        <v>68</v>
      </c>
      <c r="AB52" t="s">
        <v>69</v>
      </c>
      <c r="AC52" t="s">
        <v>70</v>
      </c>
      <c r="AD52">
        <v>10</v>
      </c>
      <c r="AE52" t="s">
        <v>309</v>
      </c>
      <c r="AF52">
        <v>0</v>
      </c>
      <c r="AG52">
        <v>0</v>
      </c>
      <c r="AH52">
        <v>1004194254</v>
      </c>
      <c r="AI52">
        <v>800100</v>
      </c>
      <c r="AJ52"/>
      <c r="AK52" t="s">
        <v>314</v>
      </c>
      <c r="AL52" t="s">
        <v>204</v>
      </c>
      <c r="AM52" t="s">
        <v>73</v>
      </c>
      <c r="AN52" s="1"/>
      <c r="AO52" s="59">
        <f t="shared" si="5"/>
        <v>12</v>
      </c>
      <c r="AP52" s="59" t="str">
        <f>VLOOKUP(AO52,Data!J:K,2,0)</f>
        <v>December</v>
      </c>
      <c r="AQ52" s="59">
        <f t="shared" si="1"/>
        <v>4</v>
      </c>
      <c r="AR52" s="60">
        <f t="shared" si="2"/>
        <v>2020</v>
      </c>
      <c r="AS52" s="60" t="str">
        <f>VLOOKUP(AD52,Data!D:E,2,0)</f>
        <v>Afval/Restafval</v>
      </c>
      <c r="AT52" s="61">
        <f>IF(X52="TON",IF(OR(LEFT(Z52,2)="TO",LEFT(Y52,2)="HA",Y52="TV ALG TON",Y52="AFVALBEL-TON",Y52="TANKW1-TON"),0,W52*1000),IF(OR(X52="KG",X52="LTR"),IF(OR(LEFT(Y52,2)="R ",LEFT(Y52,2)="HA",LEFT(Y52,2)="VK",LEFT(Z52,2)="TO"),0,W52),IF(X52="M3",VLOOKUP(Z52,Data!A:B,2,0)*W52,IF(AND(OR(X52="KEER",X52="STUK"),OR(LEFT(Y52,2)="LE",LEFT(Y52,2)="EL",LEFT(Y52,2)="LV")),VLOOKUP(Z52,Data!A:B,2,0)*W52,IF(X52="MAAND",IF(LEFT(Z52,2)="AB",IF(OR(LEFT(Y52,3)="AB ",LEFT(Y52,3)="ABW"),0,VLOOKUP(Z52,Data!A:B,2,0)*W52*VLOOKUP(AJ52,Data!G:H,2,0)*((N52-M52+1)/30.4)),0),0)))))</f>
        <v>0</v>
      </c>
      <c r="AU52" s="62">
        <f t="shared" si="3"/>
        <v>0</v>
      </c>
      <c r="AV52" s="62">
        <f t="shared" si="4"/>
        <v>0</v>
      </c>
      <c r="AW52" s="47" t="str">
        <f>IFERROR(VLOOKUP(AS52,Data!M:S,2,0),"nee")</f>
        <v>ja</v>
      </c>
      <c r="AX52" s="63">
        <f>IF(facturen[[#This Row],[TNO gecertificeerd]]="nee",0,VLOOKUP(AS52,Data!M:S,3,0)*(AT52/1000))</f>
        <v>0</v>
      </c>
      <c r="AY52" s="63">
        <f>IF(facturen[[#This Row],[TNO gecertificeerd]]="nee",0,VLOOKUP(AS52,Data!M:S,4,0)*AT52)</f>
        <v>0</v>
      </c>
      <c r="AZ52" s="63">
        <f>IF(facturen[[#This Row],[TNO gecertificeerd]]="nee",0,VLOOKUP(AS52,Data!M:S,5,0)*AT52)</f>
        <v>0</v>
      </c>
      <c r="BA52" s="63">
        <f>IF(facturen[[#This Row],[TNO gecertificeerd]]="nee",0,VLOOKUP(AS52,Data!M:S,6,0)*AT52)</f>
        <v>0</v>
      </c>
      <c r="BB52" s="63">
        <f>IF(facturen[[#This Row],[TNO gecertificeerd]]="nee",0,VLOOKUP(AS52,Data!M:S,7,0)*AT52)</f>
        <v>0</v>
      </c>
    </row>
    <row r="53" spans="1:54" x14ac:dyDescent="0.2">
      <c r="A53">
        <v>474431</v>
      </c>
      <c r="B53">
        <v>474477</v>
      </c>
      <c r="C53" t="s">
        <v>121</v>
      </c>
      <c r="D53" t="s">
        <v>257</v>
      </c>
      <c r="E53" t="s">
        <v>56</v>
      </c>
      <c r="F53">
        <v>1</v>
      </c>
      <c r="G53" t="s">
        <v>121</v>
      </c>
      <c r="H53" t="s">
        <v>122</v>
      </c>
      <c r="I53" t="s">
        <v>123</v>
      </c>
      <c r="J53" t="s">
        <v>59</v>
      </c>
      <c r="K53" t="s">
        <v>315</v>
      </c>
      <c r="L53" t="s">
        <v>316</v>
      </c>
      <c r="M53" s="57">
        <v>44187</v>
      </c>
      <c r="N53" s="57">
        <v>44187</v>
      </c>
      <c r="O53" t="s">
        <v>125</v>
      </c>
      <c r="P53">
        <v>707100</v>
      </c>
      <c r="Q53" t="s">
        <v>317</v>
      </c>
      <c r="R53">
        <v>200101</v>
      </c>
      <c r="S53" t="s">
        <v>317</v>
      </c>
      <c r="T53" t="s">
        <v>318</v>
      </c>
      <c r="U53" t="s">
        <v>319</v>
      </c>
      <c r="V53" t="s">
        <v>127</v>
      </c>
      <c r="W53">
        <v>1</v>
      </c>
      <c r="X53" t="s">
        <v>65</v>
      </c>
      <c r="Y53" t="s">
        <v>320</v>
      </c>
      <c r="Z53" t="s">
        <v>321</v>
      </c>
      <c r="AA53" t="s">
        <v>68</v>
      </c>
      <c r="AB53" t="s">
        <v>69</v>
      </c>
      <c r="AC53" t="s">
        <v>70</v>
      </c>
      <c r="AD53">
        <v>30</v>
      </c>
      <c r="AE53" t="s">
        <v>322</v>
      </c>
      <c r="AF53">
        <v>11.08</v>
      </c>
      <c r="AG53">
        <v>11.08</v>
      </c>
      <c r="AH53">
        <v>1004194254</v>
      </c>
      <c r="AI53">
        <v>800100</v>
      </c>
      <c r="AJ53"/>
      <c r="AK53" t="s">
        <v>323</v>
      </c>
      <c r="AL53" t="s">
        <v>72</v>
      </c>
      <c r="AM53" t="s">
        <v>73</v>
      </c>
      <c r="AN53" s="1"/>
      <c r="AO53" s="59">
        <f t="shared" si="5"/>
        <v>12</v>
      </c>
      <c r="AP53" s="59" t="str">
        <f>VLOOKUP(AO53,Data!J:K,2,0)</f>
        <v>December</v>
      </c>
      <c r="AQ53" s="59">
        <f t="shared" si="1"/>
        <v>4</v>
      </c>
      <c r="AR53" s="60">
        <f t="shared" si="2"/>
        <v>2020</v>
      </c>
      <c r="AS53" s="60" t="str">
        <f>VLOOKUP(AD53,Data!D:E,2,0)</f>
        <v>Papier/Karton</v>
      </c>
      <c r="AT53" s="61">
        <f>IF(X53="TON",IF(OR(LEFT(Z53,2)="TO",LEFT(Y53,2)="HA",Y53="TV ALG TON",Y53="AFVALBEL-TON",Y53="TANKW1-TON"),0,W53*1000),IF(OR(X53="KG",X53="LTR"),IF(OR(LEFT(Y53,2)="R ",LEFT(Y53,2)="HA",LEFT(Y53,2)="VK",LEFT(Z53,2)="TO"),0,W53),IF(X53="M3",VLOOKUP(Z53,Data!A:B,2,0)*W53,IF(AND(OR(X53="KEER",X53="STUK"),OR(LEFT(Y53,2)="LE",LEFT(Y53,2)="EL",LEFT(Y53,2)="LV")),VLOOKUP(Z53,Data!A:B,2,0)*W53,IF(X53="MAAND",IF(LEFT(Z53,2)="AB",IF(OR(LEFT(Y53,3)="AB ",LEFT(Y53,3)="ABW"),0,VLOOKUP(Z53,Data!A:B,2,0)*W53*VLOOKUP(AJ53,Data!G:H,2,0)*((N53-M53+1)/30.4)),0),0)))))</f>
        <v>28</v>
      </c>
      <c r="AU53" s="62">
        <f t="shared" si="3"/>
        <v>11.08</v>
      </c>
      <c r="AV53" s="62">
        <f t="shared" si="4"/>
        <v>0</v>
      </c>
      <c r="AW53" s="47" t="str">
        <f>IFERROR(VLOOKUP(AS53,Data!M:S,2,0),"nee")</f>
        <v>ja</v>
      </c>
      <c r="AX53" s="63">
        <f>IF(facturen[[#This Row],[TNO gecertificeerd]]="nee",0,VLOOKUP(AS53,Data!M:S,3,0)*(AT53/1000))</f>
        <v>4.1440000000000001</v>
      </c>
      <c r="AY53" s="63">
        <f>IF(facturen[[#This Row],[TNO gecertificeerd]]="nee",0,VLOOKUP(AS53,Data!M:S,4,0)*AT53)</f>
        <v>22.12</v>
      </c>
      <c r="AZ53" s="63">
        <f>IF(facturen[[#This Row],[TNO gecertificeerd]]="nee",0,VLOOKUP(AS53,Data!M:S,5,0)*AT53)</f>
        <v>2.2400000000000002</v>
      </c>
      <c r="BA53" s="63">
        <f>IF(facturen[[#This Row],[TNO gecertificeerd]]="nee",0,VLOOKUP(AS53,Data!M:S,6,0)*AT53)</f>
        <v>2.2400000000000002</v>
      </c>
      <c r="BB53" s="63">
        <f>IF(facturen[[#This Row],[TNO gecertificeerd]]="nee",0,VLOOKUP(AS53,Data!M:S,7,0)*AT53)</f>
        <v>1.4000000000000001</v>
      </c>
    </row>
    <row r="54" spans="1:54" x14ac:dyDescent="0.2">
      <c r="A54">
        <v>474431</v>
      </c>
      <c r="B54">
        <v>474487</v>
      </c>
      <c r="C54" t="s">
        <v>156</v>
      </c>
      <c r="D54" t="s">
        <v>194</v>
      </c>
      <c r="E54" t="s">
        <v>195</v>
      </c>
      <c r="F54">
        <v>1</v>
      </c>
      <c r="G54" t="s">
        <v>156</v>
      </c>
      <c r="H54" t="s">
        <v>157</v>
      </c>
      <c r="I54" t="s">
        <v>158</v>
      </c>
      <c r="J54" t="s">
        <v>59</v>
      </c>
      <c r="K54" t="s">
        <v>196</v>
      </c>
      <c r="L54" t="s">
        <v>197</v>
      </c>
      <c r="M54" s="57">
        <v>44189</v>
      </c>
      <c r="N54" s="57">
        <v>44189</v>
      </c>
      <c r="O54" t="s">
        <v>160</v>
      </c>
      <c r="P54">
        <v>1120100</v>
      </c>
      <c r="Q54" t="s">
        <v>198</v>
      </c>
      <c r="R54">
        <v>20304</v>
      </c>
      <c r="S54" t="s">
        <v>198</v>
      </c>
      <c r="T54">
        <v>108600000181</v>
      </c>
      <c r="U54" t="s">
        <v>324</v>
      </c>
      <c r="V54" t="s">
        <v>200</v>
      </c>
      <c r="W54">
        <v>1</v>
      </c>
      <c r="X54" t="s">
        <v>265</v>
      </c>
      <c r="Y54" t="s">
        <v>325</v>
      </c>
      <c r="Z54" t="s">
        <v>326</v>
      </c>
      <c r="AA54" t="s">
        <v>68</v>
      </c>
      <c r="AB54" t="s">
        <v>69</v>
      </c>
      <c r="AC54" t="s">
        <v>70</v>
      </c>
      <c r="AD54">
        <v>90</v>
      </c>
      <c r="AE54" t="s">
        <v>327</v>
      </c>
      <c r="AF54">
        <v>0</v>
      </c>
      <c r="AG54">
        <v>0</v>
      </c>
      <c r="AH54">
        <v>1004194254</v>
      </c>
      <c r="AI54">
        <v>800100</v>
      </c>
      <c r="AJ54"/>
      <c r="AK54">
        <v>410001</v>
      </c>
      <c r="AL54" t="s">
        <v>204</v>
      </c>
      <c r="AM54" t="s">
        <v>73</v>
      </c>
      <c r="AN54" s="1"/>
      <c r="AO54" s="59">
        <f t="shared" si="5"/>
        <v>12</v>
      </c>
      <c r="AP54" s="59" t="str">
        <f>VLOOKUP(AO54,Data!J:K,2,0)</f>
        <v>December</v>
      </c>
      <c r="AQ54" s="59">
        <f t="shared" si="1"/>
        <v>4</v>
      </c>
      <c r="AR54" s="60">
        <f t="shared" si="2"/>
        <v>2020</v>
      </c>
      <c r="AS54" s="60" t="str">
        <f>VLOOKUP(AD54,Data!D:E,2,0)</f>
        <v>Swill</v>
      </c>
      <c r="AT54" s="61">
        <f>IF(X54="TON",IF(OR(LEFT(Z54,2)="TO",LEFT(Y54,2)="HA",Y54="TV ALG TON",Y54="AFVALBEL-TON",Y54="TANKW1-TON"),0,W54*1000),IF(OR(X54="KG",X54="LTR"),IF(OR(LEFT(Y54,2)="R ",LEFT(Y54,2)="HA",LEFT(Y54,2)="VK",LEFT(Z54,2)="TO"),0,W54),IF(X54="M3",VLOOKUP(Z54,Data!A:B,2,0)*W54,IF(AND(OR(X54="KEER",X54="STUK"),OR(LEFT(Y54,2)="LE",LEFT(Y54,2)="EL",LEFT(Y54,2)="LV")),VLOOKUP(Z54,Data!A:B,2,0)*W54,IF(X54="MAAND",IF(LEFT(Z54,2)="AB",IF(OR(LEFT(Y54,3)="AB ",LEFT(Y54,3)="ABW"),0,VLOOKUP(Z54,Data!A:B,2,0)*W54*VLOOKUP(AJ54,Data!G:H,2,0)*((N54-M54+1)/30.4)),0),0)))))</f>
        <v>0</v>
      </c>
      <c r="AU54" s="62">
        <f t="shared" si="3"/>
        <v>0</v>
      </c>
      <c r="AV54" s="62">
        <f t="shared" si="4"/>
        <v>0</v>
      </c>
      <c r="AW54" s="47" t="str">
        <f>IFERROR(VLOOKUP(AS54,Data!M:S,2,0),"nee")</f>
        <v>ja</v>
      </c>
      <c r="AX54" s="63">
        <f>IF(facturen[[#This Row],[TNO gecertificeerd]]="nee",0,VLOOKUP(AS54,Data!M:S,3,0)*(AT54/1000))</f>
        <v>0</v>
      </c>
      <c r="AY54" s="63">
        <f>IF(facturen[[#This Row],[TNO gecertificeerd]]="nee",0,VLOOKUP(AS54,Data!M:S,4,0)*AT54)</f>
        <v>0</v>
      </c>
      <c r="AZ54" s="63">
        <f>IF(facturen[[#This Row],[TNO gecertificeerd]]="nee",0,VLOOKUP(AS54,Data!M:S,5,0)*AT54)</f>
        <v>0</v>
      </c>
      <c r="BA54" s="63">
        <f>IF(facturen[[#This Row],[TNO gecertificeerd]]="nee",0,VLOOKUP(AS54,Data!M:S,6,0)*AT54)</f>
        <v>0</v>
      </c>
      <c r="BB54" s="63">
        <f>IF(facturen[[#This Row],[TNO gecertificeerd]]="nee",0,VLOOKUP(AS54,Data!M:S,7,0)*AT54)</f>
        <v>0</v>
      </c>
    </row>
    <row r="55" spans="1:54" x14ac:dyDescent="0.2">
      <c r="A55">
        <v>474431</v>
      </c>
      <c r="B55">
        <v>474500</v>
      </c>
      <c r="C55" t="s">
        <v>205</v>
      </c>
      <c r="D55" t="s">
        <v>194</v>
      </c>
      <c r="E55" t="s">
        <v>195</v>
      </c>
      <c r="F55">
        <v>1</v>
      </c>
      <c r="G55" t="s">
        <v>205</v>
      </c>
      <c r="H55" t="s">
        <v>206</v>
      </c>
      <c r="I55" t="s">
        <v>207</v>
      </c>
      <c r="J55" t="s">
        <v>59</v>
      </c>
      <c r="K55" t="s">
        <v>208</v>
      </c>
      <c r="L55" t="s">
        <v>197</v>
      </c>
      <c r="M55" s="57">
        <v>44203</v>
      </c>
      <c r="N55" s="57">
        <v>44203</v>
      </c>
      <c r="O55" t="s">
        <v>209</v>
      </c>
      <c r="P55">
        <v>1120100</v>
      </c>
      <c r="Q55" t="s">
        <v>198</v>
      </c>
      <c r="R55">
        <v>20304</v>
      </c>
      <c r="S55" t="s">
        <v>198</v>
      </c>
      <c r="T55">
        <v>108600000181</v>
      </c>
      <c r="U55" t="s">
        <v>328</v>
      </c>
      <c r="V55" t="s">
        <v>200</v>
      </c>
      <c r="W55">
        <v>0</v>
      </c>
      <c r="X55" t="s">
        <v>265</v>
      </c>
      <c r="Y55" t="s">
        <v>325</v>
      </c>
      <c r="Z55" t="s">
        <v>326</v>
      </c>
      <c r="AA55" t="s">
        <v>68</v>
      </c>
      <c r="AB55" t="s">
        <v>69</v>
      </c>
      <c r="AC55" t="s">
        <v>70</v>
      </c>
      <c r="AD55">
        <v>90</v>
      </c>
      <c r="AE55" t="s">
        <v>327</v>
      </c>
      <c r="AF55">
        <v>0</v>
      </c>
      <c r="AG55">
        <v>0</v>
      </c>
      <c r="AH55">
        <v>1004195045</v>
      </c>
      <c r="AI55">
        <v>800100</v>
      </c>
      <c r="AJ55"/>
      <c r="AK55">
        <v>410001</v>
      </c>
      <c r="AL55" t="s">
        <v>204</v>
      </c>
      <c r="AM55" t="s">
        <v>73</v>
      </c>
      <c r="AN55" s="1"/>
      <c r="AO55" s="59">
        <f t="shared" si="5"/>
        <v>1</v>
      </c>
      <c r="AP55" s="59" t="str">
        <f>VLOOKUP(AO55,Data!J:K,2,0)</f>
        <v>Januari</v>
      </c>
      <c r="AQ55" s="59">
        <f t="shared" si="1"/>
        <v>1</v>
      </c>
      <c r="AR55" s="60">
        <f t="shared" si="2"/>
        <v>2021</v>
      </c>
      <c r="AS55" s="60" t="str">
        <f>VLOOKUP(AD55,Data!D:E,2,0)</f>
        <v>Swill</v>
      </c>
      <c r="AT55" s="61">
        <f>IF(X55="TON",IF(OR(LEFT(Z55,2)="TO",LEFT(Y55,2)="HA",Y55="TV ALG TON",Y55="AFVALBEL-TON",Y55="TANKW1-TON"),0,W55*1000),IF(OR(X55="KG",X55="LTR"),IF(OR(LEFT(Y55,2)="R ",LEFT(Y55,2)="HA",LEFT(Y55,2)="VK",LEFT(Z55,2)="TO"),0,W55),IF(X55="M3",VLOOKUP(Z55,Data!A:B,2,0)*W55,IF(AND(OR(X55="KEER",X55="STUK"),OR(LEFT(Y55,2)="LE",LEFT(Y55,2)="EL",LEFT(Y55,2)="LV")),VLOOKUP(Z55,Data!A:B,2,0)*W55,IF(X55="MAAND",IF(LEFT(Z55,2)="AB",IF(OR(LEFT(Y55,3)="AB ",LEFT(Y55,3)="ABW"),0,VLOOKUP(Z55,Data!A:B,2,0)*W55*VLOOKUP(AJ55,Data!G:H,2,0)*((N55-M55+1)/30.4)),0),0)))))</f>
        <v>0</v>
      </c>
      <c r="AU55" s="62">
        <f t="shared" si="3"/>
        <v>0</v>
      </c>
      <c r="AV55" s="62">
        <f t="shared" si="4"/>
        <v>0</v>
      </c>
      <c r="AW55" s="47" t="str">
        <f>IFERROR(VLOOKUP(AS55,Data!M:S,2,0),"nee")</f>
        <v>ja</v>
      </c>
      <c r="AX55" s="63">
        <f>IF(facturen[[#This Row],[TNO gecertificeerd]]="nee",0,VLOOKUP(AS55,Data!M:S,3,0)*(AT55/1000))</f>
        <v>0</v>
      </c>
      <c r="AY55" s="63">
        <f>IF(facturen[[#This Row],[TNO gecertificeerd]]="nee",0,VLOOKUP(AS55,Data!M:S,4,0)*AT55)</f>
        <v>0</v>
      </c>
      <c r="AZ55" s="63">
        <f>IF(facturen[[#This Row],[TNO gecertificeerd]]="nee",0,VLOOKUP(AS55,Data!M:S,5,0)*AT55)</f>
        <v>0</v>
      </c>
      <c r="BA55" s="63">
        <f>IF(facturen[[#This Row],[TNO gecertificeerd]]="nee",0,VLOOKUP(AS55,Data!M:S,6,0)*AT55)</f>
        <v>0</v>
      </c>
      <c r="BB55" s="63">
        <f>IF(facturen[[#This Row],[TNO gecertificeerd]]="nee",0,VLOOKUP(AS55,Data!M:S,7,0)*AT55)</f>
        <v>0</v>
      </c>
    </row>
    <row r="56" spans="1:54" x14ac:dyDescent="0.2">
      <c r="A56">
        <v>474431</v>
      </c>
      <c r="B56">
        <v>474487</v>
      </c>
      <c r="C56" t="s">
        <v>156</v>
      </c>
      <c r="D56" t="s">
        <v>194</v>
      </c>
      <c r="E56" t="s">
        <v>195</v>
      </c>
      <c r="F56">
        <v>1</v>
      </c>
      <c r="G56" t="s">
        <v>156</v>
      </c>
      <c r="H56" t="s">
        <v>157</v>
      </c>
      <c r="I56" t="s">
        <v>158</v>
      </c>
      <c r="J56" t="s">
        <v>59</v>
      </c>
      <c r="K56" t="s">
        <v>196</v>
      </c>
      <c r="L56" t="s">
        <v>197</v>
      </c>
      <c r="M56" s="57">
        <v>44203</v>
      </c>
      <c r="N56" s="57">
        <v>44203</v>
      </c>
      <c r="O56" t="s">
        <v>160</v>
      </c>
      <c r="P56">
        <v>1120100</v>
      </c>
      <c r="Q56" t="s">
        <v>198</v>
      </c>
      <c r="R56">
        <v>20304</v>
      </c>
      <c r="S56" t="s">
        <v>198</v>
      </c>
      <c r="T56">
        <v>108600000181</v>
      </c>
      <c r="U56" t="s">
        <v>329</v>
      </c>
      <c r="V56" t="s">
        <v>200</v>
      </c>
      <c r="W56">
        <v>1</v>
      </c>
      <c r="X56" t="s">
        <v>265</v>
      </c>
      <c r="Y56" t="s">
        <v>325</v>
      </c>
      <c r="Z56" t="s">
        <v>326</v>
      </c>
      <c r="AA56" t="s">
        <v>68</v>
      </c>
      <c r="AB56" t="s">
        <v>69</v>
      </c>
      <c r="AC56" t="s">
        <v>70</v>
      </c>
      <c r="AD56">
        <v>90</v>
      </c>
      <c r="AE56" t="s">
        <v>327</v>
      </c>
      <c r="AF56">
        <v>0</v>
      </c>
      <c r="AG56">
        <v>0</v>
      </c>
      <c r="AH56">
        <v>1004195045</v>
      </c>
      <c r="AI56">
        <v>800100</v>
      </c>
      <c r="AJ56"/>
      <c r="AK56">
        <v>410001</v>
      </c>
      <c r="AL56" t="s">
        <v>204</v>
      </c>
      <c r="AM56" t="s">
        <v>73</v>
      </c>
      <c r="AN56" s="1"/>
      <c r="AO56" s="59">
        <f t="shared" si="5"/>
        <v>1</v>
      </c>
      <c r="AP56" s="59" t="str">
        <f>VLOOKUP(AO56,Data!J:K,2,0)</f>
        <v>Januari</v>
      </c>
      <c r="AQ56" s="59">
        <f t="shared" si="1"/>
        <v>1</v>
      </c>
      <c r="AR56" s="60">
        <f t="shared" si="2"/>
        <v>2021</v>
      </c>
      <c r="AS56" s="60" t="str">
        <f>VLOOKUP(AD56,Data!D:E,2,0)</f>
        <v>Swill</v>
      </c>
      <c r="AT56" s="61">
        <f>IF(X56="TON",IF(OR(LEFT(Z56,2)="TO",LEFT(Y56,2)="HA",Y56="TV ALG TON",Y56="AFVALBEL-TON",Y56="TANKW1-TON"),0,W56*1000),IF(OR(X56="KG",X56="LTR"),IF(OR(LEFT(Y56,2)="R ",LEFT(Y56,2)="HA",LEFT(Y56,2)="VK",LEFT(Z56,2)="TO"),0,W56),IF(X56="M3",VLOOKUP(Z56,Data!A:B,2,0)*W56,IF(AND(OR(X56="KEER",X56="STUK"),OR(LEFT(Y56,2)="LE",LEFT(Y56,2)="EL",LEFT(Y56,2)="LV")),VLOOKUP(Z56,Data!A:B,2,0)*W56,IF(X56="MAAND",IF(LEFT(Z56,2)="AB",IF(OR(LEFT(Y56,3)="AB ",LEFT(Y56,3)="ABW"),0,VLOOKUP(Z56,Data!A:B,2,0)*W56*VLOOKUP(AJ56,Data!G:H,2,0)*((N56-M56+1)/30.4)),0),0)))))</f>
        <v>0</v>
      </c>
      <c r="AU56" s="62">
        <f t="shared" si="3"/>
        <v>0</v>
      </c>
      <c r="AV56" s="62">
        <f t="shared" si="4"/>
        <v>0</v>
      </c>
      <c r="AW56" s="47" t="str">
        <f>IFERROR(VLOOKUP(AS56,Data!M:S,2,0),"nee")</f>
        <v>ja</v>
      </c>
      <c r="AX56" s="63">
        <f>IF(facturen[[#This Row],[TNO gecertificeerd]]="nee",0,VLOOKUP(AS56,Data!M:S,3,0)*(AT56/1000))</f>
        <v>0</v>
      </c>
      <c r="AY56" s="63">
        <f>IF(facturen[[#This Row],[TNO gecertificeerd]]="nee",0,VLOOKUP(AS56,Data!M:S,4,0)*AT56)</f>
        <v>0</v>
      </c>
      <c r="AZ56" s="63">
        <f>IF(facturen[[#This Row],[TNO gecertificeerd]]="nee",0,VLOOKUP(AS56,Data!M:S,5,0)*AT56)</f>
        <v>0</v>
      </c>
      <c r="BA56" s="63">
        <f>IF(facturen[[#This Row],[TNO gecertificeerd]]="nee",0,VLOOKUP(AS56,Data!M:S,6,0)*AT56)</f>
        <v>0</v>
      </c>
      <c r="BB56" s="63">
        <f>IF(facturen[[#This Row],[TNO gecertificeerd]]="nee",0,VLOOKUP(AS56,Data!M:S,7,0)*AT56)</f>
        <v>0</v>
      </c>
    </row>
    <row r="57" spans="1:54" x14ac:dyDescent="0.2">
      <c r="A57">
        <v>474431</v>
      </c>
      <c r="B57">
        <v>474500</v>
      </c>
      <c r="C57" t="s">
        <v>205</v>
      </c>
      <c r="D57" t="s">
        <v>194</v>
      </c>
      <c r="E57" t="s">
        <v>195</v>
      </c>
      <c r="F57">
        <v>1</v>
      </c>
      <c r="G57" t="s">
        <v>205</v>
      </c>
      <c r="H57" t="s">
        <v>206</v>
      </c>
      <c r="I57" t="s">
        <v>207</v>
      </c>
      <c r="J57" t="s">
        <v>59</v>
      </c>
      <c r="K57" t="s">
        <v>208</v>
      </c>
      <c r="L57" t="s">
        <v>197</v>
      </c>
      <c r="M57" s="57">
        <v>44217</v>
      </c>
      <c r="N57" s="57">
        <v>44217</v>
      </c>
      <c r="O57" t="s">
        <v>209</v>
      </c>
      <c r="P57">
        <v>1120100</v>
      </c>
      <c r="Q57" t="s">
        <v>198</v>
      </c>
      <c r="R57">
        <v>20304</v>
      </c>
      <c r="S57" t="s">
        <v>198</v>
      </c>
      <c r="T57">
        <v>108600000181</v>
      </c>
      <c r="U57" t="s">
        <v>330</v>
      </c>
      <c r="V57" t="s">
        <v>200</v>
      </c>
      <c r="W57">
        <v>1</v>
      </c>
      <c r="X57" t="s">
        <v>265</v>
      </c>
      <c r="Y57" t="s">
        <v>325</v>
      </c>
      <c r="Z57" t="s">
        <v>326</v>
      </c>
      <c r="AA57" t="s">
        <v>68</v>
      </c>
      <c r="AB57" t="s">
        <v>69</v>
      </c>
      <c r="AC57" t="s">
        <v>70</v>
      </c>
      <c r="AD57">
        <v>90</v>
      </c>
      <c r="AE57" t="s">
        <v>327</v>
      </c>
      <c r="AF57">
        <v>0</v>
      </c>
      <c r="AG57">
        <v>0</v>
      </c>
      <c r="AH57">
        <v>1004195045</v>
      </c>
      <c r="AI57">
        <v>800100</v>
      </c>
      <c r="AJ57"/>
      <c r="AK57">
        <v>410001</v>
      </c>
      <c r="AL57" t="s">
        <v>204</v>
      </c>
      <c r="AM57" t="s">
        <v>73</v>
      </c>
      <c r="AN57" s="1"/>
      <c r="AO57" s="59">
        <f t="shared" si="5"/>
        <v>1</v>
      </c>
      <c r="AP57" s="59" t="str">
        <f>VLOOKUP(AO57,Data!J:K,2,0)</f>
        <v>Januari</v>
      </c>
      <c r="AQ57" s="59">
        <f t="shared" si="1"/>
        <v>1</v>
      </c>
      <c r="AR57" s="60">
        <f t="shared" si="2"/>
        <v>2021</v>
      </c>
      <c r="AS57" s="60" t="str">
        <f>VLOOKUP(AD57,Data!D:E,2,0)</f>
        <v>Swill</v>
      </c>
      <c r="AT57" s="61">
        <f>IF(X57="TON",IF(OR(LEFT(Z57,2)="TO",LEFT(Y57,2)="HA",Y57="TV ALG TON",Y57="AFVALBEL-TON",Y57="TANKW1-TON"),0,W57*1000),IF(OR(X57="KG",X57="LTR"),IF(OR(LEFT(Y57,2)="R ",LEFT(Y57,2)="HA",LEFT(Y57,2)="VK",LEFT(Z57,2)="TO"),0,W57),IF(X57="M3",VLOOKUP(Z57,Data!A:B,2,0)*W57,IF(AND(OR(X57="KEER",X57="STUK"),OR(LEFT(Y57,2)="LE",LEFT(Y57,2)="EL",LEFT(Y57,2)="LV")),VLOOKUP(Z57,Data!A:B,2,0)*W57,IF(X57="MAAND",IF(LEFT(Z57,2)="AB",IF(OR(LEFT(Y57,3)="AB ",LEFT(Y57,3)="ABW"),0,VLOOKUP(Z57,Data!A:B,2,0)*W57*VLOOKUP(AJ57,Data!G:H,2,0)*((N57-M57+1)/30.4)),0),0)))))</f>
        <v>0</v>
      </c>
      <c r="AU57" s="62">
        <f t="shared" si="3"/>
        <v>0</v>
      </c>
      <c r="AV57" s="62">
        <f t="shared" si="4"/>
        <v>0</v>
      </c>
      <c r="AW57" s="47" t="str">
        <f>IFERROR(VLOOKUP(AS57,Data!M:S,2,0),"nee")</f>
        <v>ja</v>
      </c>
      <c r="AX57" s="63">
        <f>IF(facturen[[#This Row],[TNO gecertificeerd]]="nee",0,VLOOKUP(AS57,Data!M:S,3,0)*(AT57/1000))</f>
        <v>0</v>
      </c>
      <c r="AY57" s="63">
        <f>IF(facturen[[#This Row],[TNO gecertificeerd]]="nee",0,VLOOKUP(AS57,Data!M:S,4,0)*AT57)</f>
        <v>0</v>
      </c>
      <c r="AZ57" s="63">
        <f>IF(facturen[[#This Row],[TNO gecertificeerd]]="nee",0,VLOOKUP(AS57,Data!M:S,5,0)*AT57)</f>
        <v>0</v>
      </c>
      <c r="BA57" s="63">
        <f>IF(facturen[[#This Row],[TNO gecertificeerd]]="nee",0,VLOOKUP(AS57,Data!M:S,6,0)*AT57)</f>
        <v>0</v>
      </c>
      <c r="BB57" s="63">
        <f>IF(facturen[[#This Row],[TNO gecertificeerd]]="nee",0,VLOOKUP(AS57,Data!M:S,7,0)*AT57)</f>
        <v>0</v>
      </c>
    </row>
    <row r="58" spans="1:54" x14ac:dyDescent="0.2">
      <c r="A58">
        <v>474431</v>
      </c>
      <c r="B58">
        <v>474477</v>
      </c>
      <c r="C58" t="s">
        <v>121</v>
      </c>
      <c r="D58" t="s">
        <v>257</v>
      </c>
      <c r="E58" t="s">
        <v>56</v>
      </c>
      <c r="F58">
        <v>1</v>
      </c>
      <c r="G58" t="s">
        <v>121</v>
      </c>
      <c r="H58" t="s">
        <v>122</v>
      </c>
      <c r="I58" t="s">
        <v>123</v>
      </c>
      <c r="J58" t="s">
        <v>59</v>
      </c>
      <c r="K58" t="s">
        <v>315</v>
      </c>
      <c r="L58" t="s">
        <v>316</v>
      </c>
      <c r="M58" s="57">
        <v>44225</v>
      </c>
      <c r="N58" s="57">
        <v>44225</v>
      </c>
      <c r="O58" t="s">
        <v>125</v>
      </c>
      <c r="P58">
        <v>707100</v>
      </c>
      <c r="Q58" t="s">
        <v>317</v>
      </c>
      <c r="R58">
        <v>200101</v>
      </c>
      <c r="S58" t="s">
        <v>317</v>
      </c>
      <c r="T58" t="s">
        <v>318</v>
      </c>
      <c r="U58" t="s">
        <v>331</v>
      </c>
      <c r="V58" t="s">
        <v>127</v>
      </c>
      <c r="W58">
        <v>1</v>
      </c>
      <c r="X58" t="s">
        <v>65</v>
      </c>
      <c r="Y58" t="s">
        <v>320</v>
      </c>
      <c r="Z58" t="s">
        <v>321</v>
      </c>
      <c r="AA58" t="s">
        <v>68</v>
      </c>
      <c r="AB58" t="s">
        <v>69</v>
      </c>
      <c r="AC58" t="s">
        <v>70</v>
      </c>
      <c r="AD58">
        <v>30</v>
      </c>
      <c r="AE58" t="s">
        <v>322</v>
      </c>
      <c r="AF58">
        <v>11.08</v>
      </c>
      <c r="AG58">
        <v>11.08</v>
      </c>
      <c r="AH58">
        <v>1004195045</v>
      </c>
      <c r="AI58">
        <v>800100</v>
      </c>
      <c r="AJ58"/>
      <c r="AK58" t="s">
        <v>332</v>
      </c>
      <c r="AL58" t="s">
        <v>72</v>
      </c>
      <c r="AM58" t="s">
        <v>73</v>
      </c>
      <c r="AN58" s="1"/>
      <c r="AO58" s="59">
        <f t="shared" si="5"/>
        <v>1</v>
      </c>
      <c r="AP58" s="59" t="str">
        <f>VLOOKUP(AO58,Data!J:K,2,0)</f>
        <v>Januari</v>
      </c>
      <c r="AQ58" s="59">
        <f t="shared" si="1"/>
        <v>1</v>
      </c>
      <c r="AR58" s="60">
        <f t="shared" si="2"/>
        <v>2021</v>
      </c>
      <c r="AS58" s="60" t="str">
        <f>VLOOKUP(AD58,Data!D:E,2,0)</f>
        <v>Papier/Karton</v>
      </c>
      <c r="AT58" s="61">
        <f>IF(X58="TON",IF(OR(LEFT(Z58,2)="TO",LEFT(Y58,2)="HA",Y58="TV ALG TON",Y58="AFVALBEL-TON",Y58="TANKW1-TON"),0,W58*1000),IF(OR(X58="KG",X58="LTR"),IF(OR(LEFT(Y58,2)="R ",LEFT(Y58,2)="HA",LEFT(Y58,2)="VK",LEFT(Z58,2)="TO"),0,W58),IF(X58="M3",VLOOKUP(Z58,Data!A:B,2,0)*W58,IF(AND(OR(X58="KEER",X58="STUK"),OR(LEFT(Y58,2)="LE",LEFT(Y58,2)="EL",LEFT(Y58,2)="LV")),VLOOKUP(Z58,Data!A:B,2,0)*W58,IF(X58="MAAND",IF(LEFT(Z58,2)="AB",IF(OR(LEFT(Y58,3)="AB ",LEFT(Y58,3)="ABW"),0,VLOOKUP(Z58,Data!A:B,2,0)*W58*VLOOKUP(AJ58,Data!G:H,2,0)*((N58-M58+1)/30.4)),0),0)))))</f>
        <v>28</v>
      </c>
      <c r="AU58" s="62">
        <f t="shared" si="3"/>
        <v>11.08</v>
      </c>
      <c r="AV58" s="62">
        <f t="shared" si="4"/>
        <v>0</v>
      </c>
      <c r="AW58" s="47" t="str">
        <f>IFERROR(VLOOKUP(AS58,Data!M:S,2,0),"nee")</f>
        <v>ja</v>
      </c>
      <c r="AX58" s="63">
        <f>IF(facturen[[#This Row],[TNO gecertificeerd]]="nee",0,VLOOKUP(AS58,Data!M:S,3,0)*(AT58/1000))</f>
        <v>4.1440000000000001</v>
      </c>
      <c r="AY58" s="63">
        <f>IF(facturen[[#This Row],[TNO gecertificeerd]]="nee",0,VLOOKUP(AS58,Data!M:S,4,0)*AT58)</f>
        <v>22.12</v>
      </c>
      <c r="AZ58" s="63">
        <f>IF(facturen[[#This Row],[TNO gecertificeerd]]="nee",0,VLOOKUP(AS58,Data!M:S,5,0)*AT58)</f>
        <v>2.2400000000000002</v>
      </c>
      <c r="BA58" s="63">
        <f>IF(facturen[[#This Row],[TNO gecertificeerd]]="nee",0,VLOOKUP(AS58,Data!M:S,6,0)*AT58)</f>
        <v>2.2400000000000002</v>
      </c>
      <c r="BB58" s="63">
        <f>IF(facturen[[#This Row],[TNO gecertificeerd]]="nee",0,VLOOKUP(AS58,Data!M:S,7,0)*AT58)</f>
        <v>1.4000000000000001</v>
      </c>
    </row>
    <row r="59" spans="1:54" x14ac:dyDescent="0.2">
      <c r="A59">
        <v>474431</v>
      </c>
      <c r="B59">
        <v>474494</v>
      </c>
      <c r="C59" t="s">
        <v>176</v>
      </c>
      <c r="D59" t="s">
        <v>257</v>
      </c>
      <c r="E59" t="s">
        <v>56</v>
      </c>
      <c r="F59">
        <v>1</v>
      </c>
      <c r="G59" t="s">
        <v>176</v>
      </c>
      <c r="H59" t="s">
        <v>177</v>
      </c>
      <c r="I59" t="s">
        <v>178</v>
      </c>
      <c r="J59" t="s">
        <v>59</v>
      </c>
      <c r="K59" t="s">
        <v>333</v>
      </c>
      <c r="L59" t="s">
        <v>334</v>
      </c>
      <c r="M59" s="57">
        <v>44246</v>
      </c>
      <c r="N59" s="57">
        <v>44246</v>
      </c>
      <c r="O59" t="s">
        <v>180</v>
      </c>
      <c r="P59">
        <v>707100</v>
      </c>
      <c r="Q59" t="s">
        <v>317</v>
      </c>
      <c r="R59">
        <v>200101</v>
      </c>
      <c r="S59" t="s">
        <v>317</v>
      </c>
      <c r="T59" t="s">
        <v>318</v>
      </c>
      <c r="U59" t="s">
        <v>335</v>
      </c>
      <c r="V59" t="s">
        <v>306</v>
      </c>
      <c r="W59">
        <v>0</v>
      </c>
      <c r="X59" t="s">
        <v>265</v>
      </c>
      <c r="Y59" t="s">
        <v>336</v>
      </c>
      <c r="Z59" t="s">
        <v>337</v>
      </c>
      <c r="AA59" t="s">
        <v>68</v>
      </c>
      <c r="AB59" t="s">
        <v>69</v>
      </c>
      <c r="AC59" t="s">
        <v>70</v>
      </c>
      <c r="AD59">
        <v>30</v>
      </c>
      <c r="AE59" t="s">
        <v>338</v>
      </c>
      <c r="AF59">
        <v>0</v>
      </c>
      <c r="AG59">
        <v>0</v>
      </c>
      <c r="AH59">
        <v>1004248111</v>
      </c>
      <c r="AI59">
        <v>800100</v>
      </c>
      <c r="AJ59"/>
      <c r="AK59" t="s">
        <v>332</v>
      </c>
      <c r="AL59" t="s">
        <v>204</v>
      </c>
      <c r="AM59" t="s">
        <v>73</v>
      </c>
      <c r="AN59" s="1"/>
      <c r="AO59" s="59">
        <f t="shared" si="5"/>
        <v>2</v>
      </c>
      <c r="AP59" s="59" t="str">
        <f>VLOOKUP(AO59,Data!J:K,2,0)</f>
        <v>Februari</v>
      </c>
      <c r="AQ59" s="59">
        <f t="shared" si="1"/>
        <v>1</v>
      </c>
      <c r="AR59" s="60">
        <f t="shared" si="2"/>
        <v>2021</v>
      </c>
      <c r="AS59" s="60" t="str">
        <f>VLOOKUP(AD59,Data!D:E,2,0)</f>
        <v>Papier/Karton</v>
      </c>
      <c r="AT59" s="61">
        <f>IF(X59="TON",IF(OR(LEFT(Z59,2)="TO",LEFT(Y59,2)="HA",Y59="TV ALG TON",Y59="AFVALBEL-TON",Y59="TANKW1-TON"),0,W59*1000),IF(OR(X59="KG",X59="LTR"),IF(OR(LEFT(Y59,2)="R ",LEFT(Y59,2)="HA",LEFT(Y59,2)="VK",LEFT(Z59,2)="TO"),0,W59),IF(X59="M3",VLOOKUP(Z59,Data!A:B,2,0)*W59,IF(AND(OR(X59="KEER",X59="STUK"),OR(LEFT(Y59,2)="LE",LEFT(Y59,2)="EL",LEFT(Y59,2)="LV")),VLOOKUP(Z59,Data!A:B,2,0)*W59,IF(X59="MAAND",IF(LEFT(Z59,2)="AB",IF(OR(LEFT(Y59,3)="AB ",LEFT(Y59,3)="ABW"),0,VLOOKUP(Z59,Data!A:B,2,0)*W59*VLOOKUP(AJ59,Data!G:H,2,0)*((N59-M59+1)/30.4)),0),0)))))</f>
        <v>0</v>
      </c>
      <c r="AU59" s="62">
        <f t="shared" si="3"/>
        <v>0</v>
      </c>
      <c r="AV59" s="62">
        <f t="shared" si="4"/>
        <v>0</v>
      </c>
      <c r="AW59" s="47" t="str">
        <f>IFERROR(VLOOKUP(AS59,Data!M:S,2,0),"nee")</f>
        <v>ja</v>
      </c>
      <c r="AX59" s="63">
        <f>IF(facturen[[#This Row],[TNO gecertificeerd]]="nee",0,VLOOKUP(AS59,Data!M:S,3,0)*(AT59/1000))</f>
        <v>0</v>
      </c>
      <c r="AY59" s="63">
        <f>IF(facturen[[#This Row],[TNO gecertificeerd]]="nee",0,VLOOKUP(AS59,Data!M:S,4,0)*AT59)</f>
        <v>0</v>
      </c>
      <c r="AZ59" s="63">
        <f>IF(facturen[[#This Row],[TNO gecertificeerd]]="nee",0,VLOOKUP(AS59,Data!M:S,5,0)*AT59)</f>
        <v>0</v>
      </c>
      <c r="BA59" s="63">
        <f>IF(facturen[[#This Row],[TNO gecertificeerd]]="nee",0,VLOOKUP(AS59,Data!M:S,6,0)*AT59)</f>
        <v>0</v>
      </c>
      <c r="BB59" s="63">
        <f>IF(facturen[[#This Row],[TNO gecertificeerd]]="nee",0,VLOOKUP(AS59,Data!M:S,7,0)*AT59)</f>
        <v>0</v>
      </c>
    </row>
    <row r="60" spans="1:54" x14ac:dyDescent="0.2">
      <c r="A60">
        <v>474431</v>
      </c>
      <c r="B60">
        <v>474477</v>
      </c>
      <c r="C60" t="s">
        <v>121</v>
      </c>
      <c r="D60" t="s">
        <v>257</v>
      </c>
      <c r="E60" t="s">
        <v>56</v>
      </c>
      <c r="F60">
        <v>1</v>
      </c>
      <c r="G60" t="s">
        <v>121</v>
      </c>
      <c r="H60" t="s">
        <v>122</v>
      </c>
      <c r="I60" t="s">
        <v>123</v>
      </c>
      <c r="J60" t="s">
        <v>59</v>
      </c>
      <c r="K60" t="s">
        <v>315</v>
      </c>
      <c r="L60" t="s">
        <v>316</v>
      </c>
      <c r="M60" s="57">
        <v>44250</v>
      </c>
      <c r="N60" s="57">
        <v>44250</v>
      </c>
      <c r="O60" t="s">
        <v>125</v>
      </c>
      <c r="P60">
        <v>707100</v>
      </c>
      <c r="Q60" t="s">
        <v>317</v>
      </c>
      <c r="R60">
        <v>200101</v>
      </c>
      <c r="S60" t="s">
        <v>317</v>
      </c>
      <c r="T60" t="s">
        <v>318</v>
      </c>
      <c r="U60" t="s">
        <v>339</v>
      </c>
      <c r="V60" t="s">
        <v>127</v>
      </c>
      <c r="W60">
        <v>1</v>
      </c>
      <c r="X60" t="s">
        <v>65</v>
      </c>
      <c r="Y60" t="s">
        <v>320</v>
      </c>
      <c r="Z60" t="s">
        <v>321</v>
      </c>
      <c r="AA60" t="s">
        <v>68</v>
      </c>
      <c r="AB60" t="s">
        <v>69</v>
      </c>
      <c r="AC60" t="s">
        <v>70</v>
      </c>
      <c r="AD60">
        <v>30</v>
      </c>
      <c r="AE60" t="s">
        <v>322</v>
      </c>
      <c r="AF60">
        <v>11.08</v>
      </c>
      <c r="AG60">
        <v>11.08</v>
      </c>
      <c r="AH60">
        <v>1004248111</v>
      </c>
      <c r="AI60">
        <v>800100</v>
      </c>
      <c r="AJ60"/>
      <c r="AK60" t="s">
        <v>323</v>
      </c>
      <c r="AL60" t="s">
        <v>72</v>
      </c>
      <c r="AM60" t="s">
        <v>73</v>
      </c>
      <c r="AN60" s="1"/>
      <c r="AO60" s="59">
        <f t="shared" si="5"/>
        <v>2</v>
      </c>
      <c r="AP60" s="59" t="str">
        <f>VLOOKUP(AO60,Data!J:K,2,0)</f>
        <v>Februari</v>
      </c>
      <c r="AQ60" s="59">
        <f t="shared" si="1"/>
        <v>1</v>
      </c>
      <c r="AR60" s="60">
        <f t="shared" si="2"/>
        <v>2021</v>
      </c>
      <c r="AS60" s="60" t="str">
        <f>VLOOKUP(AD60,Data!D:E,2,0)</f>
        <v>Papier/Karton</v>
      </c>
      <c r="AT60" s="61">
        <f>IF(X60="TON",IF(OR(LEFT(Z60,2)="TO",LEFT(Y60,2)="HA",Y60="TV ALG TON",Y60="AFVALBEL-TON",Y60="TANKW1-TON"),0,W60*1000),IF(OR(X60="KG",X60="LTR"),IF(OR(LEFT(Y60,2)="R ",LEFT(Y60,2)="HA",LEFT(Y60,2)="VK",LEFT(Z60,2)="TO"),0,W60),IF(X60="M3",VLOOKUP(Z60,Data!A:B,2,0)*W60,IF(AND(OR(X60="KEER",X60="STUK"),OR(LEFT(Y60,2)="LE",LEFT(Y60,2)="EL",LEFT(Y60,2)="LV")),VLOOKUP(Z60,Data!A:B,2,0)*W60,IF(X60="MAAND",IF(LEFT(Z60,2)="AB",IF(OR(LEFT(Y60,3)="AB ",LEFT(Y60,3)="ABW"),0,VLOOKUP(Z60,Data!A:B,2,0)*W60*VLOOKUP(AJ60,Data!G:H,2,0)*((N60-M60+1)/30.4)),0),0)))))</f>
        <v>28</v>
      </c>
      <c r="AU60" s="62">
        <f t="shared" si="3"/>
        <v>11.08</v>
      </c>
      <c r="AV60" s="62">
        <f t="shared" si="4"/>
        <v>0</v>
      </c>
      <c r="AW60" s="47" t="str">
        <f>IFERROR(VLOOKUP(AS60,Data!M:S,2,0),"nee")</f>
        <v>ja</v>
      </c>
      <c r="AX60" s="63">
        <f>IF(facturen[[#This Row],[TNO gecertificeerd]]="nee",0,VLOOKUP(AS60,Data!M:S,3,0)*(AT60/1000))</f>
        <v>4.1440000000000001</v>
      </c>
      <c r="AY60" s="63">
        <f>IF(facturen[[#This Row],[TNO gecertificeerd]]="nee",0,VLOOKUP(AS60,Data!M:S,4,0)*AT60)</f>
        <v>22.12</v>
      </c>
      <c r="AZ60" s="63">
        <f>IF(facturen[[#This Row],[TNO gecertificeerd]]="nee",0,VLOOKUP(AS60,Data!M:S,5,0)*AT60)</f>
        <v>2.2400000000000002</v>
      </c>
      <c r="BA60" s="63">
        <f>IF(facturen[[#This Row],[TNO gecertificeerd]]="nee",0,VLOOKUP(AS60,Data!M:S,6,0)*AT60)</f>
        <v>2.2400000000000002</v>
      </c>
      <c r="BB60" s="63">
        <f>IF(facturen[[#This Row],[TNO gecertificeerd]]="nee",0,VLOOKUP(AS60,Data!M:S,7,0)*AT60)</f>
        <v>1.4000000000000001</v>
      </c>
    </row>
    <row r="61" spans="1:54" x14ac:dyDescent="0.2">
      <c r="A61">
        <v>474431</v>
      </c>
      <c r="B61">
        <v>474494</v>
      </c>
      <c r="C61" t="s">
        <v>176</v>
      </c>
      <c r="D61" t="s">
        <v>257</v>
      </c>
      <c r="E61" t="s">
        <v>56</v>
      </c>
      <c r="F61">
        <v>1</v>
      </c>
      <c r="G61" t="s">
        <v>176</v>
      </c>
      <c r="H61" t="s">
        <v>177</v>
      </c>
      <c r="I61" t="s">
        <v>178</v>
      </c>
      <c r="J61" t="s">
        <v>59</v>
      </c>
      <c r="K61" t="s">
        <v>333</v>
      </c>
      <c r="L61" t="s">
        <v>334</v>
      </c>
      <c r="M61" s="57">
        <v>44251</v>
      </c>
      <c r="N61" s="57">
        <v>44251</v>
      </c>
      <c r="O61" t="s">
        <v>180</v>
      </c>
      <c r="P61">
        <v>707100</v>
      </c>
      <c r="Q61" t="s">
        <v>317</v>
      </c>
      <c r="R61">
        <v>200101</v>
      </c>
      <c r="S61" t="s">
        <v>317</v>
      </c>
      <c r="T61" t="s">
        <v>318</v>
      </c>
      <c r="U61" t="s">
        <v>340</v>
      </c>
      <c r="V61" t="s">
        <v>306</v>
      </c>
      <c r="W61">
        <v>0</v>
      </c>
      <c r="X61" t="s">
        <v>265</v>
      </c>
      <c r="Y61" t="s">
        <v>336</v>
      </c>
      <c r="Z61" t="s">
        <v>337</v>
      </c>
      <c r="AA61" t="s">
        <v>68</v>
      </c>
      <c r="AB61" t="s">
        <v>69</v>
      </c>
      <c r="AC61" t="s">
        <v>70</v>
      </c>
      <c r="AD61">
        <v>30</v>
      </c>
      <c r="AE61" t="s">
        <v>338</v>
      </c>
      <c r="AF61">
        <v>0</v>
      </c>
      <c r="AG61">
        <v>0</v>
      </c>
      <c r="AH61">
        <v>1004248111</v>
      </c>
      <c r="AI61">
        <v>800100</v>
      </c>
      <c r="AJ61"/>
      <c r="AK61" t="s">
        <v>341</v>
      </c>
      <c r="AL61" t="s">
        <v>204</v>
      </c>
      <c r="AM61" t="s">
        <v>73</v>
      </c>
      <c r="AN61" s="1"/>
      <c r="AO61" s="59">
        <f t="shared" si="5"/>
        <v>2</v>
      </c>
      <c r="AP61" s="59" t="str">
        <f>VLOOKUP(AO61,Data!J:K,2,0)</f>
        <v>Februari</v>
      </c>
      <c r="AQ61" s="59">
        <f t="shared" si="1"/>
        <v>1</v>
      </c>
      <c r="AR61" s="60">
        <f t="shared" si="2"/>
        <v>2021</v>
      </c>
      <c r="AS61" s="60" t="str">
        <f>VLOOKUP(AD61,Data!D:E,2,0)</f>
        <v>Papier/Karton</v>
      </c>
      <c r="AT61" s="61">
        <f>IF(X61="TON",IF(OR(LEFT(Z61,2)="TO",LEFT(Y61,2)="HA",Y61="TV ALG TON",Y61="AFVALBEL-TON",Y61="TANKW1-TON"),0,W61*1000),IF(OR(X61="KG",X61="LTR"),IF(OR(LEFT(Y61,2)="R ",LEFT(Y61,2)="HA",LEFT(Y61,2)="VK",LEFT(Z61,2)="TO"),0,W61),IF(X61="M3",VLOOKUP(Z61,Data!A:B,2,0)*W61,IF(AND(OR(X61="KEER",X61="STUK"),OR(LEFT(Y61,2)="LE",LEFT(Y61,2)="EL",LEFT(Y61,2)="LV")),VLOOKUP(Z61,Data!A:B,2,0)*W61,IF(X61="MAAND",IF(LEFT(Z61,2)="AB",IF(OR(LEFT(Y61,3)="AB ",LEFT(Y61,3)="ABW"),0,VLOOKUP(Z61,Data!A:B,2,0)*W61*VLOOKUP(AJ61,Data!G:H,2,0)*((N61-M61+1)/30.4)),0),0)))))</f>
        <v>0</v>
      </c>
      <c r="AU61" s="62">
        <f t="shared" si="3"/>
        <v>0</v>
      </c>
      <c r="AV61" s="62">
        <f t="shared" si="4"/>
        <v>0</v>
      </c>
      <c r="AW61" s="47" t="str">
        <f>IFERROR(VLOOKUP(AS61,Data!M:S,2,0),"nee")</f>
        <v>ja</v>
      </c>
      <c r="AX61" s="63">
        <f>IF(facturen[[#This Row],[TNO gecertificeerd]]="nee",0,VLOOKUP(AS61,Data!M:S,3,0)*(AT61/1000))</f>
        <v>0</v>
      </c>
      <c r="AY61" s="63">
        <f>IF(facturen[[#This Row],[TNO gecertificeerd]]="nee",0,VLOOKUP(AS61,Data!M:S,4,0)*AT61)</f>
        <v>0</v>
      </c>
      <c r="AZ61" s="63">
        <f>IF(facturen[[#This Row],[TNO gecertificeerd]]="nee",0,VLOOKUP(AS61,Data!M:S,5,0)*AT61)</f>
        <v>0</v>
      </c>
      <c r="BA61" s="63">
        <f>IF(facturen[[#This Row],[TNO gecertificeerd]]="nee",0,VLOOKUP(AS61,Data!M:S,6,0)*AT61)</f>
        <v>0</v>
      </c>
      <c r="BB61" s="63">
        <f>IF(facturen[[#This Row],[TNO gecertificeerd]]="nee",0,VLOOKUP(AS61,Data!M:S,7,0)*AT61)</f>
        <v>0</v>
      </c>
    </row>
    <row r="62" spans="1:54" x14ac:dyDescent="0.2">
      <c r="A62">
        <v>474431</v>
      </c>
      <c r="B62">
        <v>474494</v>
      </c>
      <c r="C62" t="s">
        <v>176</v>
      </c>
      <c r="D62" t="s">
        <v>257</v>
      </c>
      <c r="E62" t="s">
        <v>56</v>
      </c>
      <c r="F62">
        <v>1</v>
      </c>
      <c r="G62" t="s">
        <v>176</v>
      </c>
      <c r="H62" t="s">
        <v>177</v>
      </c>
      <c r="I62" t="s">
        <v>178</v>
      </c>
      <c r="J62" t="s">
        <v>59</v>
      </c>
      <c r="K62" t="s">
        <v>333</v>
      </c>
      <c r="L62" t="s">
        <v>334</v>
      </c>
      <c r="M62" s="57">
        <v>44253</v>
      </c>
      <c r="N62" s="57">
        <v>44253</v>
      </c>
      <c r="O62" t="s">
        <v>180</v>
      </c>
      <c r="P62">
        <v>707100</v>
      </c>
      <c r="Q62" t="s">
        <v>317</v>
      </c>
      <c r="R62">
        <v>200101</v>
      </c>
      <c r="S62" t="s">
        <v>317</v>
      </c>
      <c r="T62" t="s">
        <v>318</v>
      </c>
      <c r="U62" t="s">
        <v>342</v>
      </c>
      <c r="V62" t="s">
        <v>306</v>
      </c>
      <c r="W62">
        <v>1</v>
      </c>
      <c r="X62" t="s">
        <v>265</v>
      </c>
      <c r="Y62" t="s">
        <v>336</v>
      </c>
      <c r="Z62" t="s">
        <v>337</v>
      </c>
      <c r="AA62" t="s">
        <v>68</v>
      </c>
      <c r="AB62" t="s">
        <v>69</v>
      </c>
      <c r="AC62" t="s">
        <v>70</v>
      </c>
      <c r="AD62">
        <v>30</v>
      </c>
      <c r="AE62" t="s">
        <v>338</v>
      </c>
      <c r="AF62">
        <v>0</v>
      </c>
      <c r="AG62">
        <v>0</v>
      </c>
      <c r="AH62">
        <v>1004248111</v>
      </c>
      <c r="AI62">
        <v>800100</v>
      </c>
      <c r="AJ62"/>
      <c r="AK62" t="s">
        <v>343</v>
      </c>
      <c r="AL62" t="s">
        <v>204</v>
      </c>
      <c r="AM62" t="s">
        <v>73</v>
      </c>
      <c r="AN62" s="1"/>
      <c r="AO62" s="59">
        <f t="shared" si="5"/>
        <v>2</v>
      </c>
      <c r="AP62" s="59" t="str">
        <f>VLOOKUP(AO62,Data!J:K,2,0)</f>
        <v>Februari</v>
      </c>
      <c r="AQ62" s="59">
        <f t="shared" si="1"/>
        <v>1</v>
      </c>
      <c r="AR62" s="60">
        <f t="shared" si="2"/>
        <v>2021</v>
      </c>
      <c r="AS62" s="60" t="str">
        <f>VLOOKUP(AD62,Data!D:E,2,0)</f>
        <v>Papier/Karton</v>
      </c>
      <c r="AT62" s="61">
        <f>IF(X62="TON",IF(OR(LEFT(Z62,2)="TO",LEFT(Y62,2)="HA",Y62="TV ALG TON",Y62="AFVALBEL-TON",Y62="TANKW1-TON"),0,W62*1000),IF(OR(X62="KG",X62="LTR"),IF(OR(LEFT(Y62,2)="R ",LEFT(Y62,2)="HA",LEFT(Y62,2)="VK",LEFT(Z62,2)="TO"),0,W62),IF(X62="M3",VLOOKUP(Z62,Data!A:B,2,0)*W62,IF(AND(OR(X62="KEER",X62="STUK"),OR(LEFT(Y62,2)="LE",LEFT(Y62,2)="EL",LEFT(Y62,2)="LV")),VLOOKUP(Z62,Data!A:B,2,0)*W62,IF(X62="MAAND",IF(LEFT(Z62,2)="AB",IF(OR(LEFT(Y62,3)="AB ",LEFT(Y62,3)="ABW"),0,VLOOKUP(Z62,Data!A:B,2,0)*W62*VLOOKUP(AJ62,Data!G:H,2,0)*((N62-M62+1)/30.4)),0),0)))))</f>
        <v>0</v>
      </c>
      <c r="AU62" s="62">
        <f t="shared" si="3"/>
        <v>0</v>
      </c>
      <c r="AV62" s="62">
        <f t="shared" si="4"/>
        <v>0</v>
      </c>
      <c r="AW62" s="47" t="str">
        <f>IFERROR(VLOOKUP(AS62,Data!M:S,2,0),"nee")</f>
        <v>ja</v>
      </c>
      <c r="AX62" s="63">
        <f>IF(facturen[[#This Row],[TNO gecertificeerd]]="nee",0,VLOOKUP(AS62,Data!M:S,3,0)*(AT62/1000))</f>
        <v>0</v>
      </c>
      <c r="AY62" s="63">
        <f>IF(facturen[[#This Row],[TNO gecertificeerd]]="nee",0,VLOOKUP(AS62,Data!M:S,4,0)*AT62)</f>
        <v>0</v>
      </c>
      <c r="AZ62" s="63">
        <f>IF(facturen[[#This Row],[TNO gecertificeerd]]="nee",0,VLOOKUP(AS62,Data!M:S,5,0)*AT62)</f>
        <v>0</v>
      </c>
      <c r="BA62" s="63">
        <f>IF(facturen[[#This Row],[TNO gecertificeerd]]="nee",0,VLOOKUP(AS62,Data!M:S,6,0)*AT62)</f>
        <v>0</v>
      </c>
      <c r="BB62" s="63">
        <f>IF(facturen[[#This Row],[TNO gecertificeerd]]="nee",0,VLOOKUP(AS62,Data!M:S,7,0)*AT62)</f>
        <v>0</v>
      </c>
    </row>
    <row r="63" spans="1:54" x14ac:dyDescent="0.2">
      <c r="A63">
        <v>474431</v>
      </c>
      <c r="B63">
        <v>474477</v>
      </c>
      <c r="C63" t="s">
        <v>121</v>
      </c>
      <c r="D63" t="s">
        <v>257</v>
      </c>
      <c r="E63" t="s">
        <v>56</v>
      </c>
      <c r="F63">
        <v>1</v>
      </c>
      <c r="G63" t="s">
        <v>121</v>
      </c>
      <c r="H63" t="s">
        <v>122</v>
      </c>
      <c r="I63" t="s">
        <v>123</v>
      </c>
      <c r="J63" t="s">
        <v>59</v>
      </c>
      <c r="K63" t="s">
        <v>344</v>
      </c>
      <c r="L63" t="s">
        <v>345</v>
      </c>
      <c r="M63" s="57">
        <v>44257</v>
      </c>
      <c r="N63" s="57">
        <v>44257</v>
      </c>
      <c r="O63" t="s">
        <v>125</v>
      </c>
      <c r="P63">
        <v>101100</v>
      </c>
      <c r="Q63" t="s">
        <v>303</v>
      </c>
      <c r="R63">
        <v>200301</v>
      </c>
      <c r="S63" t="s">
        <v>303</v>
      </c>
      <c r="T63" t="s">
        <v>304</v>
      </c>
      <c r="U63" t="s">
        <v>346</v>
      </c>
      <c r="V63"/>
      <c r="W63">
        <v>1</v>
      </c>
      <c r="X63" t="s">
        <v>65</v>
      </c>
      <c r="Y63" t="s">
        <v>347</v>
      </c>
      <c r="Z63" t="s">
        <v>348</v>
      </c>
      <c r="AA63" t="s">
        <v>68</v>
      </c>
      <c r="AB63" t="s">
        <v>69</v>
      </c>
      <c r="AC63" t="s">
        <v>70</v>
      </c>
      <c r="AD63">
        <v>10</v>
      </c>
      <c r="AE63" t="s">
        <v>349</v>
      </c>
      <c r="AF63">
        <v>0</v>
      </c>
      <c r="AG63">
        <v>0</v>
      </c>
      <c r="AH63">
        <v>1004318104</v>
      </c>
      <c r="AI63">
        <v>800100</v>
      </c>
      <c r="AJ63"/>
      <c r="AK63" t="s">
        <v>350</v>
      </c>
      <c r="AL63" t="s">
        <v>72</v>
      </c>
      <c r="AM63" t="s">
        <v>73</v>
      </c>
      <c r="AN63" s="1"/>
      <c r="AO63" s="59">
        <f t="shared" si="5"/>
        <v>3</v>
      </c>
      <c r="AP63" s="59" t="str">
        <f>VLOOKUP(AO63,Data!J:K,2,0)</f>
        <v>Maart</v>
      </c>
      <c r="AQ63" s="59">
        <f t="shared" si="1"/>
        <v>1</v>
      </c>
      <c r="AR63" s="60">
        <f t="shared" si="2"/>
        <v>2021</v>
      </c>
      <c r="AS63" s="60" t="str">
        <f>VLOOKUP(AD63,Data!D:E,2,0)</f>
        <v>Afval/Restafval</v>
      </c>
      <c r="AT63" s="61">
        <f>IF(X63="TON",IF(OR(LEFT(Z63,2)="TO",LEFT(Y63,2)="HA",Y63="TV ALG TON",Y63="AFVALBEL-TON",Y63="TANKW1-TON"),0,W63*1000),IF(OR(X63="KG",X63="LTR"),IF(OR(LEFT(Y63,2)="R ",LEFT(Y63,2)="HA",LEFT(Y63,2)="VK",LEFT(Z63,2)="TO"),0,W63),IF(X63="M3",VLOOKUP(Z63,Data!A:B,2,0)*W63,IF(AND(OR(X63="KEER",X63="STUK"),OR(LEFT(Y63,2)="LE",LEFT(Y63,2)="EL",LEFT(Y63,2)="LV")),VLOOKUP(Z63,Data!A:B,2,0)*W63,IF(X63="MAAND",IF(LEFT(Z63,2)="AB",IF(OR(LEFT(Y63,3)="AB ",LEFT(Y63,3)="ABW"),0,VLOOKUP(Z63,Data!A:B,2,0)*W63*VLOOKUP(AJ63,Data!G:H,2,0)*((N63-M63+1)/30.4)),0),0)))))</f>
        <v>90</v>
      </c>
      <c r="AU63" s="62">
        <f t="shared" si="3"/>
        <v>0</v>
      </c>
      <c r="AV63" s="62">
        <f t="shared" si="4"/>
        <v>0</v>
      </c>
      <c r="AW63" s="47" t="str">
        <f>IFERROR(VLOOKUP(AS63,Data!M:S,2,0),"nee")</f>
        <v>ja</v>
      </c>
      <c r="AX63" s="63">
        <f>IF(facturen[[#This Row],[TNO gecertificeerd]]="nee",0,VLOOKUP(AS63,Data!M:S,3,0)*(AT63/1000))</f>
        <v>0</v>
      </c>
      <c r="AY63" s="63">
        <f>IF(facturen[[#This Row],[TNO gecertificeerd]]="nee",0,VLOOKUP(AS63,Data!M:S,4,0)*AT63)</f>
        <v>4.5</v>
      </c>
      <c r="AZ63" s="63">
        <f>IF(facturen[[#This Row],[TNO gecertificeerd]]="nee",0,VLOOKUP(AS63,Data!M:S,5,0)*AT63)</f>
        <v>32.4</v>
      </c>
      <c r="BA63" s="63">
        <f>IF(facturen[[#This Row],[TNO gecertificeerd]]="nee",0,VLOOKUP(AS63,Data!M:S,6,0)*AT63)</f>
        <v>33.299999999999997</v>
      </c>
      <c r="BB63" s="63">
        <f>IF(facturen[[#This Row],[TNO gecertificeerd]]="nee",0,VLOOKUP(AS63,Data!M:S,7,0)*AT63)</f>
        <v>19.8</v>
      </c>
    </row>
    <row r="64" spans="1:54" x14ac:dyDescent="0.2">
      <c r="A64">
        <v>474431</v>
      </c>
      <c r="B64">
        <v>479587</v>
      </c>
      <c r="C64" t="s">
        <v>351</v>
      </c>
      <c r="D64" t="s">
        <v>55</v>
      </c>
      <c r="E64" t="s">
        <v>56</v>
      </c>
      <c r="F64">
        <v>1</v>
      </c>
      <c r="G64" t="s">
        <v>352</v>
      </c>
      <c r="H64" t="s">
        <v>353</v>
      </c>
      <c r="I64" t="s">
        <v>354</v>
      </c>
      <c r="J64" t="s">
        <v>59</v>
      </c>
      <c r="K64" t="s">
        <v>355</v>
      </c>
      <c r="L64" t="s">
        <v>61</v>
      </c>
      <c r="M64" s="57">
        <v>44264</v>
      </c>
      <c r="N64" s="57">
        <v>44264</v>
      </c>
      <c r="O64"/>
      <c r="P64"/>
      <c r="Q64"/>
      <c r="R64"/>
      <c r="S64"/>
      <c r="T64"/>
      <c r="U64" t="s">
        <v>356</v>
      </c>
      <c r="V64" t="s">
        <v>94</v>
      </c>
      <c r="W64">
        <v>1</v>
      </c>
      <c r="X64" t="s">
        <v>65</v>
      </c>
      <c r="Y64" t="s">
        <v>95</v>
      </c>
      <c r="Z64" t="s">
        <v>96</v>
      </c>
      <c r="AA64" t="s">
        <v>68</v>
      </c>
      <c r="AB64" t="s">
        <v>69</v>
      </c>
      <c r="AC64" t="s">
        <v>70</v>
      </c>
      <c r="AD64">
        <v>10</v>
      </c>
      <c r="AE64" t="s">
        <v>97</v>
      </c>
      <c r="AF64">
        <v>74.13</v>
      </c>
      <c r="AG64">
        <v>74.13</v>
      </c>
      <c r="AH64">
        <v>1004318104</v>
      </c>
      <c r="AI64">
        <v>800100</v>
      </c>
      <c r="AJ64"/>
      <c r="AK64">
        <v>20302</v>
      </c>
      <c r="AL64" t="s">
        <v>72</v>
      </c>
      <c r="AM64" t="s">
        <v>73</v>
      </c>
      <c r="AN64" s="1"/>
      <c r="AO64" s="59">
        <f t="shared" si="5"/>
        <v>3</v>
      </c>
      <c r="AP64" s="59" t="str">
        <f>VLOOKUP(AO64,Data!J:K,2,0)</f>
        <v>Maart</v>
      </c>
      <c r="AQ64" s="59">
        <f t="shared" si="1"/>
        <v>1</v>
      </c>
      <c r="AR64" s="60">
        <f t="shared" si="2"/>
        <v>2021</v>
      </c>
      <c r="AS64" s="60" t="str">
        <f>VLOOKUP(AD64,Data!D:E,2,0)</f>
        <v>Afval/Restafval</v>
      </c>
      <c r="AT64" s="61">
        <f>IF(X64="TON",IF(OR(LEFT(Z64,2)="TO",LEFT(Y64,2)="HA",Y64="TV ALG TON",Y64="AFVALBEL-TON",Y64="TANKW1-TON"),0,W64*1000),IF(OR(X64="KG",X64="LTR"),IF(OR(LEFT(Y64,2)="R ",LEFT(Y64,2)="HA",LEFT(Y64,2)="VK",LEFT(Z64,2)="TO"),0,W64),IF(X64="M3",VLOOKUP(Z64,Data!A:B,2,0)*W64,IF(AND(OR(X64="KEER",X64="STUK"),OR(LEFT(Y64,2)="LE",LEFT(Y64,2)="EL",LEFT(Y64,2)="LV")),VLOOKUP(Z64,Data!A:B,2,0)*W64,IF(X64="MAAND",IF(LEFT(Z64,2)="AB",IF(OR(LEFT(Y64,3)="AB ",LEFT(Y64,3)="ABW"),0,VLOOKUP(Z64,Data!A:B,2,0)*W64*VLOOKUP(AJ64,Data!G:H,2,0)*((N64-M64+1)/30.4)),0),0)))))</f>
        <v>0</v>
      </c>
      <c r="AU64" s="62">
        <f t="shared" si="3"/>
        <v>74.13</v>
      </c>
      <c r="AV64" s="62">
        <f t="shared" si="4"/>
        <v>0</v>
      </c>
      <c r="AW64" s="47" t="str">
        <f>IFERROR(VLOOKUP(AS64,Data!M:S,2,0),"nee")</f>
        <v>ja</v>
      </c>
      <c r="AX64" s="63">
        <f>IF(facturen[[#This Row],[TNO gecertificeerd]]="nee",0,VLOOKUP(AS64,Data!M:S,3,0)*(AT64/1000))</f>
        <v>0</v>
      </c>
      <c r="AY64" s="63">
        <f>IF(facturen[[#This Row],[TNO gecertificeerd]]="nee",0,VLOOKUP(AS64,Data!M:S,4,0)*AT64)</f>
        <v>0</v>
      </c>
      <c r="AZ64" s="63">
        <f>IF(facturen[[#This Row],[TNO gecertificeerd]]="nee",0,VLOOKUP(AS64,Data!M:S,5,0)*AT64)</f>
        <v>0</v>
      </c>
      <c r="BA64" s="63">
        <f>IF(facturen[[#This Row],[TNO gecertificeerd]]="nee",0,VLOOKUP(AS64,Data!M:S,6,0)*AT64)</f>
        <v>0</v>
      </c>
      <c r="BB64" s="63">
        <f>IF(facturen[[#This Row],[TNO gecertificeerd]]="nee",0,VLOOKUP(AS64,Data!M:S,7,0)*AT64)</f>
        <v>0</v>
      </c>
    </row>
    <row r="65" spans="1:54" x14ac:dyDescent="0.2">
      <c r="A65">
        <v>474431</v>
      </c>
      <c r="B65">
        <v>474487</v>
      </c>
      <c r="C65" t="s">
        <v>156</v>
      </c>
      <c r="D65" t="s">
        <v>257</v>
      </c>
      <c r="E65" t="s">
        <v>56</v>
      </c>
      <c r="F65">
        <v>1</v>
      </c>
      <c r="G65" t="s">
        <v>156</v>
      </c>
      <c r="H65" t="s">
        <v>157</v>
      </c>
      <c r="I65" t="s">
        <v>158</v>
      </c>
      <c r="J65" t="s">
        <v>59</v>
      </c>
      <c r="K65" t="s">
        <v>258</v>
      </c>
      <c r="L65" t="s">
        <v>259</v>
      </c>
      <c r="M65" s="57">
        <v>44267</v>
      </c>
      <c r="N65" s="57">
        <v>44267</v>
      </c>
      <c r="O65" t="s">
        <v>160</v>
      </c>
      <c r="P65"/>
      <c r="Q65"/>
      <c r="R65"/>
      <c r="S65"/>
      <c r="T65"/>
      <c r="U65" t="s">
        <v>357</v>
      </c>
      <c r="V65"/>
      <c r="W65">
        <v>20</v>
      </c>
      <c r="X65" t="s">
        <v>65</v>
      </c>
      <c r="Y65" t="s">
        <v>261</v>
      </c>
      <c r="Z65" t="s">
        <v>262</v>
      </c>
      <c r="AA65" t="s">
        <v>68</v>
      </c>
      <c r="AB65" t="s">
        <v>69</v>
      </c>
      <c r="AC65" t="s">
        <v>70</v>
      </c>
      <c r="AD65">
        <v>140</v>
      </c>
      <c r="AE65" t="s">
        <v>263</v>
      </c>
      <c r="AF65">
        <v>22.24</v>
      </c>
      <c r="AG65">
        <v>444.78</v>
      </c>
      <c r="AH65">
        <v>1004318104</v>
      </c>
      <c r="AI65">
        <v>800800</v>
      </c>
      <c r="AJ65"/>
      <c r="AK65"/>
      <c r="AL65" t="s">
        <v>72</v>
      </c>
      <c r="AM65" t="s">
        <v>73</v>
      </c>
      <c r="AN65" s="1"/>
      <c r="AO65" s="59">
        <f t="shared" si="5"/>
        <v>3</v>
      </c>
      <c r="AP65" s="59" t="str">
        <f>VLOOKUP(AO65,Data!J:K,2,0)</f>
        <v>Maart</v>
      </c>
      <c r="AQ65" s="59">
        <f t="shared" ref="AQ65:AQ128" si="6">IF(AO65&lt;=3,1,IF(AO65&lt;=6,2,IF(AO65&lt;=9,3,IF(AO65&lt;=12,4))))</f>
        <v>1</v>
      </c>
      <c r="AR65" s="60">
        <f t="shared" ref="AR65:AR128" si="7">YEAR(M65)</f>
        <v>2021</v>
      </c>
      <c r="AS65" s="60" t="str">
        <f>VLOOKUP(AD65,Data!D:E,2,0)</f>
        <v>Folie/kunststoffen</v>
      </c>
      <c r="AT65" s="61">
        <f>IF(X65="TON",IF(OR(LEFT(Z65,2)="TO",LEFT(Y65,2)="HA",Y65="TV ALG TON",Y65="AFVALBEL-TON",Y65="TANKW1-TON"),0,W65*1000),IF(OR(X65="KG",X65="LTR"),IF(OR(LEFT(Y65,2)="R ",LEFT(Y65,2)="HA",LEFT(Y65,2)="VK",LEFT(Z65,2)="TO"),0,W65),IF(X65="M3",VLOOKUP(Z65,Data!A:B,2,0)*W65,IF(AND(OR(X65="KEER",X65="STUK"),OR(LEFT(Y65,2)="LE",LEFT(Y65,2)="EL",LEFT(Y65,2)="LV")),VLOOKUP(Z65,Data!A:B,2,0)*W65,IF(X65="MAAND",IF(LEFT(Z65,2)="AB",IF(OR(LEFT(Y65,3)="AB ",LEFT(Y65,3)="ABW"),0,VLOOKUP(Z65,Data!A:B,2,0)*W65*VLOOKUP(AJ65,Data!G:H,2,0)*((N65-M65+1)/30.4)),0),0)))))</f>
        <v>0</v>
      </c>
      <c r="AU65" s="62">
        <f t="shared" ref="AU65:AU128" si="8">IF(AF65&gt;=0,AG65,)</f>
        <v>444.78</v>
      </c>
      <c r="AV65" s="62">
        <f t="shared" ref="AV65:AV128" si="9">IF(AF65&lt;0,-AG65,)</f>
        <v>0</v>
      </c>
      <c r="AW65" s="47" t="str">
        <f>IFERROR(VLOOKUP(AS65,Data!M:S,2,0),"nee")</f>
        <v>ja</v>
      </c>
      <c r="AX65" s="63">
        <f>IF(facturen[[#This Row],[TNO gecertificeerd]]="nee",0,VLOOKUP(AS65,Data!M:S,3,0)*(AT65/1000))</f>
        <v>0</v>
      </c>
      <c r="AY65" s="63">
        <f>IF(facturen[[#This Row],[TNO gecertificeerd]]="nee",0,VLOOKUP(AS65,Data!M:S,4,0)*AT65)</f>
        <v>0</v>
      </c>
      <c r="AZ65" s="63">
        <f>IF(facturen[[#This Row],[TNO gecertificeerd]]="nee",0,VLOOKUP(AS65,Data!M:S,5,0)*AT65)</f>
        <v>0</v>
      </c>
      <c r="BA65" s="63">
        <f>IF(facturen[[#This Row],[TNO gecertificeerd]]="nee",0,VLOOKUP(AS65,Data!M:S,6,0)*AT65)</f>
        <v>0</v>
      </c>
      <c r="BB65" s="63">
        <f>IF(facturen[[#This Row],[TNO gecertificeerd]]="nee",0,VLOOKUP(AS65,Data!M:S,7,0)*AT65)</f>
        <v>0</v>
      </c>
    </row>
    <row r="66" spans="1:54" x14ac:dyDescent="0.2">
      <c r="A66">
        <v>474431</v>
      </c>
      <c r="B66">
        <v>474487</v>
      </c>
      <c r="C66" t="s">
        <v>156</v>
      </c>
      <c r="D66" t="s">
        <v>257</v>
      </c>
      <c r="E66" t="s">
        <v>56</v>
      </c>
      <c r="F66">
        <v>1</v>
      </c>
      <c r="G66" t="s">
        <v>156</v>
      </c>
      <c r="H66" t="s">
        <v>157</v>
      </c>
      <c r="I66" t="s">
        <v>158</v>
      </c>
      <c r="J66" t="s">
        <v>59</v>
      </c>
      <c r="K66" t="s">
        <v>258</v>
      </c>
      <c r="L66" t="s">
        <v>259</v>
      </c>
      <c r="M66" s="57">
        <v>44266</v>
      </c>
      <c r="N66" s="57">
        <v>44266</v>
      </c>
      <c r="O66" t="s">
        <v>160</v>
      </c>
      <c r="P66">
        <v>707100</v>
      </c>
      <c r="Q66" t="s">
        <v>317</v>
      </c>
      <c r="R66">
        <v>200101</v>
      </c>
      <c r="S66" t="s">
        <v>317</v>
      </c>
      <c r="T66" t="s">
        <v>318</v>
      </c>
      <c r="U66" t="s">
        <v>358</v>
      </c>
      <c r="V66" t="s">
        <v>359</v>
      </c>
      <c r="W66">
        <v>2</v>
      </c>
      <c r="X66" t="s">
        <v>65</v>
      </c>
      <c r="Y66" t="s">
        <v>360</v>
      </c>
      <c r="Z66" t="s">
        <v>361</v>
      </c>
      <c r="AA66" t="s">
        <v>68</v>
      </c>
      <c r="AB66" t="s">
        <v>69</v>
      </c>
      <c r="AC66" t="s">
        <v>70</v>
      </c>
      <c r="AD66">
        <v>140</v>
      </c>
      <c r="AE66" t="s">
        <v>362</v>
      </c>
      <c r="AF66">
        <v>0</v>
      </c>
      <c r="AG66">
        <v>0</v>
      </c>
      <c r="AH66">
        <v>1004318104</v>
      </c>
      <c r="AI66">
        <v>800100</v>
      </c>
      <c r="AJ66"/>
      <c r="AK66" t="s">
        <v>363</v>
      </c>
      <c r="AL66" t="s">
        <v>72</v>
      </c>
      <c r="AM66" t="s">
        <v>73</v>
      </c>
      <c r="AN66" s="1"/>
      <c r="AO66" s="59">
        <f t="shared" ref="AO66:AO97" si="10">MONTH(M66)</f>
        <v>3</v>
      </c>
      <c r="AP66" s="59" t="str">
        <f>VLOOKUP(AO66,Data!J:K,2,0)</f>
        <v>Maart</v>
      </c>
      <c r="AQ66" s="59">
        <f t="shared" si="6"/>
        <v>1</v>
      </c>
      <c r="AR66" s="60">
        <f t="shared" si="7"/>
        <v>2021</v>
      </c>
      <c r="AS66" s="60" t="str">
        <f>VLOOKUP(AD66,Data!D:E,2,0)</f>
        <v>Folie/kunststoffen</v>
      </c>
      <c r="AT66" s="61">
        <f>IF(X66="TON",IF(OR(LEFT(Z66,2)="TO",LEFT(Y66,2)="HA",Y66="TV ALG TON",Y66="AFVALBEL-TON",Y66="TANKW1-TON"),0,W66*1000),IF(OR(X66="KG",X66="LTR"),IF(OR(LEFT(Y66,2)="R ",LEFT(Y66,2)="HA",LEFT(Y66,2)="VK",LEFT(Z66,2)="TO"),0,W66),IF(X66="M3",VLOOKUP(Z66,Data!A:B,2,0)*W66,IF(AND(OR(X66="KEER",X66="STUK"),OR(LEFT(Y66,2)="LE",LEFT(Y66,2)="EL",LEFT(Y66,2)="LV")),VLOOKUP(Z66,Data!A:B,2,0)*W66,IF(X66="MAAND",IF(LEFT(Z66,2)="AB",IF(OR(LEFT(Y66,3)="AB ",LEFT(Y66,3)="ABW"),0,VLOOKUP(Z66,Data!A:B,2,0)*W66*VLOOKUP(AJ66,Data!G:H,2,0)*((N66-M66+1)/30.4)),0),0)))))</f>
        <v>20</v>
      </c>
      <c r="AU66" s="62">
        <f t="shared" si="8"/>
        <v>0</v>
      </c>
      <c r="AV66" s="62">
        <f t="shared" si="9"/>
        <v>0</v>
      </c>
      <c r="AW66" s="47" t="str">
        <f>IFERROR(VLOOKUP(AS66,Data!M:S,2,0),"nee")</f>
        <v>ja</v>
      </c>
      <c r="AX66" s="63">
        <f>IF(facturen[[#This Row],[TNO gecertificeerd]]="nee",0,VLOOKUP(AS66,Data!M:S,3,0)*(AT66/1000))</f>
        <v>23.76</v>
      </c>
      <c r="AY66" s="63">
        <f>IF(facturen[[#This Row],[TNO gecertificeerd]]="nee",0,VLOOKUP(AS66,Data!M:S,4,0)*AT66)</f>
        <v>19.600000000000001</v>
      </c>
      <c r="AZ66" s="63">
        <f>IF(facturen[[#This Row],[TNO gecertificeerd]]="nee",0,VLOOKUP(AS66,Data!M:S,5,0)*AT66)</f>
        <v>0</v>
      </c>
      <c r="BA66" s="63">
        <f>IF(facturen[[#This Row],[TNO gecertificeerd]]="nee",0,VLOOKUP(AS66,Data!M:S,6,0)*AT66)</f>
        <v>0.2</v>
      </c>
      <c r="BB66" s="63">
        <f>IF(facturen[[#This Row],[TNO gecertificeerd]]="nee",0,VLOOKUP(AS66,Data!M:S,7,0)*AT66)</f>
        <v>0.2</v>
      </c>
    </row>
    <row r="67" spans="1:54" x14ac:dyDescent="0.2">
      <c r="A67">
        <v>474431</v>
      </c>
      <c r="B67">
        <v>474487</v>
      </c>
      <c r="C67" t="s">
        <v>156</v>
      </c>
      <c r="D67" t="s">
        <v>257</v>
      </c>
      <c r="E67" t="s">
        <v>56</v>
      </c>
      <c r="F67">
        <v>1</v>
      </c>
      <c r="G67" t="s">
        <v>156</v>
      </c>
      <c r="H67" t="s">
        <v>157</v>
      </c>
      <c r="I67" t="s">
        <v>158</v>
      </c>
      <c r="J67" t="s">
        <v>59</v>
      </c>
      <c r="K67" t="s">
        <v>258</v>
      </c>
      <c r="L67" t="s">
        <v>259</v>
      </c>
      <c r="M67" s="57">
        <v>44273</v>
      </c>
      <c r="N67" s="57">
        <v>44273</v>
      </c>
      <c r="O67" t="s">
        <v>160</v>
      </c>
      <c r="P67">
        <v>707100</v>
      </c>
      <c r="Q67" t="s">
        <v>317</v>
      </c>
      <c r="R67">
        <v>200101</v>
      </c>
      <c r="S67" t="s">
        <v>317</v>
      </c>
      <c r="T67" t="s">
        <v>318</v>
      </c>
      <c r="U67" t="s">
        <v>364</v>
      </c>
      <c r="V67" t="s">
        <v>359</v>
      </c>
      <c r="W67">
        <v>2</v>
      </c>
      <c r="X67" t="s">
        <v>65</v>
      </c>
      <c r="Y67" t="s">
        <v>360</v>
      </c>
      <c r="Z67" t="s">
        <v>361</v>
      </c>
      <c r="AA67" t="s">
        <v>68</v>
      </c>
      <c r="AB67" t="s">
        <v>69</v>
      </c>
      <c r="AC67" t="s">
        <v>70</v>
      </c>
      <c r="AD67">
        <v>140</v>
      </c>
      <c r="AE67" t="s">
        <v>362</v>
      </c>
      <c r="AF67">
        <v>0</v>
      </c>
      <c r="AG67">
        <v>0</v>
      </c>
      <c r="AH67">
        <v>1004318104</v>
      </c>
      <c r="AI67">
        <v>800100</v>
      </c>
      <c r="AJ67"/>
      <c r="AK67" t="s">
        <v>363</v>
      </c>
      <c r="AL67" t="s">
        <v>72</v>
      </c>
      <c r="AM67" t="s">
        <v>73</v>
      </c>
      <c r="AN67" s="1"/>
      <c r="AO67" s="59">
        <f t="shared" si="10"/>
        <v>3</v>
      </c>
      <c r="AP67" s="59" t="str">
        <f>VLOOKUP(AO67,Data!J:K,2,0)</f>
        <v>Maart</v>
      </c>
      <c r="AQ67" s="59">
        <f t="shared" si="6"/>
        <v>1</v>
      </c>
      <c r="AR67" s="60">
        <f t="shared" si="7"/>
        <v>2021</v>
      </c>
      <c r="AS67" s="60" t="str">
        <f>VLOOKUP(AD67,Data!D:E,2,0)</f>
        <v>Folie/kunststoffen</v>
      </c>
      <c r="AT67" s="61">
        <f>IF(X67="TON",IF(OR(LEFT(Z67,2)="TO",LEFT(Y67,2)="HA",Y67="TV ALG TON",Y67="AFVALBEL-TON",Y67="TANKW1-TON"),0,W67*1000),IF(OR(X67="KG",X67="LTR"),IF(OR(LEFT(Y67,2)="R ",LEFT(Y67,2)="HA",LEFT(Y67,2)="VK",LEFT(Z67,2)="TO"),0,W67),IF(X67="M3",VLOOKUP(Z67,Data!A:B,2,0)*W67,IF(AND(OR(X67="KEER",X67="STUK"),OR(LEFT(Y67,2)="LE",LEFT(Y67,2)="EL",LEFT(Y67,2)="LV")),VLOOKUP(Z67,Data!A:B,2,0)*W67,IF(X67="MAAND",IF(LEFT(Z67,2)="AB",IF(OR(LEFT(Y67,3)="AB ",LEFT(Y67,3)="ABW"),0,VLOOKUP(Z67,Data!A:B,2,0)*W67*VLOOKUP(AJ67,Data!G:H,2,0)*((N67-M67+1)/30.4)),0),0)))))</f>
        <v>20</v>
      </c>
      <c r="AU67" s="62">
        <f t="shared" si="8"/>
        <v>0</v>
      </c>
      <c r="AV67" s="62">
        <f t="shared" si="9"/>
        <v>0</v>
      </c>
      <c r="AW67" s="47" t="str">
        <f>IFERROR(VLOOKUP(AS67,Data!M:S,2,0),"nee")</f>
        <v>ja</v>
      </c>
      <c r="AX67" s="63">
        <f>IF(facturen[[#This Row],[TNO gecertificeerd]]="nee",0,VLOOKUP(AS67,Data!M:S,3,0)*(AT67/1000))</f>
        <v>23.76</v>
      </c>
      <c r="AY67" s="63">
        <f>IF(facturen[[#This Row],[TNO gecertificeerd]]="nee",0,VLOOKUP(AS67,Data!M:S,4,0)*AT67)</f>
        <v>19.600000000000001</v>
      </c>
      <c r="AZ67" s="63">
        <f>IF(facturen[[#This Row],[TNO gecertificeerd]]="nee",0,VLOOKUP(AS67,Data!M:S,5,0)*AT67)</f>
        <v>0</v>
      </c>
      <c r="BA67" s="63">
        <f>IF(facturen[[#This Row],[TNO gecertificeerd]]="nee",0,VLOOKUP(AS67,Data!M:S,6,0)*AT67)</f>
        <v>0.2</v>
      </c>
      <c r="BB67" s="63">
        <f>IF(facturen[[#This Row],[TNO gecertificeerd]]="nee",0,VLOOKUP(AS67,Data!M:S,7,0)*AT67)</f>
        <v>0.2</v>
      </c>
    </row>
    <row r="68" spans="1:54" x14ac:dyDescent="0.2">
      <c r="A68">
        <v>474431</v>
      </c>
      <c r="B68">
        <v>474477</v>
      </c>
      <c r="C68" t="s">
        <v>121</v>
      </c>
      <c r="D68" t="s">
        <v>257</v>
      </c>
      <c r="E68" t="s">
        <v>56</v>
      </c>
      <c r="F68">
        <v>1</v>
      </c>
      <c r="G68" t="s">
        <v>121</v>
      </c>
      <c r="H68" t="s">
        <v>122</v>
      </c>
      <c r="I68" t="s">
        <v>123</v>
      </c>
      <c r="J68" t="s">
        <v>59</v>
      </c>
      <c r="K68" t="s">
        <v>315</v>
      </c>
      <c r="L68" t="s">
        <v>316</v>
      </c>
      <c r="M68" s="57">
        <v>44278</v>
      </c>
      <c r="N68" s="57">
        <v>44278</v>
      </c>
      <c r="O68" t="s">
        <v>125</v>
      </c>
      <c r="P68">
        <v>707100</v>
      </c>
      <c r="Q68" t="s">
        <v>317</v>
      </c>
      <c r="R68">
        <v>200101</v>
      </c>
      <c r="S68" t="s">
        <v>317</v>
      </c>
      <c r="T68" t="s">
        <v>318</v>
      </c>
      <c r="U68" t="s">
        <v>365</v>
      </c>
      <c r="V68" t="s">
        <v>127</v>
      </c>
      <c r="W68">
        <v>1</v>
      </c>
      <c r="X68" t="s">
        <v>65</v>
      </c>
      <c r="Y68" t="s">
        <v>320</v>
      </c>
      <c r="Z68" t="s">
        <v>321</v>
      </c>
      <c r="AA68" t="s">
        <v>68</v>
      </c>
      <c r="AB68" t="s">
        <v>69</v>
      </c>
      <c r="AC68" t="s">
        <v>70</v>
      </c>
      <c r="AD68">
        <v>30</v>
      </c>
      <c r="AE68" t="s">
        <v>322</v>
      </c>
      <c r="AF68">
        <v>11.08</v>
      </c>
      <c r="AG68">
        <v>11.08</v>
      </c>
      <c r="AH68">
        <v>1004318104</v>
      </c>
      <c r="AI68">
        <v>800100</v>
      </c>
      <c r="AJ68"/>
      <c r="AK68" t="s">
        <v>323</v>
      </c>
      <c r="AL68" t="s">
        <v>72</v>
      </c>
      <c r="AM68" t="s">
        <v>73</v>
      </c>
      <c r="AN68" s="1"/>
      <c r="AO68" s="59">
        <f t="shared" si="10"/>
        <v>3</v>
      </c>
      <c r="AP68" s="59" t="str">
        <f>VLOOKUP(AO68,Data!J:K,2,0)</f>
        <v>Maart</v>
      </c>
      <c r="AQ68" s="59">
        <f t="shared" si="6"/>
        <v>1</v>
      </c>
      <c r="AR68" s="60">
        <f t="shared" si="7"/>
        <v>2021</v>
      </c>
      <c r="AS68" s="60" t="str">
        <f>VLOOKUP(AD68,Data!D:E,2,0)</f>
        <v>Papier/Karton</v>
      </c>
      <c r="AT68" s="61">
        <f>IF(X68="TON",IF(OR(LEFT(Z68,2)="TO",LEFT(Y68,2)="HA",Y68="TV ALG TON",Y68="AFVALBEL-TON",Y68="TANKW1-TON"),0,W68*1000),IF(OR(X68="KG",X68="LTR"),IF(OR(LEFT(Y68,2)="R ",LEFT(Y68,2)="HA",LEFT(Y68,2)="VK",LEFT(Z68,2)="TO"),0,W68),IF(X68="M3",VLOOKUP(Z68,Data!A:B,2,0)*W68,IF(AND(OR(X68="KEER",X68="STUK"),OR(LEFT(Y68,2)="LE",LEFT(Y68,2)="EL",LEFT(Y68,2)="LV")),VLOOKUP(Z68,Data!A:B,2,0)*W68,IF(X68="MAAND",IF(LEFT(Z68,2)="AB",IF(OR(LEFT(Y68,3)="AB ",LEFT(Y68,3)="ABW"),0,VLOOKUP(Z68,Data!A:B,2,0)*W68*VLOOKUP(AJ68,Data!G:H,2,0)*((N68-M68+1)/30.4)),0),0)))))</f>
        <v>28</v>
      </c>
      <c r="AU68" s="62">
        <f t="shared" si="8"/>
        <v>11.08</v>
      </c>
      <c r="AV68" s="62">
        <f t="shared" si="9"/>
        <v>0</v>
      </c>
      <c r="AW68" s="47" t="str">
        <f>IFERROR(VLOOKUP(AS68,Data!M:S,2,0),"nee")</f>
        <v>ja</v>
      </c>
      <c r="AX68" s="63">
        <f>IF(facturen[[#This Row],[TNO gecertificeerd]]="nee",0,VLOOKUP(AS68,Data!M:S,3,0)*(AT68/1000))</f>
        <v>4.1440000000000001</v>
      </c>
      <c r="AY68" s="63">
        <f>IF(facturen[[#This Row],[TNO gecertificeerd]]="nee",0,VLOOKUP(AS68,Data!M:S,4,0)*AT68)</f>
        <v>22.12</v>
      </c>
      <c r="AZ68" s="63">
        <f>IF(facturen[[#This Row],[TNO gecertificeerd]]="nee",0,VLOOKUP(AS68,Data!M:S,5,0)*AT68)</f>
        <v>2.2400000000000002</v>
      </c>
      <c r="BA68" s="63">
        <f>IF(facturen[[#This Row],[TNO gecertificeerd]]="nee",0,VLOOKUP(AS68,Data!M:S,6,0)*AT68)</f>
        <v>2.2400000000000002</v>
      </c>
      <c r="BB68" s="63">
        <f>IF(facturen[[#This Row],[TNO gecertificeerd]]="nee",0,VLOOKUP(AS68,Data!M:S,7,0)*AT68)</f>
        <v>1.4000000000000001</v>
      </c>
    </row>
    <row r="69" spans="1:54" x14ac:dyDescent="0.2">
      <c r="A69">
        <v>474431</v>
      </c>
      <c r="B69">
        <v>474431</v>
      </c>
      <c r="C69" t="s">
        <v>366</v>
      </c>
      <c r="D69" t="s">
        <v>55</v>
      </c>
      <c r="E69" t="s">
        <v>56</v>
      </c>
      <c r="F69">
        <v>1</v>
      </c>
      <c r="G69" t="s">
        <v>366</v>
      </c>
      <c r="H69" t="s">
        <v>367</v>
      </c>
      <c r="I69" t="s">
        <v>368</v>
      </c>
      <c r="J69" t="s">
        <v>59</v>
      </c>
      <c r="K69" t="s">
        <v>369</v>
      </c>
      <c r="L69" t="s">
        <v>61</v>
      </c>
      <c r="M69" s="57">
        <v>44292</v>
      </c>
      <c r="N69" s="57">
        <v>44292</v>
      </c>
      <c r="O69"/>
      <c r="P69"/>
      <c r="Q69"/>
      <c r="R69"/>
      <c r="S69"/>
      <c r="T69"/>
      <c r="U69" t="s">
        <v>370</v>
      </c>
      <c r="V69" t="s">
        <v>371</v>
      </c>
      <c r="W69">
        <v>1</v>
      </c>
      <c r="X69" t="s">
        <v>65</v>
      </c>
      <c r="Y69" t="s">
        <v>372</v>
      </c>
      <c r="Z69" t="s">
        <v>373</v>
      </c>
      <c r="AA69" t="s">
        <v>68</v>
      </c>
      <c r="AB69" t="s">
        <v>69</v>
      </c>
      <c r="AC69" t="s">
        <v>70</v>
      </c>
      <c r="AD69">
        <v>35</v>
      </c>
      <c r="AE69" t="s">
        <v>374</v>
      </c>
      <c r="AF69">
        <v>74.13</v>
      </c>
      <c r="AG69">
        <v>74.13</v>
      </c>
      <c r="AH69">
        <v>1004429006</v>
      </c>
      <c r="AI69">
        <v>800100</v>
      </c>
      <c r="AJ69"/>
      <c r="AK69">
        <v>20302</v>
      </c>
      <c r="AL69" t="s">
        <v>72</v>
      </c>
      <c r="AM69" t="s">
        <v>73</v>
      </c>
      <c r="AN69" s="1"/>
      <c r="AO69" s="59">
        <f t="shared" si="10"/>
        <v>4</v>
      </c>
      <c r="AP69" s="59" t="str">
        <f>VLOOKUP(AO69,Data!J:K,2,0)</f>
        <v>April</v>
      </c>
      <c r="AQ69" s="59">
        <f t="shared" si="6"/>
        <v>2</v>
      </c>
      <c r="AR69" s="60">
        <f t="shared" si="7"/>
        <v>2021</v>
      </c>
      <c r="AS69" s="60" t="str">
        <f>VLOOKUP(AD69,Data!D:E,2,0)</f>
        <v>Vertrouwelijk papier</v>
      </c>
      <c r="AT69" s="61">
        <f>IF(X69="TON",IF(OR(LEFT(Z69,2)="TO",LEFT(Y69,2)="HA",Y69="TV ALG TON",Y69="AFVALBEL-TON",Y69="TANKW1-TON"),0,W69*1000),IF(OR(X69="KG",X69="LTR"),IF(OR(LEFT(Y69,2)="R ",LEFT(Y69,2)="HA",LEFT(Y69,2)="VK",LEFT(Z69,2)="TO"),0,W69),IF(X69="M3",VLOOKUP(Z69,Data!A:B,2,0)*W69,IF(AND(OR(X69="KEER",X69="STUK"),OR(LEFT(Y69,2)="LE",LEFT(Y69,2)="EL",LEFT(Y69,2)="LV")),VLOOKUP(Z69,Data!A:B,2,0)*W69,IF(X69="MAAND",IF(LEFT(Z69,2)="AB",IF(OR(LEFT(Y69,3)="AB ",LEFT(Y69,3)="ABW"),0,VLOOKUP(Z69,Data!A:B,2,0)*W69*VLOOKUP(AJ69,Data!G:H,2,0)*((N69-M69+1)/30.4)),0),0)))))</f>
        <v>0</v>
      </c>
      <c r="AU69" s="62">
        <f t="shared" si="8"/>
        <v>74.13</v>
      </c>
      <c r="AV69" s="62">
        <f t="shared" si="9"/>
        <v>0</v>
      </c>
      <c r="AW69" s="47" t="str">
        <f>IFERROR(VLOOKUP(AS69,Data!M:S,2,0),"nee")</f>
        <v>ja</v>
      </c>
      <c r="AX69" s="63">
        <f>IF(facturen[[#This Row],[TNO gecertificeerd]]="nee",0,VLOOKUP(AS69,Data!M:S,3,0)*(AT69/1000))</f>
        <v>0</v>
      </c>
      <c r="AY69" s="63">
        <f>IF(facturen[[#This Row],[TNO gecertificeerd]]="nee",0,VLOOKUP(AS69,Data!M:S,4,0)*AT69)</f>
        <v>0</v>
      </c>
      <c r="AZ69" s="63">
        <f>IF(facturen[[#This Row],[TNO gecertificeerd]]="nee",0,VLOOKUP(AS69,Data!M:S,5,0)*AT69)</f>
        <v>0</v>
      </c>
      <c r="BA69" s="63">
        <f>IF(facturen[[#This Row],[TNO gecertificeerd]]="nee",0,VLOOKUP(AS69,Data!M:S,6,0)*AT69)</f>
        <v>0</v>
      </c>
      <c r="BB69" s="63">
        <f>IF(facturen[[#This Row],[TNO gecertificeerd]]="nee",0,VLOOKUP(AS69,Data!M:S,7,0)*AT69)</f>
        <v>0</v>
      </c>
    </row>
    <row r="70" spans="1:54" x14ac:dyDescent="0.2">
      <c r="A70">
        <v>474431</v>
      </c>
      <c r="B70">
        <v>474487</v>
      </c>
      <c r="C70" t="s">
        <v>156</v>
      </c>
      <c r="D70" t="s">
        <v>257</v>
      </c>
      <c r="E70" t="s">
        <v>56</v>
      </c>
      <c r="F70">
        <v>1</v>
      </c>
      <c r="G70" t="s">
        <v>156</v>
      </c>
      <c r="H70" t="s">
        <v>157</v>
      </c>
      <c r="I70" t="s">
        <v>158</v>
      </c>
      <c r="J70" t="s">
        <v>59</v>
      </c>
      <c r="K70" t="s">
        <v>258</v>
      </c>
      <c r="L70" t="s">
        <v>259</v>
      </c>
      <c r="M70" s="57">
        <v>44294</v>
      </c>
      <c r="N70" s="57">
        <v>44294</v>
      </c>
      <c r="O70" t="s">
        <v>160</v>
      </c>
      <c r="P70">
        <v>707100</v>
      </c>
      <c r="Q70" t="s">
        <v>317</v>
      </c>
      <c r="R70">
        <v>200101</v>
      </c>
      <c r="S70" t="s">
        <v>317</v>
      </c>
      <c r="T70" t="s">
        <v>318</v>
      </c>
      <c r="U70" t="s">
        <v>375</v>
      </c>
      <c r="V70" t="s">
        <v>359</v>
      </c>
      <c r="W70">
        <v>1</v>
      </c>
      <c r="X70" t="s">
        <v>65</v>
      </c>
      <c r="Y70" t="s">
        <v>360</v>
      </c>
      <c r="Z70" t="s">
        <v>361</v>
      </c>
      <c r="AA70" t="s">
        <v>68</v>
      </c>
      <c r="AB70" t="s">
        <v>69</v>
      </c>
      <c r="AC70" t="s">
        <v>70</v>
      </c>
      <c r="AD70">
        <v>140</v>
      </c>
      <c r="AE70" t="s">
        <v>362</v>
      </c>
      <c r="AF70">
        <v>0</v>
      </c>
      <c r="AG70">
        <v>0</v>
      </c>
      <c r="AH70">
        <v>1004429006</v>
      </c>
      <c r="AI70">
        <v>800100</v>
      </c>
      <c r="AJ70"/>
      <c r="AK70" t="s">
        <v>363</v>
      </c>
      <c r="AL70" t="s">
        <v>72</v>
      </c>
      <c r="AM70" t="s">
        <v>73</v>
      </c>
      <c r="AN70" s="1"/>
      <c r="AO70" s="59">
        <f t="shared" si="10"/>
        <v>4</v>
      </c>
      <c r="AP70" s="59" t="str">
        <f>VLOOKUP(AO70,Data!J:K,2,0)</f>
        <v>April</v>
      </c>
      <c r="AQ70" s="59">
        <f t="shared" si="6"/>
        <v>2</v>
      </c>
      <c r="AR70" s="60">
        <f t="shared" si="7"/>
        <v>2021</v>
      </c>
      <c r="AS70" s="60" t="str">
        <f>VLOOKUP(AD70,Data!D:E,2,0)</f>
        <v>Folie/kunststoffen</v>
      </c>
      <c r="AT70" s="61">
        <f>IF(X70="TON",IF(OR(LEFT(Z70,2)="TO",LEFT(Y70,2)="HA",Y70="TV ALG TON",Y70="AFVALBEL-TON",Y70="TANKW1-TON"),0,W70*1000),IF(OR(X70="KG",X70="LTR"),IF(OR(LEFT(Y70,2)="R ",LEFT(Y70,2)="HA",LEFT(Y70,2)="VK",LEFT(Z70,2)="TO"),0,W70),IF(X70="M3",VLOOKUP(Z70,Data!A:B,2,0)*W70,IF(AND(OR(X70="KEER",X70="STUK"),OR(LEFT(Y70,2)="LE",LEFT(Y70,2)="EL",LEFT(Y70,2)="LV")),VLOOKUP(Z70,Data!A:B,2,0)*W70,IF(X70="MAAND",IF(LEFT(Z70,2)="AB",IF(OR(LEFT(Y70,3)="AB ",LEFT(Y70,3)="ABW"),0,VLOOKUP(Z70,Data!A:B,2,0)*W70*VLOOKUP(AJ70,Data!G:H,2,0)*((N70-M70+1)/30.4)),0),0)))))</f>
        <v>10</v>
      </c>
      <c r="AU70" s="62">
        <f t="shared" si="8"/>
        <v>0</v>
      </c>
      <c r="AV70" s="62">
        <f t="shared" si="9"/>
        <v>0</v>
      </c>
      <c r="AW70" s="47" t="str">
        <f>IFERROR(VLOOKUP(AS70,Data!M:S,2,0),"nee")</f>
        <v>ja</v>
      </c>
      <c r="AX70" s="63">
        <f>IF(facturen[[#This Row],[TNO gecertificeerd]]="nee",0,VLOOKUP(AS70,Data!M:S,3,0)*(AT70/1000))</f>
        <v>11.88</v>
      </c>
      <c r="AY70" s="63">
        <f>IF(facturen[[#This Row],[TNO gecertificeerd]]="nee",0,VLOOKUP(AS70,Data!M:S,4,0)*AT70)</f>
        <v>9.8000000000000007</v>
      </c>
      <c r="AZ70" s="63">
        <f>IF(facturen[[#This Row],[TNO gecertificeerd]]="nee",0,VLOOKUP(AS70,Data!M:S,5,0)*AT70)</f>
        <v>0</v>
      </c>
      <c r="BA70" s="63">
        <f>IF(facturen[[#This Row],[TNO gecertificeerd]]="nee",0,VLOOKUP(AS70,Data!M:S,6,0)*AT70)</f>
        <v>0.1</v>
      </c>
      <c r="BB70" s="63">
        <f>IF(facturen[[#This Row],[TNO gecertificeerd]]="nee",0,VLOOKUP(AS70,Data!M:S,7,0)*AT70)</f>
        <v>0.1</v>
      </c>
    </row>
    <row r="71" spans="1:54" x14ac:dyDescent="0.2">
      <c r="A71">
        <v>474431</v>
      </c>
      <c r="B71">
        <v>474487</v>
      </c>
      <c r="C71" t="s">
        <v>156</v>
      </c>
      <c r="D71" t="s">
        <v>257</v>
      </c>
      <c r="E71" t="s">
        <v>56</v>
      </c>
      <c r="F71">
        <v>1</v>
      </c>
      <c r="G71" t="s">
        <v>156</v>
      </c>
      <c r="H71" t="s">
        <v>157</v>
      </c>
      <c r="I71" t="s">
        <v>158</v>
      </c>
      <c r="J71" t="s">
        <v>59</v>
      </c>
      <c r="K71" t="s">
        <v>258</v>
      </c>
      <c r="L71" t="s">
        <v>259</v>
      </c>
      <c r="M71" s="57">
        <v>44308</v>
      </c>
      <c r="N71" s="57">
        <v>44308</v>
      </c>
      <c r="O71" t="s">
        <v>160</v>
      </c>
      <c r="P71">
        <v>707100</v>
      </c>
      <c r="Q71" t="s">
        <v>317</v>
      </c>
      <c r="R71">
        <v>200101</v>
      </c>
      <c r="S71" t="s">
        <v>317</v>
      </c>
      <c r="T71" t="s">
        <v>318</v>
      </c>
      <c r="U71" t="s">
        <v>376</v>
      </c>
      <c r="V71" t="s">
        <v>359</v>
      </c>
      <c r="W71">
        <v>1</v>
      </c>
      <c r="X71" t="s">
        <v>65</v>
      </c>
      <c r="Y71" t="s">
        <v>360</v>
      </c>
      <c r="Z71" t="s">
        <v>361</v>
      </c>
      <c r="AA71" t="s">
        <v>68</v>
      </c>
      <c r="AB71" t="s">
        <v>69</v>
      </c>
      <c r="AC71" t="s">
        <v>70</v>
      </c>
      <c r="AD71">
        <v>140</v>
      </c>
      <c r="AE71" t="s">
        <v>362</v>
      </c>
      <c r="AF71">
        <v>0</v>
      </c>
      <c r="AG71">
        <v>0</v>
      </c>
      <c r="AH71">
        <v>1004429006</v>
      </c>
      <c r="AI71">
        <v>800100</v>
      </c>
      <c r="AJ71"/>
      <c r="AK71" t="s">
        <v>363</v>
      </c>
      <c r="AL71" t="s">
        <v>72</v>
      </c>
      <c r="AM71" t="s">
        <v>73</v>
      </c>
      <c r="AN71" s="1"/>
      <c r="AO71" s="59">
        <f t="shared" si="10"/>
        <v>4</v>
      </c>
      <c r="AP71" s="59" t="str">
        <f>VLOOKUP(AO71,Data!J:K,2,0)</f>
        <v>April</v>
      </c>
      <c r="AQ71" s="59">
        <f t="shared" si="6"/>
        <v>2</v>
      </c>
      <c r="AR71" s="60">
        <f t="shared" si="7"/>
        <v>2021</v>
      </c>
      <c r="AS71" s="60" t="str">
        <f>VLOOKUP(AD71,Data!D:E,2,0)</f>
        <v>Folie/kunststoffen</v>
      </c>
      <c r="AT71" s="61">
        <f>IF(X71="TON",IF(OR(LEFT(Z71,2)="TO",LEFT(Y71,2)="HA",Y71="TV ALG TON",Y71="AFVALBEL-TON",Y71="TANKW1-TON"),0,W71*1000),IF(OR(X71="KG",X71="LTR"),IF(OR(LEFT(Y71,2)="R ",LEFT(Y71,2)="HA",LEFT(Y71,2)="VK",LEFT(Z71,2)="TO"),0,W71),IF(X71="M3",VLOOKUP(Z71,Data!A:B,2,0)*W71,IF(AND(OR(X71="KEER",X71="STUK"),OR(LEFT(Y71,2)="LE",LEFT(Y71,2)="EL",LEFT(Y71,2)="LV")),VLOOKUP(Z71,Data!A:B,2,0)*W71,IF(X71="MAAND",IF(LEFT(Z71,2)="AB",IF(OR(LEFT(Y71,3)="AB ",LEFT(Y71,3)="ABW"),0,VLOOKUP(Z71,Data!A:B,2,0)*W71*VLOOKUP(AJ71,Data!G:H,2,0)*((N71-M71+1)/30.4)),0),0)))))</f>
        <v>10</v>
      </c>
      <c r="AU71" s="62">
        <f t="shared" si="8"/>
        <v>0</v>
      </c>
      <c r="AV71" s="62">
        <f t="shared" si="9"/>
        <v>0</v>
      </c>
      <c r="AW71" s="47" t="str">
        <f>IFERROR(VLOOKUP(AS71,Data!M:S,2,0),"nee")</f>
        <v>ja</v>
      </c>
      <c r="AX71" s="63">
        <f>IF(facturen[[#This Row],[TNO gecertificeerd]]="nee",0,VLOOKUP(AS71,Data!M:S,3,0)*(AT71/1000))</f>
        <v>11.88</v>
      </c>
      <c r="AY71" s="63">
        <f>IF(facturen[[#This Row],[TNO gecertificeerd]]="nee",0,VLOOKUP(AS71,Data!M:S,4,0)*AT71)</f>
        <v>9.8000000000000007</v>
      </c>
      <c r="AZ71" s="63">
        <f>IF(facturen[[#This Row],[TNO gecertificeerd]]="nee",0,VLOOKUP(AS71,Data!M:S,5,0)*AT71)</f>
        <v>0</v>
      </c>
      <c r="BA71" s="63">
        <f>IF(facturen[[#This Row],[TNO gecertificeerd]]="nee",0,VLOOKUP(AS71,Data!M:S,6,0)*AT71)</f>
        <v>0.1</v>
      </c>
      <c r="BB71" s="63">
        <f>IF(facturen[[#This Row],[TNO gecertificeerd]]="nee",0,VLOOKUP(AS71,Data!M:S,7,0)*AT71)</f>
        <v>0.1</v>
      </c>
    </row>
    <row r="72" spans="1:54" x14ac:dyDescent="0.2">
      <c r="A72">
        <v>474431</v>
      </c>
      <c r="B72">
        <v>474487</v>
      </c>
      <c r="C72" t="s">
        <v>156</v>
      </c>
      <c r="D72" t="s">
        <v>257</v>
      </c>
      <c r="E72" t="s">
        <v>56</v>
      </c>
      <c r="F72">
        <v>1</v>
      </c>
      <c r="G72" t="s">
        <v>156</v>
      </c>
      <c r="H72" t="s">
        <v>157</v>
      </c>
      <c r="I72" t="s">
        <v>158</v>
      </c>
      <c r="J72" t="s">
        <v>59</v>
      </c>
      <c r="K72" t="s">
        <v>377</v>
      </c>
      <c r="L72" t="s">
        <v>334</v>
      </c>
      <c r="M72" s="57">
        <v>44335</v>
      </c>
      <c r="N72" s="57">
        <v>44335</v>
      </c>
      <c r="O72" t="s">
        <v>160</v>
      </c>
      <c r="P72">
        <v>707100</v>
      </c>
      <c r="Q72" t="s">
        <v>317</v>
      </c>
      <c r="R72">
        <v>200101</v>
      </c>
      <c r="S72" t="s">
        <v>317</v>
      </c>
      <c r="T72" t="s">
        <v>318</v>
      </c>
      <c r="U72" t="s">
        <v>378</v>
      </c>
      <c r="V72" t="s">
        <v>306</v>
      </c>
      <c r="W72">
        <v>2</v>
      </c>
      <c r="X72" t="s">
        <v>265</v>
      </c>
      <c r="Y72" t="s">
        <v>336</v>
      </c>
      <c r="Z72" t="s">
        <v>337</v>
      </c>
      <c r="AA72" t="s">
        <v>68</v>
      </c>
      <c r="AB72" t="s">
        <v>69</v>
      </c>
      <c r="AC72" t="s">
        <v>70</v>
      </c>
      <c r="AD72">
        <v>30</v>
      </c>
      <c r="AE72" t="s">
        <v>338</v>
      </c>
      <c r="AF72">
        <v>0</v>
      </c>
      <c r="AG72">
        <v>0</v>
      </c>
      <c r="AH72">
        <v>1004493829</v>
      </c>
      <c r="AI72">
        <v>800100</v>
      </c>
      <c r="AJ72"/>
      <c r="AK72" t="s">
        <v>341</v>
      </c>
      <c r="AL72" t="s">
        <v>204</v>
      </c>
      <c r="AM72" t="s">
        <v>73</v>
      </c>
      <c r="AN72" s="1"/>
      <c r="AO72" s="59">
        <f t="shared" si="10"/>
        <v>5</v>
      </c>
      <c r="AP72" s="59" t="str">
        <f>VLOOKUP(AO72,Data!J:K,2,0)</f>
        <v>Mei</v>
      </c>
      <c r="AQ72" s="59">
        <f t="shared" si="6"/>
        <v>2</v>
      </c>
      <c r="AR72" s="60">
        <f t="shared" si="7"/>
        <v>2021</v>
      </c>
      <c r="AS72" s="60" t="str">
        <f>VLOOKUP(AD72,Data!D:E,2,0)</f>
        <v>Papier/Karton</v>
      </c>
      <c r="AT72" s="61">
        <f>IF(X72="TON",IF(OR(LEFT(Z72,2)="TO",LEFT(Y72,2)="HA",Y72="TV ALG TON",Y72="AFVALBEL-TON",Y72="TANKW1-TON"),0,W72*1000),IF(OR(X72="KG",X72="LTR"),IF(OR(LEFT(Y72,2)="R ",LEFT(Y72,2)="HA",LEFT(Y72,2)="VK",LEFT(Z72,2)="TO"),0,W72),IF(X72="M3",VLOOKUP(Z72,Data!A:B,2,0)*W72,IF(AND(OR(X72="KEER",X72="STUK"),OR(LEFT(Y72,2)="LE",LEFT(Y72,2)="EL",LEFT(Y72,2)="LV")),VLOOKUP(Z72,Data!A:B,2,0)*W72,IF(X72="MAAND",IF(LEFT(Z72,2)="AB",IF(OR(LEFT(Y72,3)="AB ",LEFT(Y72,3)="ABW"),0,VLOOKUP(Z72,Data!A:B,2,0)*W72*VLOOKUP(AJ72,Data!G:H,2,0)*((N72-M72+1)/30.4)),0),0)))))</f>
        <v>0</v>
      </c>
      <c r="AU72" s="62">
        <f t="shared" si="8"/>
        <v>0</v>
      </c>
      <c r="AV72" s="62">
        <f t="shared" si="9"/>
        <v>0</v>
      </c>
      <c r="AW72" s="47" t="str">
        <f>IFERROR(VLOOKUP(AS72,Data!M:S,2,0),"nee")</f>
        <v>ja</v>
      </c>
      <c r="AX72" s="63">
        <f>IF(facturen[[#This Row],[TNO gecertificeerd]]="nee",0,VLOOKUP(AS72,Data!M:S,3,0)*(AT72/1000))</f>
        <v>0</v>
      </c>
      <c r="AY72" s="63">
        <f>IF(facturen[[#This Row],[TNO gecertificeerd]]="nee",0,VLOOKUP(AS72,Data!M:S,4,0)*AT72)</f>
        <v>0</v>
      </c>
      <c r="AZ72" s="63">
        <f>IF(facturen[[#This Row],[TNO gecertificeerd]]="nee",0,VLOOKUP(AS72,Data!M:S,5,0)*AT72)</f>
        <v>0</v>
      </c>
      <c r="BA72" s="63">
        <f>IF(facturen[[#This Row],[TNO gecertificeerd]]="nee",0,VLOOKUP(AS72,Data!M:S,6,0)*AT72)</f>
        <v>0</v>
      </c>
      <c r="BB72" s="63">
        <f>IF(facturen[[#This Row],[TNO gecertificeerd]]="nee",0,VLOOKUP(AS72,Data!M:S,7,0)*AT72)</f>
        <v>0</v>
      </c>
    </row>
    <row r="73" spans="1:54" x14ac:dyDescent="0.2">
      <c r="A73">
        <v>474431</v>
      </c>
      <c r="B73">
        <v>474477</v>
      </c>
      <c r="C73" t="s">
        <v>121</v>
      </c>
      <c r="D73" t="s">
        <v>257</v>
      </c>
      <c r="E73" t="s">
        <v>56</v>
      </c>
      <c r="F73">
        <v>1</v>
      </c>
      <c r="G73" t="s">
        <v>121</v>
      </c>
      <c r="H73" t="s">
        <v>122</v>
      </c>
      <c r="I73" t="s">
        <v>123</v>
      </c>
      <c r="J73" t="s">
        <v>59</v>
      </c>
      <c r="K73" t="s">
        <v>315</v>
      </c>
      <c r="L73" t="s">
        <v>316</v>
      </c>
      <c r="M73" s="57">
        <v>44337</v>
      </c>
      <c r="N73" s="57">
        <v>44337</v>
      </c>
      <c r="O73" t="s">
        <v>125</v>
      </c>
      <c r="P73">
        <v>707100</v>
      </c>
      <c r="Q73" t="s">
        <v>317</v>
      </c>
      <c r="R73">
        <v>200101</v>
      </c>
      <c r="S73" t="s">
        <v>317</v>
      </c>
      <c r="T73" t="s">
        <v>318</v>
      </c>
      <c r="U73" t="s">
        <v>379</v>
      </c>
      <c r="V73" t="s">
        <v>127</v>
      </c>
      <c r="W73">
        <v>0</v>
      </c>
      <c r="X73" t="s">
        <v>65</v>
      </c>
      <c r="Y73" t="s">
        <v>320</v>
      </c>
      <c r="Z73" t="s">
        <v>321</v>
      </c>
      <c r="AA73" t="s">
        <v>68</v>
      </c>
      <c r="AB73" t="s">
        <v>69</v>
      </c>
      <c r="AC73" t="s">
        <v>70</v>
      </c>
      <c r="AD73">
        <v>30</v>
      </c>
      <c r="AE73" t="s">
        <v>322</v>
      </c>
      <c r="AF73">
        <v>0</v>
      </c>
      <c r="AG73">
        <v>0</v>
      </c>
      <c r="AH73">
        <v>1004493829</v>
      </c>
      <c r="AI73">
        <v>800100</v>
      </c>
      <c r="AJ73"/>
      <c r="AK73" t="s">
        <v>332</v>
      </c>
      <c r="AL73" t="s">
        <v>72</v>
      </c>
      <c r="AM73" t="s">
        <v>73</v>
      </c>
      <c r="AN73" s="1"/>
      <c r="AO73" s="59">
        <f t="shared" si="10"/>
        <v>5</v>
      </c>
      <c r="AP73" s="59" t="str">
        <f>VLOOKUP(AO73,Data!J:K,2,0)</f>
        <v>Mei</v>
      </c>
      <c r="AQ73" s="59">
        <f t="shared" si="6"/>
        <v>2</v>
      </c>
      <c r="AR73" s="60">
        <f t="shared" si="7"/>
        <v>2021</v>
      </c>
      <c r="AS73" s="60" t="str">
        <f>VLOOKUP(AD73,Data!D:E,2,0)</f>
        <v>Papier/Karton</v>
      </c>
      <c r="AT73" s="61">
        <f>IF(X73="TON",IF(OR(LEFT(Z73,2)="TO",LEFT(Y73,2)="HA",Y73="TV ALG TON",Y73="AFVALBEL-TON",Y73="TANKW1-TON"),0,W73*1000),IF(OR(X73="KG",X73="LTR"),IF(OR(LEFT(Y73,2)="R ",LEFT(Y73,2)="HA",LEFT(Y73,2)="VK",LEFT(Z73,2)="TO"),0,W73),IF(X73="M3",VLOOKUP(Z73,Data!A:B,2,0)*W73,IF(AND(OR(X73="KEER",X73="STUK"),OR(LEFT(Y73,2)="LE",LEFT(Y73,2)="EL",LEFT(Y73,2)="LV")),VLOOKUP(Z73,Data!A:B,2,0)*W73,IF(X73="MAAND",IF(LEFT(Z73,2)="AB",IF(OR(LEFT(Y73,3)="AB ",LEFT(Y73,3)="ABW"),0,VLOOKUP(Z73,Data!A:B,2,0)*W73*VLOOKUP(AJ73,Data!G:H,2,0)*((N73-M73+1)/30.4)),0),0)))))</f>
        <v>0</v>
      </c>
      <c r="AU73" s="62">
        <f t="shared" si="8"/>
        <v>0</v>
      </c>
      <c r="AV73" s="62">
        <f t="shared" si="9"/>
        <v>0</v>
      </c>
      <c r="AW73" s="47" t="str">
        <f>IFERROR(VLOOKUP(AS73,Data!M:S,2,0),"nee")</f>
        <v>ja</v>
      </c>
      <c r="AX73" s="63">
        <f>IF(facturen[[#This Row],[TNO gecertificeerd]]="nee",0,VLOOKUP(AS73,Data!M:S,3,0)*(AT73/1000))</f>
        <v>0</v>
      </c>
      <c r="AY73" s="63">
        <f>IF(facturen[[#This Row],[TNO gecertificeerd]]="nee",0,VLOOKUP(AS73,Data!M:S,4,0)*AT73)</f>
        <v>0</v>
      </c>
      <c r="AZ73" s="63">
        <f>IF(facturen[[#This Row],[TNO gecertificeerd]]="nee",0,VLOOKUP(AS73,Data!M:S,5,0)*AT73)</f>
        <v>0</v>
      </c>
      <c r="BA73" s="63">
        <f>IF(facturen[[#This Row],[TNO gecertificeerd]]="nee",0,VLOOKUP(AS73,Data!M:S,6,0)*AT73)</f>
        <v>0</v>
      </c>
      <c r="BB73" s="63">
        <f>IF(facturen[[#This Row],[TNO gecertificeerd]]="nee",0,VLOOKUP(AS73,Data!M:S,7,0)*AT73)</f>
        <v>0</v>
      </c>
    </row>
    <row r="74" spans="1:54" x14ac:dyDescent="0.2">
      <c r="A74">
        <v>474431</v>
      </c>
      <c r="B74">
        <v>474487</v>
      </c>
      <c r="C74" t="s">
        <v>156</v>
      </c>
      <c r="D74" t="s">
        <v>257</v>
      </c>
      <c r="E74" t="s">
        <v>56</v>
      </c>
      <c r="F74">
        <v>1</v>
      </c>
      <c r="G74" t="s">
        <v>156</v>
      </c>
      <c r="H74" t="s">
        <v>157</v>
      </c>
      <c r="I74" t="s">
        <v>158</v>
      </c>
      <c r="J74" t="s">
        <v>59</v>
      </c>
      <c r="K74" t="s">
        <v>380</v>
      </c>
      <c r="L74" t="s">
        <v>381</v>
      </c>
      <c r="M74" s="57">
        <v>44337</v>
      </c>
      <c r="N74" s="57">
        <v>44337</v>
      </c>
      <c r="O74" t="s">
        <v>382</v>
      </c>
      <c r="P74">
        <v>101100</v>
      </c>
      <c r="Q74" t="s">
        <v>303</v>
      </c>
      <c r="R74">
        <v>200301</v>
      </c>
      <c r="S74" t="s">
        <v>303</v>
      </c>
      <c r="T74" t="s">
        <v>304</v>
      </c>
      <c r="U74" t="s">
        <v>383</v>
      </c>
      <c r="V74" t="s">
        <v>104</v>
      </c>
      <c r="W74">
        <v>1</v>
      </c>
      <c r="X74" t="s">
        <v>65</v>
      </c>
      <c r="Y74" t="s">
        <v>384</v>
      </c>
      <c r="Z74" t="s">
        <v>385</v>
      </c>
      <c r="AA74" t="s">
        <v>68</v>
      </c>
      <c r="AB74" t="s">
        <v>69</v>
      </c>
      <c r="AC74" t="s">
        <v>70</v>
      </c>
      <c r="AD74">
        <v>10</v>
      </c>
      <c r="AE74" t="s">
        <v>386</v>
      </c>
      <c r="AF74">
        <v>45.37</v>
      </c>
      <c r="AG74">
        <v>45.37</v>
      </c>
      <c r="AH74">
        <v>1004493829</v>
      </c>
      <c r="AI74">
        <v>800100</v>
      </c>
      <c r="AJ74"/>
      <c r="AK74" t="s">
        <v>314</v>
      </c>
      <c r="AL74" t="s">
        <v>72</v>
      </c>
      <c r="AM74" t="s">
        <v>73</v>
      </c>
      <c r="AN74" s="1"/>
      <c r="AO74" s="59">
        <f t="shared" si="10"/>
        <v>5</v>
      </c>
      <c r="AP74" s="59" t="str">
        <f>VLOOKUP(AO74,Data!J:K,2,0)</f>
        <v>Mei</v>
      </c>
      <c r="AQ74" s="59">
        <f t="shared" si="6"/>
        <v>2</v>
      </c>
      <c r="AR74" s="60">
        <f t="shared" si="7"/>
        <v>2021</v>
      </c>
      <c r="AS74" s="60" t="str">
        <f>VLOOKUP(AD74,Data!D:E,2,0)</f>
        <v>Afval/Restafval</v>
      </c>
      <c r="AT74" s="61">
        <f>IF(X74="TON",IF(OR(LEFT(Z74,2)="TO",LEFT(Y74,2)="HA",Y74="TV ALG TON",Y74="AFVALBEL-TON",Y74="TANKW1-TON"),0,W74*1000),IF(OR(X74="KG",X74="LTR"),IF(OR(LEFT(Y74,2)="R ",LEFT(Y74,2)="HA",LEFT(Y74,2)="VK",LEFT(Z74,2)="TO"),0,W74),IF(X74="M3",VLOOKUP(Z74,Data!A:B,2,0)*W74,IF(AND(OR(X74="KEER",X74="STUK"),OR(LEFT(Y74,2)="LE",LEFT(Y74,2)="EL",LEFT(Y74,2)="LV")),VLOOKUP(Z74,Data!A:B,2,0)*W74,IF(X74="MAAND",IF(LEFT(Z74,2)="AB",IF(OR(LEFT(Y74,3)="AB ",LEFT(Y74,3)="ABW"),0,VLOOKUP(Z74,Data!A:B,2,0)*W74*VLOOKUP(AJ74,Data!G:H,2,0)*((N74-M74+1)/30.4)),0),0)))))</f>
        <v>200</v>
      </c>
      <c r="AU74" s="62">
        <f t="shared" si="8"/>
        <v>45.37</v>
      </c>
      <c r="AV74" s="62">
        <f t="shared" si="9"/>
        <v>0</v>
      </c>
      <c r="AW74" s="47" t="str">
        <f>IFERROR(VLOOKUP(AS74,Data!M:S,2,0),"nee")</f>
        <v>ja</v>
      </c>
      <c r="AX74" s="63">
        <f>IF(facturen[[#This Row],[TNO gecertificeerd]]="nee",0,VLOOKUP(AS74,Data!M:S,3,0)*(AT74/1000))</f>
        <v>0</v>
      </c>
      <c r="AY74" s="63">
        <f>IF(facturen[[#This Row],[TNO gecertificeerd]]="nee",0,VLOOKUP(AS74,Data!M:S,4,0)*AT74)</f>
        <v>10</v>
      </c>
      <c r="AZ74" s="63">
        <f>IF(facturen[[#This Row],[TNO gecertificeerd]]="nee",0,VLOOKUP(AS74,Data!M:S,5,0)*AT74)</f>
        <v>72</v>
      </c>
      <c r="BA74" s="63">
        <f>IF(facturen[[#This Row],[TNO gecertificeerd]]="nee",0,VLOOKUP(AS74,Data!M:S,6,0)*AT74)</f>
        <v>74</v>
      </c>
      <c r="BB74" s="63">
        <f>IF(facturen[[#This Row],[TNO gecertificeerd]]="nee",0,VLOOKUP(AS74,Data!M:S,7,0)*AT74)</f>
        <v>44</v>
      </c>
    </row>
    <row r="75" spans="1:54" x14ac:dyDescent="0.2">
      <c r="A75">
        <v>474431</v>
      </c>
      <c r="B75">
        <v>474487</v>
      </c>
      <c r="C75" t="s">
        <v>156</v>
      </c>
      <c r="D75" t="s">
        <v>257</v>
      </c>
      <c r="E75" t="s">
        <v>56</v>
      </c>
      <c r="F75">
        <v>1</v>
      </c>
      <c r="G75" t="s">
        <v>156</v>
      </c>
      <c r="H75" t="s">
        <v>157</v>
      </c>
      <c r="I75" t="s">
        <v>158</v>
      </c>
      <c r="J75" t="s">
        <v>59</v>
      </c>
      <c r="K75" t="s">
        <v>258</v>
      </c>
      <c r="L75" t="s">
        <v>259</v>
      </c>
      <c r="M75" s="57">
        <v>44343</v>
      </c>
      <c r="N75" s="57">
        <v>44343</v>
      </c>
      <c r="O75" t="s">
        <v>160</v>
      </c>
      <c r="P75">
        <v>707100</v>
      </c>
      <c r="Q75" t="s">
        <v>317</v>
      </c>
      <c r="R75">
        <v>200101</v>
      </c>
      <c r="S75" t="s">
        <v>317</v>
      </c>
      <c r="T75" t="s">
        <v>318</v>
      </c>
      <c r="U75" t="s">
        <v>387</v>
      </c>
      <c r="V75" t="s">
        <v>359</v>
      </c>
      <c r="W75">
        <v>1</v>
      </c>
      <c r="X75" t="s">
        <v>65</v>
      </c>
      <c r="Y75" t="s">
        <v>360</v>
      </c>
      <c r="Z75" t="s">
        <v>361</v>
      </c>
      <c r="AA75" t="s">
        <v>68</v>
      </c>
      <c r="AB75" t="s">
        <v>69</v>
      </c>
      <c r="AC75" t="s">
        <v>70</v>
      </c>
      <c r="AD75">
        <v>140</v>
      </c>
      <c r="AE75" t="s">
        <v>362</v>
      </c>
      <c r="AF75">
        <v>0</v>
      </c>
      <c r="AG75">
        <v>0</v>
      </c>
      <c r="AH75">
        <v>1004493829</v>
      </c>
      <c r="AI75">
        <v>800100</v>
      </c>
      <c r="AJ75"/>
      <c r="AK75" t="s">
        <v>363</v>
      </c>
      <c r="AL75" t="s">
        <v>72</v>
      </c>
      <c r="AM75" t="s">
        <v>73</v>
      </c>
      <c r="AN75" s="1"/>
      <c r="AO75" s="59">
        <f t="shared" si="10"/>
        <v>5</v>
      </c>
      <c r="AP75" s="59" t="str">
        <f>VLOOKUP(AO75,Data!J:K,2,0)</f>
        <v>Mei</v>
      </c>
      <c r="AQ75" s="59">
        <f t="shared" si="6"/>
        <v>2</v>
      </c>
      <c r="AR75" s="60">
        <f t="shared" si="7"/>
        <v>2021</v>
      </c>
      <c r="AS75" s="60" t="str">
        <f>VLOOKUP(AD75,Data!D:E,2,0)</f>
        <v>Folie/kunststoffen</v>
      </c>
      <c r="AT75" s="61">
        <f>IF(X75="TON",IF(OR(LEFT(Z75,2)="TO",LEFT(Y75,2)="HA",Y75="TV ALG TON",Y75="AFVALBEL-TON",Y75="TANKW1-TON"),0,W75*1000),IF(OR(X75="KG",X75="LTR"),IF(OR(LEFT(Y75,2)="R ",LEFT(Y75,2)="HA",LEFT(Y75,2)="VK",LEFT(Z75,2)="TO"),0,W75),IF(X75="M3",VLOOKUP(Z75,Data!A:B,2,0)*W75,IF(AND(OR(X75="KEER",X75="STUK"),OR(LEFT(Y75,2)="LE",LEFT(Y75,2)="EL",LEFT(Y75,2)="LV")),VLOOKUP(Z75,Data!A:B,2,0)*W75,IF(X75="MAAND",IF(LEFT(Z75,2)="AB",IF(OR(LEFT(Y75,3)="AB ",LEFT(Y75,3)="ABW"),0,VLOOKUP(Z75,Data!A:B,2,0)*W75*VLOOKUP(AJ75,Data!G:H,2,0)*((N75-M75+1)/30.4)),0),0)))))</f>
        <v>10</v>
      </c>
      <c r="AU75" s="62">
        <f t="shared" si="8"/>
        <v>0</v>
      </c>
      <c r="AV75" s="62">
        <f t="shared" si="9"/>
        <v>0</v>
      </c>
      <c r="AW75" s="47" t="str">
        <f>IFERROR(VLOOKUP(AS75,Data!M:S,2,0),"nee")</f>
        <v>ja</v>
      </c>
      <c r="AX75" s="63">
        <f>IF(facturen[[#This Row],[TNO gecertificeerd]]="nee",0,VLOOKUP(AS75,Data!M:S,3,0)*(AT75/1000))</f>
        <v>11.88</v>
      </c>
      <c r="AY75" s="63">
        <f>IF(facturen[[#This Row],[TNO gecertificeerd]]="nee",0,VLOOKUP(AS75,Data!M:S,4,0)*AT75)</f>
        <v>9.8000000000000007</v>
      </c>
      <c r="AZ75" s="63">
        <f>IF(facturen[[#This Row],[TNO gecertificeerd]]="nee",0,VLOOKUP(AS75,Data!M:S,5,0)*AT75)</f>
        <v>0</v>
      </c>
      <c r="BA75" s="63">
        <f>IF(facturen[[#This Row],[TNO gecertificeerd]]="nee",0,VLOOKUP(AS75,Data!M:S,6,0)*AT75)</f>
        <v>0.1</v>
      </c>
      <c r="BB75" s="63">
        <f>IF(facturen[[#This Row],[TNO gecertificeerd]]="nee",0,VLOOKUP(AS75,Data!M:S,7,0)*AT75)</f>
        <v>0.1</v>
      </c>
    </row>
    <row r="76" spans="1:54" x14ac:dyDescent="0.2">
      <c r="A76">
        <v>474431</v>
      </c>
      <c r="B76">
        <v>474431</v>
      </c>
      <c r="C76" t="s">
        <v>366</v>
      </c>
      <c r="D76" t="s">
        <v>194</v>
      </c>
      <c r="E76" t="s">
        <v>388</v>
      </c>
      <c r="F76">
        <v>1</v>
      </c>
      <c r="G76" t="s">
        <v>366</v>
      </c>
      <c r="H76" t="s">
        <v>367</v>
      </c>
      <c r="I76" t="s">
        <v>368</v>
      </c>
      <c r="J76" t="s">
        <v>59</v>
      </c>
      <c r="K76" t="s">
        <v>389</v>
      </c>
      <c r="L76" t="s">
        <v>390</v>
      </c>
      <c r="M76" s="57">
        <v>44350</v>
      </c>
      <c r="N76" s="57">
        <v>44350</v>
      </c>
      <c r="O76"/>
      <c r="P76"/>
      <c r="Q76"/>
      <c r="R76"/>
      <c r="S76"/>
      <c r="T76"/>
      <c r="U76" t="s">
        <v>391</v>
      </c>
      <c r="V76"/>
      <c r="W76">
        <v>1</v>
      </c>
      <c r="X76" t="s">
        <v>265</v>
      </c>
      <c r="Y76" t="s">
        <v>392</v>
      </c>
      <c r="Z76" t="s">
        <v>393</v>
      </c>
      <c r="AA76" t="s">
        <v>68</v>
      </c>
      <c r="AB76" t="s">
        <v>69</v>
      </c>
      <c r="AC76" t="s">
        <v>70</v>
      </c>
      <c r="AD76">
        <v>35</v>
      </c>
      <c r="AE76" t="s">
        <v>394</v>
      </c>
      <c r="AF76">
        <v>121.79</v>
      </c>
      <c r="AG76">
        <v>121.79</v>
      </c>
      <c r="AH76">
        <v>1004542502</v>
      </c>
      <c r="AI76">
        <v>800100</v>
      </c>
      <c r="AJ76"/>
      <c r="AK76"/>
      <c r="AL76" t="s">
        <v>72</v>
      </c>
      <c r="AM76" t="s">
        <v>73</v>
      </c>
      <c r="AN76" s="1"/>
      <c r="AO76" s="59">
        <f t="shared" si="10"/>
        <v>6</v>
      </c>
      <c r="AP76" s="59" t="str">
        <f>VLOOKUP(AO76,Data!J:K,2,0)</f>
        <v>Juni</v>
      </c>
      <c r="AQ76" s="59">
        <f t="shared" si="6"/>
        <v>2</v>
      </c>
      <c r="AR76" s="60">
        <f t="shared" si="7"/>
        <v>2021</v>
      </c>
      <c r="AS76" s="60" t="str">
        <f>VLOOKUP(AD76,Data!D:E,2,0)</f>
        <v>Vertrouwelijk papier</v>
      </c>
      <c r="AT76" s="61">
        <f>IF(X76="TON",IF(OR(LEFT(Z76,2)="TO",LEFT(Y76,2)="HA",Y76="TV ALG TON",Y76="AFVALBEL-TON",Y76="TANKW1-TON"),0,W76*1000),IF(OR(X76="KG",X76="LTR"),IF(OR(LEFT(Y76,2)="R ",LEFT(Y76,2)="HA",LEFT(Y76,2)="VK",LEFT(Z76,2)="TO"),0,W76),IF(X76="M3",VLOOKUP(Z76,Data!A:B,2,0)*W76,IF(AND(OR(X76="KEER",X76="STUK"),OR(LEFT(Y76,2)="LE",LEFT(Y76,2)="EL",LEFT(Y76,2)="LV")),VLOOKUP(Z76,Data!A:B,2,0)*W76,IF(X76="MAAND",IF(LEFT(Z76,2)="AB",IF(OR(LEFT(Y76,3)="AB ",LEFT(Y76,3)="ABW"),0,VLOOKUP(Z76,Data!A:B,2,0)*W76*VLOOKUP(AJ76,Data!G:H,2,0)*((N76-M76+1)/30.4)),0),0)))))</f>
        <v>0</v>
      </c>
      <c r="AU76" s="62">
        <f t="shared" si="8"/>
        <v>121.79</v>
      </c>
      <c r="AV76" s="62">
        <f t="shared" si="9"/>
        <v>0</v>
      </c>
      <c r="AW76" s="47" t="str">
        <f>IFERROR(VLOOKUP(AS76,Data!M:S,2,0),"nee")</f>
        <v>ja</v>
      </c>
      <c r="AX76" s="63">
        <f>IF(facturen[[#This Row],[TNO gecertificeerd]]="nee",0,VLOOKUP(AS76,Data!M:S,3,0)*(AT76/1000))</f>
        <v>0</v>
      </c>
      <c r="AY76" s="63">
        <f>IF(facturen[[#This Row],[TNO gecertificeerd]]="nee",0,VLOOKUP(AS76,Data!M:S,4,0)*AT76)</f>
        <v>0</v>
      </c>
      <c r="AZ76" s="63">
        <f>IF(facturen[[#This Row],[TNO gecertificeerd]]="nee",0,VLOOKUP(AS76,Data!M:S,5,0)*AT76)</f>
        <v>0</v>
      </c>
      <c r="BA76" s="63">
        <f>IF(facturen[[#This Row],[TNO gecertificeerd]]="nee",0,VLOOKUP(AS76,Data!M:S,6,0)*AT76)</f>
        <v>0</v>
      </c>
      <c r="BB76" s="63">
        <f>IF(facturen[[#This Row],[TNO gecertificeerd]]="nee",0,VLOOKUP(AS76,Data!M:S,7,0)*AT76)</f>
        <v>0</v>
      </c>
    </row>
    <row r="77" spans="1:54" x14ac:dyDescent="0.2">
      <c r="A77">
        <v>474431</v>
      </c>
      <c r="B77">
        <v>474431</v>
      </c>
      <c r="C77" t="s">
        <v>366</v>
      </c>
      <c r="D77" t="s">
        <v>194</v>
      </c>
      <c r="E77" t="s">
        <v>388</v>
      </c>
      <c r="F77">
        <v>1</v>
      </c>
      <c r="G77" t="s">
        <v>366</v>
      </c>
      <c r="H77" t="s">
        <v>367</v>
      </c>
      <c r="I77" t="s">
        <v>368</v>
      </c>
      <c r="J77" t="s">
        <v>59</v>
      </c>
      <c r="K77" t="s">
        <v>389</v>
      </c>
      <c r="L77" t="s">
        <v>390</v>
      </c>
      <c r="M77" s="57">
        <v>44350</v>
      </c>
      <c r="N77" s="57">
        <v>44350</v>
      </c>
      <c r="O77"/>
      <c r="P77">
        <v>755200</v>
      </c>
      <c r="Q77" t="s">
        <v>395</v>
      </c>
      <c r="R77">
        <v>200199</v>
      </c>
      <c r="S77" t="s">
        <v>395</v>
      </c>
      <c r="T77" t="s">
        <v>396</v>
      </c>
      <c r="U77" t="s">
        <v>391</v>
      </c>
      <c r="V77"/>
      <c r="W77">
        <v>0.11</v>
      </c>
      <c r="X77" t="s">
        <v>397</v>
      </c>
      <c r="Y77" t="s">
        <v>398</v>
      </c>
      <c r="Z77" t="s">
        <v>399</v>
      </c>
      <c r="AA77">
        <v>0</v>
      </c>
      <c r="AB77" t="s">
        <v>69</v>
      </c>
      <c r="AC77" t="s">
        <v>70</v>
      </c>
      <c r="AD77">
        <v>35</v>
      </c>
      <c r="AE77" t="s">
        <v>400</v>
      </c>
      <c r="AF77">
        <v>227.73</v>
      </c>
      <c r="AG77">
        <v>25.05</v>
      </c>
      <c r="AH77">
        <v>1004542502</v>
      </c>
      <c r="AI77">
        <v>800500</v>
      </c>
      <c r="AJ77"/>
      <c r="AK77"/>
      <c r="AL77" t="s">
        <v>72</v>
      </c>
      <c r="AM77" t="s">
        <v>73</v>
      </c>
      <c r="AN77" s="1"/>
      <c r="AO77" s="59">
        <f t="shared" si="10"/>
        <v>6</v>
      </c>
      <c r="AP77" s="59" t="str">
        <f>VLOOKUP(AO77,Data!J:K,2,0)</f>
        <v>Juni</v>
      </c>
      <c r="AQ77" s="59">
        <f t="shared" si="6"/>
        <v>2</v>
      </c>
      <c r="AR77" s="60">
        <f t="shared" si="7"/>
        <v>2021</v>
      </c>
      <c r="AS77" s="60" t="str">
        <f>VLOOKUP(AD77,Data!D:E,2,0)</f>
        <v>Vertrouwelijk papier</v>
      </c>
      <c r="AT77" s="61">
        <f>IF(X77="TON",IF(OR(LEFT(Z77,2)="TO",LEFT(Y77,2)="HA",Y77="TV ALG TON",Y77="AFVALBEL-TON",Y77="TANKW1-TON"),0,W77*1000),IF(OR(X77="KG",X77="LTR"),IF(OR(LEFT(Y77,2)="R ",LEFT(Y77,2)="HA",LEFT(Y77,2)="VK",LEFT(Z77,2)="TO"),0,W77),IF(X77="M3",VLOOKUP(Z77,Data!A:B,2,0)*W77,IF(AND(OR(X77="KEER",X77="STUK"),OR(LEFT(Y77,2)="LE",LEFT(Y77,2)="EL",LEFT(Y77,2)="LV")),VLOOKUP(Z77,Data!A:B,2,0)*W77,IF(X77="MAAND",IF(LEFT(Z77,2)="AB",IF(OR(LEFT(Y77,3)="AB ",LEFT(Y77,3)="ABW"),0,VLOOKUP(Z77,Data!A:B,2,0)*W77*VLOOKUP(AJ77,Data!G:H,2,0)*((N77-M77+1)/30.4)),0),0)))))</f>
        <v>110</v>
      </c>
      <c r="AU77" s="62">
        <f t="shared" si="8"/>
        <v>25.05</v>
      </c>
      <c r="AV77" s="62">
        <f t="shared" si="9"/>
        <v>0</v>
      </c>
      <c r="AW77" s="47" t="str">
        <f>IFERROR(VLOOKUP(AS77,Data!M:S,2,0),"nee")</f>
        <v>ja</v>
      </c>
      <c r="AX77" s="63">
        <f>IF(facturen[[#This Row],[TNO gecertificeerd]]="nee",0,VLOOKUP(AS77,Data!M:S,3,0)*(AT77/1000))</f>
        <v>21.34</v>
      </c>
      <c r="AY77" s="63">
        <f>IF(facturen[[#This Row],[TNO gecertificeerd]]="nee",0,VLOOKUP(AS77,Data!M:S,4,0)*AT77)</f>
        <v>92.399999999999991</v>
      </c>
      <c r="AZ77" s="63">
        <f>IF(facturen[[#This Row],[TNO gecertificeerd]]="nee",0,VLOOKUP(AS77,Data!M:S,5,0)*AT77)</f>
        <v>17.600000000000001</v>
      </c>
      <c r="BA77" s="63">
        <f>IF(facturen[[#This Row],[TNO gecertificeerd]]="nee",0,VLOOKUP(AS77,Data!M:S,6,0)*AT77)</f>
        <v>0</v>
      </c>
      <c r="BB77" s="63">
        <f>IF(facturen[[#This Row],[TNO gecertificeerd]]="nee",0,VLOOKUP(AS77,Data!M:S,7,0)*AT77)</f>
        <v>0</v>
      </c>
    </row>
    <row r="78" spans="1:54" x14ac:dyDescent="0.2">
      <c r="A78">
        <v>474431</v>
      </c>
      <c r="B78">
        <v>474431</v>
      </c>
      <c r="C78" t="s">
        <v>366</v>
      </c>
      <c r="D78" t="s">
        <v>194</v>
      </c>
      <c r="E78" t="s">
        <v>388</v>
      </c>
      <c r="F78">
        <v>1</v>
      </c>
      <c r="G78" t="s">
        <v>366</v>
      </c>
      <c r="H78" t="s">
        <v>367</v>
      </c>
      <c r="I78" t="s">
        <v>368</v>
      </c>
      <c r="J78" t="s">
        <v>59</v>
      </c>
      <c r="K78" t="s">
        <v>389</v>
      </c>
      <c r="L78" t="s">
        <v>390</v>
      </c>
      <c r="M78" s="57">
        <v>44350</v>
      </c>
      <c r="N78" s="57">
        <v>44350</v>
      </c>
      <c r="O78"/>
      <c r="P78"/>
      <c r="Q78"/>
      <c r="R78"/>
      <c r="S78"/>
      <c r="T78"/>
      <c r="U78" t="s">
        <v>391</v>
      </c>
      <c r="V78"/>
      <c r="W78">
        <v>1</v>
      </c>
      <c r="X78" t="s">
        <v>65</v>
      </c>
      <c r="Y78" t="s">
        <v>401</v>
      </c>
      <c r="Z78" t="s">
        <v>402</v>
      </c>
      <c r="AA78" t="s">
        <v>68</v>
      </c>
      <c r="AB78" t="s">
        <v>69</v>
      </c>
      <c r="AC78" t="s">
        <v>70</v>
      </c>
      <c r="AD78">
        <v>0</v>
      </c>
      <c r="AE78" t="s">
        <v>403</v>
      </c>
      <c r="AF78">
        <v>0</v>
      </c>
      <c r="AG78">
        <v>0</v>
      </c>
      <c r="AH78">
        <v>1004542502</v>
      </c>
      <c r="AI78">
        <v>800400</v>
      </c>
      <c r="AJ78"/>
      <c r="AK78"/>
      <c r="AL78" t="s">
        <v>204</v>
      </c>
      <c r="AM78" t="s">
        <v>73</v>
      </c>
      <c r="AN78" s="1"/>
      <c r="AO78" s="59">
        <f t="shared" si="10"/>
        <v>6</v>
      </c>
      <c r="AP78" s="59" t="str">
        <f>VLOOKUP(AO78,Data!J:K,2,0)</f>
        <v>Juni</v>
      </c>
      <c r="AQ78" s="59">
        <f t="shared" si="6"/>
        <v>2</v>
      </c>
      <c r="AR78" s="60">
        <f t="shared" si="7"/>
        <v>2021</v>
      </c>
      <c r="AS78" s="60" t="str">
        <f>VLOOKUP(AD78,Data!D:E,2,0)</f>
        <v>Overig</v>
      </c>
      <c r="AT78" s="61">
        <f>IF(X78="TON",IF(OR(LEFT(Z78,2)="TO",LEFT(Y78,2)="HA",Y78="TV ALG TON",Y78="AFVALBEL-TON",Y78="TANKW1-TON"),0,W78*1000),IF(OR(X78="KG",X78="LTR"),IF(OR(LEFT(Y78,2)="R ",LEFT(Y78,2)="HA",LEFT(Y78,2)="VK",LEFT(Z78,2)="TO"),0,W78),IF(X78="M3",VLOOKUP(Z78,Data!A:B,2,0)*W78,IF(AND(OR(X78="KEER",X78="STUK"),OR(LEFT(Y78,2)="LE",LEFT(Y78,2)="EL",LEFT(Y78,2)="LV")),VLOOKUP(Z78,Data!A:B,2,0)*W78,IF(X78="MAAND",IF(LEFT(Z78,2)="AB",IF(OR(LEFT(Y78,3)="AB ",LEFT(Y78,3)="ABW"),0,VLOOKUP(Z78,Data!A:B,2,0)*W78*VLOOKUP(AJ78,Data!G:H,2,0)*((N78-M78+1)/30.4)),0),0)))))</f>
        <v>0</v>
      </c>
      <c r="AU78" s="62">
        <f t="shared" si="8"/>
        <v>0</v>
      </c>
      <c r="AV78" s="62">
        <f t="shared" si="9"/>
        <v>0</v>
      </c>
      <c r="AW78" s="47" t="str">
        <f>IFERROR(VLOOKUP(AS78,Data!M:S,2,0),"nee")</f>
        <v>nee</v>
      </c>
      <c r="AX78" s="63">
        <f>IF(facturen[[#This Row],[TNO gecertificeerd]]="nee",0,VLOOKUP(AS78,Data!M:S,3,0)*(AT78/1000))</f>
        <v>0</v>
      </c>
      <c r="AY78" s="63">
        <f>IF(facturen[[#This Row],[TNO gecertificeerd]]="nee",0,VLOOKUP(AS78,Data!M:S,4,0)*AT78)</f>
        <v>0</v>
      </c>
      <c r="AZ78" s="63">
        <f>IF(facturen[[#This Row],[TNO gecertificeerd]]="nee",0,VLOOKUP(AS78,Data!M:S,5,0)*AT78)</f>
        <v>0</v>
      </c>
      <c r="BA78" s="63">
        <f>IF(facturen[[#This Row],[TNO gecertificeerd]]="nee",0,VLOOKUP(AS78,Data!M:S,6,0)*AT78)</f>
        <v>0</v>
      </c>
      <c r="BB78" s="63">
        <f>IF(facturen[[#This Row],[TNO gecertificeerd]]="nee",0,VLOOKUP(AS78,Data!M:S,7,0)*AT78)</f>
        <v>0</v>
      </c>
    </row>
    <row r="79" spans="1:54" x14ac:dyDescent="0.2">
      <c r="A79">
        <v>474431</v>
      </c>
      <c r="B79">
        <v>474431</v>
      </c>
      <c r="C79" t="s">
        <v>366</v>
      </c>
      <c r="D79" t="s">
        <v>194</v>
      </c>
      <c r="E79" t="s">
        <v>388</v>
      </c>
      <c r="F79">
        <v>1</v>
      </c>
      <c r="G79" t="s">
        <v>366</v>
      </c>
      <c r="H79" t="s">
        <v>367</v>
      </c>
      <c r="I79" t="s">
        <v>368</v>
      </c>
      <c r="J79" t="s">
        <v>59</v>
      </c>
      <c r="K79" t="s">
        <v>389</v>
      </c>
      <c r="L79" t="s">
        <v>390</v>
      </c>
      <c r="M79" s="57">
        <v>44350</v>
      </c>
      <c r="N79" s="57">
        <v>44350</v>
      </c>
      <c r="O79"/>
      <c r="P79"/>
      <c r="Q79"/>
      <c r="R79"/>
      <c r="S79"/>
      <c r="T79"/>
      <c r="U79" t="s">
        <v>391</v>
      </c>
      <c r="V79" t="s">
        <v>264</v>
      </c>
      <c r="W79">
        <v>1</v>
      </c>
      <c r="X79" t="s">
        <v>265</v>
      </c>
      <c r="Y79" t="s">
        <v>404</v>
      </c>
      <c r="Z79" t="s">
        <v>405</v>
      </c>
      <c r="AA79" t="s">
        <v>68</v>
      </c>
      <c r="AB79" t="s">
        <v>69</v>
      </c>
      <c r="AC79" t="s">
        <v>70</v>
      </c>
      <c r="AD79">
        <v>35</v>
      </c>
      <c r="AE79" t="s">
        <v>406</v>
      </c>
      <c r="AF79">
        <v>79.42</v>
      </c>
      <c r="AG79">
        <v>79.42</v>
      </c>
      <c r="AH79">
        <v>1004542502</v>
      </c>
      <c r="AI79">
        <v>861020</v>
      </c>
      <c r="AJ79"/>
      <c r="AK79"/>
      <c r="AL79" t="s">
        <v>72</v>
      </c>
      <c r="AM79" t="s">
        <v>73</v>
      </c>
      <c r="AN79" s="1"/>
      <c r="AO79" s="59">
        <f t="shared" si="10"/>
        <v>6</v>
      </c>
      <c r="AP79" s="59" t="str">
        <f>VLOOKUP(AO79,Data!J:K,2,0)</f>
        <v>Juni</v>
      </c>
      <c r="AQ79" s="59">
        <f t="shared" si="6"/>
        <v>2</v>
      </c>
      <c r="AR79" s="60">
        <f t="shared" si="7"/>
        <v>2021</v>
      </c>
      <c r="AS79" s="60" t="str">
        <f>VLOOKUP(AD79,Data!D:E,2,0)</f>
        <v>Vertrouwelijk papier</v>
      </c>
      <c r="AT79" s="61">
        <f>IF(X79="TON",IF(OR(LEFT(Z79,2)="TO",LEFT(Y79,2)="HA",Y79="TV ALG TON",Y79="AFVALBEL-TON",Y79="TANKW1-TON"),0,W79*1000),IF(OR(X79="KG",X79="LTR"),IF(OR(LEFT(Y79,2)="R ",LEFT(Y79,2)="HA",LEFT(Y79,2)="VK",LEFT(Z79,2)="TO"),0,W79),IF(X79="M3",VLOOKUP(Z79,Data!A:B,2,0)*W79,IF(AND(OR(X79="KEER",X79="STUK"),OR(LEFT(Y79,2)="LE",LEFT(Y79,2)="EL",LEFT(Y79,2)="LV")),VLOOKUP(Z79,Data!A:B,2,0)*W79,IF(X79="MAAND",IF(LEFT(Z79,2)="AB",IF(OR(LEFT(Y79,3)="AB ",LEFT(Y79,3)="ABW"),0,VLOOKUP(Z79,Data!A:B,2,0)*W79*VLOOKUP(AJ79,Data!G:H,2,0)*((N79-M79+1)/30.4)),0),0)))))</f>
        <v>0</v>
      </c>
      <c r="AU79" s="62">
        <f t="shared" si="8"/>
        <v>79.42</v>
      </c>
      <c r="AV79" s="62">
        <f t="shared" si="9"/>
        <v>0</v>
      </c>
      <c r="AW79" s="47" t="str">
        <f>IFERROR(VLOOKUP(AS79,Data!M:S,2,0),"nee")</f>
        <v>ja</v>
      </c>
      <c r="AX79" s="63">
        <f>IF(facturen[[#This Row],[TNO gecertificeerd]]="nee",0,VLOOKUP(AS79,Data!M:S,3,0)*(AT79/1000))</f>
        <v>0</v>
      </c>
      <c r="AY79" s="63">
        <f>IF(facturen[[#This Row],[TNO gecertificeerd]]="nee",0,VLOOKUP(AS79,Data!M:S,4,0)*AT79)</f>
        <v>0</v>
      </c>
      <c r="AZ79" s="63">
        <f>IF(facturen[[#This Row],[TNO gecertificeerd]]="nee",0,VLOOKUP(AS79,Data!M:S,5,0)*AT79)</f>
        <v>0</v>
      </c>
      <c r="BA79" s="63">
        <f>IF(facturen[[#This Row],[TNO gecertificeerd]]="nee",0,VLOOKUP(AS79,Data!M:S,6,0)*AT79)</f>
        <v>0</v>
      </c>
      <c r="BB79" s="63">
        <f>IF(facturen[[#This Row],[TNO gecertificeerd]]="nee",0,VLOOKUP(AS79,Data!M:S,7,0)*AT79)</f>
        <v>0</v>
      </c>
    </row>
    <row r="80" spans="1:54" x14ac:dyDescent="0.2">
      <c r="A80">
        <v>474431</v>
      </c>
      <c r="B80">
        <v>474508</v>
      </c>
      <c r="C80" t="s">
        <v>243</v>
      </c>
      <c r="D80" t="s">
        <v>55</v>
      </c>
      <c r="E80" t="s">
        <v>56</v>
      </c>
      <c r="F80">
        <v>1</v>
      </c>
      <c r="G80" t="s">
        <v>243</v>
      </c>
      <c r="H80" t="s">
        <v>244</v>
      </c>
      <c r="I80" t="s">
        <v>245</v>
      </c>
      <c r="J80" t="s">
        <v>246</v>
      </c>
      <c r="K80" t="s">
        <v>407</v>
      </c>
      <c r="L80" t="s">
        <v>61</v>
      </c>
      <c r="M80" s="57">
        <v>44355</v>
      </c>
      <c r="N80" s="57">
        <v>44355</v>
      </c>
      <c r="O80"/>
      <c r="P80"/>
      <c r="Q80"/>
      <c r="R80"/>
      <c r="S80"/>
      <c r="T80"/>
      <c r="U80" t="s">
        <v>408</v>
      </c>
      <c r="V80" t="s">
        <v>64</v>
      </c>
      <c r="W80">
        <v>1</v>
      </c>
      <c r="X80" t="s">
        <v>65</v>
      </c>
      <c r="Y80" t="s">
        <v>66</v>
      </c>
      <c r="Z80" t="s">
        <v>67</v>
      </c>
      <c r="AA80" t="s">
        <v>68</v>
      </c>
      <c r="AB80" t="s">
        <v>69</v>
      </c>
      <c r="AC80" t="s">
        <v>70</v>
      </c>
      <c r="AD80">
        <v>10</v>
      </c>
      <c r="AE80" t="s">
        <v>71</v>
      </c>
      <c r="AF80">
        <v>47.66</v>
      </c>
      <c r="AG80">
        <v>47.66</v>
      </c>
      <c r="AH80">
        <v>1004542502</v>
      </c>
      <c r="AI80">
        <v>800100</v>
      </c>
      <c r="AJ80"/>
      <c r="AK80">
        <v>20302</v>
      </c>
      <c r="AL80" t="s">
        <v>72</v>
      </c>
      <c r="AM80" t="s">
        <v>73</v>
      </c>
      <c r="AN80" s="1"/>
      <c r="AO80" s="59">
        <f t="shared" si="10"/>
        <v>6</v>
      </c>
      <c r="AP80" s="59" t="str">
        <f>VLOOKUP(AO80,Data!J:K,2,0)</f>
        <v>Juni</v>
      </c>
      <c r="AQ80" s="59">
        <f t="shared" si="6"/>
        <v>2</v>
      </c>
      <c r="AR80" s="60">
        <f t="shared" si="7"/>
        <v>2021</v>
      </c>
      <c r="AS80" s="60" t="str">
        <f>VLOOKUP(AD80,Data!D:E,2,0)</f>
        <v>Afval/Restafval</v>
      </c>
      <c r="AT80" s="61">
        <f>IF(X80="TON",IF(OR(LEFT(Z80,2)="TO",LEFT(Y80,2)="HA",Y80="TV ALG TON",Y80="AFVALBEL-TON",Y80="TANKW1-TON"),0,W80*1000),IF(OR(X80="KG",X80="LTR"),IF(OR(LEFT(Y80,2)="R ",LEFT(Y80,2)="HA",LEFT(Y80,2)="VK",LEFT(Z80,2)="TO"),0,W80),IF(X80="M3",VLOOKUP(Z80,Data!A:B,2,0)*W80,IF(AND(OR(X80="KEER",X80="STUK"),OR(LEFT(Y80,2)="LE",LEFT(Y80,2)="EL",LEFT(Y80,2)="LV")),VLOOKUP(Z80,Data!A:B,2,0)*W80,IF(X80="MAAND",IF(LEFT(Z80,2)="AB",IF(OR(LEFT(Y80,3)="AB ",LEFT(Y80,3)="ABW"),0,VLOOKUP(Z80,Data!A:B,2,0)*W80*VLOOKUP(AJ80,Data!G:H,2,0)*((N80-M80+1)/30.4)),0),0)))))</f>
        <v>0</v>
      </c>
      <c r="AU80" s="62">
        <f t="shared" si="8"/>
        <v>47.66</v>
      </c>
      <c r="AV80" s="62">
        <f t="shared" si="9"/>
        <v>0</v>
      </c>
      <c r="AW80" s="47" t="str">
        <f>IFERROR(VLOOKUP(AS80,Data!M:S,2,0),"nee")</f>
        <v>ja</v>
      </c>
      <c r="AX80" s="63">
        <f>IF(facturen[[#This Row],[TNO gecertificeerd]]="nee",0,VLOOKUP(AS80,Data!M:S,3,0)*(AT80/1000))</f>
        <v>0</v>
      </c>
      <c r="AY80" s="63">
        <f>IF(facturen[[#This Row],[TNO gecertificeerd]]="nee",0,VLOOKUP(AS80,Data!M:S,4,0)*AT80)</f>
        <v>0</v>
      </c>
      <c r="AZ80" s="63">
        <f>IF(facturen[[#This Row],[TNO gecertificeerd]]="nee",0,VLOOKUP(AS80,Data!M:S,5,0)*AT80)</f>
        <v>0</v>
      </c>
      <c r="BA80" s="63">
        <f>IF(facturen[[#This Row],[TNO gecertificeerd]]="nee",0,VLOOKUP(AS80,Data!M:S,6,0)*AT80)</f>
        <v>0</v>
      </c>
      <c r="BB80" s="63">
        <f>IF(facturen[[#This Row],[TNO gecertificeerd]]="nee",0,VLOOKUP(AS80,Data!M:S,7,0)*AT80)</f>
        <v>0</v>
      </c>
    </row>
    <row r="81" spans="1:54" x14ac:dyDescent="0.2">
      <c r="A81">
        <v>474431</v>
      </c>
      <c r="B81">
        <v>474508</v>
      </c>
      <c r="C81" t="s">
        <v>243</v>
      </c>
      <c r="D81" t="s">
        <v>55</v>
      </c>
      <c r="E81" t="s">
        <v>56</v>
      </c>
      <c r="F81">
        <v>1</v>
      </c>
      <c r="G81" t="s">
        <v>243</v>
      </c>
      <c r="H81" t="s">
        <v>244</v>
      </c>
      <c r="I81" t="s">
        <v>245</v>
      </c>
      <c r="J81" t="s">
        <v>246</v>
      </c>
      <c r="K81" t="s">
        <v>407</v>
      </c>
      <c r="L81" t="s">
        <v>61</v>
      </c>
      <c r="M81" s="57">
        <v>44355</v>
      </c>
      <c r="N81" s="57">
        <v>44355</v>
      </c>
      <c r="O81"/>
      <c r="P81"/>
      <c r="Q81"/>
      <c r="R81"/>
      <c r="S81"/>
      <c r="T81"/>
      <c r="U81" t="s">
        <v>408</v>
      </c>
      <c r="V81" t="s">
        <v>264</v>
      </c>
      <c r="W81">
        <v>1</v>
      </c>
      <c r="X81" t="s">
        <v>265</v>
      </c>
      <c r="Y81" t="s">
        <v>409</v>
      </c>
      <c r="Z81" t="s">
        <v>410</v>
      </c>
      <c r="AA81" t="s">
        <v>68</v>
      </c>
      <c r="AB81" t="s">
        <v>69</v>
      </c>
      <c r="AC81" t="s">
        <v>70</v>
      </c>
      <c r="AD81">
        <v>10</v>
      </c>
      <c r="AE81" t="s">
        <v>411</v>
      </c>
      <c r="AF81">
        <v>58.24</v>
      </c>
      <c r="AG81">
        <v>58.24</v>
      </c>
      <c r="AH81">
        <v>1004542502</v>
      </c>
      <c r="AI81">
        <v>899090</v>
      </c>
      <c r="AJ81"/>
      <c r="AK81">
        <v>20302</v>
      </c>
      <c r="AL81" t="s">
        <v>72</v>
      </c>
      <c r="AM81" t="s">
        <v>73</v>
      </c>
      <c r="AN81" s="1"/>
      <c r="AO81" s="59">
        <f t="shared" si="10"/>
        <v>6</v>
      </c>
      <c r="AP81" s="59" t="str">
        <f>VLOOKUP(AO81,Data!J:K,2,0)</f>
        <v>Juni</v>
      </c>
      <c r="AQ81" s="59">
        <f t="shared" si="6"/>
        <v>2</v>
      </c>
      <c r="AR81" s="60">
        <f t="shared" si="7"/>
        <v>2021</v>
      </c>
      <c r="AS81" s="60" t="str">
        <f>VLOOKUP(AD81,Data!D:E,2,0)</f>
        <v>Afval/Restafval</v>
      </c>
      <c r="AT81" s="61">
        <f>IF(X81="TON",IF(OR(LEFT(Z81,2)="TO",LEFT(Y81,2)="HA",Y81="TV ALG TON",Y81="AFVALBEL-TON",Y81="TANKW1-TON"),0,W81*1000),IF(OR(X81="KG",X81="LTR"),IF(OR(LEFT(Y81,2)="R ",LEFT(Y81,2)="HA",LEFT(Y81,2)="VK",LEFT(Z81,2)="TO"),0,W81),IF(X81="M3",VLOOKUP(Z81,Data!A:B,2,0)*W81,IF(AND(OR(X81="KEER",X81="STUK"),OR(LEFT(Y81,2)="LE",LEFT(Y81,2)="EL",LEFT(Y81,2)="LV")),VLOOKUP(Z81,Data!A:B,2,0)*W81,IF(X81="MAAND",IF(LEFT(Z81,2)="AB",IF(OR(LEFT(Y81,3)="AB ",LEFT(Y81,3)="ABW"),0,VLOOKUP(Z81,Data!A:B,2,0)*W81*VLOOKUP(AJ81,Data!G:H,2,0)*((N81-M81+1)/30.4)),0),0)))))</f>
        <v>0</v>
      </c>
      <c r="AU81" s="62">
        <f t="shared" si="8"/>
        <v>58.24</v>
      </c>
      <c r="AV81" s="62">
        <f t="shared" si="9"/>
        <v>0</v>
      </c>
      <c r="AW81" s="47" t="str">
        <f>IFERROR(VLOOKUP(AS81,Data!M:S,2,0),"nee")</f>
        <v>ja</v>
      </c>
      <c r="AX81" s="63">
        <f>IF(facturen[[#This Row],[TNO gecertificeerd]]="nee",0,VLOOKUP(AS81,Data!M:S,3,0)*(AT81/1000))</f>
        <v>0</v>
      </c>
      <c r="AY81" s="63">
        <f>IF(facturen[[#This Row],[TNO gecertificeerd]]="nee",0,VLOOKUP(AS81,Data!M:S,4,0)*AT81)</f>
        <v>0</v>
      </c>
      <c r="AZ81" s="63">
        <f>IF(facturen[[#This Row],[TNO gecertificeerd]]="nee",0,VLOOKUP(AS81,Data!M:S,5,0)*AT81)</f>
        <v>0</v>
      </c>
      <c r="BA81" s="63">
        <f>IF(facturen[[#This Row],[TNO gecertificeerd]]="nee",0,VLOOKUP(AS81,Data!M:S,6,0)*AT81)</f>
        <v>0</v>
      </c>
      <c r="BB81" s="63">
        <f>IF(facturen[[#This Row],[TNO gecertificeerd]]="nee",0,VLOOKUP(AS81,Data!M:S,7,0)*AT81)</f>
        <v>0</v>
      </c>
    </row>
    <row r="82" spans="1:54" x14ac:dyDescent="0.2">
      <c r="A82">
        <v>474431</v>
      </c>
      <c r="B82">
        <v>474439</v>
      </c>
      <c r="C82" t="s">
        <v>80</v>
      </c>
      <c r="D82" t="s">
        <v>257</v>
      </c>
      <c r="E82" t="s">
        <v>56</v>
      </c>
      <c r="F82">
        <v>1</v>
      </c>
      <c r="G82" t="s">
        <v>80</v>
      </c>
      <c r="H82" t="s">
        <v>81</v>
      </c>
      <c r="I82" t="s">
        <v>82</v>
      </c>
      <c r="J82" t="s">
        <v>83</v>
      </c>
      <c r="K82" t="s">
        <v>412</v>
      </c>
      <c r="L82" t="s">
        <v>413</v>
      </c>
      <c r="M82" s="57">
        <v>44390</v>
      </c>
      <c r="N82" s="57">
        <v>44390</v>
      </c>
      <c r="O82" t="s">
        <v>85</v>
      </c>
      <c r="P82">
        <v>101100</v>
      </c>
      <c r="Q82" t="s">
        <v>303</v>
      </c>
      <c r="R82">
        <v>200301</v>
      </c>
      <c r="S82" t="s">
        <v>303</v>
      </c>
      <c r="T82" t="s">
        <v>304</v>
      </c>
      <c r="U82" t="s">
        <v>414</v>
      </c>
      <c r="V82" t="s">
        <v>306</v>
      </c>
      <c r="W82">
        <v>0</v>
      </c>
      <c r="X82" t="s">
        <v>265</v>
      </c>
      <c r="Y82" t="s">
        <v>307</v>
      </c>
      <c r="Z82" t="s">
        <v>308</v>
      </c>
      <c r="AA82" t="s">
        <v>68</v>
      </c>
      <c r="AB82" t="s">
        <v>69</v>
      </c>
      <c r="AC82" t="s">
        <v>70</v>
      </c>
      <c r="AD82">
        <v>10</v>
      </c>
      <c r="AE82" t="s">
        <v>309</v>
      </c>
      <c r="AF82">
        <v>0</v>
      </c>
      <c r="AG82">
        <v>0</v>
      </c>
      <c r="AH82">
        <v>1004659075</v>
      </c>
      <c r="AI82">
        <v>800100</v>
      </c>
      <c r="AJ82"/>
      <c r="AK82" t="s">
        <v>415</v>
      </c>
      <c r="AL82" t="s">
        <v>204</v>
      </c>
      <c r="AM82" t="s">
        <v>73</v>
      </c>
      <c r="AN82" s="1"/>
      <c r="AO82" s="59">
        <f t="shared" si="10"/>
        <v>7</v>
      </c>
      <c r="AP82" s="59" t="str">
        <f>VLOOKUP(AO82,Data!J:K,2,0)</f>
        <v>Juli</v>
      </c>
      <c r="AQ82" s="59">
        <f t="shared" si="6"/>
        <v>3</v>
      </c>
      <c r="AR82" s="60">
        <f t="shared" si="7"/>
        <v>2021</v>
      </c>
      <c r="AS82" s="60" t="str">
        <f>VLOOKUP(AD82,Data!D:E,2,0)</f>
        <v>Afval/Restafval</v>
      </c>
      <c r="AT82" s="61">
        <f>IF(X82="TON",IF(OR(LEFT(Z82,2)="TO",LEFT(Y82,2)="HA",Y82="TV ALG TON",Y82="AFVALBEL-TON",Y82="TANKW1-TON"),0,W82*1000),IF(OR(X82="KG",X82="LTR"),IF(OR(LEFT(Y82,2)="R ",LEFT(Y82,2)="HA",LEFT(Y82,2)="VK",LEFT(Z82,2)="TO"),0,W82),IF(X82="M3",VLOOKUP(Z82,Data!A:B,2,0)*W82,IF(AND(OR(X82="KEER",X82="STUK"),OR(LEFT(Y82,2)="LE",LEFT(Y82,2)="EL",LEFT(Y82,2)="LV")),VLOOKUP(Z82,Data!A:B,2,0)*W82,IF(X82="MAAND",IF(LEFT(Z82,2)="AB",IF(OR(LEFT(Y82,3)="AB ",LEFT(Y82,3)="ABW"),0,VLOOKUP(Z82,Data!A:B,2,0)*W82*VLOOKUP(AJ82,Data!G:H,2,0)*((N82-M82+1)/30.4)),0),0)))))</f>
        <v>0</v>
      </c>
      <c r="AU82" s="62">
        <f t="shared" si="8"/>
        <v>0</v>
      </c>
      <c r="AV82" s="62">
        <f t="shared" si="9"/>
        <v>0</v>
      </c>
      <c r="AW82" s="47" t="str">
        <f>IFERROR(VLOOKUP(AS82,Data!M:S,2,0),"nee")</f>
        <v>ja</v>
      </c>
      <c r="AX82" s="63">
        <f>IF(facturen[[#This Row],[TNO gecertificeerd]]="nee",0,VLOOKUP(AS82,Data!M:S,3,0)*(AT82/1000))</f>
        <v>0</v>
      </c>
      <c r="AY82" s="63">
        <f>IF(facturen[[#This Row],[TNO gecertificeerd]]="nee",0,VLOOKUP(AS82,Data!M:S,4,0)*AT82)</f>
        <v>0</v>
      </c>
      <c r="AZ82" s="63">
        <f>IF(facturen[[#This Row],[TNO gecertificeerd]]="nee",0,VLOOKUP(AS82,Data!M:S,5,0)*AT82)</f>
        <v>0</v>
      </c>
      <c r="BA82" s="63">
        <f>IF(facturen[[#This Row],[TNO gecertificeerd]]="nee",0,VLOOKUP(AS82,Data!M:S,6,0)*AT82)</f>
        <v>0</v>
      </c>
      <c r="BB82" s="63">
        <f>IF(facturen[[#This Row],[TNO gecertificeerd]]="nee",0,VLOOKUP(AS82,Data!M:S,7,0)*AT82)</f>
        <v>0</v>
      </c>
    </row>
    <row r="83" spans="1:54" x14ac:dyDescent="0.2">
      <c r="A83">
        <v>474431</v>
      </c>
      <c r="B83">
        <v>474455</v>
      </c>
      <c r="C83" t="s">
        <v>115</v>
      </c>
      <c r="D83" t="s">
        <v>257</v>
      </c>
      <c r="E83" t="s">
        <v>56</v>
      </c>
      <c r="F83">
        <v>1</v>
      </c>
      <c r="G83" t="s">
        <v>115</v>
      </c>
      <c r="H83" t="s">
        <v>116</v>
      </c>
      <c r="I83" t="s">
        <v>117</v>
      </c>
      <c r="J83" t="s">
        <v>59</v>
      </c>
      <c r="K83" t="s">
        <v>416</v>
      </c>
      <c r="L83" t="s">
        <v>345</v>
      </c>
      <c r="M83" s="57">
        <v>44390</v>
      </c>
      <c r="N83" s="57">
        <v>44390</v>
      </c>
      <c r="O83" t="s">
        <v>119</v>
      </c>
      <c r="P83">
        <v>101100</v>
      </c>
      <c r="Q83" t="s">
        <v>303</v>
      </c>
      <c r="R83">
        <v>200301</v>
      </c>
      <c r="S83" t="s">
        <v>417</v>
      </c>
      <c r="T83" t="s">
        <v>418</v>
      </c>
      <c r="U83" t="s">
        <v>419</v>
      </c>
      <c r="V83" t="s">
        <v>306</v>
      </c>
      <c r="W83">
        <v>0</v>
      </c>
      <c r="X83" t="s">
        <v>265</v>
      </c>
      <c r="Y83" t="s">
        <v>307</v>
      </c>
      <c r="Z83" t="s">
        <v>308</v>
      </c>
      <c r="AA83" t="s">
        <v>68</v>
      </c>
      <c r="AB83" t="s">
        <v>69</v>
      </c>
      <c r="AC83" t="s">
        <v>70</v>
      </c>
      <c r="AD83">
        <v>10</v>
      </c>
      <c r="AE83" t="s">
        <v>309</v>
      </c>
      <c r="AF83">
        <v>0</v>
      </c>
      <c r="AG83">
        <v>0</v>
      </c>
      <c r="AH83">
        <v>1004659075</v>
      </c>
      <c r="AI83">
        <v>800100</v>
      </c>
      <c r="AJ83"/>
      <c r="AK83" t="s">
        <v>420</v>
      </c>
      <c r="AL83" t="s">
        <v>204</v>
      </c>
      <c r="AM83" t="s">
        <v>73</v>
      </c>
      <c r="AN83" s="1"/>
      <c r="AO83" s="59">
        <f t="shared" si="10"/>
        <v>7</v>
      </c>
      <c r="AP83" s="59" t="str">
        <f>VLOOKUP(AO83,Data!J:K,2,0)</f>
        <v>Juli</v>
      </c>
      <c r="AQ83" s="59">
        <f t="shared" si="6"/>
        <v>3</v>
      </c>
      <c r="AR83" s="60">
        <f t="shared" si="7"/>
        <v>2021</v>
      </c>
      <c r="AS83" s="60" t="str">
        <f>VLOOKUP(AD83,Data!D:E,2,0)</f>
        <v>Afval/Restafval</v>
      </c>
      <c r="AT83" s="61">
        <f>IF(X83="TON",IF(OR(LEFT(Z83,2)="TO",LEFT(Y83,2)="HA",Y83="TV ALG TON",Y83="AFVALBEL-TON",Y83="TANKW1-TON"),0,W83*1000),IF(OR(X83="KG",X83="LTR"),IF(OR(LEFT(Y83,2)="R ",LEFT(Y83,2)="HA",LEFT(Y83,2)="VK",LEFT(Z83,2)="TO"),0,W83),IF(X83="M3",VLOOKUP(Z83,Data!A:B,2,0)*W83,IF(AND(OR(X83="KEER",X83="STUK"),OR(LEFT(Y83,2)="LE",LEFT(Y83,2)="EL",LEFT(Y83,2)="LV")),VLOOKUP(Z83,Data!A:B,2,0)*W83,IF(X83="MAAND",IF(LEFT(Z83,2)="AB",IF(OR(LEFT(Y83,3)="AB ",LEFT(Y83,3)="ABW"),0,VLOOKUP(Z83,Data!A:B,2,0)*W83*VLOOKUP(AJ83,Data!G:H,2,0)*((N83-M83+1)/30.4)),0),0)))))</f>
        <v>0</v>
      </c>
      <c r="AU83" s="62">
        <f t="shared" si="8"/>
        <v>0</v>
      </c>
      <c r="AV83" s="62">
        <f t="shared" si="9"/>
        <v>0</v>
      </c>
      <c r="AW83" s="47" t="str">
        <f>IFERROR(VLOOKUP(AS83,Data!M:S,2,0),"nee")</f>
        <v>ja</v>
      </c>
      <c r="AX83" s="63">
        <f>IF(facturen[[#This Row],[TNO gecertificeerd]]="nee",0,VLOOKUP(AS83,Data!M:S,3,0)*(AT83/1000))</f>
        <v>0</v>
      </c>
      <c r="AY83" s="63">
        <f>IF(facturen[[#This Row],[TNO gecertificeerd]]="nee",0,VLOOKUP(AS83,Data!M:S,4,0)*AT83)</f>
        <v>0</v>
      </c>
      <c r="AZ83" s="63">
        <f>IF(facturen[[#This Row],[TNO gecertificeerd]]="nee",0,VLOOKUP(AS83,Data!M:S,5,0)*AT83)</f>
        <v>0</v>
      </c>
      <c r="BA83" s="63">
        <f>IF(facturen[[#This Row],[TNO gecertificeerd]]="nee",0,VLOOKUP(AS83,Data!M:S,6,0)*AT83)</f>
        <v>0</v>
      </c>
      <c r="BB83" s="63">
        <f>IF(facturen[[#This Row],[TNO gecertificeerd]]="nee",0,VLOOKUP(AS83,Data!M:S,7,0)*AT83)</f>
        <v>0</v>
      </c>
    </row>
    <row r="84" spans="1:54" x14ac:dyDescent="0.2">
      <c r="A84">
        <v>474431</v>
      </c>
      <c r="B84">
        <v>474512</v>
      </c>
      <c r="C84" t="s">
        <v>225</v>
      </c>
      <c r="D84" t="s">
        <v>257</v>
      </c>
      <c r="E84" t="s">
        <v>56</v>
      </c>
      <c r="F84">
        <v>1</v>
      </c>
      <c r="G84" t="s">
        <v>225</v>
      </c>
      <c r="H84" t="s">
        <v>226</v>
      </c>
      <c r="I84" t="s">
        <v>227</v>
      </c>
      <c r="J84" t="s">
        <v>59</v>
      </c>
      <c r="K84" t="s">
        <v>421</v>
      </c>
      <c r="L84" t="s">
        <v>422</v>
      </c>
      <c r="M84" s="57">
        <v>44389</v>
      </c>
      <c r="N84" s="57">
        <v>44389</v>
      </c>
      <c r="O84" t="s">
        <v>229</v>
      </c>
      <c r="P84">
        <v>101100</v>
      </c>
      <c r="Q84" t="s">
        <v>303</v>
      </c>
      <c r="R84">
        <v>200301</v>
      </c>
      <c r="S84" t="s">
        <v>417</v>
      </c>
      <c r="T84" t="s">
        <v>418</v>
      </c>
      <c r="U84" t="s">
        <v>423</v>
      </c>
      <c r="V84" t="s">
        <v>306</v>
      </c>
      <c r="W84">
        <v>1</v>
      </c>
      <c r="X84" t="s">
        <v>265</v>
      </c>
      <c r="Y84" t="s">
        <v>307</v>
      </c>
      <c r="Z84" t="s">
        <v>308</v>
      </c>
      <c r="AA84" t="s">
        <v>68</v>
      </c>
      <c r="AB84" t="s">
        <v>69</v>
      </c>
      <c r="AC84" t="s">
        <v>70</v>
      </c>
      <c r="AD84">
        <v>10</v>
      </c>
      <c r="AE84" t="s">
        <v>309</v>
      </c>
      <c r="AF84">
        <v>0</v>
      </c>
      <c r="AG84">
        <v>0</v>
      </c>
      <c r="AH84">
        <v>1004659075</v>
      </c>
      <c r="AI84">
        <v>800100</v>
      </c>
      <c r="AJ84"/>
      <c r="AK84" t="s">
        <v>424</v>
      </c>
      <c r="AL84" t="s">
        <v>204</v>
      </c>
      <c r="AM84" t="s">
        <v>73</v>
      </c>
      <c r="AN84" s="1"/>
      <c r="AO84" s="59">
        <f t="shared" si="10"/>
        <v>7</v>
      </c>
      <c r="AP84" s="59" t="str">
        <f>VLOOKUP(AO84,Data!J:K,2,0)</f>
        <v>Juli</v>
      </c>
      <c r="AQ84" s="59">
        <f t="shared" si="6"/>
        <v>3</v>
      </c>
      <c r="AR84" s="60">
        <f t="shared" si="7"/>
        <v>2021</v>
      </c>
      <c r="AS84" s="60" t="str">
        <f>VLOOKUP(AD84,Data!D:E,2,0)</f>
        <v>Afval/Restafval</v>
      </c>
      <c r="AT84" s="61">
        <f>IF(X84="TON",IF(OR(LEFT(Z84,2)="TO",LEFT(Y84,2)="HA",Y84="TV ALG TON",Y84="AFVALBEL-TON",Y84="TANKW1-TON"),0,W84*1000),IF(OR(X84="KG",X84="LTR"),IF(OR(LEFT(Y84,2)="R ",LEFT(Y84,2)="HA",LEFT(Y84,2)="VK",LEFT(Z84,2)="TO"),0,W84),IF(X84="M3",VLOOKUP(Z84,Data!A:B,2,0)*W84,IF(AND(OR(X84="KEER",X84="STUK"),OR(LEFT(Y84,2)="LE",LEFT(Y84,2)="EL",LEFT(Y84,2)="LV")),VLOOKUP(Z84,Data!A:B,2,0)*W84,IF(X84="MAAND",IF(LEFT(Z84,2)="AB",IF(OR(LEFT(Y84,3)="AB ",LEFT(Y84,3)="ABW"),0,VLOOKUP(Z84,Data!A:B,2,0)*W84*VLOOKUP(AJ84,Data!G:H,2,0)*((N84-M84+1)/30.4)),0),0)))))</f>
        <v>0</v>
      </c>
      <c r="AU84" s="62">
        <f t="shared" si="8"/>
        <v>0</v>
      </c>
      <c r="AV84" s="62">
        <f t="shared" si="9"/>
        <v>0</v>
      </c>
      <c r="AW84" s="47" t="str">
        <f>IFERROR(VLOOKUP(AS84,Data!M:S,2,0),"nee")</f>
        <v>ja</v>
      </c>
      <c r="AX84" s="63">
        <f>IF(facturen[[#This Row],[TNO gecertificeerd]]="nee",0,VLOOKUP(AS84,Data!M:S,3,0)*(AT84/1000))</f>
        <v>0</v>
      </c>
      <c r="AY84" s="63">
        <f>IF(facturen[[#This Row],[TNO gecertificeerd]]="nee",0,VLOOKUP(AS84,Data!M:S,4,0)*AT84)</f>
        <v>0</v>
      </c>
      <c r="AZ84" s="63">
        <f>IF(facturen[[#This Row],[TNO gecertificeerd]]="nee",0,VLOOKUP(AS84,Data!M:S,5,0)*AT84)</f>
        <v>0</v>
      </c>
      <c r="BA84" s="63">
        <f>IF(facturen[[#This Row],[TNO gecertificeerd]]="nee",0,VLOOKUP(AS84,Data!M:S,6,0)*AT84)</f>
        <v>0</v>
      </c>
      <c r="BB84" s="63">
        <f>IF(facturen[[#This Row],[TNO gecertificeerd]]="nee",0,VLOOKUP(AS84,Data!M:S,7,0)*AT84)</f>
        <v>0</v>
      </c>
    </row>
    <row r="85" spans="1:54" x14ac:dyDescent="0.2">
      <c r="A85">
        <v>474431</v>
      </c>
      <c r="B85">
        <v>474506</v>
      </c>
      <c r="C85" t="s">
        <v>231</v>
      </c>
      <c r="D85" t="s">
        <v>257</v>
      </c>
      <c r="E85" t="s">
        <v>56</v>
      </c>
      <c r="F85">
        <v>1</v>
      </c>
      <c r="G85" t="s">
        <v>231</v>
      </c>
      <c r="H85" t="s">
        <v>232</v>
      </c>
      <c r="I85" t="s">
        <v>233</v>
      </c>
      <c r="J85" t="s">
        <v>59</v>
      </c>
      <c r="K85" t="s">
        <v>301</v>
      </c>
      <c r="L85" t="s">
        <v>302</v>
      </c>
      <c r="M85" s="57">
        <v>44389</v>
      </c>
      <c r="N85" s="57">
        <v>44389</v>
      </c>
      <c r="O85" t="s">
        <v>235</v>
      </c>
      <c r="P85">
        <v>101100</v>
      </c>
      <c r="Q85" t="s">
        <v>303</v>
      </c>
      <c r="R85">
        <v>200301</v>
      </c>
      <c r="S85" t="s">
        <v>417</v>
      </c>
      <c r="T85" t="s">
        <v>418</v>
      </c>
      <c r="U85" t="s">
        <v>425</v>
      </c>
      <c r="V85" t="s">
        <v>306</v>
      </c>
      <c r="W85">
        <v>0</v>
      </c>
      <c r="X85" t="s">
        <v>265</v>
      </c>
      <c r="Y85" t="s">
        <v>307</v>
      </c>
      <c r="Z85" t="s">
        <v>308</v>
      </c>
      <c r="AA85" t="s">
        <v>68</v>
      </c>
      <c r="AB85" t="s">
        <v>69</v>
      </c>
      <c r="AC85" t="s">
        <v>70</v>
      </c>
      <c r="AD85">
        <v>10</v>
      </c>
      <c r="AE85" t="s">
        <v>309</v>
      </c>
      <c r="AF85">
        <v>0</v>
      </c>
      <c r="AG85">
        <v>0</v>
      </c>
      <c r="AH85">
        <v>1004659075</v>
      </c>
      <c r="AI85">
        <v>800100</v>
      </c>
      <c r="AJ85"/>
      <c r="AK85" t="s">
        <v>424</v>
      </c>
      <c r="AL85" t="s">
        <v>204</v>
      </c>
      <c r="AM85" t="s">
        <v>73</v>
      </c>
      <c r="AN85" s="1"/>
      <c r="AO85" s="59">
        <f t="shared" si="10"/>
        <v>7</v>
      </c>
      <c r="AP85" s="59" t="str">
        <f>VLOOKUP(AO85,Data!J:K,2,0)</f>
        <v>Juli</v>
      </c>
      <c r="AQ85" s="59">
        <f t="shared" si="6"/>
        <v>3</v>
      </c>
      <c r="AR85" s="60">
        <f t="shared" si="7"/>
        <v>2021</v>
      </c>
      <c r="AS85" s="60" t="str">
        <f>VLOOKUP(AD85,Data!D:E,2,0)</f>
        <v>Afval/Restafval</v>
      </c>
      <c r="AT85" s="61">
        <f>IF(X85="TON",IF(OR(LEFT(Z85,2)="TO",LEFT(Y85,2)="HA",Y85="TV ALG TON",Y85="AFVALBEL-TON",Y85="TANKW1-TON"),0,W85*1000),IF(OR(X85="KG",X85="LTR"),IF(OR(LEFT(Y85,2)="R ",LEFT(Y85,2)="HA",LEFT(Y85,2)="VK",LEFT(Z85,2)="TO"),0,W85),IF(X85="M3",VLOOKUP(Z85,Data!A:B,2,0)*W85,IF(AND(OR(X85="KEER",X85="STUK"),OR(LEFT(Y85,2)="LE",LEFT(Y85,2)="EL",LEFT(Y85,2)="LV")),VLOOKUP(Z85,Data!A:B,2,0)*W85,IF(X85="MAAND",IF(LEFT(Z85,2)="AB",IF(OR(LEFT(Y85,3)="AB ",LEFT(Y85,3)="ABW"),0,VLOOKUP(Z85,Data!A:B,2,0)*W85*VLOOKUP(AJ85,Data!G:H,2,0)*((N85-M85+1)/30.4)),0),0)))))</f>
        <v>0</v>
      </c>
      <c r="AU85" s="62">
        <f t="shared" si="8"/>
        <v>0</v>
      </c>
      <c r="AV85" s="62">
        <f t="shared" si="9"/>
        <v>0</v>
      </c>
      <c r="AW85" s="47" t="str">
        <f>IFERROR(VLOOKUP(AS85,Data!M:S,2,0),"nee")</f>
        <v>ja</v>
      </c>
      <c r="AX85" s="63">
        <f>IF(facturen[[#This Row],[TNO gecertificeerd]]="nee",0,VLOOKUP(AS85,Data!M:S,3,0)*(AT85/1000))</f>
        <v>0</v>
      </c>
      <c r="AY85" s="63">
        <f>IF(facturen[[#This Row],[TNO gecertificeerd]]="nee",0,VLOOKUP(AS85,Data!M:S,4,0)*AT85)</f>
        <v>0</v>
      </c>
      <c r="AZ85" s="63">
        <f>IF(facturen[[#This Row],[TNO gecertificeerd]]="nee",0,VLOOKUP(AS85,Data!M:S,5,0)*AT85)</f>
        <v>0</v>
      </c>
      <c r="BA85" s="63">
        <f>IF(facturen[[#This Row],[TNO gecertificeerd]]="nee",0,VLOOKUP(AS85,Data!M:S,6,0)*AT85)</f>
        <v>0</v>
      </c>
      <c r="BB85" s="63">
        <f>IF(facturen[[#This Row],[TNO gecertificeerd]]="nee",0,VLOOKUP(AS85,Data!M:S,7,0)*AT85)</f>
        <v>0</v>
      </c>
    </row>
    <row r="86" spans="1:54" x14ac:dyDescent="0.2">
      <c r="A86">
        <v>474431</v>
      </c>
      <c r="B86">
        <v>474487</v>
      </c>
      <c r="C86" t="s">
        <v>156</v>
      </c>
      <c r="D86" t="s">
        <v>257</v>
      </c>
      <c r="E86" t="s">
        <v>56</v>
      </c>
      <c r="F86">
        <v>1</v>
      </c>
      <c r="G86" t="s">
        <v>156</v>
      </c>
      <c r="H86" t="s">
        <v>157</v>
      </c>
      <c r="I86" t="s">
        <v>158</v>
      </c>
      <c r="J86" t="s">
        <v>59</v>
      </c>
      <c r="K86" t="s">
        <v>258</v>
      </c>
      <c r="L86" t="s">
        <v>259</v>
      </c>
      <c r="M86" s="57">
        <v>44357</v>
      </c>
      <c r="N86" s="57">
        <v>44357</v>
      </c>
      <c r="O86" t="s">
        <v>160</v>
      </c>
      <c r="P86">
        <v>707100</v>
      </c>
      <c r="Q86" t="s">
        <v>317</v>
      </c>
      <c r="R86">
        <v>200101</v>
      </c>
      <c r="S86" t="s">
        <v>317</v>
      </c>
      <c r="T86" t="s">
        <v>318</v>
      </c>
      <c r="U86" t="s">
        <v>426</v>
      </c>
      <c r="V86" t="s">
        <v>359</v>
      </c>
      <c r="W86">
        <v>1</v>
      </c>
      <c r="X86" t="s">
        <v>65</v>
      </c>
      <c r="Y86" t="s">
        <v>360</v>
      </c>
      <c r="Z86" t="s">
        <v>361</v>
      </c>
      <c r="AA86" t="s">
        <v>68</v>
      </c>
      <c r="AB86" t="s">
        <v>69</v>
      </c>
      <c r="AC86" t="s">
        <v>70</v>
      </c>
      <c r="AD86">
        <v>140</v>
      </c>
      <c r="AE86" t="s">
        <v>362</v>
      </c>
      <c r="AF86">
        <v>0</v>
      </c>
      <c r="AG86">
        <v>0</v>
      </c>
      <c r="AH86">
        <v>1004542502</v>
      </c>
      <c r="AI86">
        <v>800100</v>
      </c>
      <c r="AJ86"/>
      <c r="AK86" t="s">
        <v>363</v>
      </c>
      <c r="AL86" t="s">
        <v>72</v>
      </c>
      <c r="AM86" t="s">
        <v>73</v>
      </c>
      <c r="AN86" s="1"/>
      <c r="AO86" s="59">
        <f t="shared" si="10"/>
        <v>6</v>
      </c>
      <c r="AP86" s="59" t="str">
        <f>VLOOKUP(AO86,Data!J:K,2,0)</f>
        <v>Juni</v>
      </c>
      <c r="AQ86" s="59">
        <f t="shared" si="6"/>
        <v>2</v>
      </c>
      <c r="AR86" s="60">
        <f t="shared" si="7"/>
        <v>2021</v>
      </c>
      <c r="AS86" s="60" t="str">
        <f>VLOOKUP(AD86,Data!D:E,2,0)</f>
        <v>Folie/kunststoffen</v>
      </c>
      <c r="AT86" s="61">
        <f>IF(X86="TON",IF(OR(LEFT(Z86,2)="TO",LEFT(Y86,2)="HA",Y86="TV ALG TON",Y86="AFVALBEL-TON",Y86="TANKW1-TON"),0,W86*1000),IF(OR(X86="KG",X86="LTR"),IF(OR(LEFT(Y86,2)="R ",LEFT(Y86,2)="HA",LEFT(Y86,2)="VK",LEFT(Z86,2)="TO"),0,W86),IF(X86="M3",VLOOKUP(Z86,Data!A:B,2,0)*W86,IF(AND(OR(X86="KEER",X86="STUK"),OR(LEFT(Y86,2)="LE",LEFT(Y86,2)="EL",LEFT(Y86,2)="LV")),VLOOKUP(Z86,Data!A:B,2,0)*W86,IF(X86="MAAND",IF(LEFT(Z86,2)="AB",IF(OR(LEFT(Y86,3)="AB ",LEFT(Y86,3)="ABW"),0,VLOOKUP(Z86,Data!A:B,2,0)*W86*VLOOKUP(AJ86,Data!G:H,2,0)*((N86-M86+1)/30.4)),0),0)))))</f>
        <v>10</v>
      </c>
      <c r="AU86" s="62">
        <f t="shared" si="8"/>
        <v>0</v>
      </c>
      <c r="AV86" s="62">
        <f t="shared" si="9"/>
        <v>0</v>
      </c>
      <c r="AW86" s="47" t="str">
        <f>IFERROR(VLOOKUP(AS86,Data!M:S,2,0),"nee")</f>
        <v>ja</v>
      </c>
      <c r="AX86" s="63">
        <f>IF(facturen[[#This Row],[TNO gecertificeerd]]="nee",0,VLOOKUP(AS86,Data!M:S,3,0)*(AT86/1000))</f>
        <v>11.88</v>
      </c>
      <c r="AY86" s="63">
        <f>IF(facturen[[#This Row],[TNO gecertificeerd]]="nee",0,VLOOKUP(AS86,Data!M:S,4,0)*AT86)</f>
        <v>9.8000000000000007</v>
      </c>
      <c r="AZ86" s="63">
        <f>IF(facturen[[#This Row],[TNO gecertificeerd]]="nee",0,VLOOKUP(AS86,Data!M:S,5,0)*AT86)</f>
        <v>0</v>
      </c>
      <c r="BA86" s="63">
        <f>IF(facturen[[#This Row],[TNO gecertificeerd]]="nee",0,VLOOKUP(AS86,Data!M:S,6,0)*AT86)</f>
        <v>0.1</v>
      </c>
      <c r="BB86" s="63">
        <f>IF(facturen[[#This Row],[TNO gecertificeerd]]="nee",0,VLOOKUP(AS86,Data!M:S,7,0)*AT86)</f>
        <v>0.1</v>
      </c>
    </row>
    <row r="87" spans="1:54" x14ac:dyDescent="0.2">
      <c r="A87">
        <v>474431</v>
      </c>
      <c r="B87">
        <v>474487</v>
      </c>
      <c r="C87" t="s">
        <v>156</v>
      </c>
      <c r="D87" t="s">
        <v>427</v>
      </c>
      <c r="E87" t="s">
        <v>428</v>
      </c>
      <c r="F87">
        <v>1</v>
      </c>
      <c r="G87" t="s">
        <v>156</v>
      </c>
      <c r="H87" t="s">
        <v>157</v>
      </c>
      <c r="I87" t="s">
        <v>158</v>
      </c>
      <c r="J87" t="s">
        <v>59</v>
      </c>
      <c r="K87" t="s">
        <v>429</v>
      </c>
      <c r="L87" t="s">
        <v>430</v>
      </c>
      <c r="M87" s="57">
        <v>44363</v>
      </c>
      <c r="N87" s="57">
        <v>44363</v>
      </c>
      <c r="O87">
        <v>690182</v>
      </c>
      <c r="P87"/>
      <c r="Q87"/>
      <c r="R87"/>
      <c r="S87"/>
      <c r="T87"/>
      <c r="U87" t="s">
        <v>431</v>
      </c>
      <c r="V87"/>
      <c r="W87">
        <v>1</v>
      </c>
      <c r="X87" t="s">
        <v>265</v>
      </c>
      <c r="Y87" t="s">
        <v>432</v>
      </c>
      <c r="Z87" t="s">
        <v>433</v>
      </c>
      <c r="AA87" t="s">
        <v>68</v>
      </c>
      <c r="AB87" t="s">
        <v>69</v>
      </c>
      <c r="AC87" t="s">
        <v>70</v>
      </c>
      <c r="AD87">
        <v>100</v>
      </c>
      <c r="AE87" t="s">
        <v>434</v>
      </c>
      <c r="AF87">
        <v>154.72</v>
      </c>
      <c r="AG87">
        <v>154.72</v>
      </c>
      <c r="AH87">
        <v>1004542502</v>
      </c>
      <c r="AI87">
        <v>800100</v>
      </c>
      <c r="AJ87"/>
      <c r="AK87"/>
      <c r="AL87" t="s">
        <v>72</v>
      </c>
      <c r="AM87" t="s">
        <v>73</v>
      </c>
      <c r="AN87" s="1"/>
      <c r="AO87" s="59">
        <f t="shared" si="10"/>
        <v>6</v>
      </c>
      <c r="AP87" s="59" t="str">
        <f>VLOOKUP(AO87,Data!J:K,2,0)</f>
        <v>Juni</v>
      </c>
      <c r="AQ87" s="59">
        <f t="shared" si="6"/>
        <v>2</v>
      </c>
      <c r="AR87" s="60">
        <f t="shared" si="7"/>
        <v>2021</v>
      </c>
      <c r="AS87" s="60" t="str">
        <f>VLOOKUP(AD87,Data!D:E,2,0)</f>
        <v>Vetten</v>
      </c>
      <c r="AT87" s="61">
        <f>IF(X87="TON",IF(OR(LEFT(Z87,2)="TO",LEFT(Y87,2)="HA",Y87="TV ALG TON",Y87="AFVALBEL-TON",Y87="TANKW1-TON"),0,W87*1000),IF(OR(X87="KG",X87="LTR"),IF(OR(LEFT(Y87,2)="R ",LEFT(Y87,2)="HA",LEFT(Y87,2)="VK",LEFT(Z87,2)="TO"),0,W87),IF(X87="M3",VLOOKUP(Z87,Data!A:B,2,0)*W87,IF(AND(OR(X87="KEER",X87="STUK"),OR(LEFT(Y87,2)="LE",LEFT(Y87,2)="EL",LEFT(Y87,2)="LV")),VLOOKUP(Z87,Data!A:B,2,0)*W87,IF(X87="MAAND",IF(LEFT(Z87,2)="AB",IF(OR(LEFT(Y87,3)="AB ",LEFT(Y87,3)="ABW"),0,VLOOKUP(Z87,Data!A:B,2,0)*W87*VLOOKUP(AJ87,Data!G:H,2,0)*((N87-M87+1)/30.4)),0),0)))))</f>
        <v>0</v>
      </c>
      <c r="AU87" s="62">
        <f t="shared" si="8"/>
        <v>154.72</v>
      </c>
      <c r="AV87" s="62">
        <f t="shared" si="9"/>
        <v>0</v>
      </c>
      <c r="AW87" s="47" t="str">
        <f>IFERROR(VLOOKUP(AS87,Data!M:S,2,0),"nee")</f>
        <v>ja</v>
      </c>
      <c r="AX87" s="63">
        <f>IF(facturen[[#This Row],[TNO gecertificeerd]]="nee",0,VLOOKUP(AS87,Data!M:S,3,0)*(AT87/1000))</f>
        <v>0</v>
      </c>
      <c r="AY87" s="63">
        <f>IF(facturen[[#This Row],[TNO gecertificeerd]]="nee",0,VLOOKUP(AS87,Data!M:S,4,0)*AT87)</f>
        <v>0</v>
      </c>
      <c r="AZ87" s="63">
        <f>IF(facturen[[#This Row],[TNO gecertificeerd]]="nee",0,VLOOKUP(AS87,Data!M:S,5,0)*AT87)</f>
        <v>0</v>
      </c>
      <c r="BA87" s="63">
        <f>IF(facturen[[#This Row],[TNO gecertificeerd]]="nee",0,VLOOKUP(AS87,Data!M:S,6,0)*AT87)</f>
        <v>0</v>
      </c>
      <c r="BB87" s="63">
        <f>IF(facturen[[#This Row],[TNO gecertificeerd]]="nee",0,VLOOKUP(AS87,Data!M:S,7,0)*AT87)</f>
        <v>0</v>
      </c>
    </row>
    <row r="88" spans="1:54" x14ac:dyDescent="0.2">
      <c r="A88">
        <v>474431</v>
      </c>
      <c r="B88">
        <v>474487</v>
      </c>
      <c r="C88" t="s">
        <v>156</v>
      </c>
      <c r="D88" t="s">
        <v>427</v>
      </c>
      <c r="E88" t="s">
        <v>428</v>
      </c>
      <c r="F88">
        <v>1</v>
      </c>
      <c r="G88" t="s">
        <v>156</v>
      </c>
      <c r="H88" t="s">
        <v>157</v>
      </c>
      <c r="I88" t="s">
        <v>158</v>
      </c>
      <c r="J88" t="s">
        <v>59</v>
      </c>
      <c r="K88" t="s">
        <v>429</v>
      </c>
      <c r="L88" t="s">
        <v>430</v>
      </c>
      <c r="M88" s="57">
        <v>44363</v>
      </c>
      <c r="N88" s="57">
        <v>44363</v>
      </c>
      <c r="O88">
        <v>690182</v>
      </c>
      <c r="P88"/>
      <c r="Q88"/>
      <c r="R88"/>
      <c r="S88"/>
      <c r="T88"/>
      <c r="U88" t="s">
        <v>431</v>
      </c>
      <c r="V88" t="s">
        <v>264</v>
      </c>
      <c r="W88">
        <v>6</v>
      </c>
      <c r="X88" t="s">
        <v>435</v>
      </c>
      <c r="Y88" t="s">
        <v>436</v>
      </c>
      <c r="Z88" t="s">
        <v>437</v>
      </c>
      <c r="AA88" t="s">
        <v>68</v>
      </c>
      <c r="AB88" t="s">
        <v>69</v>
      </c>
      <c r="AC88" t="s">
        <v>70</v>
      </c>
      <c r="AD88">
        <v>100</v>
      </c>
      <c r="AE88" t="s">
        <v>438</v>
      </c>
      <c r="AF88">
        <v>0</v>
      </c>
      <c r="AG88">
        <v>0</v>
      </c>
      <c r="AH88">
        <v>1004542502</v>
      </c>
      <c r="AI88">
        <v>800100</v>
      </c>
      <c r="AJ88"/>
      <c r="AK88"/>
      <c r="AL88" t="s">
        <v>72</v>
      </c>
      <c r="AM88" t="s">
        <v>73</v>
      </c>
      <c r="AN88" s="1"/>
      <c r="AO88" s="59">
        <f t="shared" si="10"/>
        <v>6</v>
      </c>
      <c r="AP88" s="59" t="str">
        <f>VLOOKUP(AO88,Data!J:K,2,0)</f>
        <v>Juni</v>
      </c>
      <c r="AQ88" s="59">
        <f t="shared" si="6"/>
        <v>2</v>
      </c>
      <c r="AR88" s="60">
        <f t="shared" si="7"/>
        <v>2021</v>
      </c>
      <c r="AS88" s="60" t="str">
        <f>VLOOKUP(AD88,Data!D:E,2,0)</f>
        <v>Vetten</v>
      </c>
      <c r="AT88" s="61">
        <f>IF(X88="TON",IF(OR(LEFT(Z88,2)="TO",LEFT(Y88,2)="HA",Y88="TV ALG TON",Y88="AFVALBEL-TON",Y88="TANKW1-TON"),0,W88*1000),IF(OR(X88="KG",X88="LTR"),IF(OR(LEFT(Y88,2)="R ",LEFT(Y88,2)="HA",LEFT(Y88,2)="VK",LEFT(Z88,2)="TO"),0,W88),IF(X88="M3",VLOOKUP(Z88,Data!A:B,2,0)*W88,IF(AND(OR(X88="KEER",X88="STUK"),OR(LEFT(Y88,2)="LE",LEFT(Y88,2)="EL",LEFT(Y88,2)="LV")),VLOOKUP(Z88,Data!A:B,2,0)*W88,IF(X88="MAAND",IF(LEFT(Z88,2)="AB",IF(OR(LEFT(Y88,3)="AB ",LEFT(Y88,3)="ABW"),0,VLOOKUP(Z88,Data!A:B,2,0)*W88*VLOOKUP(AJ88,Data!G:H,2,0)*((N88-M88+1)/30.4)),0),0)))))</f>
        <v>0</v>
      </c>
      <c r="AU88" s="62">
        <f t="shared" si="8"/>
        <v>0</v>
      </c>
      <c r="AV88" s="62">
        <f t="shared" si="9"/>
        <v>0</v>
      </c>
      <c r="AW88" s="47" t="str">
        <f>IFERROR(VLOOKUP(AS88,Data!M:S,2,0),"nee")</f>
        <v>ja</v>
      </c>
      <c r="AX88" s="63">
        <f>IF(facturen[[#This Row],[TNO gecertificeerd]]="nee",0,VLOOKUP(AS88,Data!M:S,3,0)*(AT88/1000))</f>
        <v>0</v>
      </c>
      <c r="AY88" s="63">
        <f>IF(facturen[[#This Row],[TNO gecertificeerd]]="nee",0,VLOOKUP(AS88,Data!M:S,4,0)*AT88)</f>
        <v>0</v>
      </c>
      <c r="AZ88" s="63">
        <f>IF(facturen[[#This Row],[TNO gecertificeerd]]="nee",0,VLOOKUP(AS88,Data!M:S,5,0)*AT88)</f>
        <v>0</v>
      </c>
      <c r="BA88" s="63">
        <f>IF(facturen[[#This Row],[TNO gecertificeerd]]="nee",0,VLOOKUP(AS88,Data!M:S,6,0)*AT88)</f>
        <v>0</v>
      </c>
      <c r="BB88" s="63">
        <f>IF(facturen[[#This Row],[TNO gecertificeerd]]="nee",0,VLOOKUP(AS88,Data!M:S,7,0)*AT88)</f>
        <v>0</v>
      </c>
    </row>
    <row r="89" spans="1:54" x14ac:dyDescent="0.2">
      <c r="A89">
        <v>474431</v>
      </c>
      <c r="B89">
        <v>474508</v>
      </c>
      <c r="C89" t="s">
        <v>243</v>
      </c>
      <c r="D89" t="s">
        <v>257</v>
      </c>
      <c r="E89" t="s">
        <v>56</v>
      </c>
      <c r="F89">
        <v>1</v>
      </c>
      <c r="G89" t="s">
        <v>243</v>
      </c>
      <c r="H89" t="s">
        <v>244</v>
      </c>
      <c r="I89" t="s">
        <v>245</v>
      </c>
      <c r="J89" t="s">
        <v>246</v>
      </c>
      <c r="K89" t="s">
        <v>439</v>
      </c>
      <c r="L89" t="s">
        <v>413</v>
      </c>
      <c r="M89" s="57">
        <v>44390</v>
      </c>
      <c r="N89" s="57">
        <v>44390</v>
      </c>
      <c r="O89" t="s">
        <v>248</v>
      </c>
      <c r="P89">
        <v>101100</v>
      </c>
      <c r="Q89" t="s">
        <v>303</v>
      </c>
      <c r="R89">
        <v>200301</v>
      </c>
      <c r="S89" t="s">
        <v>303</v>
      </c>
      <c r="T89" t="s">
        <v>304</v>
      </c>
      <c r="U89" t="s">
        <v>440</v>
      </c>
      <c r="V89" t="s">
        <v>306</v>
      </c>
      <c r="W89">
        <v>0</v>
      </c>
      <c r="X89" t="s">
        <v>265</v>
      </c>
      <c r="Y89" t="s">
        <v>307</v>
      </c>
      <c r="Z89" t="s">
        <v>308</v>
      </c>
      <c r="AA89" t="s">
        <v>68</v>
      </c>
      <c r="AB89" t="s">
        <v>69</v>
      </c>
      <c r="AC89" t="s">
        <v>70</v>
      </c>
      <c r="AD89">
        <v>10</v>
      </c>
      <c r="AE89" t="s">
        <v>309</v>
      </c>
      <c r="AF89">
        <v>0</v>
      </c>
      <c r="AG89">
        <v>0</v>
      </c>
      <c r="AH89">
        <v>1004659075</v>
      </c>
      <c r="AI89">
        <v>800100</v>
      </c>
      <c r="AJ89"/>
      <c r="AK89" t="s">
        <v>441</v>
      </c>
      <c r="AL89" t="s">
        <v>204</v>
      </c>
      <c r="AM89" t="s">
        <v>73</v>
      </c>
      <c r="AN89" s="1"/>
      <c r="AO89" s="59">
        <f t="shared" si="10"/>
        <v>7</v>
      </c>
      <c r="AP89" s="59" t="str">
        <f>VLOOKUP(AO89,Data!J:K,2,0)</f>
        <v>Juli</v>
      </c>
      <c r="AQ89" s="59">
        <f t="shared" si="6"/>
        <v>3</v>
      </c>
      <c r="AR89" s="60">
        <f t="shared" si="7"/>
        <v>2021</v>
      </c>
      <c r="AS89" s="60" t="str">
        <f>VLOOKUP(AD89,Data!D:E,2,0)</f>
        <v>Afval/Restafval</v>
      </c>
      <c r="AT89" s="61">
        <f>IF(X89="TON",IF(OR(LEFT(Z89,2)="TO",LEFT(Y89,2)="HA",Y89="TV ALG TON",Y89="AFVALBEL-TON",Y89="TANKW1-TON"),0,W89*1000),IF(OR(X89="KG",X89="LTR"),IF(OR(LEFT(Y89,2)="R ",LEFT(Y89,2)="HA",LEFT(Y89,2)="VK",LEFT(Z89,2)="TO"),0,W89),IF(X89="M3",VLOOKUP(Z89,Data!A:B,2,0)*W89,IF(AND(OR(X89="KEER",X89="STUK"),OR(LEFT(Y89,2)="LE",LEFT(Y89,2)="EL",LEFT(Y89,2)="LV")),VLOOKUP(Z89,Data!A:B,2,0)*W89,IF(X89="MAAND",IF(LEFT(Z89,2)="AB",IF(OR(LEFT(Y89,3)="AB ",LEFT(Y89,3)="ABW"),0,VLOOKUP(Z89,Data!A:B,2,0)*W89*VLOOKUP(AJ89,Data!G:H,2,0)*((N89-M89+1)/30.4)),0),0)))))</f>
        <v>0</v>
      </c>
      <c r="AU89" s="62">
        <f t="shared" si="8"/>
        <v>0</v>
      </c>
      <c r="AV89" s="62">
        <f t="shared" si="9"/>
        <v>0</v>
      </c>
      <c r="AW89" s="47" t="str">
        <f>IFERROR(VLOOKUP(AS89,Data!M:S,2,0),"nee")</f>
        <v>ja</v>
      </c>
      <c r="AX89" s="63">
        <f>IF(facturen[[#This Row],[TNO gecertificeerd]]="nee",0,VLOOKUP(AS89,Data!M:S,3,0)*(AT89/1000))</f>
        <v>0</v>
      </c>
      <c r="AY89" s="63">
        <f>IF(facturen[[#This Row],[TNO gecertificeerd]]="nee",0,VLOOKUP(AS89,Data!M:S,4,0)*AT89)</f>
        <v>0</v>
      </c>
      <c r="AZ89" s="63">
        <f>IF(facturen[[#This Row],[TNO gecertificeerd]]="nee",0,VLOOKUP(AS89,Data!M:S,5,0)*AT89)</f>
        <v>0</v>
      </c>
      <c r="BA89" s="63">
        <f>IF(facturen[[#This Row],[TNO gecertificeerd]]="nee",0,VLOOKUP(AS89,Data!M:S,6,0)*AT89)</f>
        <v>0</v>
      </c>
      <c r="BB89" s="63">
        <f>IF(facturen[[#This Row],[TNO gecertificeerd]]="nee",0,VLOOKUP(AS89,Data!M:S,7,0)*AT89)</f>
        <v>0</v>
      </c>
    </row>
    <row r="90" spans="1:54" x14ac:dyDescent="0.2">
      <c r="A90">
        <v>474431</v>
      </c>
      <c r="B90">
        <v>474437</v>
      </c>
      <c r="C90" t="s">
        <v>74</v>
      </c>
      <c r="D90" t="s">
        <v>257</v>
      </c>
      <c r="E90" t="s">
        <v>56</v>
      </c>
      <c r="F90">
        <v>1</v>
      </c>
      <c r="G90" t="s">
        <v>74</v>
      </c>
      <c r="H90" t="s">
        <v>75</v>
      </c>
      <c r="I90" t="s">
        <v>76</v>
      </c>
      <c r="J90" t="s">
        <v>59</v>
      </c>
      <c r="K90" t="s">
        <v>442</v>
      </c>
      <c r="L90" t="s">
        <v>413</v>
      </c>
      <c r="M90" s="57">
        <v>44389</v>
      </c>
      <c r="N90" s="57">
        <v>44389</v>
      </c>
      <c r="O90" t="s">
        <v>78</v>
      </c>
      <c r="P90">
        <v>101100</v>
      </c>
      <c r="Q90" t="s">
        <v>303</v>
      </c>
      <c r="R90">
        <v>200301</v>
      </c>
      <c r="S90" t="s">
        <v>417</v>
      </c>
      <c r="T90" t="s">
        <v>418</v>
      </c>
      <c r="U90" t="s">
        <v>443</v>
      </c>
      <c r="V90" t="s">
        <v>306</v>
      </c>
      <c r="W90">
        <v>0</v>
      </c>
      <c r="X90" t="s">
        <v>265</v>
      </c>
      <c r="Y90" t="s">
        <v>307</v>
      </c>
      <c r="Z90" t="s">
        <v>308</v>
      </c>
      <c r="AA90" t="s">
        <v>68</v>
      </c>
      <c r="AB90" t="s">
        <v>69</v>
      </c>
      <c r="AC90" t="s">
        <v>70</v>
      </c>
      <c r="AD90">
        <v>10</v>
      </c>
      <c r="AE90" t="s">
        <v>309</v>
      </c>
      <c r="AF90">
        <v>0</v>
      </c>
      <c r="AG90">
        <v>0</v>
      </c>
      <c r="AH90">
        <v>1004659075</v>
      </c>
      <c r="AI90">
        <v>800100</v>
      </c>
      <c r="AJ90"/>
      <c r="AK90" t="s">
        <v>424</v>
      </c>
      <c r="AL90" t="s">
        <v>204</v>
      </c>
      <c r="AM90" t="s">
        <v>73</v>
      </c>
      <c r="AN90" s="1"/>
      <c r="AO90" s="59">
        <f t="shared" si="10"/>
        <v>7</v>
      </c>
      <c r="AP90" s="59" t="str">
        <f>VLOOKUP(AO90,Data!J:K,2,0)</f>
        <v>Juli</v>
      </c>
      <c r="AQ90" s="59">
        <f t="shared" si="6"/>
        <v>3</v>
      </c>
      <c r="AR90" s="60">
        <f t="shared" si="7"/>
        <v>2021</v>
      </c>
      <c r="AS90" s="60" t="str">
        <f>VLOOKUP(AD90,Data!D:E,2,0)</f>
        <v>Afval/Restafval</v>
      </c>
      <c r="AT90" s="61">
        <f>IF(X90="TON",IF(OR(LEFT(Z90,2)="TO",LEFT(Y90,2)="HA",Y90="TV ALG TON",Y90="AFVALBEL-TON",Y90="TANKW1-TON"),0,W90*1000),IF(OR(X90="KG",X90="LTR"),IF(OR(LEFT(Y90,2)="R ",LEFT(Y90,2)="HA",LEFT(Y90,2)="VK",LEFT(Z90,2)="TO"),0,W90),IF(X90="M3",VLOOKUP(Z90,Data!A:B,2,0)*W90,IF(AND(OR(X90="KEER",X90="STUK"),OR(LEFT(Y90,2)="LE",LEFT(Y90,2)="EL",LEFT(Y90,2)="LV")),VLOOKUP(Z90,Data!A:B,2,0)*W90,IF(X90="MAAND",IF(LEFT(Z90,2)="AB",IF(OR(LEFT(Y90,3)="AB ",LEFT(Y90,3)="ABW"),0,VLOOKUP(Z90,Data!A:B,2,0)*W90*VLOOKUP(AJ90,Data!G:H,2,0)*((N90-M90+1)/30.4)),0),0)))))</f>
        <v>0</v>
      </c>
      <c r="AU90" s="62">
        <f t="shared" si="8"/>
        <v>0</v>
      </c>
      <c r="AV90" s="62">
        <f t="shared" si="9"/>
        <v>0</v>
      </c>
      <c r="AW90" s="47" t="str">
        <f>IFERROR(VLOOKUP(AS90,Data!M:S,2,0),"nee")</f>
        <v>ja</v>
      </c>
      <c r="AX90" s="63">
        <f>IF(facturen[[#This Row],[TNO gecertificeerd]]="nee",0,VLOOKUP(AS90,Data!M:S,3,0)*(AT90/1000))</f>
        <v>0</v>
      </c>
      <c r="AY90" s="63">
        <f>IF(facturen[[#This Row],[TNO gecertificeerd]]="nee",0,VLOOKUP(AS90,Data!M:S,4,0)*AT90)</f>
        <v>0</v>
      </c>
      <c r="AZ90" s="63">
        <f>IF(facturen[[#This Row],[TNO gecertificeerd]]="nee",0,VLOOKUP(AS90,Data!M:S,5,0)*AT90)</f>
        <v>0</v>
      </c>
      <c r="BA90" s="63">
        <f>IF(facturen[[#This Row],[TNO gecertificeerd]]="nee",0,VLOOKUP(AS90,Data!M:S,6,0)*AT90)</f>
        <v>0</v>
      </c>
      <c r="BB90" s="63">
        <f>IF(facturen[[#This Row],[TNO gecertificeerd]]="nee",0,VLOOKUP(AS90,Data!M:S,7,0)*AT90)</f>
        <v>0</v>
      </c>
    </row>
    <row r="91" spans="1:54" x14ac:dyDescent="0.2">
      <c r="A91">
        <v>474431</v>
      </c>
      <c r="B91">
        <v>474451</v>
      </c>
      <c r="C91" t="s">
        <v>108</v>
      </c>
      <c r="D91" t="s">
        <v>257</v>
      </c>
      <c r="E91" t="s">
        <v>56</v>
      </c>
      <c r="F91">
        <v>1</v>
      </c>
      <c r="G91" t="s">
        <v>109</v>
      </c>
      <c r="H91" t="s">
        <v>110</v>
      </c>
      <c r="I91" t="s">
        <v>111</v>
      </c>
      <c r="J91" t="s">
        <v>59</v>
      </c>
      <c r="K91" t="s">
        <v>311</v>
      </c>
      <c r="L91" t="s">
        <v>312</v>
      </c>
      <c r="M91" s="57">
        <v>44389</v>
      </c>
      <c r="N91" s="57">
        <v>44389</v>
      </c>
      <c r="O91" t="s">
        <v>283</v>
      </c>
      <c r="P91">
        <v>101100</v>
      </c>
      <c r="Q91" t="s">
        <v>303</v>
      </c>
      <c r="R91">
        <v>200301</v>
      </c>
      <c r="S91" t="s">
        <v>417</v>
      </c>
      <c r="T91" t="s">
        <v>418</v>
      </c>
      <c r="U91" t="s">
        <v>444</v>
      </c>
      <c r="V91" t="s">
        <v>306</v>
      </c>
      <c r="W91">
        <v>0</v>
      </c>
      <c r="X91" t="s">
        <v>265</v>
      </c>
      <c r="Y91" t="s">
        <v>307</v>
      </c>
      <c r="Z91" t="s">
        <v>308</v>
      </c>
      <c r="AA91" t="s">
        <v>68</v>
      </c>
      <c r="AB91" t="s">
        <v>69</v>
      </c>
      <c r="AC91" t="s">
        <v>70</v>
      </c>
      <c r="AD91">
        <v>10</v>
      </c>
      <c r="AE91" t="s">
        <v>309</v>
      </c>
      <c r="AF91">
        <v>0</v>
      </c>
      <c r="AG91">
        <v>0</v>
      </c>
      <c r="AH91">
        <v>1004659075</v>
      </c>
      <c r="AI91">
        <v>800100</v>
      </c>
      <c r="AJ91"/>
      <c r="AK91" t="s">
        <v>424</v>
      </c>
      <c r="AL91" t="s">
        <v>204</v>
      </c>
      <c r="AM91" t="s">
        <v>73</v>
      </c>
      <c r="AN91" s="1"/>
      <c r="AO91" s="59">
        <f t="shared" si="10"/>
        <v>7</v>
      </c>
      <c r="AP91" s="59" t="str">
        <f>VLOOKUP(AO91,Data!J:K,2,0)</f>
        <v>Juli</v>
      </c>
      <c r="AQ91" s="59">
        <f t="shared" si="6"/>
        <v>3</v>
      </c>
      <c r="AR91" s="60">
        <f t="shared" si="7"/>
        <v>2021</v>
      </c>
      <c r="AS91" s="60" t="str">
        <f>VLOOKUP(AD91,Data!D:E,2,0)</f>
        <v>Afval/Restafval</v>
      </c>
      <c r="AT91" s="61">
        <f>IF(X91="TON",IF(OR(LEFT(Z91,2)="TO",LEFT(Y91,2)="HA",Y91="TV ALG TON",Y91="AFVALBEL-TON",Y91="TANKW1-TON"),0,W91*1000),IF(OR(X91="KG",X91="LTR"),IF(OR(LEFT(Y91,2)="R ",LEFT(Y91,2)="HA",LEFT(Y91,2)="VK",LEFT(Z91,2)="TO"),0,W91),IF(X91="M3",VLOOKUP(Z91,Data!A:B,2,0)*W91,IF(AND(OR(X91="KEER",X91="STUK"),OR(LEFT(Y91,2)="LE",LEFT(Y91,2)="EL",LEFT(Y91,2)="LV")),VLOOKUP(Z91,Data!A:B,2,0)*W91,IF(X91="MAAND",IF(LEFT(Z91,2)="AB",IF(OR(LEFT(Y91,3)="AB ",LEFT(Y91,3)="ABW"),0,VLOOKUP(Z91,Data!A:B,2,0)*W91*VLOOKUP(AJ91,Data!G:H,2,0)*((N91-M91+1)/30.4)),0),0)))))</f>
        <v>0</v>
      </c>
      <c r="AU91" s="62">
        <f t="shared" si="8"/>
        <v>0</v>
      </c>
      <c r="AV91" s="62">
        <f t="shared" si="9"/>
        <v>0</v>
      </c>
      <c r="AW91" s="47" t="str">
        <f>IFERROR(VLOOKUP(AS91,Data!M:S,2,0),"nee")</f>
        <v>ja</v>
      </c>
      <c r="AX91" s="63">
        <f>IF(facturen[[#This Row],[TNO gecertificeerd]]="nee",0,VLOOKUP(AS91,Data!M:S,3,0)*(AT91/1000))</f>
        <v>0</v>
      </c>
      <c r="AY91" s="63">
        <f>IF(facturen[[#This Row],[TNO gecertificeerd]]="nee",0,VLOOKUP(AS91,Data!M:S,4,0)*AT91)</f>
        <v>0</v>
      </c>
      <c r="AZ91" s="63">
        <f>IF(facturen[[#This Row],[TNO gecertificeerd]]="nee",0,VLOOKUP(AS91,Data!M:S,5,0)*AT91)</f>
        <v>0</v>
      </c>
      <c r="BA91" s="63">
        <f>IF(facturen[[#This Row],[TNO gecertificeerd]]="nee",0,VLOOKUP(AS91,Data!M:S,6,0)*AT91)</f>
        <v>0</v>
      </c>
      <c r="BB91" s="63">
        <f>IF(facturen[[#This Row],[TNO gecertificeerd]]="nee",0,VLOOKUP(AS91,Data!M:S,7,0)*AT91)</f>
        <v>0</v>
      </c>
    </row>
    <row r="92" spans="1:54" x14ac:dyDescent="0.2">
      <c r="A92">
        <v>474431</v>
      </c>
      <c r="B92">
        <v>474500</v>
      </c>
      <c r="C92" t="s">
        <v>205</v>
      </c>
      <c r="D92" t="s">
        <v>257</v>
      </c>
      <c r="E92" t="s">
        <v>56</v>
      </c>
      <c r="F92">
        <v>1</v>
      </c>
      <c r="G92" t="s">
        <v>205</v>
      </c>
      <c r="H92" t="s">
        <v>206</v>
      </c>
      <c r="I92" t="s">
        <v>207</v>
      </c>
      <c r="J92" t="s">
        <v>59</v>
      </c>
      <c r="K92" t="s">
        <v>445</v>
      </c>
      <c r="L92" t="s">
        <v>413</v>
      </c>
      <c r="M92" s="57">
        <v>44390</v>
      </c>
      <c r="N92" s="57">
        <v>44390</v>
      </c>
      <c r="O92" t="s">
        <v>209</v>
      </c>
      <c r="P92">
        <v>101100</v>
      </c>
      <c r="Q92" t="s">
        <v>303</v>
      </c>
      <c r="R92">
        <v>200301</v>
      </c>
      <c r="S92" t="s">
        <v>417</v>
      </c>
      <c r="T92" t="s">
        <v>418</v>
      </c>
      <c r="U92" t="s">
        <v>446</v>
      </c>
      <c r="V92" t="s">
        <v>306</v>
      </c>
      <c r="W92">
        <v>0</v>
      </c>
      <c r="X92" t="s">
        <v>265</v>
      </c>
      <c r="Y92" t="s">
        <v>307</v>
      </c>
      <c r="Z92" t="s">
        <v>308</v>
      </c>
      <c r="AA92" t="s">
        <v>68</v>
      </c>
      <c r="AB92" t="s">
        <v>69</v>
      </c>
      <c r="AC92" t="s">
        <v>70</v>
      </c>
      <c r="AD92">
        <v>10</v>
      </c>
      <c r="AE92" t="s">
        <v>309</v>
      </c>
      <c r="AF92">
        <v>0</v>
      </c>
      <c r="AG92">
        <v>0</v>
      </c>
      <c r="AH92">
        <v>1004659075</v>
      </c>
      <c r="AI92">
        <v>800100</v>
      </c>
      <c r="AJ92"/>
      <c r="AK92" t="s">
        <v>420</v>
      </c>
      <c r="AL92" t="s">
        <v>204</v>
      </c>
      <c r="AM92" t="s">
        <v>73</v>
      </c>
      <c r="AN92" s="1"/>
      <c r="AO92" s="59">
        <f t="shared" si="10"/>
        <v>7</v>
      </c>
      <c r="AP92" s="59" t="str">
        <f>VLOOKUP(AO92,Data!J:K,2,0)</f>
        <v>Juli</v>
      </c>
      <c r="AQ92" s="59">
        <f t="shared" si="6"/>
        <v>3</v>
      </c>
      <c r="AR92" s="60">
        <f t="shared" si="7"/>
        <v>2021</v>
      </c>
      <c r="AS92" s="60" t="str">
        <f>VLOOKUP(AD92,Data!D:E,2,0)</f>
        <v>Afval/Restafval</v>
      </c>
      <c r="AT92" s="61">
        <f>IF(X92="TON",IF(OR(LEFT(Z92,2)="TO",LEFT(Y92,2)="HA",Y92="TV ALG TON",Y92="AFVALBEL-TON",Y92="TANKW1-TON"),0,W92*1000),IF(OR(X92="KG",X92="LTR"),IF(OR(LEFT(Y92,2)="R ",LEFT(Y92,2)="HA",LEFT(Y92,2)="VK",LEFT(Z92,2)="TO"),0,W92),IF(X92="M3",VLOOKUP(Z92,Data!A:B,2,0)*W92,IF(AND(OR(X92="KEER",X92="STUK"),OR(LEFT(Y92,2)="LE",LEFT(Y92,2)="EL",LEFT(Y92,2)="LV")),VLOOKUP(Z92,Data!A:B,2,0)*W92,IF(X92="MAAND",IF(LEFT(Z92,2)="AB",IF(OR(LEFT(Y92,3)="AB ",LEFT(Y92,3)="ABW"),0,VLOOKUP(Z92,Data!A:B,2,0)*W92*VLOOKUP(AJ92,Data!G:H,2,0)*((N92-M92+1)/30.4)),0),0)))))</f>
        <v>0</v>
      </c>
      <c r="AU92" s="62">
        <f t="shared" si="8"/>
        <v>0</v>
      </c>
      <c r="AV92" s="62">
        <f t="shared" si="9"/>
        <v>0</v>
      </c>
      <c r="AW92" s="47" t="str">
        <f>IFERROR(VLOOKUP(AS92,Data!M:S,2,0),"nee")</f>
        <v>ja</v>
      </c>
      <c r="AX92" s="63">
        <f>IF(facturen[[#This Row],[TNO gecertificeerd]]="nee",0,VLOOKUP(AS92,Data!M:S,3,0)*(AT92/1000))</f>
        <v>0</v>
      </c>
      <c r="AY92" s="63">
        <f>IF(facturen[[#This Row],[TNO gecertificeerd]]="nee",0,VLOOKUP(AS92,Data!M:S,4,0)*AT92)</f>
        <v>0</v>
      </c>
      <c r="AZ92" s="63">
        <f>IF(facturen[[#This Row],[TNO gecertificeerd]]="nee",0,VLOOKUP(AS92,Data!M:S,5,0)*AT92)</f>
        <v>0</v>
      </c>
      <c r="BA92" s="63">
        <f>IF(facturen[[#This Row],[TNO gecertificeerd]]="nee",0,VLOOKUP(AS92,Data!M:S,6,0)*AT92)</f>
        <v>0</v>
      </c>
      <c r="BB92" s="63">
        <f>IF(facturen[[#This Row],[TNO gecertificeerd]]="nee",0,VLOOKUP(AS92,Data!M:S,7,0)*AT92)</f>
        <v>0</v>
      </c>
    </row>
    <row r="93" spans="1:54" x14ac:dyDescent="0.2">
      <c r="A93">
        <v>474431</v>
      </c>
      <c r="B93">
        <v>474498</v>
      </c>
      <c r="C93" t="s">
        <v>182</v>
      </c>
      <c r="D93" t="s">
        <v>257</v>
      </c>
      <c r="E93" t="s">
        <v>56</v>
      </c>
      <c r="F93">
        <v>1</v>
      </c>
      <c r="G93" t="s">
        <v>182</v>
      </c>
      <c r="H93" t="s">
        <v>183</v>
      </c>
      <c r="I93" t="s">
        <v>184</v>
      </c>
      <c r="J93" t="s">
        <v>59</v>
      </c>
      <c r="K93" t="s">
        <v>447</v>
      </c>
      <c r="L93" t="s">
        <v>413</v>
      </c>
      <c r="M93" s="57">
        <v>44389</v>
      </c>
      <c r="N93" s="57">
        <v>44389</v>
      </c>
      <c r="O93" t="s">
        <v>186</v>
      </c>
      <c r="P93">
        <v>101100</v>
      </c>
      <c r="Q93" t="s">
        <v>303</v>
      </c>
      <c r="R93">
        <v>200301</v>
      </c>
      <c r="S93" t="s">
        <v>417</v>
      </c>
      <c r="T93" t="s">
        <v>418</v>
      </c>
      <c r="U93" t="s">
        <v>448</v>
      </c>
      <c r="V93" t="s">
        <v>306</v>
      </c>
      <c r="W93">
        <v>0</v>
      </c>
      <c r="X93" t="s">
        <v>265</v>
      </c>
      <c r="Y93" t="s">
        <v>307</v>
      </c>
      <c r="Z93" t="s">
        <v>308</v>
      </c>
      <c r="AA93" t="s">
        <v>68</v>
      </c>
      <c r="AB93" t="s">
        <v>69</v>
      </c>
      <c r="AC93" t="s">
        <v>70</v>
      </c>
      <c r="AD93">
        <v>10</v>
      </c>
      <c r="AE93" t="s">
        <v>309</v>
      </c>
      <c r="AF93">
        <v>0</v>
      </c>
      <c r="AG93">
        <v>0</v>
      </c>
      <c r="AH93">
        <v>1004659075</v>
      </c>
      <c r="AI93">
        <v>800100</v>
      </c>
      <c r="AJ93"/>
      <c r="AK93" t="s">
        <v>424</v>
      </c>
      <c r="AL93" t="s">
        <v>204</v>
      </c>
      <c r="AM93" t="s">
        <v>73</v>
      </c>
      <c r="AN93" s="1"/>
      <c r="AO93" s="59">
        <f t="shared" si="10"/>
        <v>7</v>
      </c>
      <c r="AP93" s="59" t="str">
        <f>VLOOKUP(AO93,Data!J:K,2,0)</f>
        <v>Juli</v>
      </c>
      <c r="AQ93" s="59">
        <f t="shared" si="6"/>
        <v>3</v>
      </c>
      <c r="AR93" s="60">
        <f t="shared" si="7"/>
        <v>2021</v>
      </c>
      <c r="AS93" s="60" t="str">
        <f>VLOOKUP(AD93,Data!D:E,2,0)</f>
        <v>Afval/Restafval</v>
      </c>
      <c r="AT93" s="61">
        <f>IF(X93="TON",IF(OR(LEFT(Z93,2)="TO",LEFT(Y93,2)="HA",Y93="TV ALG TON",Y93="AFVALBEL-TON",Y93="TANKW1-TON"),0,W93*1000),IF(OR(X93="KG",X93="LTR"),IF(OR(LEFT(Y93,2)="R ",LEFT(Y93,2)="HA",LEFT(Y93,2)="VK",LEFT(Z93,2)="TO"),0,W93),IF(X93="M3",VLOOKUP(Z93,Data!A:B,2,0)*W93,IF(AND(OR(X93="KEER",X93="STUK"),OR(LEFT(Y93,2)="LE",LEFT(Y93,2)="EL",LEFT(Y93,2)="LV")),VLOOKUP(Z93,Data!A:B,2,0)*W93,IF(X93="MAAND",IF(LEFT(Z93,2)="AB",IF(OR(LEFT(Y93,3)="AB ",LEFT(Y93,3)="ABW"),0,VLOOKUP(Z93,Data!A:B,2,0)*W93*VLOOKUP(AJ93,Data!G:H,2,0)*((N93-M93+1)/30.4)),0),0)))))</f>
        <v>0</v>
      </c>
      <c r="AU93" s="62">
        <f t="shared" si="8"/>
        <v>0</v>
      </c>
      <c r="AV93" s="62">
        <f t="shared" si="9"/>
        <v>0</v>
      </c>
      <c r="AW93" s="47" t="str">
        <f>IFERROR(VLOOKUP(AS93,Data!M:S,2,0),"nee")</f>
        <v>ja</v>
      </c>
      <c r="AX93" s="63">
        <f>IF(facturen[[#This Row],[TNO gecertificeerd]]="nee",0,VLOOKUP(AS93,Data!M:S,3,0)*(AT93/1000))</f>
        <v>0</v>
      </c>
      <c r="AY93" s="63">
        <f>IF(facturen[[#This Row],[TNO gecertificeerd]]="nee",0,VLOOKUP(AS93,Data!M:S,4,0)*AT93)</f>
        <v>0</v>
      </c>
      <c r="AZ93" s="63">
        <f>IF(facturen[[#This Row],[TNO gecertificeerd]]="nee",0,VLOOKUP(AS93,Data!M:S,5,0)*AT93)</f>
        <v>0</v>
      </c>
      <c r="BA93" s="63">
        <f>IF(facturen[[#This Row],[TNO gecertificeerd]]="nee",0,VLOOKUP(AS93,Data!M:S,6,0)*AT93)</f>
        <v>0</v>
      </c>
      <c r="BB93" s="63">
        <f>IF(facturen[[#This Row],[TNO gecertificeerd]]="nee",0,VLOOKUP(AS93,Data!M:S,7,0)*AT93)</f>
        <v>0</v>
      </c>
    </row>
    <row r="94" spans="1:54" x14ac:dyDescent="0.2">
      <c r="A94">
        <v>474431</v>
      </c>
      <c r="B94">
        <v>474501</v>
      </c>
      <c r="C94" t="s">
        <v>213</v>
      </c>
      <c r="D94" t="s">
        <v>257</v>
      </c>
      <c r="E94" t="s">
        <v>56</v>
      </c>
      <c r="F94">
        <v>1</v>
      </c>
      <c r="G94" t="s">
        <v>214</v>
      </c>
      <c r="H94" t="s">
        <v>215</v>
      </c>
      <c r="I94" t="s">
        <v>216</v>
      </c>
      <c r="J94" t="s">
        <v>59</v>
      </c>
      <c r="K94" t="s">
        <v>449</v>
      </c>
      <c r="L94" t="s">
        <v>450</v>
      </c>
      <c r="M94" s="57">
        <v>44389</v>
      </c>
      <c r="N94" s="57">
        <v>44389</v>
      </c>
      <c r="O94" t="s">
        <v>218</v>
      </c>
      <c r="P94">
        <v>101100</v>
      </c>
      <c r="Q94" t="s">
        <v>303</v>
      </c>
      <c r="R94">
        <v>200301</v>
      </c>
      <c r="S94" t="s">
        <v>417</v>
      </c>
      <c r="T94" t="s">
        <v>418</v>
      </c>
      <c r="U94" t="s">
        <v>451</v>
      </c>
      <c r="V94" t="s">
        <v>306</v>
      </c>
      <c r="W94">
        <v>0</v>
      </c>
      <c r="X94" t="s">
        <v>265</v>
      </c>
      <c r="Y94" t="s">
        <v>307</v>
      </c>
      <c r="Z94" t="s">
        <v>308</v>
      </c>
      <c r="AA94" t="s">
        <v>68</v>
      </c>
      <c r="AB94" t="s">
        <v>69</v>
      </c>
      <c r="AC94" t="s">
        <v>70</v>
      </c>
      <c r="AD94">
        <v>10</v>
      </c>
      <c r="AE94" t="s">
        <v>309</v>
      </c>
      <c r="AF94">
        <v>0</v>
      </c>
      <c r="AG94">
        <v>0</v>
      </c>
      <c r="AH94">
        <v>1004659075</v>
      </c>
      <c r="AI94">
        <v>800100</v>
      </c>
      <c r="AJ94"/>
      <c r="AK94" t="s">
        <v>424</v>
      </c>
      <c r="AL94" t="s">
        <v>204</v>
      </c>
      <c r="AM94" t="s">
        <v>73</v>
      </c>
      <c r="AN94" s="1"/>
      <c r="AO94" s="59">
        <f t="shared" si="10"/>
        <v>7</v>
      </c>
      <c r="AP94" s="59" t="str">
        <f>VLOOKUP(AO94,Data!J:K,2,0)</f>
        <v>Juli</v>
      </c>
      <c r="AQ94" s="59">
        <f t="shared" si="6"/>
        <v>3</v>
      </c>
      <c r="AR94" s="60">
        <f t="shared" si="7"/>
        <v>2021</v>
      </c>
      <c r="AS94" s="60" t="str">
        <f>VLOOKUP(AD94,Data!D:E,2,0)</f>
        <v>Afval/Restafval</v>
      </c>
      <c r="AT94" s="61">
        <f>IF(X94="TON",IF(OR(LEFT(Z94,2)="TO",LEFT(Y94,2)="HA",Y94="TV ALG TON",Y94="AFVALBEL-TON",Y94="TANKW1-TON"),0,W94*1000),IF(OR(X94="KG",X94="LTR"),IF(OR(LEFT(Y94,2)="R ",LEFT(Y94,2)="HA",LEFT(Y94,2)="VK",LEFT(Z94,2)="TO"),0,W94),IF(X94="M3",VLOOKUP(Z94,Data!A:B,2,0)*W94,IF(AND(OR(X94="KEER",X94="STUK"),OR(LEFT(Y94,2)="LE",LEFT(Y94,2)="EL",LEFT(Y94,2)="LV")),VLOOKUP(Z94,Data!A:B,2,0)*W94,IF(X94="MAAND",IF(LEFT(Z94,2)="AB",IF(OR(LEFT(Y94,3)="AB ",LEFT(Y94,3)="ABW"),0,VLOOKUP(Z94,Data!A:B,2,0)*W94*VLOOKUP(AJ94,Data!G:H,2,0)*((N94-M94+1)/30.4)),0),0)))))</f>
        <v>0</v>
      </c>
      <c r="AU94" s="62">
        <f t="shared" si="8"/>
        <v>0</v>
      </c>
      <c r="AV94" s="62">
        <f t="shared" si="9"/>
        <v>0</v>
      </c>
      <c r="AW94" s="47" t="str">
        <f>IFERROR(VLOOKUP(AS94,Data!M:S,2,0),"nee")</f>
        <v>ja</v>
      </c>
      <c r="AX94" s="63">
        <f>IF(facturen[[#This Row],[TNO gecertificeerd]]="nee",0,VLOOKUP(AS94,Data!M:S,3,0)*(AT94/1000))</f>
        <v>0</v>
      </c>
      <c r="AY94" s="63">
        <f>IF(facturen[[#This Row],[TNO gecertificeerd]]="nee",0,VLOOKUP(AS94,Data!M:S,4,0)*AT94)</f>
        <v>0</v>
      </c>
      <c r="AZ94" s="63">
        <f>IF(facturen[[#This Row],[TNO gecertificeerd]]="nee",0,VLOOKUP(AS94,Data!M:S,5,0)*AT94)</f>
        <v>0</v>
      </c>
      <c r="BA94" s="63">
        <f>IF(facturen[[#This Row],[TNO gecertificeerd]]="nee",0,VLOOKUP(AS94,Data!M:S,6,0)*AT94)</f>
        <v>0</v>
      </c>
      <c r="BB94" s="63">
        <f>IF(facturen[[#This Row],[TNO gecertificeerd]]="nee",0,VLOOKUP(AS94,Data!M:S,7,0)*AT94)</f>
        <v>0</v>
      </c>
    </row>
    <row r="95" spans="1:54" x14ac:dyDescent="0.2">
      <c r="A95">
        <v>474431</v>
      </c>
      <c r="B95">
        <v>474681</v>
      </c>
      <c r="C95" t="s">
        <v>278</v>
      </c>
      <c r="D95" t="s">
        <v>257</v>
      </c>
      <c r="E95" t="s">
        <v>56</v>
      </c>
      <c r="F95">
        <v>1</v>
      </c>
      <c r="G95" t="s">
        <v>278</v>
      </c>
      <c r="H95" t="s">
        <v>279</v>
      </c>
      <c r="I95" t="s">
        <v>280</v>
      </c>
      <c r="J95" t="s">
        <v>59</v>
      </c>
      <c r="K95" t="s">
        <v>452</v>
      </c>
      <c r="L95" t="s">
        <v>450</v>
      </c>
      <c r="M95" s="57">
        <v>44389</v>
      </c>
      <c r="N95" s="57">
        <v>44389</v>
      </c>
      <c r="O95" s="32">
        <v>3026214342</v>
      </c>
      <c r="P95">
        <v>101100</v>
      </c>
      <c r="Q95" t="s">
        <v>303</v>
      </c>
      <c r="R95">
        <v>200301</v>
      </c>
      <c r="S95" t="s">
        <v>417</v>
      </c>
      <c r="T95" t="s">
        <v>418</v>
      </c>
      <c r="U95" t="s">
        <v>453</v>
      </c>
      <c r="V95" t="s">
        <v>306</v>
      </c>
      <c r="W95">
        <v>0</v>
      </c>
      <c r="X95" t="s">
        <v>265</v>
      </c>
      <c r="Y95" t="s">
        <v>307</v>
      </c>
      <c r="Z95" t="s">
        <v>308</v>
      </c>
      <c r="AA95" t="s">
        <v>68</v>
      </c>
      <c r="AB95" t="s">
        <v>69</v>
      </c>
      <c r="AC95" t="s">
        <v>70</v>
      </c>
      <c r="AD95">
        <v>10</v>
      </c>
      <c r="AE95" t="s">
        <v>309</v>
      </c>
      <c r="AF95">
        <v>0</v>
      </c>
      <c r="AG95">
        <v>0</v>
      </c>
      <c r="AH95">
        <v>1004659075</v>
      </c>
      <c r="AI95">
        <v>800100</v>
      </c>
      <c r="AJ95"/>
      <c r="AK95" t="s">
        <v>424</v>
      </c>
      <c r="AL95" t="s">
        <v>204</v>
      </c>
      <c r="AM95" t="s">
        <v>73</v>
      </c>
      <c r="AN95" s="1"/>
      <c r="AO95" s="59">
        <f t="shared" si="10"/>
        <v>7</v>
      </c>
      <c r="AP95" s="59" t="str">
        <f>VLOOKUP(AO95,Data!J:K,2,0)</f>
        <v>Juli</v>
      </c>
      <c r="AQ95" s="59">
        <f t="shared" si="6"/>
        <v>3</v>
      </c>
      <c r="AR95" s="60">
        <f t="shared" si="7"/>
        <v>2021</v>
      </c>
      <c r="AS95" s="60" t="str">
        <f>VLOOKUP(AD95,Data!D:E,2,0)</f>
        <v>Afval/Restafval</v>
      </c>
      <c r="AT95" s="61">
        <f>IF(X95="TON",IF(OR(LEFT(Z95,2)="TO",LEFT(Y95,2)="HA",Y95="TV ALG TON",Y95="AFVALBEL-TON",Y95="TANKW1-TON"),0,W95*1000),IF(OR(X95="KG",X95="LTR"),IF(OR(LEFT(Y95,2)="R ",LEFT(Y95,2)="HA",LEFT(Y95,2)="VK",LEFT(Z95,2)="TO"),0,W95),IF(X95="M3",VLOOKUP(Z95,Data!A:B,2,0)*W95,IF(AND(OR(X95="KEER",X95="STUK"),OR(LEFT(Y95,2)="LE",LEFT(Y95,2)="EL",LEFT(Y95,2)="LV")),VLOOKUP(Z95,Data!A:B,2,0)*W95,IF(X95="MAAND",IF(LEFT(Z95,2)="AB",IF(OR(LEFT(Y95,3)="AB ",LEFT(Y95,3)="ABW"),0,VLOOKUP(Z95,Data!A:B,2,0)*W95*VLOOKUP(AJ95,Data!G:H,2,0)*((N95-M95+1)/30.4)),0),0)))))</f>
        <v>0</v>
      </c>
      <c r="AU95" s="62">
        <f t="shared" si="8"/>
        <v>0</v>
      </c>
      <c r="AV95" s="62">
        <f t="shared" si="9"/>
        <v>0</v>
      </c>
      <c r="AW95" s="47" t="str">
        <f>IFERROR(VLOOKUP(AS95,Data!M:S,2,0),"nee")</f>
        <v>ja</v>
      </c>
      <c r="AX95" s="63">
        <f>IF(facturen[[#This Row],[TNO gecertificeerd]]="nee",0,VLOOKUP(AS95,Data!M:S,3,0)*(AT95/1000))</f>
        <v>0</v>
      </c>
      <c r="AY95" s="63">
        <f>IF(facturen[[#This Row],[TNO gecertificeerd]]="nee",0,VLOOKUP(AS95,Data!M:S,4,0)*AT95)</f>
        <v>0</v>
      </c>
      <c r="AZ95" s="63">
        <f>IF(facturen[[#This Row],[TNO gecertificeerd]]="nee",0,VLOOKUP(AS95,Data!M:S,5,0)*AT95)</f>
        <v>0</v>
      </c>
      <c r="BA95" s="63">
        <f>IF(facturen[[#This Row],[TNO gecertificeerd]]="nee",0,VLOOKUP(AS95,Data!M:S,6,0)*AT95)</f>
        <v>0</v>
      </c>
      <c r="BB95" s="63">
        <f>IF(facturen[[#This Row],[TNO gecertificeerd]]="nee",0,VLOOKUP(AS95,Data!M:S,7,0)*AT95)</f>
        <v>0</v>
      </c>
    </row>
    <row r="96" spans="1:54" x14ac:dyDescent="0.2">
      <c r="A96">
        <v>474431</v>
      </c>
      <c r="B96">
        <v>474434</v>
      </c>
      <c r="C96" t="s">
        <v>54</v>
      </c>
      <c r="D96" t="s">
        <v>257</v>
      </c>
      <c r="E96" t="s">
        <v>56</v>
      </c>
      <c r="F96">
        <v>1</v>
      </c>
      <c r="G96" t="s">
        <v>54</v>
      </c>
      <c r="H96" t="s">
        <v>57</v>
      </c>
      <c r="I96" t="s">
        <v>58</v>
      </c>
      <c r="J96" t="s">
        <v>59</v>
      </c>
      <c r="K96" t="s">
        <v>454</v>
      </c>
      <c r="L96" t="s">
        <v>413</v>
      </c>
      <c r="M96" s="57">
        <v>44390</v>
      </c>
      <c r="N96" s="57">
        <v>44390</v>
      </c>
      <c r="O96" t="s">
        <v>62</v>
      </c>
      <c r="P96">
        <v>101100</v>
      </c>
      <c r="Q96" t="s">
        <v>303</v>
      </c>
      <c r="R96">
        <v>200301</v>
      </c>
      <c r="S96" t="s">
        <v>417</v>
      </c>
      <c r="T96" t="s">
        <v>418</v>
      </c>
      <c r="U96" t="s">
        <v>455</v>
      </c>
      <c r="V96" t="s">
        <v>306</v>
      </c>
      <c r="W96">
        <v>0</v>
      </c>
      <c r="X96" t="s">
        <v>265</v>
      </c>
      <c r="Y96" t="s">
        <v>307</v>
      </c>
      <c r="Z96" t="s">
        <v>308</v>
      </c>
      <c r="AA96" t="s">
        <v>68</v>
      </c>
      <c r="AB96" t="s">
        <v>69</v>
      </c>
      <c r="AC96" t="s">
        <v>70</v>
      </c>
      <c r="AD96">
        <v>10</v>
      </c>
      <c r="AE96" t="s">
        <v>309</v>
      </c>
      <c r="AF96">
        <v>0</v>
      </c>
      <c r="AG96">
        <v>0</v>
      </c>
      <c r="AH96">
        <v>1004659075</v>
      </c>
      <c r="AI96">
        <v>800100</v>
      </c>
      <c r="AJ96"/>
      <c r="AK96" t="s">
        <v>420</v>
      </c>
      <c r="AL96" t="s">
        <v>204</v>
      </c>
      <c r="AM96" t="s">
        <v>73</v>
      </c>
      <c r="AN96" s="1"/>
      <c r="AO96" s="59">
        <f t="shared" si="10"/>
        <v>7</v>
      </c>
      <c r="AP96" s="59" t="str">
        <f>VLOOKUP(AO96,Data!J:K,2,0)</f>
        <v>Juli</v>
      </c>
      <c r="AQ96" s="59">
        <f t="shared" si="6"/>
        <v>3</v>
      </c>
      <c r="AR96" s="60">
        <f t="shared" si="7"/>
        <v>2021</v>
      </c>
      <c r="AS96" s="60" t="str">
        <f>VLOOKUP(AD96,Data!D:E,2,0)</f>
        <v>Afval/Restafval</v>
      </c>
      <c r="AT96" s="61">
        <f>IF(X96="TON",IF(OR(LEFT(Z96,2)="TO",LEFT(Y96,2)="HA",Y96="TV ALG TON",Y96="AFVALBEL-TON",Y96="TANKW1-TON"),0,W96*1000),IF(OR(X96="KG",X96="LTR"),IF(OR(LEFT(Y96,2)="R ",LEFT(Y96,2)="HA",LEFT(Y96,2)="VK",LEFT(Z96,2)="TO"),0,W96),IF(X96="M3",VLOOKUP(Z96,Data!A:B,2,0)*W96,IF(AND(OR(X96="KEER",X96="STUK"),OR(LEFT(Y96,2)="LE",LEFT(Y96,2)="EL",LEFT(Y96,2)="LV")),VLOOKUP(Z96,Data!A:B,2,0)*W96,IF(X96="MAAND",IF(LEFT(Z96,2)="AB",IF(OR(LEFT(Y96,3)="AB ",LEFT(Y96,3)="ABW"),0,VLOOKUP(Z96,Data!A:B,2,0)*W96*VLOOKUP(AJ96,Data!G:H,2,0)*((N96-M96+1)/30.4)),0),0)))))</f>
        <v>0</v>
      </c>
      <c r="AU96" s="62">
        <f t="shared" si="8"/>
        <v>0</v>
      </c>
      <c r="AV96" s="62">
        <f t="shared" si="9"/>
        <v>0</v>
      </c>
      <c r="AW96" s="47" t="str">
        <f>IFERROR(VLOOKUP(AS96,Data!M:S,2,0),"nee")</f>
        <v>ja</v>
      </c>
      <c r="AX96" s="63">
        <f>IF(facturen[[#This Row],[TNO gecertificeerd]]="nee",0,VLOOKUP(AS96,Data!M:S,3,0)*(AT96/1000))</f>
        <v>0</v>
      </c>
      <c r="AY96" s="63">
        <f>IF(facturen[[#This Row],[TNO gecertificeerd]]="nee",0,VLOOKUP(AS96,Data!M:S,4,0)*AT96)</f>
        <v>0</v>
      </c>
      <c r="AZ96" s="63">
        <f>IF(facturen[[#This Row],[TNO gecertificeerd]]="nee",0,VLOOKUP(AS96,Data!M:S,5,0)*AT96)</f>
        <v>0</v>
      </c>
      <c r="BA96" s="63">
        <f>IF(facturen[[#This Row],[TNO gecertificeerd]]="nee",0,VLOOKUP(AS96,Data!M:S,6,0)*AT96)</f>
        <v>0</v>
      </c>
      <c r="BB96" s="63">
        <f>IF(facturen[[#This Row],[TNO gecertificeerd]]="nee",0,VLOOKUP(AS96,Data!M:S,7,0)*AT96)</f>
        <v>0</v>
      </c>
    </row>
    <row r="97" spans="1:54" x14ac:dyDescent="0.2">
      <c r="A97">
        <v>474431</v>
      </c>
      <c r="B97">
        <v>474487</v>
      </c>
      <c r="C97" t="s">
        <v>156</v>
      </c>
      <c r="D97" t="s">
        <v>257</v>
      </c>
      <c r="E97" t="s">
        <v>56</v>
      </c>
      <c r="F97">
        <v>1</v>
      </c>
      <c r="G97" t="s">
        <v>156</v>
      </c>
      <c r="H97" t="s">
        <v>157</v>
      </c>
      <c r="I97" t="s">
        <v>158</v>
      </c>
      <c r="J97" t="s">
        <v>59</v>
      </c>
      <c r="K97" t="s">
        <v>258</v>
      </c>
      <c r="L97" t="s">
        <v>259</v>
      </c>
      <c r="M97" s="57">
        <v>44364</v>
      </c>
      <c r="N97" s="57">
        <v>44364</v>
      </c>
      <c r="O97" t="s">
        <v>160</v>
      </c>
      <c r="P97">
        <v>707100</v>
      </c>
      <c r="Q97" t="s">
        <v>317</v>
      </c>
      <c r="R97">
        <v>200101</v>
      </c>
      <c r="S97" t="s">
        <v>317</v>
      </c>
      <c r="T97" t="s">
        <v>318</v>
      </c>
      <c r="U97" t="s">
        <v>456</v>
      </c>
      <c r="V97" t="s">
        <v>359</v>
      </c>
      <c r="W97">
        <v>1</v>
      </c>
      <c r="X97" t="s">
        <v>65</v>
      </c>
      <c r="Y97" t="s">
        <v>360</v>
      </c>
      <c r="Z97" t="s">
        <v>361</v>
      </c>
      <c r="AA97" t="s">
        <v>68</v>
      </c>
      <c r="AB97" t="s">
        <v>69</v>
      </c>
      <c r="AC97" t="s">
        <v>70</v>
      </c>
      <c r="AD97">
        <v>140</v>
      </c>
      <c r="AE97" t="s">
        <v>362</v>
      </c>
      <c r="AF97">
        <v>0</v>
      </c>
      <c r="AG97">
        <v>0</v>
      </c>
      <c r="AH97">
        <v>1004542502</v>
      </c>
      <c r="AI97">
        <v>800100</v>
      </c>
      <c r="AJ97"/>
      <c r="AK97" t="s">
        <v>363</v>
      </c>
      <c r="AL97" t="s">
        <v>72</v>
      </c>
      <c r="AM97" t="s">
        <v>73</v>
      </c>
      <c r="AN97" s="1"/>
      <c r="AO97" s="59">
        <f t="shared" si="10"/>
        <v>6</v>
      </c>
      <c r="AP97" s="59" t="str">
        <f>VLOOKUP(AO97,Data!J:K,2,0)</f>
        <v>Juni</v>
      </c>
      <c r="AQ97" s="59">
        <f t="shared" si="6"/>
        <v>2</v>
      </c>
      <c r="AR97" s="60">
        <f t="shared" si="7"/>
        <v>2021</v>
      </c>
      <c r="AS97" s="60" t="str">
        <f>VLOOKUP(AD97,Data!D:E,2,0)</f>
        <v>Folie/kunststoffen</v>
      </c>
      <c r="AT97" s="61">
        <f>IF(X97="TON",IF(OR(LEFT(Z97,2)="TO",LEFT(Y97,2)="HA",Y97="TV ALG TON",Y97="AFVALBEL-TON",Y97="TANKW1-TON"),0,W97*1000),IF(OR(X97="KG",X97="LTR"),IF(OR(LEFT(Y97,2)="R ",LEFT(Y97,2)="HA",LEFT(Y97,2)="VK",LEFT(Z97,2)="TO"),0,W97),IF(X97="M3",VLOOKUP(Z97,Data!A:B,2,0)*W97,IF(AND(OR(X97="KEER",X97="STUK"),OR(LEFT(Y97,2)="LE",LEFT(Y97,2)="EL",LEFT(Y97,2)="LV")),VLOOKUP(Z97,Data!A:B,2,0)*W97,IF(X97="MAAND",IF(LEFT(Z97,2)="AB",IF(OR(LEFT(Y97,3)="AB ",LEFT(Y97,3)="ABW"),0,VLOOKUP(Z97,Data!A:B,2,0)*W97*VLOOKUP(AJ97,Data!G:H,2,0)*((N97-M97+1)/30.4)),0),0)))))</f>
        <v>10</v>
      </c>
      <c r="AU97" s="62">
        <f t="shared" si="8"/>
        <v>0</v>
      </c>
      <c r="AV97" s="62">
        <f t="shared" si="9"/>
        <v>0</v>
      </c>
      <c r="AW97" s="47" t="str">
        <f>IFERROR(VLOOKUP(AS97,Data!M:S,2,0),"nee")</f>
        <v>ja</v>
      </c>
      <c r="AX97" s="63">
        <f>IF(facturen[[#This Row],[TNO gecertificeerd]]="nee",0,VLOOKUP(AS97,Data!M:S,3,0)*(AT97/1000))</f>
        <v>11.88</v>
      </c>
      <c r="AY97" s="63">
        <f>IF(facturen[[#This Row],[TNO gecertificeerd]]="nee",0,VLOOKUP(AS97,Data!M:S,4,0)*AT97)</f>
        <v>9.8000000000000007</v>
      </c>
      <c r="AZ97" s="63">
        <f>IF(facturen[[#This Row],[TNO gecertificeerd]]="nee",0,VLOOKUP(AS97,Data!M:S,5,0)*AT97)</f>
        <v>0</v>
      </c>
      <c r="BA97" s="63">
        <f>IF(facturen[[#This Row],[TNO gecertificeerd]]="nee",0,VLOOKUP(AS97,Data!M:S,6,0)*AT97)</f>
        <v>0.1</v>
      </c>
      <c r="BB97" s="63">
        <f>IF(facturen[[#This Row],[TNO gecertificeerd]]="nee",0,VLOOKUP(AS97,Data!M:S,7,0)*AT97)</f>
        <v>0.1</v>
      </c>
    </row>
    <row r="98" spans="1:54" x14ac:dyDescent="0.2">
      <c r="A98">
        <v>474431</v>
      </c>
      <c r="B98">
        <v>474486</v>
      </c>
      <c r="C98" t="s">
        <v>149</v>
      </c>
      <c r="D98" t="s">
        <v>257</v>
      </c>
      <c r="E98" t="s">
        <v>56</v>
      </c>
      <c r="F98">
        <v>1</v>
      </c>
      <c r="G98" t="s">
        <v>150</v>
      </c>
      <c r="H98" t="s">
        <v>151</v>
      </c>
      <c r="I98" t="s">
        <v>152</v>
      </c>
      <c r="J98" t="s">
        <v>59</v>
      </c>
      <c r="K98" t="s">
        <v>457</v>
      </c>
      <c r="L98" t="s">
        <v>345</v>
      </c>
      <c r="M98" s="57">
        <v>44370</v>
      </c>
      <c r="N98" s="57">
        <v>44370</v>
      </c>
      <c r="O98" t="s">
        <v>154</v>
      </c>
      <c r="P98">
        <v>101100</v>
      </c>
      <c r="Q98" t="s">
        <v>303</v>
      </c>
      <c r="R98">
        <v>200301</v>
      </c>
      <c r="S98" t="s">
        <v>303</v>
      </c>
      <c r="T98" t="s">
        <v>304</v>
      </c>
      <c r="U98" t="s">
        <v>458</v>
      </c>
      <c r="V98" t="s">
        <v>306</v>
      </c>
      <c r="W98">
        <v>1</v>
      </c>
      <c r="X98" t="s">
        <v>265</v>
      </c>
      <c r="Y98" t="s">
        <v>307</v>
      </c>
      <c r="Z98" t="s">
        <v>308</v>
      </c>
      <c r="AA98" t="s">
        <v>68</v>
      </c>
      <c r="AB98" t="s">
        <v>69</v>
      </c>
      <c r="AC98" t="s">
        <v>70</v>
      </c>
      <c r="AD98">
        <v>10</v>
      </c>
      <c r="AE98" t="s">
        <v>309</v>
      </c>
      <c r="AF98">
        <v>0</v>
      </c>
      <c r="AG98">
        <v>0</v>
      </c>
      <c r="AH98">
        <v>1004542502</v>
      </c>
      <c r="AI98">
        <v>800100</v>
      </c>
      <c r="AJ98"/>
      <c r="AK98" t="s">
        <v>459</v>
      </c>
      <c r="AL98" t="s">
        <v>204</v>
      </c>
      <c r="AM98" t="s">
        <v>73</v>
      </c>
      <c r="AN98" s="1"/>
      <c r="AO98" s="59">
        <f t="shared" ref="AO98:AO108" si="11">MONTH(M98)</f>
        <v>6</v>
      </c>
      <c r="AP98" s="59" t="str">
        <f>VLOOKUP(AO98,Data!J:K,2,0)</f>
        <v>Juni</v>
      </c>
      <c r="AQ98" s="59">
        <f t="shared" si="6"/>
        <v>2</v>
      </c>
      <c r="AR98" s="60">
        <f t="shared" si="7"/>
        <v>2021</v>
      </c>
      <c r="AS98" s="60" t="str">
        <f>VLOOKUP(AD98,Data!D:E,2,0)</f>
        <v>Afval/Restafval</v>
      </c>
      <c r="AT98" s="61">
        <f>IF(X98="TON",IF(OR(LEFT(Z98,2)="TO",LEFT(Y98,2)="HA",Y98="TV ALG TON",Y98="AFVALBEL-TON",Y98="TANKW1-TON"),0,W98*1000),IF(OR(X98="KG",X98="LTR"),IF(OR(LEFT(Y98,2)="R ",LEFT(Y98,2)="HA",LEFT(Y98,2)="VK",LEFT(Z98,2)="TO"),0,W98),IF(X98="M3",VLOOKUP(Z98,Data!A:B,2,0)*W98,IF(AND(OR(X98="KEER",X98="STUK"),OR(LEFT(Y98,2)="LE",LEFT(Y98,2)="EL",LEFT(Y98,2)="LV")),VLOOKUP(Z98,Data!A:B,2,0)*W98,IF(X98="MAAND",IF(LEFT(Z98,2)="AB",IF(OR(LEFT(Y98,3)="AB ",LEFT(Y98,3)="ABW"),0,VLOOKUP(Z98,Data!A:B,2,0)*W98*VLOOKUP(AJ98,Data!G:H,2,0)*((N98-M98+1)/30.4)),0),0)))))</f>
        <v>0</v>
      </c>
      <c r="AU98" s="62">
        <f t="shared" si="8"/>
        <v>0</v>
      </c>
      <c r="AV98" s="62">
        <f t="shared" si="9"/>
        <v>0</v>
      </c>
      <c r="AW98" s="47" t="str">
        <f>IFERROR(VLOOKUP(AS98,Data!M:S,2,0),"nee")</f>
        <v>ja</v>
      </c>
      <c r="AX98" s="63">
        <f>IF(facturen[[#This Row],[TNO gecertificeerd]]="nee",0,VLOOKUP(AS98,Data!M:S,3,0)*(AT98/1000))</f>
        <v>0</v>
      </c>
      <c r="AY98" s="63">
        <f>IF(facturen[[#This Row],[TNO gecertificeerd]]="nee",0,VLOOKUP(AS98,Data!M:S,4,0)*AT98)</f>
        <v>0</v>
      </c>
      <c r="AZ98" s="63">
        <f>IF(facturen[[#This Row],[TNO gecertificeerd]]="nee",0,VLOOKUP(AS98,Data!M:S,5,0)*AT98)</f>
        <v>0</v>
      </c>
      <c r="BA98" s="63">
        <f>IF(facturen[[#This Row],[TNO gecertificeerd]]="nee",0,VLOOKUP(AS98,Data!M:S,6,0)*AT98)</f>
        <v>0</v>
      </c>
      <c r="BB98" s="63">
        <f>IF(facturen[[#This Row],[TNO gecertificeerd]]="nee",0,VLOOKUP(AS98,Data!M:S,7,0)*AT98)</f>
        <v>0</v>
      </c>
    </row>
    <row r="99" spans="1:54" x14ac:dyDescent="0.2">
      <c r="A99">
        <v>474431</v>
      </c>
      <c r="B99">
        <v>474487</v>
      </c>
      <c r="C99" t="s">
        <v>156</v>
      </c>
      <c r="D99" t="s">
        <v>257</v>
      </c>
      <c r="E99" t="s">
        <v>56</v>
      </c>
      <c r="F99">
        <v>1</v>
      </c>
      <c r="G99" t="s">
        <v>156</v>
      </c>
      <c r="H99" t="s">
        <v>157</v>
      </c>
      <c r="I99" t="s">
        <v>158</v>
      </c>
      <c r="J99" t="s">
        <v>59</v>
      </c>
      <c r="K99" t="s">
        <v>380</v>
      </c>
      <c r="L99" t="s">
        <v>381</v>
      </c>
      <c r="M99" s="57">
        <v>44376</v>
      </c>
      <c r="N99" s="57">
        <v>44376</v>
      </c>
      <c r="O99" t="s">
        <v>160</v>
      </c>
      <c r="P99">
        <v>101100</v>
      </c>
      <c r="Q99" t="s">
        <v>303</v>
      </c>
      <c r="R99">
        <v>200301</v>
      </c>
      <c r="S99" t="s">
        <v>303</v>
      </c>
      <c r="T99" t="s">
        <v>304</v>
      </c>
      <c r="U99" t="s">
        <v>460</v>
      </c>
      <c r="V99" t="s">
        <v>306</v>
      </c>
      <c r="W99">
        <v>1</v>
      </c>
      <c r="X99" t="s">
        <v>265</v>
      </c>
      <c r="Y99" t="s">
        <v>307</v>
      </c>
      <c r="Z99" t="s">
        <v>308</v>
      </c>
      <c r="AA99" t="s">
        <v>68</v>
      </c>
      <c r="AB99" t="s">
        <v>69</v>
      </c>
      <c r="AC99" t="s">
        <v>70</v>
      </c>
      <c r="AD99">
        <v>10</v>
      </c>
      <c r="AE99" t="s">
        <v>309</v>
      </c>
      <c r="AF99">
        <v>0</v>
      </c>
      <c r="AG99">
        <v>0</v>
      </c>
      <c r="AH99">
        <v>1004659075</v>
      </c>
      <c r="AI99">
        <v>800100</v>
      </c>
      <c r="AJ99"/>
      <c r="AK99" t="s">
        <v>420</v>
      </c>
      <c r="AL99" t="s">
        <v>204</v>
      </c>
      <c r="AM99" t="s">
        <v>73</v>
      </c>
      <c r="AN99" s="1"/>
      <c r="AO99" s="59">
        <f t="shared" si="11"/>
        <v>6</v>
      </c>
      <c r="AP99" s="59" t="str">
        <f>VLOOKUP(AO99,Data!J:K,2,0)</f>
        <v>Juni</v>
      </c>
      <c r="AQ99" s="59">
        <f t="shared" si="6"/>
        <v>2</v>
      </c>
      <c r="AR99" s="60">
        <f t="shared" si="7"/>
        <v>2021</v>
      </c>
      <c r="AS99" s="60" t="str">
        <f>VLOOKUP(AD99,Data!D:E,2,0)</f>
        <v>Afval/Restafval</v>
      </c>
      <c r="AT99" s="61">
        <f>IF(X99="TON",IF(OR(LEFT(Z99,2)="TO",LEFT(Y99,2)="HA",Y99="TV ALG TON",Y99="AFVALBEL-TON",Y99="TANKW1-TON"),0,W99*1000),IF(OR(X99="KG",X99="LTR"),IF(OR(LEFT(Y99,2)="R ",LEFT(Y99,2)="HA",LEFT(Y99,2)="VK",LEFT(Z99,2)="TO"),0,W99),IF(X99="M3",VLOOKUP(Z99,Data!A:B,2,0)*W99,IF(AND(OR(X99="KEER",X99="STUK"),OR(LEFT(Y99,2)="LE",LEFT(Y99,2)="EL",LEFT(Y99,2)="LV")),VLOOKUP(Z99,Data!A:B,2,0)*W99,IF(X99="MAAND",IF(LEFT(Z99,2)="AB",IF(OR(LEFT(Y99,3)="AB ",LEFT(Y99,3)="ABW"),0,VLOOKUP(Z99,Data!A:B,2,0)*W99*VLOOKUP(AJ99,Data!G:H,2,0)*((N99-M99+1)/30.4)),0),0)))))</f>
        <v>0</v>
      </c>
      <c r="AU99" s="62">
        <f t="shared" si="8"/>
        <v>0</v>
      </c>
      <c r="AV99" s="62">
        <f t="shared" si="9"/>
        <v>0</v>
      </c>
      <c r="AW99" s="47" t="str">
        <f>IFERROR(VLOOKUP(AS99,Data!M:S,2,0),"nee")</f>
        <v>ja</v>
      </c>
      <c r="AX99" s="63">
        <f>IF(facturen[[#This Row],[TNO gecertificeerd]]="nee",0,VLOOKUP(AS99,Data!M:S,3,0)*(AT99/1000))</f>
        <v>0</v>
      </c>
      <c r="AY99" s="63">
        <f>IF(facturen[[#This Row],[TNO gecertificeerd]]="nee",0,VLOOKUP(AS99,Data!M:S,4,0)*AT99)</f>
        <v>0</v>
      </c>
      <c r="AZ99" s="63">
        <f>IF(facturen[[#This Row],[TNO gecertificeerd]]="nee",0,VLOOKUP(AS99,Data!M:S,5,0)*AT99)</f>
        <v>0</v>
      </c>
      <c r="BA99" s="63">
        <f>IF(facturen[[#This Row],[TNO gecertificeerd]]="nee",0,VLOOKUP(AS99,Data!M:S,6,0)*AT99)</f>
        <v>0</v>
      </c>
      <c r="BB99" s="63">
        <f>IF(facturen[[#This Row],[TNO gecertificeerd]]="nee",0,VLOOKUP(AS99,Data!M:S,7,0)*AT99)</f>
        <v>0</v>
      </c>
    </row>
    <row r="100" spans="1:54" x14ac:dyDescent="0.2">
      <c r="A100">
        <v>474431</v>
      </c>
      <c r="B100">
        <v>474487</v>
      </c>
      <c r="C100" t="s">
        <v>156</v>
      </c>
      <c r="D100" t="s">
        <v>257</v>
      </c>
      <c r="E100" t="s">
        <v>56</v>
      </c>
      <c r="F100">
        <v>1</v>
      </c>
      <c r="G100" t="s">
        <v>156</v>
      </c>
      <c r="H100" t="s">
        <v>157</v>
      </c>
      <c r="I100" t="s">
        <v>158</v>
      </c>
      <c r="J100" t="s">
        <v>59</v>
      </c>
      <c r="K100" t="s">
        <v>377</v>
      </c>
      <c r="L100" t="s">
        <v>334</v>
      </c>
      <c r="M100" s="57">
        <v>44376</v>
      </c>
      <c r="N100" s="57">
        <v>44376</v>
      </c>
      <c r="O100" t="s">
        <v>160</v>
      </c>
      <c r="P100">
        <v>101100</v>
      </c>
      <c r="Q100" t="s">
        <v>303</v>
      </c>
      <c r="R100">
        <v>200301</v>
      </c>
      <c r="S100" t="s">
        <v>303</v>
      </c>
      <c r="T100" t="s">
        <v>304</v>
      </c>
      <c r="U100" t="s">
        <v>461</v>
      </c>
      <c r="V100" t="s">
        <v>306</v>
      </c>
      <c r="W100">
        <v>0</v>
      </c>
      <c r="X100" t="s">
        <v>265</v>
      </c>
      <c r="Y100" t="s">
        <v>336</v>
      </c>
      <c r="Z100" t="s">
        <v>337</v>
      </c>
      <c r="AA100" t="s">
        <v>68</v>
      </c>
      <c r="AB100" t="s">
        <v>69</v>
      </c>
      <c r="AC100" t="s">
        <v>70</v>
      </c>
      <c r="AD100">
        <v>10</v>
      </c>
      <c r="AE100" t="s">
        <v>338</v>
      </c>
      <c r="AF100">
        <v>0</v>
      </c>
      <c r="AG100">
        <v>0</v>
      </c>
      <c r="AH100">
        <v>1004659075</v>
      </c>
      <c r="AI100">
        <v>800100</v>
      </c>
      <c r="AJ100"/>
      <c r="AK100" t="s">
        <v>420</v>
      </c>
      <c r="AL100" t="s">
        <v>204</v>
      </c>
      <c r="AM100" t="s">
        <v>73</v>
      </c>
      <c r="AN100" s="1"/>
      <c r="AO100" s="59">
        <f t="shared" si="11"/>
        <v>6</v>
      </c>
      <c r="AP100" s="59" t="str">
        <f>VLOOKUP(AO100,Data!J:K,2,0)</f>
        <v>Juni</v>
      </c>
      <c r="AQ100" s="59">
        <f t="shared" si="6"/>
        <v>2</v>
      </c>
      <c r="AR100" s="60">
        <f t="shared" si="7"/>
        <v>2021</v>
      </c>
      <c r="AS100" s="60" t="str">
        <f>VLOOKUP(AD100,Data!D:E,2,0)</f>
        <v>Afval/Restafval</v>
      </c>
      <c r="AT100" s="61">
        <f>IF(X100="TON",IF(OR(LEFT(Z100,2)="TO",LEFT(Y100,2)="HA",Y100="TV ALG TON",Y100="AFVALBEL-TON",Y100="TANKW1-TON"),0,W100*1000),IF(OR(X100="KG",X100="LTR"),IF(OR(LEFT(Y100,2)="R ",LEFT(Y100,2)="HA",LEFT(Y100,2)="VK",LEFT(Z100,2)="TO"),0,W100),IF(X100="M3",VLOOKUP(Z100,Data!A:B,2,0)*W100,IF(AND(OR(X100="KEER",X100="STUK"),OR(LEFT(Y100,2)="LE",LEFT(Y100,2)="EL",LEFT(Y100,2)="LV")),VLOOKUP(Z100,Data!A:B,2,0)*W100,IF(X100="MAAND",IF(LEFT(Z100,2)="AB",IF(OR(LEFT(Y100,3)="AB ",LEFT(Y100,3)="ABW"),0,VLOOKUP(Z100,Data!A:B,2,0)*W100*VLOOKUP(AJ100,Data!G:H,2,0)*((N100-M100+1)/30.4)),0),0)))))</f>
        <v>0</v>
      </c>
      <c r="AU100" s="62">
        <f t="shared" si="8"/>
        <v>0</v>
      </c>
      <c r="AV100" s="62">
        <f t="shared" si="9"/>
        <v>0</v>
      </c>
      <c r="AW100" s="47" t="str">
        <f>IFERROR(VLOOKUP(AS100,Data!M:S,2,0),"nee")</f>
        <v>ja</v>
      </c>
      <c r="AX100" s="63">
        <f>IF(facturen[[#This Row],[TNO gecertificeerd]]="nee",0,VLOOKUP(AS100,Data!M:S,3,0)*(AT100/1000))</f>
        <v>0</v>
      </c>
      <c r="AY100" s="63">
        <f>IF(facturen[[#This Row],[TNO gecertificeerd]]="nee",0,VLOOKUP(AS100,Data!M:S,4,0)*AT100)</f>
        <v>0</v>
      </c>
      <c r="AZ100" s="63">
        <f>IF(facturen[[#This Row],[TNO gecertificeerd]]="nee",0,VLOOKUP(AS100,Data!M:S,5,0)*AT100)</f>
        <v>0</v>
      </c>
      <c r="BA100" s="63">
        <f>IF(facturen[[#This Row],[TNO gecertificeerd]]="nee",0,VLOOKUP(AS100,Data!M:S,6,0)*AT100)</f>
        <v>0</v>
      </c>
      <c r="BB100" s="63">
        <f>IF(facturen[[#This Row],[TNO gecertificeerd]]="nee",0,VLOOKUP(AS100,Data!M:S,7,0)*AT100)</f>
        <v>0</v>
      </c>
    </row>
    <row r="101" spans="1:54" x14ac:dyDescent="0.2">
      <c r="A101">
        <v>474431</v>
      </c>
      <c r="B101">
        <v>474488</v>
      </c>
      <c r="C101" t="s">
        <v>163</v>
      </c>
      <c r="D101" t="s">
        <v>257</v>
      </c>
      <c r="E101" t="s">
        <v>56</v>
      </c>
      <c r="F101">
        <v>1</v>
      </c>
      <c r="G101" t="s">
        <v>164</v>
      </c>
      <c r="H101" t="s">
        <v>165</v>
      </c>
      <c r="I101" t="s">
        <v>166</v>
      </c>
      <c r="J101" t="s">
        <v>59</v>
      </c>
      <c r="K101" t="s">
        <v>462</v>
      </c>
      <c r="L101" t="s">
        <v>381</v>
      </c>
      <c r="M101" s="57">
        <v>44382</v>
      </c>
      <c r="N101" s="57">
        <v>44382</v>
      </c>
      <c r="O101" t="s">
        <v>168</v>
      </c>
      <c r="P101">
        <v>101100</v>
      </c>
      <c r="Q101" t="s">
        <v>303</v>
      </c>
      <c r="R101">
        <v>200301</v>
      </c>
      <c r="S101" t="s">
        <v>303</v>
      </c>
      <c r="T101" t="s">
        <v>304</v>
      </c>
      <c r="U101" t="s">
        <v>463</v>
      </c>
      <c r="V101" t="s">
        <v>104</v>
      </c>
      <c r="W101">
        <v>1</v>
      </c>
      <c r="X101" t="s">
        <v>65</v>
      </c>
      <c r="Y101" t="s">
        <v>384</v>
      </c>
      <c r="Z101" t="s">
        <v>385</v>
      </c>
      <c r="AA101" t="s">
        <v>68</v>
      </c>
      <c r="AB101" t="s">
        <v>69</v>
      </c>
      <c r="AC101" t="s">
        <v>70</v>
      </c>
      <c r="AD101">
        <v>10</v>
      </c>
      <c r="AE101" t="s">
        <v>386</v>
      </c>
      <c r="AF101">
        <v>51.72</v>
      </c>
      <c r="AG101">
        <v>51.72</v>
      </c>
      <c r="AH101">
        <v>1004659075</v>
      </c>
      <c r="AI101">
        <v>800100</v>
      </c>
      <c r="AJ101"/>
      <c r="AK101" t="s">
        <v>464</v>
      </c>
      <c r="AL101" t="s">
        <v>72</v>
      </c>
      <c r="AM101" t="s">
        <v>73</v>
      </c>
      <c r="AN101" s="1"/>
      <c r="AO101" s="59">
        <f t="shared" si="11"/>
        <v>7</v>
      </c>
      <c r="AP101" s="59" t="str">
        <f>VLOOKUP(AO101,Data!J:K,2,0)</f>
        <v>Juli</v>
      </c>
      <c r="AQ101" s="59">
        <f t="shared" si="6"/>
        <v>3</v>
      </c>
      <c r="AR101" s="60">
        <f t="shared" si="7"/>
        <v>2021</v>
      </c>
      <c r="AS101" s="60" t="str">
        <f>VLOOKUP(AD101,Data!D:E,2,0)</f>
        <v>Afval/Restafval</v>
      </c>
      <c r="AT101" s="61">
        <f>IF(X101="TON",IF(OR(LEFT(Z101,2)="TO",LEFT(Y101,2)="HA",Y101="TV ALG TON",Y101="AFVALBEL-TON",Y101="TANKW1-TON"),0,W101*1000),IF(OR(X101="KG",X101="LTR"),IF(OR(LEFT(Y101,2)="R ",LEFT(Y101,2)="HA",LEFT(Y101,2)="VK",LEFT(Z101,2)="TO"),0,W101),IF(X101="M3",VLOOKUP(Z101,Data!A:B,2,0)*W101,IF(AND(OR(X101="KEER",X101="STUK"),OR(LEFT(Y101,2)="LE",LEFT(Y101,2)="EL",LEFT(Y101,2)="LV")),VLOOKUP(Z101,Data!A:B,2,0)*W101,IF(X101="MAAND",IF(LEFT(Z101,2)="AB",IF(OR(LEFT(Y101,3)="AB ",LEFT(Y101,3)="ABW"),0,VLOOKUP(Z101,Data!A:B,2,0)*W101*VLOOKUP(AJ101,Data!G:H,2,0)*((N101-M101+1)/30.4)),0),0)))))</f>
        <v>200</v>
      </c>
      <c r="AU101" s="62">
        <f t="shared" si="8"/>
        <v>51.72</v>
      </c>
      <c r="AV101" s="62">
        <f t="shared" si="9"/>
        <v>0</v>
      </c>
      <c r="AW101" s="47" t="str">
        <f>IFERROR(VLOOKUP(AS101,Data!M:S,2,0),"nee")</f>
        <v>ja</v>
      </c>
      <c r="AX101" s="63">
        <f>IF(facturen[[#This Row],[TNO gecertificeerd]]="nee",0,VLOOKUP(AS101,Data!M:S,3,0)*(AT101/1000))</f>
        <v>0</v>
      </c>
      <c r="AY101" s="63">
        <f>IF(facturen[[#This Row],[TNO gecertificeerd]]="nee",0,VLOOKUP(AS101,Data!M:S,4,0)*AT101)</f>
        <v>10</v>
      </c>
      <c r="AZ101" s="63">
        <f>IF(facturen[[#This Row],[TNO gecertificeerd]]="nee",0,VLOOKUP(AS101,Data!M:S,5,0)*AT101)</f>
        <v>72</v>
      </c>
      <c r="BA101" s="63">
        <f>IF(facturen[[#This Row],[TNO gecertificeerd]]="nee",0,VLOOKUP(AS101,Data!M:S,6,0)*AT101)</f>
        <v>74</v>
      </c>
      <c r="BB101" s="63">
        <f>IF(facturen[[#This Row],[TNO gecertificeerd]]="nee",0,VLOOKUP(AS101,Data!M:S,7,0)*AT101)</f>
        <v>44</v>
      </c>
    </row>
    <row r="102" spans="1:54" x14ac:dyDescent="0.2">
      <c r="A102">
        <v>474431</v>
      </c>
      <c r="B102">
        <v>474486</v>
      </c>
      <c r="C102" t="s">
        <v>149</v>
      </c>
      <c r="D102" t="s">
        <v>257</v>
      </c>
      <c r="E102" t="s">
        <v>56</v>
      </c>
      <c r="F102">
        <v>1</v>
      </c>
      <c r="G102" t="s">
        <v>150</v>
      </c>
      <c r="H102" t="s">
        <v>151</v>
      </c>
      <c r="I102" t="s">
        <v>152</v>
      </c>
      <c r="J102" t="s">
        <v>59</v>
      </c>
      <c r="K102" t="s">
        <v>457</v>
      </c>
      <c r="L102" t="s">
        <v>345</v>
      </c>
      <c r="M102" s="57">
        <v>44386</v>
      </c>
      <c r="N102" s="57">
        <v>44386</v>
      </c>
      <c r="O102" t="s">
        <v>154</v>
      </c>
      <c r="P102">
        <v>1601010</v>
      </c>
      <c r="Q102" t="s">
        <v>465</v>
      </c>
      <c r="R102">
        <v>200301</v>
      </c>
      <c r="S102" t="s">
        <v>466</v>
      </c>
      <c r="T102" t="s">
        <v>467</v>
      </c>
      <c r="U102" t="s">
        <v>468</v>
      </c>
      <c r="V102" t="s">
        <v>306</v>
      </c>
      <c r="W102">
        <v>0</v>
      </c>
      <c r="X102" t="s">
        <v>265</v>
      </c>
      <c r="Y102" t="s">
        <v>307</v>
      </c>
      <c r="Z102" t="s">
        <v>308</v>
      </c>
      <c r="AA102" t="s">
        <v>68</v>
      </c>
      <c r="AB102" t="s">
        <v>69</v>
      </c>
      <c r="AC102" t="s">
        <v>70</v>
      </c>
      <c r="AD102">
        <v>10</v>
      </c>
      <c r="AE102" t="s">
        <v>309</v>
      </c>
      <c r="AF102">
        <v>0</v>
      </c>
      <c r="AG102">
        <v>0</v>
      </c>
      <c r="AH102">
        <v>1004659075</v>
      </c>
      <c r="AI102">
        <v>800100</v>
      </c>
      <c r="AJ102"/>
      <c r="AK102" t="s">
        <v>469</v>
      </c>
      <c r="AL102" t="s">
        <v>204</v>
      </c>
      <c r="AM102" t="s">
        <v>73</v>
      </c>
      <c r="AN102" s="1"/>
      <c r="AO102" s="59">
        <f t="shared" si="11"/>
        <v>7</v>
      </c>
      <c r="AP102" s="59" t="str">
        <f>VLOOKUP(AO102,Data!J:K,2,0)</f>
        <v>Juli</v>
      </c>
      <c r="AQ102" s="59">
        <f t="shared" si="6"/>
        <v>3</v>
      </c>
      <c r="AR102" s="60">
        <f t="shared" si="7"/>
        <v>2021</v>
      </c>
      <c r="AS102" s="60" t="str">
        <f>VLOOKUP(AD102,Data!D:E,2,0)</f>
        <v>Afval/Restafval</v>
      </c>
      <c r="AT102" s="61">
        <f>IF(X102="TON",IF(OR(LEFT(Z102,2)="TO",LEFT(Y102,2)="HA",Y102="TV ALG TON",Y102="AFVALBEL-TON",Y102="TANKW1-TON"),0,W102*1000),IF(OR(X102="KG",X102="LTR"),IF(OR(LEFT(Y102,2)="R ",LEFT(Y102,2)="HA",LEFT(Y102,2)="VK",LEFT(Z102,2)="TO"),0,W102),IF(X102="M3",VLOOKUP(Z102,Data!A:B,2,0)*W102,IF(AND(OR(X102="KEER",X102="STUK"),OR(LEFT(Y102,2)="LE",LEFT(Y102,2)="EL",LEFT(Y102,2)="LV")),VLOOKUP(Z102,Data!A:B,2,0)*W102,IF(X102="MAAND",IF(LEFT(Z102,2)="AB",IF(OR(LEFT(Y102,3)="AB ",LEFT(Y102,3)="ABW"),0,VLOOKUP(Z102,Data!A:B,2,0)*W102*VLOOKUP(AJ102,Data!G:H,2,0)*((N102-M102+1)/30.4)),0),0)))))</f>
        <v>0</v>
      </c>
      <c r="AU102" s="62">
        <f t="shared" si="8"/>
        <v>0</v>
      </c>
      <c r="AV102" s="62">
        <f t="shared" si="9"/>
        <v>0</v>
      </c>
      <c r="AW102" s="47" t="str">
        <f>IFERROR(VLOOKUP(AS102,Data!M:S,2,0),"nee")</f>
        <v>ja</v>
      </c>
      <c r="AX102" s="63">
        <f>IF(facturen[[#This Row],[TNO gecertificeerd]]="nee",0,VLOOKUP(AS102,Data!M:S,3,0)*(AT102/1000))</f>
        <v>0</v>
      </c>
      <c r="AY102" s="63">
        <f>IF(facturen[[#This Row],[TNO gecertificeerd]]="nee",0,VLOOKUP(AS102,Data!M:S,4,0)*AT102)</f>
        <v>0</v>
      </c>
      <c r="AZ102" s="63">
        <f>IF(facturen[[#This Row],[TNO gecertificeerd]]="nee",0,VLOOKUP(AS102,Data!M:S,5,0)*AT102)</f>
        <v>0</v>
      </c>
      <c r="BA102" s="63">
        <f>IF(facturen[[#This Row],[TNO gecertificeerd]]="nee",0,VLOOKUP(AS102,Data!M:S,6,0)*AT102)</f>
        <v>0</v>
      </c>
      <c r="BB102" s="63">
        <f>IF(facturen[[#This Row],[TNO gecertificeerd]]="nee",0,VLOOKUP(AS102,Data!M:S,7,0)*AT102)</f>
        <v>0</v>
      </c>
    </row>
    <row r="103" spans="1:54" x14ac:dyDescent="0.2">
      <c r="A103">
        <v>474431</v>
      </c>
      <c r="B103">
        <v>474488</v>
      </c>
      <c r="C103" t="s">
        <v>163</v>
      </c>
      <c r="D103" t="s">
        <v>257</v>
      </c>
      <c r="E103" t="s">
        <v>56</v>
      </c>
      <c r="F103">
        <v>1</v>
      </c>
      <c r="G103" t="s">
        <v>164</v>
      </c>
      <c r="H103" t="s">
        <v>165</v>
      </c>
      <c r="I103" t="s">
        <v>166</v>
      </c>
      <c r="J103" t="s">
        <v>59</v>
      </c>
      <c r="K103" t="s">
        <v>462</v>
      </c>
      <c r="L103" t="s">
        <v>381</v>
      </c>
      <c r="M103" s="57">
        <v>44389</v>
      </c>
      <c r="N103" s="57">
        <v>44389</v>
      </c>
      <c r="O103" t="s">
        <v>168</v>
      </c>
      <c r="P103">
        <v>101100</v>
      </c>
      <c r="Q103" t="s">
        <v>303</v>
      </c>
      <c r="R103">
        <v>200301</v>
      </c>
      <c r="S103" t="s">
        <v>303</v>
      </c>
      <c r="T103" t="s">
        <v>304</v>
      </c>
      <c r="U103" t="s">
        <v>470</v>
      </c>
      <c r="V103" t="s">
        <v>306</v>
      </c>
      <c r="W103">
        <v>0</v>
      </c>
      <c r="X103" t="s">
        <v>265</v>
      </c>
      <c r="Y103" t="s">
        <v>307</v>
      </c>
      <c r="Z103" t="s">
        <v>308</v>
      </c>
      <c r="AA103" t="s">
        <v>68</v>
      </c>
      <c r="AB103" t="s">
        <v>69</v>
      </c>
      <c r="AC103" t="s">
        <v>70</v>
      </c>
      <c r="AD103">
        <v>10</v>
      </c>
      <c r="AE103" t="s">
        <v>309</v>
      </c>
      <c r="AF103">
        <v>0</v>
      </c>
      <c r="AG103">
        <v>0</v>
      </c>
      <c r="AH103">
        <v>1004659075</v>
      </c>
      <c r="AI103">
        <v>800100</v>
      </c>
      <c r="AJ103"/>
      <c r="AK103" t="s">
        <v>471</v>
      </c>
      <c r="AL103" t="s">
        <v>204</v>
      </c>
      <c r="AM103" t="s">
        <v>73</v>
      </c>
      <c r="AN103" s="1"/>
      <c r="AO103" s="59">
        <f t="shared" si="11"/>
        <v>7</v>
      </c>
      <c r="AP103" s="59" t="str">
        <f>VLOOKUP(AO103,Data!J:K,2,0)</f>
        <v>Juli</v>
      </c>
      <c r="AQ103" s="59">
        <f t="shared" si="6"/>
        <v>3</v>
      </c>
      <c r="AR103" s="60">
        <f t="shared" si="7"/>
        <v>2021</v>
      </c>
      <c r="AS103" s="60" t="str">
        <f>VLOOKUP(AD103,Data!D:E,2,0)</f>
        <v>Afval/Restafval</v>
      </c>
      <c r="AT103" s="61">
        <f>IF(X103="TON",IF(OR(LEFT(Z103,2)="TO",LEFT(Y103,2)="HA",Y103="TV ALG TON",Y103="AFVALBEL-TON",Y103="TANKW1-TON"),0,W103*1000),IF(OR(X103="KG",X103="LTR"),IF(OR(LEFT(Y103,2)="R ",LEFT(Y103,2)="HA",LEFT(Y103,2)="VK",LEFT(Z103,2)="TO"),0,W103),IF(X103="M3",VLOOKUP(Z103,Data!A:B,2,0)*W103,IF(AND(OR(X103="KEER",X103="STUK"),OR(LEFT(Y103,2)="LE",LEFT(Y103,2)="EL",LEFT(Y103,2)="LV")),VLOOKUP(Z103,Data!A:B,2,0)*W103,IF(X103="MAAND",IF(LEFT(Z103,2)="AB",IF(OR(LEFT(Y103,3)="AB ",LEFT(Y103,3)="ABW"),0,VLOOKUP(Z103,Data!A:B,2,0)*W103*VLOOKUP(AJ103,Data!G:H,2,0)*((N103-M103+1)/30.4)),0),0)))))</f>
        <v>0</v>
      </c>
      <c r="AU103" s="62">
        <f t="shared" si="8"/>
        <v>0</v>
      </c>
      <c r="AV103" s="62">
        <f t="shared" si="9"/>
        <v>0</v>
      </c>
      <c r="AW103" s="47" t="str">
        <f>IFERROR(VLOOKUP(AS103,Data!M:S,2,0),"nee")</f>
        <v>ja</v>
      </c>
      <c r="AX103" s="63">
        <f>IF(facturen[[#This Row],[TNO gecertificeerd]]="nee",0,VLOOKUP(AS103,Data!M:S,3,0)*(AT103/1000))</f>
        <v>0</v>
      </c>
      <c r="AY103" s="63">
        <f>IF(facturen[[#This Row],[TNO gecertificeerd]]="nee",0,VLOOKUP(AS103,Data!M:S,4,0)*AT103)</f>
        <v>0</v>
      </c>
      <c r="AZ103" s="63">
        <f>IF(facturen[[#This Row],[TNO gecertificeerd]]="nee",0,VLOOKUP(AS103,Data!M:S,5,0)*AT103)</f>
        <v>0</v>
      </c>
      <c r="BA103" s="63">
        <f>IF(facturen[[#This Row],[TNO gecertificeerd]]="nee",0,VLOOKUP(AS103,Data!M:S,6,0)*AT103)</f>
        <v>0</v>
      </c>
      <c r="BB103" s="63">
        <f>IF(facturen[[#This Row],[TNO gecertificeerd]]="nee",0,VLOOKUP(AS103,Data!M:S,7,0)*AT103)</f>
        <v>0</v>
      </c>
    </row>
    <row r="104" spans="1:54" x14ac:dyDescent="0.2">
      <c r="A104">
        <v>474431</v>
      </c>
      <c r="B104">
        <v>474486</v>
      </c>
      <c r="C104" t="s">
        <v>149</v>
      </c>
      <c r="D104" t="s">
        <v>257</v>
      </c>
      <c r="E104" t="s">
        <v>56</v>
      </c>
      <c r="F104">
        <v>1</v>
      </c>
      <c r="G104" t="s">
        <v>150</v>
      </c>
      <c r="H104" t="s">
        <v>151</v>
      </c>
      <c r="I104" t="s">
        <v>152</v>
      </c>
      <c r="J104" t="s">
        <v>59</v>
      </c>
      <c r="K104" t="s">
        <v>457</v>
      </c>
      <c r="L104" t="s">
        <v>345</v>
      </c>
      <c r="M104" s="57">
        <v>44390</v>
      </c>
      <c r="N104" s="57">
        <v>44390</v>
      </c>
      <c r="O104" t="s">
        <v>154</v>
      </c>
      <c r="P104">
        <v>101100</v>
      </c>
      <c r="Q104" t="s">
        <v>303</v>
      </c>
      <c r="R104">
        <v>200301</v>
      </c>
      <c r="S104" t="s">
        <v>417</v>
      </c>
      <c r="T104" t="s">
        <v>418</v>
      </c>
      <c r="U104" t="s">
        <v>472</v>
      </c>
      <c r="V104" t="s">
        <v>306</v>
      </c>
      <c r="W104">
        <v>1</v>
      </c>
      <c r="X104" t="s">
        <v>265</v>
      </c>
      <c r="Y104" t="s">
        <v>307</v>
      </c>
      <c r="Z104" t="s">
        <v>308</v>
      </c>
      <c r="AA104" t="s">
        <v>68</v>
      </c>
      <c r="AB104" t="s">
        <v>69</v>
      </c>
      <c r="AC104" t="s">
        <v>70</v>
      </c>
      <c r="AD104">
        <v>10</v>
      </c>
      <c r="AE104" t="s">
        <v>309</v>
      </c>
      <c r="AF104">
        <v>0</v>
      </c>
      <c r="AG104">
        <v>0</v>
      </c>
      <c r="AH104">
        <v>1004659075</v>
      </c>
      <c r="AI104">
        <v>800100</v>
      </c>
      <c r="AJ104"/>
      <c r="AK104" t="s">
        <v>420</v>
      </c>
      <c r="AL104" t="s">
        <v>204</v>
      </c>
      <c r="AM104" t="s">
        <v>73</v>
      </c>
      <c r="AN104" s="1"/>
      <c r="AO104" s="59">
        <f t="shared" si="11"/>
        <v>7</v>
      </c>
      <c r="AP104" s="59" t="str">
        <f>VLOOKUP(AO104,Data!J:K,2,0)</f>
        <v>Juli</v>
      </c>
      <c r="AQ104" s="59">
        <f t="shared" si="6"/>
        <v>3</v>
      </c>
      <c r="AR104" s="60">
        <f t="shared" si="7"/>
        <v>2021</v>
      </c>
      <c r="AS104" s="60" t="str">
        <f>VLOOKUP(AD104,Data!D:E,2,0)</f>
        <v>Afval/Restafval</v>
      </c>
      <c r="AT104" s="61">
        <f>IF(X104="TON",IF(OR(LEFT(Z104,2)="TO",LEFT(Y104,2)="HA",Y104="TV ALG TON",Y104="AFVALBEL-TON",Y104="TANKW1-TON"),0,W104*1000),IF(OR(X104="KG",X104="LTR"),IF(OR(LEFT(Y104,2)="R ",LEFT(Y104,2)="HA",LEFT(Y104,2)="VK",LEFT(Z104,2)="TO"),0,W104),IF(X104="M3",VLOOKUP(Z104,Data!A:B,2,0)*W104,IF(AND(OR(X104="KEER",X104="STUK"),OR(LEFT(Y104,2)="LE",LEFT(Y104,2)="EL",LEFT(Y104,2)="LV")),VLOOKUP(Z104,Data!A:B,2,0)*W104,IF(X104="MAAND",IF(LEFT(Z104,2)="AB",IF(OR(LEFT(Y104,3)="AB ",LEFT(Y104,3)="ABW"),0,VLOOKUP(Z104,Data!A:B,2,0)*W104*VLOOKUP(AJ104,Data!G:H,2,0)*((N104-M104+1)/30.4)),0),0)))))</f>
        <v>0</v>
      </c>
      <c r="AU104" s="62">
        <f t="shared" si="8"/>
        <v>0</v>
      </c>
      <c r="AV104" s="62">
        <f t="shared" si="9"/>
        <v>0</v>
      </c>
      <c r="AW104" s="47" t="str">
        <f>IFERROR(VLOOKUP(AS104,Data!M:S,2,0),"nee")</f>
        <v>ja</v>
      </c>
      <c r="AX104" s="63">
        <f>IF(facturen[[#This Row],[TNO gecertificeerd]]="nee",0,VLOOKUP(AS104,Data!M:S,3,0)*(AT104/1000))</f>
        <v>0</v>
      </c>
      <c r="AY104" s="63">
        <f>IF(facturen[[#This Row],[TNO gecertificeerd]]="nee",0,VLOOKUP(AS104,Data!M:S,4,0)*AT104)</f>
        <v>0</v>
      </c>
      <c r="AZ104" s="63">
        <f>IF(facturen[[#This Row],[TNO gecertificeerd]]="nee",0,VLOOKUP(AS104,Data!M:S,5,0)*AT104)</f>
        <v>0</v>
      </c>
      <c r="BA104" s="63">
        <f>IF(facturen[[#This Row],[TNO gecertificeerd]]="nee",0,VLOOKUP(AS104,Data!M:S,6,0)*AT104)</f>
        <v>0</v>
      </c>
      <c r="BB104" s="63">
        <f>IF(facturen[[#This Row],[TNO gecertificeerd]]="nee",0,VLOOKUP(AS104,Data!M:S,7,0)*AT104)</f>
        <v>0</v>
      </c>
    </row>
    <row r="105" spans="1:54" x14ac:dyDescent="0.2">
      <c r="A105">
        <v>474431</v>
      </c>
      <c r="B105">
        <v>474488</v>
      </c>
      <c r="C105" t="s">
        <v>163</v>
      </c>
      <c r="D105" t="s">
        <v>257</v>
      </c>
      <c r="E105" t="s">
        <v>56</v>
      </c>
      <c r="F105">
        <v>1</v>
      </c>
      <c r="G105" t="s">
        <v>164</v>
      </c>
      <c r="H105" t="s">
        <v>165</v>
      </c>
      <c r="I105" t="s">
        <v>166</v>
      </c>
      <c r="J105" t="s">
        <v>59</v>
      </c>
      <c r="K105" t="s">
        <v>462</v>
      </c>
      <c r="L105" t="s">
        <v>381</v>
      </c>
      <c r="M105" s="57">
        <v>44390</v>
      </c>
      <c r="N105" s="57">
        <v>44390</v>
      </c>
      <c r="O105" t="s">
        <v>168</v>
      </c>
      <c r="P105">
        <v>101100</v>
      </c>
      <c r="Q105" t="s">
        <v>303</v>
      </c>
      <c r="R105">
        <v>200301</v>
      </c>
      <c r="S105" t="s">
        <v>303</v>
      </c>
      <c r="T105" t="s">
        <v>304</v>
      </c>
      <c r="U105" t="s">
        <v>473</v>
      </c>
      <c r="V105" t="s">
        <v>306</v>
      </c>
      <c r="W105">
        <v>0</v>
      </c>
      <c r="X105" t="s">
        <v>265</v>
      </c>
      <c r="Y105" t="s">
        <v>307</v>
      </c>
      <c r="Z105" t="s">
        <v>308</v>
      </c>
      <c r="AA105" t="s">
        <v>68</v>
      </c>
      <c r="AB105" t="s">
        <v>69</v>
      </c>
      <c r="AC105" t="s">
        <v>70</v>
      </c>
      <c r="AD105">
        <v>10</v>
      </c>
      <c r="AE105" t="s">
        <v>309</v>
      </c>
      <c r="AF105">
        <v>0</v>
      </c>
      <c r="AG105">
        <v>0</v>
      </c>
      <c r="AH105">
        <v>1004659075</v>
      </c>
      <c r="AI105">
        <v>800100</v>
      </c>
      <c r="AJ105"/>
      <c r="AK105" t="s">
        <v>441</v>
      </c>
      <c r="AL105" t="s">
        <v>204</v>
      </c>
      <c r="AM105" t="s">
        <v>73</v>
      </c>
      <c r="AN105" s="1"/>
      <c r="AO105" s="59">
        <f t="shared" si="11"/>
        <v>7</v>
      </c>
      <c r="AP105" s="59" t="str">
        <f>VLOOKUP(AO105,Data!J:K,2,0)</f>
        <v>Juli</v>
      </c>
      <c r="AQ105" s="59">
        <f t="shared" si="6"/>
        <v>3</v>
      </c>
      <c r="AR105" s="60">
        <f t="shared" si="7"/>
        <v>2021</v>
      </c>
      <c r="AS105" s="60" t="str">
        <f>VLOOKUP(AD105,Data!D:E,2,0)</f>
        <v>Afval/Restafval</v>
      </c>
      <c r="AT105" s="61">
        <f>IF(X105="TON",IF(OR(LEFT(Z105,2)="TO",LEFT(Y105,2)="HA",Y105="TV ALG TON",Y105="AFVALBEL-TON",Y105="TANKW1-TON"),0,W105*1000),IF(OR(X105="KG",X105="LTR"),IF(OR(LEFT(Y105,2)="R ",LEFT(Y105,2)="HA",LEFT(Y105,2)="VK",LEFT(Z105,2)="TO"),0,W105),IF(X105="M3",VLOOKUP(Z105,Data!A:B,2,0)*W105,IF(AND(OR(X105="KEER",X105="STUK"),OR(LEFT(Y105,2)="LE",LEFT(Y105,2)="EL",LEFT(Y105,2)="LV")),VLOOKUP(Z105,Data!A:B,2,0)*W105,IF(X105="MAAND",IF(LEFT(Z105,2)="AB",IF(OR(LEFT(Y105,3)="AB ",LEFT(Y105,3)="ABW"),0,VLOOKUP(Z105,Data!A:B,2,0)*W105*VLOOKUP(AJ105,Data!G:H,2,0)*((N105-M105+1)/30.4)),0),0)))))</f>
        <v>0</v>
      </c>
      <c r="AU105" s="62">
        <f t="shared" si="8"/>
        <v>0</v>
      </c>
      <c r="AV105" s="62">
        <f t="shared" si="9"/>
        <v>0</v>
      </c>
      <c r="AW105" s="47" t="str">
        <f>IFERROR(VLOOKUP(AS105,Data!M:S,2,0),"nee")</f>
        <v>ja</v>
      </c>
      <c r="AX105" s="63">
        <f>IF(facturen[[#This Row],[TNO gecertificeerd]]="nee",0,VLOOKUP(AS105,Data!M:S,3,0)*(AT105/1000))</f>
        <v>0</v>
      </c>
      <c r="AY105" s="63">
        <f>IF(facturen[[#This Row],[TNO gecertificeerd]]="nee",0,VLOOKUP(AS105,Data!M:S,4,0)*AT105)</f>
        <v>0</v>
      </c>
      <c r="AZ105" s="63">
        <f>IF(facturen[[#This Row],[TNO gecertificeerd]]="nee",0,VLOOKUP(AS105,Data!M:S,5,0)*AT105)</f>
        <v>0</v>
      </c>
      <c r="BA105" s="63">
        <f>IF(facturen[[#This Row],[TNO gecertificeerd]]="nee",0,VLOOKUP(AS105,Data!M:S,6,0)*AT105)</f>
        <v>0</v>
      </c>
      <c r="BB105" s="63">
        <f>IF(facturen[[#This Row],[TNO gecertificeerd]]="nee",0,VLOOKUP(AS105,Data!M:S,7,0)*AT105)</f>
        <v>0</v>
      </c>
    </row>
    <row r="106" spans="1:54" x14ac:dyDescent="0.2">
      <c r="A106">
        <v>474431</v>
      </c>
      <c r="B106">
        <v>474431</v>
      </c>
      <c r="C106" t="s">
        <v>366</v>
      </c>
      <c r="D106" t="s">
        <v>55</v>
      </c>
      <c r="E106" t="s">
        <v>56</v>
      </c>
      <c r="F106">
        <v>1</v>
      </c>
      <c r="G106" t="s">
        <v>366</v>
      </c>
      <c r="H106" t="s">
        <v>367</v>
      </c>
      <c r="I106" t="s">
        <v>368</v>
      </c>
      <c r="J106" t="s">
        <v>59</v>
      </c>
      <c r="K106" t="s">
        <v>474</v>
      </c>
      <c r="L106" t="s">
        <v>61</v>
      </c>
      <c r="M106" s="57">
        <v>44391</v>
      </c>
      <c r="N106" s="57">
        <v>44391</v>
      </c>
      <c r="O106"/>
      <c r="P106"/>
      <c r="Q106"/>
      <c r="R106"/>
      <c r="S106"/>
      <c r="T106"/>
      <c r="U106" t="s">
        <v>475</v>
      </c>
      <c r="V106" t="s">
        <v>476</v>
      </c>
      <c r="W106">
        <v>1</v>
      </c>
      <c r="X106" t="s">
        <v>65</v>
      </c>
      <c r="Y106" t="s">
        <v>477</v>
      </c>
      <c r="Z106" t="s">
        <v>478</v>
      </c>
      <c r="AA106" t="s">
        <v>68</v>
      </c>
      <c r="AB106" t="s">
        <v>69</v>
      </c>
      <c r="AC106" t="s">
        <v>70</v>
      </c>
      <c r="AD106">
        <v>32</v>
      </c>
      <c r="AE106" t="s">
        <v>479</v>
      </c>
      <c r="AF106">
        <v>0</v>
      </c>
      <c r="AG106">
        <v>0</v>
      </c>
      <c r="AH106">
        <v>1004659075</v>
      </c>
      <c r="AI106">
        <v>800100</v>
      </c>
      <c r="AJ106"/>
      <c r="AK106">
        <v>30302</v>
      </c>
      <c r="AL106" t="s">
        <v>204</v>
      </c>
      <c r="AM106" t="s">
        <v>73</v>
      </c>
      <c r="AN106" s="1"/>
      <c r="AO106" s="59">
        <f t="shared" si="11"/>
        <v>7</v>
      </c>
      <c r="AP106" s="59" t="str">
        <f>VLOOKUP(AO106,Data!J:K,2,0)</f>
        <v>Juli</v>
      </c>
      <c r="AQ106" s="59">
        <f t="shared" si="6"/>
        <v>3</v>
      </c>
      <c r="AR106" s="60">
        <f t="shared" si="7"/>
        <v>2021</v>
      </c>
      <c r="AS106" s="60" t="str">
        <f>VLOOKUP(AD106,Data!D:E,2,0)</f>
        <v>kartonnen bekers</v>
      </c>
      <c r="AT106" s="61">
        <f>IF(X106="TON",IF(OR(LEFT(Z106,2)="TO",LEFT(Y106,2)="HA",Y106="TV ALG TON",Y106="AFVALBEL-TON",Y106="TANKW1-TON"),0,W106*1000),IF(OR(X106="KG",X106="LTR"),IF(OR(LEFT(Y106,2)="R ",LEFT(Y106,2)="HA",LEFT(Y106,2)="VK",LEFT(Z106,2)="TO"),0,W106),IF(X106="M3",VLOOKUP(Z106,Data!A:B,2,0)*W106,IF(AND(OR(X106="KEER",X106="STUK"),OR(LEFT(Y106,2)="LE",LEFT(Y106,2)="EL",LEFT(Y106,2)="LV")),VLOOKUP(Z106,Data!A:B,2,0)*W106,IF(X106="MAAND",IF(LEFT(Z106,2)="AB",IF(OR(LEFT(Y106,3)="AB ",LEFT(Y106,3)="ABW"),0,VLOOKUP(Z106,Data!A:B,2,0)*W106*VLOOKUP(AJ106,Data!G:H,2,0)*((N106-M106+1)/30.4)),0),0)))))</f>
        <v>0</v>
      </c>
      <c r="AU106" s="62">
        <f t="shared" si="8"/>
        <v>0</v>
      </c>
      <c r="AV106" s="62">
        <f t="shared" si="9"/>
        <v>0</v>
      </c>
      <c r="AW106" s="47" t="str">
        <f>IFERROR(VLOOKUP(AS106,Data!M:S,2,0),"nee")</f>
        <v>nee</v>
      </c>
      <c r="AX106" s="63">
        <f>IF(facturen[[#This Row],[TNO gecertificeerd]]="nee",0,VLOOKUP(AS106,Data!M:S,3,0)*(AT106/1000))</f>
        <v>0</v>
      </c>
      <c r="AY106" s="63">
        <f>IF(facturen[[#This Row],[TNO gecertificeerd]]="nee",0,VLOOKUP(AS106,Data!M:S,4,0)*AT106)</f>
        <v>0</v>
      </c>
      <c r="AZ106" s="63">
        <f>IF(facturen[[#This Row],[TNO gecertificeerd]]="nee",0,VLOOKUP(AS106,Data!M:S,5,0)*AT106)</f>
        <v>0</v>
      </c>
      <c r="BA106" s="63">
        <f>IF(facturen[[#This Row],[TNO gecertificeerd]]="nee",0,VLOOKUP(AS106,Data!M:S,6,0)*AT106)</f>
        <v>0</v>
      </c>
      <c r="BB106" s="63">
        <f>IF(facturen[[#This Row],[TNO gecertificeerd]]="nee",0,VLOOKUP(AS106,Data!M:S,7,0)*AT106)</f>
        <v>0</v>
      </c>
    </row>
    <row r="107" spans="1:54" x14ac:dyDescent="0.2">
      <c r="A107">
        <v>474431</v>
      </c>
      <c r="B107">
        <v>474431</v>
      </c>
      <c r="C107" t="s">
        <v>366</v>
      </c>
      <c r="D107" t="s">
        <v>257</v>
      </c>
      <c r="E107" t="s">
        <v>56</v>
      </c>
      <c r="F107">
        <v>1</v>
      </c>
      <c r="G107" t="s">
        <v>366</v>
      </c>
      <c r="H107" t="s">
        <v>367</v>
      </c>
      <c r="I107" t="s">
        <v>368</v>
      </c>
      <c r="J107" t="s">
        <v>59</v>
      </c>
      <c r="K107" t="s">
        <v>480</v>
      </c>
      <c r="L107" t="s">
        <v>481</v>
      </c>
      <c r="M107" s="57">
        <v>44392</v>
      </c>
      <c r="N107" s="57">
        <v>44392</v>
      </c>
      <c r="O107"/>
      <c r="P107"/>
      <c r="Q107"/>
      <c r="R107"/>
      <c r="S107"/>
      <c r="T107"/>
      <c r="U107" t="s">
        <v>482</v>
      </c>
      <c r="V107"/>
      <c r="W107">
        <v>15</v>
      </c>
      <c r="X107" t="s">
        <v>65</v>
      </c>
      <c r="Y107" t="s">
        <v>483</v>
      </c>
      <c r="Z107" t="s">
        <v>484</v>
      </c>
      <c r="AA107" t="s">
        <v>68</v>
      </c>
      <c r="AB107" t="s">
        <v>69</v>
      </c>
      <c r="AC107" t="s">
        <v>70</v>
      </c>
      <c r="AD107">
        <v>32</v>
      </c>
      <c r="AE107" t="s">
        <v>485</v>
      </c>
      <c r="AF107">
        <v>0</v>
      </c>
      <c r="AG107">
        <v>0</v>
      </c>
      <c r="AH107">
        <v>1004659076</v>
      </c>
      <c r="AI107">
        <v>800800</v>
      </c>
      <c r="AJ107"/>
      <c r="AK107"/>
      <c r="AL107" t="s">
        <v>204</v>
      </c>
      <c r="AM107" t="s">
        <v>73</v>
      </c>
      <c r="AN107" s="1"/>
      <c r="AO107" s="59">
        <f t="shared" si="11"/>
        <v>7</v>
      </c>
      <c r="AP107" s="59" t="str">
        <f>VLOOKUP(AO107,Data!J:K,2,0)</f>
        <v>Juli</v>
      </c>
      <c r="AQ107" s="59">
        <f t="shared" si="6"/>
        <v>3</v>
      </c>
      <c r="AR107" s="60">
        <f t="shared" si="7"/>
        <v>2021</v>
      </c>
      <c r="AS107" s="60" t="str">
        <f>VLOOKUP(AD107,Data!D:E,2,0)</f>
        <v>kartonnen bekers</v>
      </c>
      <c r="AT107" s="61">
        <f>IF(X107="TON",IF(OR(LEFT(Z107,2)="TO",LEFT(Y107,2)="HA",Y107="TV ALG TON",Y107="AFVALBEL-TON",Y107="TANKW1-TON"),0,W107*1000),IF(OR(X107="KG",X107="LTR"),IF(OR(LEFT(Y107,2)="R ",LEFT(Y107,2)="HA",LEFT(Y107,2)="VK",LEFT(Z107,2)="TO"),0,W107),IF(X107="M3",VLOOKUP(Z107,Data!A:B,2,0)*W107,IF(AND(OR(X107="KEER",X107="STUK"),OR(LEFT(Y107,2)="LE",LEFT(Y107,2)="EL",LEFT(Y107,2)="LV")),VLOOKUP(Z107,Data!A:B,2,0)*W107,IF(X107="MAAND",IF(LEFT(Z107,2)="AB",IF(OR(LEFT(Y107,3)="AB ",LEFT(Y107,3)="ABW"),0,VLOOKUP(Z107,Data!A:B,2,0)*W107*VLOOKUP(AJ107,Data!G:H,2,0)*((N107-M107+1)/30.4)),0),0)))))</f>
        <v>0</v>
      </c>
      <c r="AU107" s="62">
        <f t="shared" si="8"/>
        <v>0</v>
      </c>
      <c r="AV107" s="62">
        <f t="shared" si="9"/>
        <v>0</v>
      </c>
      <c r="AW107" s="47" t="str">
        <f>IFERROR(VLOOKUP(AS107,Data!M:S,2,0),"nee")</f>
        <v>nee</v>
      </c>
      <c r="AX107" s="63">
        <f>IF(facturen[[#This Row],[TNO gecertificeerd]]="nee",0,VLOOKUP(AS107,Data!M:S,3,0)*(AT107/1000))</f>
        <v>0</v>
      </c>
      <c r="AY107" s="63">
        <f>IF(facturen[[#This Row],[TNO gecertificeerd]]="nee",0,VLOOKUP(AS107,Data!M:S,4,0)*AT107)</f>
        <v>0</v>
      </c>
      <c r="AZ107" s="63">
        <f>IF(facturen[[#This Row],[TNO gecertificeerd]]="nee",0,VLOOKUP(AS107,Data!M:S,5,0)*AT107)</f>
        <v>0</v>
      </c>
      <c r="BA107" s="63">
        <f>IF(facturen[[#This Row],[TNO gecertificeerd]]="nee",0,VLOOKUP(AS107,Data!M:S,6,0)*AT107)</f>
        <v>0</v>
      </c>
      <c r="BB107" s="63">
        <f>IF(facturen[[#This Row],[TNO gecertificeerd]]="nee",0,VLOOKUP(AS107,Data!M:S,7,0)*AT107)</f>
        <v>0</v>
      </c>
    </row>
    <row r="108" spans="1:54" x14ac:dyDescent="0.2">
      <c r="A108">
        <v>474431</v>
      </c>
      <c r="B108">
        <v>474431</v>
      </c>
      <c r="C108" t="s">
        <v>366</v>
      </c>
      <c r="D108" t="s">
        <v>257</v>
      </c>
      <c r="E108" t="s">
        <v>56</v>
      </c>
      <c r="F108">
        <v>1</v>
      </c>
      <c r="G108" t="s">
        <v>366</v>
      </c>
      <c r="H108" t="s">
        <v>367</v>
      </c>
      <c r="I108" t="s">
        <v>368</v>
      </c>
      <c r="J108" t="s">
        <v>59</v>
      </c>
      <c r="K108" t="s">
        <v>480</v>
      </c>
      <c r="L108" t="s">
        <v>481</v>
      </c>
      <c r="M108" s="57">
        <v>44392</v>
      </c>
      <c r="N108" s="57">
        <v>44392</v>
      </c>
      <c r="O108"/>
      <c r="P108"/>
      <c r="Q108"/>
      <c r="R108"/>
      <c r="S108"/>
      <c r="T108"/>
      <c r="U108" t="s">
        <v>482</v>
      </c>
      <c r="V108" t="s">
        <v>264</v>
      </c>
      <c r="W108">
        <v>1</v>
      </c>
      <c r="X108" t="s">
        <v>265</v>
      </c>
      <c r="Y108" t="s">
        <v>266</v>
      </c>
      <c r="Z108" t="s">
        <v>267</v>
      </c>
      <c r="AA108" t="s">
        <v>68</v>
      </c>
      <c r="AB108" t="s">
        <v>69</v>
      </c>
      <c r="AC108" t="s">
        <v>70</v>
      </c>
      <c r="AD108">
        <v>32</v>
      </c>
      <c r="AE108" t="s">
        <v>268</v>
      </c>
      <c r="AF108">
        <v>0</v>
      </c>
      <c r="AG108">
        <v>0</v>
      </c>
      <c r="AH108">
        <v>1004659076</v>
      </c>
      <c r="AI108">
        <v>861020</v>
      </c>
      <c r="AJ108"/>
      <c r="AK108"/>
      <c r="AL108" t="s">
        <v>204</v>
      </c>
      <c r="AM108" t="s">
        <v>73</v>
      </c>
      <c r="AN108" s="1"/>
      <c r="AO108" s="59">
        <f t="shared" si="11"/>
        <v>7</v>
      </c>
      <c r="AP108" s="59" t="str">
        <f>VLOOKUP(AO108,Data!J:K,2,0)</f>
        <v>Juli</v>
      </c>
      <c r="AQ108" s="59">
        <f t="shared" si="6"/>
        <v>3</v>
      </c>
      <c r="AR108" s="60">
        <f t="shared" si="7"/>
        <v>2021</v>
      </c>
      <c r="AS108" s="60" t="str">
        <f>VLOOKUP(AD108,Data!D:E,2,0)</f>
        <v>kartonnen bekers</v>
      </c>
      <c r="AT108" s="61">
        <f>IF(X108="TON",IF(OR(LEFT(Z108,2)="TO",LEFT(Y108,2)="HA",Y108="TV ALG TON",Y108="AFVALBEL-TON",Y108="TANKW1-TON"),0,W108*1000),IF(OR(X108="KG",X108="LTR"),IF(OR(LEFT(Y108,2)="R ",LEFT(Y108,2)="HA",LEFT(Y108,2)="VK",LEFT(Z108,2)="TO"),0,W108),IF(X108="M3",VLOOKUP(Z108,Data!A:B,2,0)*W108,IF(AND(OR(X108="KEER",X108="STUK"),OR(LEFT(Y108,2)="LE",LEFT(Y108,2)="EL",LEFT(Y108,2)="LV")),VLOOKUP(Z108,Data!A:B,2,0)*W108,IF(X108="MAAND",IF(LEFT(Z108,2)="AB",IF(OR(LEFT(Y108,3)="AB ",LEFT(Y108,3)="ABW"),0,VLOOKUP(Z108,Data!A:B,2,0)*W108*VLOOKUP(AJ108,Data!G:H,2,0)*((N108-M108+1)/30.4)),0),0)))))</f>
        <v>0</v>
      </c>
      <c r="AU108" s="62">
        <f t="shared" si="8"/>
        <v>0</v>
      </c>
      <c r="AV108" s="62">
        <f t="shared" si="9"/>
        <v>0</v>
      </c>
      <c r="AW108" s="47" t="str">
        <f>IFERROR(VLOOKUP(AS108,Data!M:S,2,0),"nee")</f>
        <v>nee</v>
      </c>
      <c r="AX108" s="63">
        <f>IF(facturen[[#This Row],[TNO gecertificeerd]]="nee",0,VLOOKUP(AS108,Data!M:S,3,0)*(AT108/1000))</f>
        <v>0</v>
      </c>
      <c r="AY108" s="63">
        <f>IF(facturen[[#This Row],[TNO gecertificeerd]]="nee",0,VLOOKUP(AS108,Data!M:S,4,0)*AT108)</f>
        <v>0</v>
      </c>
      <c r="AZ108" s="63">
        <f>IF(facturen[[#This Row],[TNO gecertificeerd]]="nee",0,VLOOKUP(AS108,Data!M:S,5,0)*AT108)</f>
        <v>0</v>
      </c>
      <c r="BA108" s="63">
        <f>IF(facturen[[#This Row],[TNO gecertificeerd]]="nee",0,VLOOKUP(AS108,Data!M:S,6,0)*AT108)</f>
        <v>0</v>
      </c>
      <c r="BB108" s="63">
        <f>IF(facturen[[#This Row],[TNO gecertificeerd]]="nee",0,VLOOKUP(AS108,Data!M:S,7,0)*AT108)</f>
        <v>0</v>
      </c>
    </row>
    <row r="109" spans="1:54" x14ac:dyDescent="0.2">
      <c r="A109">
        <v>474431</v>
      </c>
      <c r="B109">
        <v>474503</v>
      </c>
      <c r="C109" t="s">
        <v>237</v>
      </c>
      <c r="D109" t="s">
        <v>257</v>
      </c>
      <c r="E109" t="s">
        <v>56</v>
      </c>
      <c r="F109">
        <v>1</v>
      </c>
      <c r="G109" t="s">
        <v>237</v>
      </c>
      <c r="H109" t="s">
        <v>238</v>
      </c>
      <c r="I109" t="s">
        <v>239</v>
      </c>
      <c r="J109" t="s">
        <v>59</v>
      </c>
      <c r="K109" t="s">
        <v>486</v>
      </c>
      <c r="L109" t="s">
        <v>413</v>
      </c>
      <c r="M109" s="57">
        <v>44392</v>
      </c>
      <c r="N109" s="57">
        <v>44392</v>
      </c>
      <c r="O109" t="s">
        <v>241</v>
      </c>
      <c r="P109">
        <v>101100</v>
      </c>
      <c r="Q109" t="s">
        <v>303</v>
      </c>
      <c r="R109">
        <v>200301</v>
      </c>
      <c r="S109" t="s">
        <v>417</v>
      </c>
      <c r="T109" t="s">
        <v>418</v>
      </c>
      <c r="U109" t="s">
        <v>487</v>
      </c>
      <c r="V109" t="s">
        <v>306</v>
      </c>
      <c r="W109">
        <v>0</v>
      </c>
      <c r="X109" t="s">
        <v>265</v>
      </c>
      <c r="Y109" t="s">
        <v>307</v>
      </c>
      <c r="Z109" t="s">
        <v>308</v>
      </c>
      <c r="AA109" t="s">
        <v>68</v>
      </c>
      <c r="AB109" t="s">
        <v>69</v>
      </c>
      <c r="AC109" t="s">
        <v>70</v>
      </c>
      <c r="AD109">
        <v>10</v>
      </c>
      <c r="AE109" t="s">
        <v>309</v>
      </c>
      <c r="AF109">
        <v>0</v>
      </c>
      <c r="AG109">
        <v>0</v>
      </c>
      <c r="AH109">
        <v>1004659075</v>
      </c>
      <c r="AI109">
        <v>800100</v>
      </c>
      <c r="AJ109"/>
      <c r="AK109" t="s">
        <v>488</v>
      </c>
      <c r="AL109" t="s">
        <v>204</v>
      </c>
      <c r="AM109" t="s">
        <v>73</v>
      </c>
      <c r="AN109" s="1"/>
      <c r="AO109" s="59">
        <f>MONTH(M109)</f>
        <v>7</v>
      </c>
      <c r="AP109" s="59" t="str">
        <f>VLOOKUP(AO109,Data!J:K,2,0)</f>
        <v>Juli</v>
      </c>
      <c r="AQ109" s="59">
        <f t="shared" si="6"/>
        <v>3</v>
      </c>
      <c r="AR109" s="60">
        <f t="shared" si="7"/>
        <v>2021</v>
      </c>
      <c r="AS109" s="60" t="str">
        <f>VLOOKUP(AD109,Data!D:E,2,0)</f>
        <v>Afval/Restafval</v>
      </c>
      <c r="AT109" s="61">
        <f>IF(X109="TON",IF(OR(LEFT(Z109,2)="TO",LEFT(Y109,2)="HA",Y109="TV ALG TON",Y109="AFVALBEL-TON",Y109="TANKW1-TON"),0,W109*1000),IF(OR(X109="KG",X109="LTR"),IF(OR(LEFT(Y109,2)="R ",LEFT(Y109,2)="HA",LEFT(Y109,2)="VK",LEFT(Z109,2)="TO"),0,W109),IF(X109="M3",VLOOKUP(Z109,Data!A:B,2,0)*W109,IF(AND(OR(X109="KEER",X109="STUK"),OR(LEFT(Y109,2)="LE",LEFT(Y109,2)="EL",LEFT(Y109,2)="LV")),VLOOKUP(Z109,Data!A:B,2,0)*W109,IF(X109="MAAND",IF(LEFT(Z109,2)="AB",IF(OR(LEFT(Y109,3)="AB ",LEFT(Y109,3)="ABW"),0,VLOOKUP(Z109,Data!A:B,2,0)*W109*VLOOKUP(AJ109,Data!G:H,2,0)*((N109-M109+1)/30.4)),0),0)))))</f>
        <v>0</v>
      </c>
      <c r="AU109" s="62">
        <f t="shared" si="8"/>
        <v>0</v>
      </c>
      <c r="AV109" s="62">
        <f t="shared" si="9"/>
        <v>0</v>
      </c>
      <c r="AW109" s="47" t="str">
        <f>IFERROR(VLOOKUP(AS109,Data!M:S,2,0),"nee")</f>
        <v>ja</v>
      </c>
      <c r="AX109" s="63">
        <f>IF(facturen[[#This Row],[TNO gecertificeerd]]="nee",0,VLOOKUP(AS109,Data!M:S,3,0)*(AT109/1000))</f>
        <v>0</v>
      </c>
      <c r="AY109" s="63">
        <f>IF(facturen[[#This Row],[TNO gecertificeerd]]="nee",0,VLOOKUP(AS109,Data!M:S,4,0)*AT109)</f>
        <v>0</v>
      </c>
      <c r="AZ109" s="63">
        <f>IF(facturen[[#This Row],[TNO gecertificeerd]]="nee",0,VLOOKUP(AS109,Data!M:S,5,0)*AT109)</f>
        <v>0</v>
      </c>
      <c r="BA109" s="63">
        <f>IF(facturen[[#This Row],[TNO gecertificeerd]]="nee",0,VLOOKUP(AS109,Data!M:S,6,0)*AT109)</f>
        <v>0</v>
      </c>
      <c r="BB109" s="63">
        <f>IF(facturen[[#This Row],[TNO gecertificeerd]]="nee",0,VLOOKUP(AS109,Data!M:S,7,0)*AT109)</f>
        <v>0</v>
      </c>
    </row>
    <row r="110" spans="1:54" x14ac:dyDescent="0.2">
      <c r="A110">
        <v>474431</v>
      </c>
      <c r="B110">
        <v>474487</v>
      </c>
      <c r="C110" t="s">
        <v>156</v>
      </c>
      <c r="D110" t="s">
        <v>55</v>
      </c>
      <c r="E110" t="s">
        <v>56</v>
      </c>
      <c r="F110">
        <v>2</v>
      </c>
      <c r="G110" t="s">
        <v>489</v>
      </c>
      <c r="H110" t="s">
        <v>367</v>
      </c>
      <c r="I110" t="s">
        <v>368</v>
      </c>
      <c r="J110" t="s">
        <v>59</v>
      </c>
      <c r="K110" t="s">
        <v>490</v>
      </c>
      <c r="L110" t="s">
        <v>61</v>
      </c>
      <c r="M110" s="57">
        <v>44391</v>
      </c>
      <c r="N110" s="57">
        <v>44391</v>
      </c>
      <c r="O110"/>
      <c r="P110"/>
      <c r="Q110"/>
      <c r="R110"/>
      <c r="S110"/>
      <c r="T110"/>
      <c r="U110" t="s">
        <v>491</v>
      </c>
      <c r="V110" t="s">
        <v>476</v>
      </c>
      <c r="W110">
        <v>1</v>
      </c>
      <c r="X110" t="s">
        <v>65</v>
      </c>
      <c r="Y110" t="s">
        <v>477</v>
      </c>
      <c r="Z110" t="s">
        <v>478</v>
      </c>
      <c r="AA110" t="s">
        <v>68</v>
      </c>
      <c r="AB110" t="s">
        <v>69</v>
      </c>
      <c r="AC110" t="s">
        <v>70</v>
      </c>
      <c r="AD110">
        <v>32</v>
      </c>
      <c r="AE110" t="s">
        <v>479</v>
      </c>
      <c r="AF110">
        <v>79.430000000000007</v>
      </c>
      <c r="AG110">
        <v>79.430000000000007</v>
      </c>
      <c r="AH110">
        <v>1004659076</v>
      </c>
      <c r="AI110">
        <v>800100</v>
      </c>
      <c r="AJ110"/>
      <c r="AK110"/>
      <c r="AL110" t="s">
        <v>72</v>
      </c>
      <c r="AM110" t="s">
        <v>73</v>
      </c>
      <c r="AN110" s="1"/>
      <c r="AO110" s="59">
        <f t="shared" ref="AO110:AO112" si="12">MONTH(M110)</f>
        <v>7</v>
      </c>
      <c r="AP110" s="59" t="str">
        <f>VLOOKUP(AO110,Data!J:K,2,0)</f>
        <v>Juli</v>
      </c>
      <c r="AQ110" s="59">
        <f t="shared" si="6"/>
        <v>3</v>
      </c>
      <c r="AR110" s="60">
        <f t="shared" si="7"/>
        <v>2021</v>
      </c>
      <c r="AS110" s="60" t="str">
        <f>VLOOKUP(AD110,Data!D:E,2,0)</f>
        <v>kartonnen bekers</v>
      </c>
      <c r="AT110" s="61">
        <f>IF(X110="TON",IF(OR(LEFT(Z110,2)="TO",LEFT(Y110,2)="HA",Y110="TV ALG TON",Y110="AFVALBEL-TON",Y110="TANKW1-TON"),0,W110*1000),IF(OR(X110="KG",X110="LTR"),IF(OR(LEFT(Y110,2)="R ",LEFT(Y110,2)="HA",LEFT(Y110,2)="VK",LEFT(Z110,2)="TO"),0,W110),IF(X110="M3",VLOOKUP(Z110,Data!A:B,2,0)*W110,IF(AND(OR(X110="KEER",X110="STUK"),OR(LEFT(Y110,2)="LE",LEFT(Y110,2)="EL",LEFT(Y110,2)="LV")),VLOOKUP(Z110,Data!A:B,2,0)*W110,IF(X110="MAAND",IF(LEFT(Z110,2)="AB",IF(OR(LEFT(Y110,3)="AB ",LEFT(Y110,3)="ABW"),0,VLOOKUP(Z110,Data!A:B,2,0)*W110*VLOOKUP(AJ110,Data!G:H,2,0)*((N110-M110+1)/30.4)),0),0)))))</f>
        <v>0</v>
      </c>
      <c r="AU110" s="62">
        <f t="shared" si="8"/>
        <v>79.430000000000007</v>
      </c>
      <c r="AV110" s="62">
        <f t="shared" si="9"/>
        <v>0</v>
      </c>
      <c r="AW110" s="47" t="str">
        <f>IFERROR(VLOOKUP(AS110,Data!M:S,2,0),"nee")</f>
        <v>nee</v>
      </c>
      <c r="AX110" s="63">
        <f>IF(facturen[[#This Row],[TNO gecertificeerd]]="nee",0,VLOOKUP(AS110,Data!M:S,3,0)*(AT110/1000))</f>
        <v>0</v>
      </c>
      <c r="AY110" s="63">
        <f>IF(facturen[[#This Row],[TNO gecertificeerd]]="nee",0,VLOOKUP(AS110,Data!M:S,4,0)*AT110)</f>
        <v>0</v>
      </c>
      <c r="AZ110" s="63">
        <f>IF(facturen[[#This Row],[TNO gecertificeerd]]="nee",0,VLOOKUP(AS110,Data!M:S,5,0)*AT110)</f>
        <v>0</v>
      </c>
      <c r="BA110" s="63">
        <f>IF(facturen[[#This Row],[TNO gecertificeerd]]="nee",0,VLOOKUP(AS110,Data!M:S,6,0)*AT110)</f>
        <v>0</v>
      </c>
      <c r="BB110" s="63">
        <f>IF(facturen[[#This Row],[TNO gecertificeerd]]="nee",0,VLOOKUP(AS110,Data!M:S,7,0)*AT110)</f>
        <v>0</v>
      </c>
    </row>
    <row r="111" spans="1:54" x14ac:dyDescent="0.2">
      <c r="A111">
        <v>474431</v>
      </c>
      <c r="B111">
        <v>474487</v>
      </c>
      <c r="C111" t="s">
        <v>156</v>
      </c>
      <c r="D111" t="s">
        <v>257</v>
      </c>
      <c r="E111" t="s">
        <v>56</v>
      </c>
      <c r="F111">
        <v>2</v>
      </c>
      <c r="G111" t="s">
        <v>489</v>
      </c>
      <c r="H111" t="s">
        <v>367</v>
      </c>
      <c r="I111" t="s">
        <v>368</v>
      </c>
      <c r="J111" t="s">
        <v>59</v>
      </c>
      <c r="K111" t="s">
        <v>492</v>
      </c>
      <c r="L111" t="s">
        <v>481</v>
      </c>
      <c r="M111" s="57">
        <v>44392</v>
      </c>
      <c r="N111" s="57">
        <v>44392</v>
      </c>
      <c r="O111"/>
      <c r="P111"/>
      <c r="Q111"/>
      <c r="R111"/>
      <c r="S111"/>
      <c r="T111"/>
      <c r="U111" t="s">
        <v>493</v>
      </c>
      <c r="V111"/>
      <c r="W111">
        <v>15</v>
      </c>
      <c r="X111" t="s">
        <v>65</v>
      </c>
      <c r="Y111" t="s">
        <v>483</v>
      </c>
      <c r="Z111" t="s">
        <v>484</v>
      </c>
      <c r="AA111" t="s">
        <v>68</v>
      </c>
      <c r="AB111" t="s">
        <v>69</v>
      </c>
      <c r="AC111" t="s">
        <v>70</v>
      </c>
      <c r="AD111">
        <v>32</v>
      </c>
      <c r="AE111" t="s">
        <v>485</v>
      </c>
      <c r="AF111">
        <v>8.9</v>
      </c>
      <c r="AG111">
        <v>133.43</v>
      </c>
      <c r="AH111">
        <v>1004659076</v>
      </c>
      <c r="AI111">
        <v>800800</v>
      </c>
      <c r="AJ111"/>
      <c r="AK111"/>
      <c r="AL111" t="s">
        <v>72</v>
      </c>
      <c r="AM111" t="s">
        <v>73</v>
      </c>
      <c r="AN111" s="1"/>
      <c r="AO111" s="59">
        <f t="shared" si="12"/>
        <v>7</v>
      </c>
      <c r="AP111" s="59" t="str">
        <f>VLOOKUP(AO111,Data!J:K,2,0)</f>
        <v>Juli</v>
      </c>
      <c r="AQ111" s="59">
        <f t="shared" si="6"/>
        <v>3</v>
      </c>
      <c r="AR111" s="60">
        <f t="shared" si="7"/>
        <v>2021</v>
      </c>
      <c r="AS111" s="60" t="str">
        <f>VLOOKUP(AD111,Data!D:E,2,0)</f>
        <v>kartonnen bekers</v>
      </c>
      <c r="AT111" s="61">
        <f>IF(X111="TON",IF(OR(LEFT(Z111,2)="TO",LEFT(Y111,2)="HA",Y111="TV ALG TON",Y111="AFVALBEL-TON",Y111="TANKW1-TON"),0,W111*1000),IF(OR(X111="KG",X111="LTR"),IF(OR(LEFT(Y111,2)="R ",LEFT(Y111,2)="HA",LEFT(Y111,2)="VK",LEFT(Z111,2)="TO"),0,W111),IF(X111="M3",VLOOKUP(Z111,Data!A:B,2,0)*W111,IF(AND(OR(X111="KEER",X111="STUK"),OR(LEFT(Y111,2)="LE",LEFT(Y111,2)="EL",LEFT(Y111,2)="LV")),VLOOKUP(Z111,Data!A:B,2,0)*W111,IF(X111="MAAND",IF(LEFT(Z111,2)="AB",IF(OR(LEFT(Y111,3)="AB ",LEFT(Y111,3)="ABW"),0,VLOOKUP(Z111,Data!A:B,2,0)*W111*VLOOKUP(AJ111,Data!G:H,2,0)*((N111-M111+1)/30.4)),0),0)))))</f>
        <v>0</v>
      </c>
      <c r="AU111" s="62">
        <f t="shared" si="8"/>
        <v>133.43</v>
      </c>
      <c r="AV111" s="62">
        <f t="shared" si="9"/>
        <v>0</v>
      </c>
      <c r="AW111" s="47" t="str">
        <f>IFERROR(VLOOKUP(AS111,Data!M:S,2,0),"nee")</f>
        <v>nee</v>
      </c>
      <c r="AX111" s="63">
        <f>IF(facturen[[#This Row],[TNO gecertificeerd]]="nee",0,VLOOKUP(AS111,Data!M:S,3,0)*(AT111/1000))</f>
        <v>0</v>
      </c>
      <c r="AY111" s="63">
        <f>IF(facturen[[#This Row],[TNO gecertificeerd]]="nee",0,VLOOKUP(AS111,Data!M:S,4,0)*AT111)</f>
        <v>0</v>
      </c>
      <c r="AZ111" s="63">
        <f>IF(facturen[[#This Row],[TNO gecertificeerd]]="nee",0,VLOOKUP(AS111,Data!M:S,5,0)*AT111)</f>
        <v>0</v>
      </c>
      <c r="BA111" s="63">
        <f>IF(facturen[[#This Row],[TNO gecertificeerd]]="nee",0,VLOOKUP(AS111,Data!M:S,6,0)*AT111)</f>
        <v>0</v>
      </c>
      <c r="BB111" s="63">
        <f>IF(facturen[[#This Row],[TNO gecertificeerd]]="nee",0,VLOOKUP(AS111,Data!M:S,7,0)*AT111)</f>
        <v>0</v>
      </c>
    </row>
    <row r="112" spans="1:54" x14ac:dyDescent="0.2">
      <c r="A112">
        <v>474431</v>
      </c>
      <c r="B112">
        <v>474487</v>
      </c>
      <c r="C112" t="s">
        <v>156</v>
      </c>
      <c r="D112" t="s">
        <v>257</v>
      </c>
      <c r="E112" t="s">
        <v>56</v>
      </c>
      <c r="F112">
        <v>2</v>
      </c>
      <c r="G112" t="s">
        <v>489</v>
      </c>
      <c r="H112" t="s">
        <v>367</v>
      </c>
      <c r="I112" t="s">
        <v>368</v>
      </c>
      <c r="J112" t="s">
        <v>59</v>
      </c>
      <c r="K112" t="s">
        <v>492</v>
      </c>
      <c r="L112" t="s">
        <v>481</v>
      </c>
      <c r="M112" s="57">
        <v>44392</v>
      </c>
      <c r="N112" s="57">
        <v>44392</v>
      </c>
      <c r="O112"/>
      <c r="P112"/>
      <c r="Q112"/>
      <c r="R112"/>
      <c r="S112"/>
      <c r="T112"/>
      <c r="U112" t="s">
        <v>493</v>
      </c>
      <c r="V112" t="s">
        <v>264</v>
      </c>
      <c r="W112">
        <v>1</v>
      </c>
      <c r="X112" t="s">
        <v>265</v>
      </c>
      <c r="Y112" t="s">
        <v>266</v>
      </c>
      <c r="Z112" t="s">
        <v>267</v>
      </c>
      <c r="AA112" t="s">
        <v>68</v>
      </c>
      <c r="AB112" t="s">
        <v>69</v>
      </c>
      <c r="AC112" t="s">
        <v>70</v>
      </c>
      <c r="AD112">
        <v>32</v>
      </c>
      <c r="AE112" t="s">
        <v>268</v>
      </c>
      <c r="AF112">
        <v>10.54</v>
      </c>
      <c r="AG112">
        <v>10.54</v>
      </c>
      <c r="AH112">
        <v>1004659076</v>
      </c>
      <c r="AI112">
        <v>861020</v>
      </c>
      <c r="AJ112"/>
      <c r="AK112"/>
      <c r="AL112" t="s">
        <v>72</v>
      </c>
      <c r="AM112" t="s">
        <v>73</v>
      </c>
      <c r="AN112" s="1"/>
      <c r="AO112" s="59">
        <f t="shared" si="12"/>
        <v>7</v>
      </c>
      <c r="AP112" s="59" t="str">
        <f>VLOOKUP(AO112,Data!J:K,2,0)</f>
        <v>Juli</v>
      </c>
      <c r="AQ112" s="59">
        <f t="shared" si="6"/>
        <v>3</v>
      </c>
      <c r="AR112" s="60">
        <f t="shared" si="7"/>
        <v>2021</v>
      </c>
      <c r="AS112" s="60" t="str">
        <f>VLOOKUP(AD112,Data!D:E,2,0)</f>
        <v>kartonnen bekers</v>
      </c>
      <c r="AT112" s="61">
        <f>IF(X112="TON",IF(OR(LEFT(Z112,2)="TO",LEFT(Y112,2)="HA",Y112="TV ALG TON",Y112="AFVALBEL-TON",Y112="TANKW1-TON"),0,W112*1000),IF(OR(X112="KG",X112="LTR"),IF(OR(LEFT(Y112,2)="R ",LEFT(Y112,2)="HA",LEFT(Y112,2)="VK",LEFT(Z112,2)="TO"),0,W112),IF(X112="M3",VLOOKUP(Z112,Data!A:B,2,0)*W112,IF(AND(OR(X112="KEER",X112="STUK"),OR(LEFT(Y112,2)="LE",LEFT(Y112,2)="EL",LEFT(Y112,2)="LV")),VLOOKUP(Z112,Data!A:B,2,0)*W112,IF(X112="MAAND",IF(LEFT(Z112,2)="AB",IF(OR(LEFT(Y112,3)="AB ",LEFT(Y112,3)="ABW"),0,VLOOKUP(Z112,Data!A:B,2,0)*W112*VLOOKUP(AJ112,Data!G:H,2,0)*((N112-M112+1)/30.4)),0),0)))))</f>
        <v>0</v>
      </c>
      <c r="AU112" s="62">
        <f t="shared" si="8"/>
        <v>10.54</v>
      </c>
      <c r="AV112" s="62">
        <f t="shared" si="9"/>
        <v>0</v>
      </c>
      <c r="AW112" s="47" t="str">
        <f>IFERROR(VLOOKUP(AS112,Data!M:S,2,0),"nee")</f>
        <v>nee</v>
      </c>
      <c r="AX112" s="63">
        <f>IF(facturen[[#This Row],[TNO gecertificeerd]]="nee",0,VLOOKUP(AS112,Data!M:S,3,0)*(AT112/1000))</f>
        <v>0</v>
      </c>
      <c r="AY112" s="63">
        <f>IF(facturen[[#This Row],[TNO gecertificeerd]]="nee",0,VLOOKUP(AS112,Data!M:S,4,0)*AT112)</f>
        <v>0</v>
      </c>
      <c r="AZ112" s="63">
        <f>IF(facturen[[#This Row],[TNO gecertificeerd]]="nee",0,VLOOKUP(AS112,Data!M:S,5,0)*AT112)</f>
        <v>0</v>
      </c>
      <c r="BA112" s="63">
        <f>IF(facturen[[#This Row],[TNO gecertificeerd]]="nee",0,VLOOKUP(AS112,Data!M:S,6,0)*AT112)</f>
        <v>0</v>
      </c>
      <c r="BB112" s="63">
        <f>IF(facturen[[#This Row],[TNO gecertificeerd]]="nee",0,VLOOKUP(AS112,Data!M:S,7,0)*AT112)</f>
        <v>0</v>
      </c>
    </row>
    <row r="113" spans="1:54" x14ac:dyDescent="0.2">
      <c r="A113">
        <v>474431</v>
      </c>
      <c r="B113">
        <v>474487</v>
      </c>
      <c r="C113" t="s">
        <v>156</v>
      </c>
      <c r="D113" t="s">
        <v>257</v>
      </c>
      <c r="E113" t="s">
        <v>56</v>
      </c>
      <c r="F113">
        <v>1</v>
      </c>
      <c r="G113" t="s">
        <v>156</v>
      </c>
      <c r="H113" t="s">
        <v>157</v>
      </c>
      <c r="I113" t="s">
        <v>158</v>
      </c>
      <c r="J113" t="s">
        <v>59</v>
      </c>
      <c r="K113" t="s">
        <v>377</v>
      </c>
      <c r="L113" t="s">
        <v>334</v>
      </c>
      <c r="M113" s="57">
        <v>44407</v>
      </c>
      <c r="N113" s="57">
        <v>44407</v>
      </c>
      <c r="O113" t="s">
        <v>160</v>
      </c>
      <c r="P113">
        <v>707100</v>
      </c>
      <c r="Q113" t="s">
        <v>317</v>
      </c>
      <c r="R113">
        <v>200101</v>
      </c>
      <c r="S113" t="s">
        <v>317</v>
      </c>
      <c r="T113" t="s">
        <v>318</v>
      </c>
      <c r="U113" t="s">
        <v>494</v>
      </c>
      <c r="V113" t="s">
        <v>127</v>
      </c>
      <c r="W113">
        <v>0</v>
      </c>
      <c r="X113" t="s">
        <v>65</v>
      </c>
      <c r="Y113" t="s">
        <v>495</v>
      </c>
      <c r="Z113" t="s">
        <v>496</v>
      </c>
      <c r="AA113" t="s">
        <v>68</v>
      </c>
      <c r="AB113" t="s">
        <v>69</v>
      </c>
      <c r="AC113" t="s">
        <v>70</v>
      </c>
      <c r="AD113">
        <v>30</v>
      </c>
      <c r="AE113" t="s">
        <v>497</v>
      </c>
      <c r="AF113">
        <v>0</v>
      </c>
      <c r="AG113">
        <v>0</v>
      </c>
      <c r="AH113">
        <v>1004731850</v>
      </c>
      <c r="AI113">
        <v>800100</v>
      </c>
      <c r="AJ113"/>
      <c r="AK113" t="s">
        <v>343</v>
      </c>
      <c r="AL113" t="s">
        <v>72</v>
      </c>
      <c r="AM113" t="s">
        <v>73</v>
      </c>
      <c r="AN113" s="1"/>
      <c r="AO113" s="59">
        <f t="shared" ref="AO113:AO145" si="13">MONTH(M113)</f>
        <v>7</v>
      </c>
      <c r="AP113" s="59" t="str">
        <f>VLOOKUP(AO113,Data!J:K,2,0)</f>
        <v>Juli</v>
      </c>
      <c r="AQ113" s="59">
        <f t="shared" si="6"/>
        <v>3</v>
      </c>
      <c r="AR113" s="60">
        <f t="shared" si="7"/>
        <v>2021</v>
      </c>
      <c r="AS113" s="60" t="str">
        <f>VLOOKUP(AD113,Data!D:E,2,0)</f>
        <v>Papier/Karton</v>
      </c>
      <c r="AT113" s="61">
        <f>IF(X113="TON",IF(OR(LEFT(Z113,2)="TO",LEFT(Y113,2)="HA",Y113="TV ALG TON",Y113="AFVALBEL-TON",Y113="TANKW1-TON"),0,W113*1000),IF(OR(X113="KG",X113="LTR"),IF(OR(LEFT(Y113,2)="R ",LEFT(Y113,2)="HA",LEFT(Y113,2)="VK",LEFT(Z113,2)="TO"),0,W113),IF(X113="M3",VLOOKUP(Z113,Data!A:B,2,0)*W113,IF(AND(OR(X113="KEER",X113="STUK"),OR(LEFT(Y113,2)="LE",LEFT(Y113,2)="EL",LEFT(Y113,2)="LV")),VLOOKUP(Z113,Data!A:B,2,0)*W113,IF(X113="MAAND",IF(LEFT(Z113,2)="AB",IF(OR(LEFT(Y113,3)="AB ",LEFT(Y113,3)="ABW"),0,VLOOKUP(Z113,Data!A:B,2,0)*W113*VLOOKUP(AJ113,Data!G:H,2,0)*((N113-M113+1)/30.4)),0),0)))))</f>
        <v>0</v>
      </c>
      <c r="AU113" s="62">
        <f t="shared" si="8"/>
        <v>0</v>
      </c>
      <c r="AV113" s="62">
        <f t="shared" si="9"/>
        <v>0</v>
      </c>
      <c r="AW113" s="47" t="str">
        <f>IFERROR(VLOOKUP(AS113,Data!M:S,2,0),"nee")</f>
        <v>ja</v>
      </c>
      <c r="AX113" s="63">
        <f>IF(facturen[[#This Row],[TNO gecertificeerd]]="nee",0,VLOOKUP(AS113,Data!M:S,3,0)*(AT113/1000))</f>
        <v>0</v>
      </c>
      <c r="AY113" s="63">
        <f>IF(facturen[[#This Row],[TNO gecertificeerd]]="nee",0,VLOOKUP(AS113,Data!M:S,4,0)*AT113)</f>
        <v>0</v>
      </c>
      <c r="AZ113" s="63">
        <f>IF(facturen[[#This Row],[TNO gecertificeerd]]="nee",0,VLOOKUP(AS113,Data!M:S,5,0)*AT113)</f>
        <v>0</v>
      </c>
      <c r="BA113" s="63">
        <f>IF(facturen[[#This Row],[TNO gecertificeerd]]="nee",0,VLOOKUP(AS113,Data!M:S,6,0)*AT113)</f>
        <v>0</v>
      </c>
      <c r="BB113" s="63">
        <f>IF(facturen[[#This Row],[TNO gecertificeerd]]="nee",0,VLOOKUP(AS113,Data!M:S,7,0)*AT113)</f>
        <v>0</v>
      </c>
    </row>
    <row r="114" spans="1:54" x14ac:dyDescent="0.2">
      <c r="A114">
        <v>474431</v>
      </c>
      <c r="B114">
        <v>474477</v>
      </c>
      <c r="C114" t="s">
        <v>121</v>
      </c>
      <c r="D114" t="s">
        <v>257</v>
      </c>
      <c r="E114" t="s">
        <v>56</v>
      </c>
      <c r="F114">
        <v>1</v>
      </c>
      <c r="G114" t="s">
        <v>121</v>
      </c>
      <c r="H114" t="s">
        <v>122</v>
      </c>
      <c r="I114" t="s">
        <v>123</v>
      </c>
      <c r="J114" t="s">
        <v>59</v>
      </c>
      <c r="K114" t="s">
        <v>315</v>
      </c>
      <c r="L114" t="s">
        <v>316</v>
      </c>
      <c r="M114" s="57">
        <v>44411</v>
      </c>
      <c r="N114" s="57">
        <v>44411</v>
      </c>
      <c r="O114" t="s">
        <v>125</v>
      </c>
      <c r="P114">
        <v>707100</v>
      </c>
      <c r="Q114" t="s">
        <v>317</v>
      </c>
      <c r="R114">
        <v>200101</v>
      </c>
      <c r="S114" t="s">
        <v>317</v>
      </c>
      <c r="T114" t="s">
        <v>318</v>
      </c>
      <c r="U114" t="s">
        <v>498</v>
      </c>
      <c r="V114" t="s">
        <v>127</v>
      </c>
      <c r="W114">
        <v>1</v>
      </c>
      <c r="X114" t="s">
        <v>65</v>
      </c>
      <c r="Y114" t="s">
        <v>320</v>
      </c>
      <c r="Z114" t="s">
        <v>321</v>
      </c>
      <c r="AA114" t="s">
        <v>68</v>
      </c>
      <c r="AB114" t="s">
        <v>69</v>
      </c>
      <c r="AC114" t="s">
        <v>70</v>
      </c>
      <c r="AD114">
        <v>30</v>
      </c>
      <c r="AE114" t="s">
        <v>322</v>
      </c>
      <c r="AF114">
        <v>11.08</v>
      </c>
      <c r="AG114">
        <v>11.08</v>
      </c>
      <c r="AH114">
        <v>1004731850</v>
      </c>
      <c r="AI114">
        <v>800100</v>
      </c>
      <c r="AJ114"/>
      <c r="AK114" t="s">
        <v>323</v>
      </c>
      <c r="AL114" t="s">
        <v>72</v>
      </c>
      <c r="AM114" t="s">
        <v>73</v>
      </c>
      <c r="AN114" s="1"/>
      <c r="AO114" s="59">
        <f t="shared" si="13"/>
        <v>8</v>
      </c>
      <c r="AP114" s="59" t="str">
        <f>VLOOKUP(AO114,Data!J:K,2,0)</f>
        <v>Augustus</v>
      </c>
      <c r="AQ114" s="59">
        <f t="shared" si="6"/>
        <v>3</v>
      </c>
      <c r="AR114" s="60">
        <f t="shared" si="7"/>
        <v>2021</v>
      </c>
      <c r="AS114" s="60" t="str">
        <f>VLOOKUP(AD114,Data!D:E,2,0)</f>
        <v>Papier/Karton</v>
      </c>
      <c r="AT114" s="61">
        <f>IF(X114="TON",IF(OR(LEFT(Z114,2)="TO",LEFT(Y114,2)="HA",Y114="TV ALG TON",Y114="AFVALBEL-TON",Y114="TANKW1-TON"),0,W114*1000),IF(OR(X114="KG",X114="LTR"),IF(OR(LEFT(Y114,2)="R ",LEFT(Y114,2)="HA",LEFT(Y114,2)="VK",LEFT(Z114,2)="TO"),0,W114),IF(X114="M3",VLOOKUP(Z114,Data!A:B,2,0)*W114,IF(AND(OR(X114="KEER",X114="STUK"),OR(LEFT(Y114,2)="LE",LEFT(Y114,2)="EL",LEFT(Y114,2)="LV")),VLOOKUP(Z114,Data!A:B,2,0)*W114,IF(X114="MAAND",IF(LEFT(Z114,2)="AB",IF(OR(LEFT(Y114,3)="AB ",LEFT(Y114,3)="ABW"),0,VLOOKUP(Z114,Data!A:B,2,0)*W114*VLOOKUP(AJ114,Data!G:H,2,0)*((N114-M114+1)/30.4)),0),0)))))</f>
        <v>28</v>
      </c>
      <c r="AU114" s="62">
        <f t="shared" si="8"/>
        <v>11.08</v>
      </c>
      <c r="AV114" s="62">
        <f t="shared" si="9"/>
        <v>0</v>
      </c>
      <c r="AW114" s="47" t="str">
        <f>IFERROR(VLOOKUP(AS114,Data!M:S,2,0),"nee")</f>
        <v>ja</v>
      </c>
      <c r="AX114" s="63">
        <f>IF(facturen[[#This Row],[TNO gecertificeerd]]="nee",0,VLOOKUP(AS114,Data!M:S,3,0)*(AT114/1000))</f>
        <v>4.1440000000000001</v>
      </c>
      <c r="AY114" s="63">
        <f>IF(facturen[[#This Row],[TNO gecertificeerd]]="nee",0,VLOOKUP(AS114,Data!M:S,4,0)*AT114)</f>
        <v>22.12</v>
      </c>
      <c r="AZ114" s="63">
        <f>IF(facturen[[#This Row],[TNO gecertificeerd]]="nee",0,VLOOKUP(AS114,Data!M:S,5,0)*AT114)</f>
        <v>2.2400000000000002</v>
      </c>
      <c r="BA114" s="63">
        <f>IF(facturen[[#This Row],[TNO gecertificeerd]]="nee",0,VLOOKUP(AS114,Data!M:S,6,0)*AT114)</f>
        <v>2.2400000000000002</v>
      </c>
      <c r="BB114" s="63">
        <f>IF(facturen[[#This Row],[TNO gecertificeerd]]="nee",0,VLOOKUP(AS114,Data!M:S,7,0)*AT114)</f>
        <v>1.4000000000000001</v>
      </c>
    </row>
    <row r="115" spans="1:54" x14ac:dyDescent="0.2">
      <c r="A115">
        <v>474431</v>
      </c>
      <c r="B115">
        <v>474431</v>
      </c>
      <c r="C115" t="s">
        <v>366</v>
      </c>
      <c r="D115" t="s">
        <v>55</v>
      </c>
      <c r="E115" t="s">
        <v>56</v>
      </c>
      <c r="F115">
        <v>2</v>
      </c>
      <c r="G115" t="s">
        <v>499</v>
      </c>
      <c r="H115" t="s">
        <v>110</v>
      </c>
      <c r="I115" t="s">
        <v>111</v>
      </c>
      <c r="J115" t="s">
        <v>59</v>
      </c>
      <c r="K115" t="s">
        <v>500</v>
      </c>
      <c r="L115" t="s">
        <v>61</v>
      </c>
      <c r="M115" s="57">
        <v>44418</v>
      </c>
      <c r="N115" s="57">
        <v>44418</v>
      </c>
      <c r="O115"/>
      <c r="P115"/>
      <c r="Q115"/>
      <c r="R115"/>
      <c r="S115"/>
      <c r="T115"/>
      <c r="U115" t="s">
        <v>501</v>
      </c>
      <c r="V115" t="s">
        <v>371</v>
      </c>
      <c r="W115">
        <v>1</v>
      </c>
      <c r="X115" t="s">
        <v>65</v>
      </c>
      <c r="Y115" t="s">
        <v>372</v>
      </c>
      <c r="Z115" t="s">
        <v>373</v>
      </c>
      <c r="AA115" t="s">
        <v>68</v>
      </c>
      <c r="AB115" t="s">
        <v>69</v>
      </c>
      <c r="AC115" t="s">
        <v>70</v>
      </c>
      <c r="AD115">
        <v>35</v>
      </c>
      <c r="AE115" t="s">
        <v>374</v>
      </c>
      <c r="AF115">
        <v>74.13</v>
      </c>
      <c r="AG115">
        <v>74.13</v>
      </c>
      <c r="AH115">
        <v>1004731850</v>
      </c>
      <c r="AI115">
        <v>800100</v>
      </c>
      <c r="AJ115"/>
      <c r="AK115">
        <v>20301</v>
      </c>
      <c r="AL115" t="s">
        <v>72</v>
      </c>
      <c r="AM115" t="s">
        <v>73</v>
      </c>
      <c r="AN115" s="1"/>
      <c r="AO115" s="59">
        <f t="shared" si="13"/>
        <v>8</v>
      </c>
      <c r="AP115" s="59" t="str">
        <f>VLOOKUP(AO115,Data!J:K,2,0)</f>
        <v>Augustus</v>
      </c>
      <c r="AQ115" s="59">
        <f t="shared" si="6"/>
        <v>3</v>
      </c>
      <c r="AR115" s="60">
        <f t="shared" si="7"/>
        <v>2021</v>
      </c>
      <c r="AS115" s="60" t="str">
        <f>VLOOKUP(AD115,Data!D:E,2,0)</f>
        <v>Vertrouwelijk papier</v>
      </c>
      <c r="AT115" s="61">
        <f>IF(X115="TON",IF(OR(LEFT(Z115,2)="TO",LEFT(Y115,2)="HA",Y115="TV ALG TON",Y115="AFVALBEL-TON",Y115="TANKW1-TON"),0,W115*1000),IF(OR(X115="KG",X115="LTR"),IF(OR(LEFT(Y115,2)="R ",LEFT(Y115,2)="HA",LEFT(Y115,2)="VK",LEFT(Z115,2)="TO"),0,W115),IF(X115="M3",VLOOKUP(Z115,Data!A:B,2,0)*W115,IF(AND(OR(X115="KEER",X115="STUK"),OR(LEFT(Y115,2)="LE",LEFT(Y115,2)="EL",LEFT(Y115,2)="LV")),VLOOKUP(Z115,Data!A:B,2,0)*W115,IF(X115="MAAND",IF(LEFT(Z115,2)="AB",IF(OR(LEFT(Y115,3)="AB ",LEFT(Y115,3)="ABW"),0,VLOOKUP(Z115,Data!A:B,2,0)*W115*VLOOKUP(AJ115,Data!G:H,2,0)*((N115-M115+1)/30.4)),0),0)))))</f>
        <v>0</v>
      </c>
      <c r="AU115" s="62">
        <f t="shared" si="8"/>
        <v>74.13</v>
      </c>
      <c r="AV115" s="62">
        <f t="shared" si="9"/>
        <v>0</v>
      </c>
      <c r="AW115" s="47" t="str">
        <f>IFERROR(VLOOKUP(AS115,Data!M:S,2,0),"nee")</f>
        <v>ja</v>
      </c>
      <c r="AX115" s="63">
        <f>IF(facturen[[#This Row],[TNO gecertificeerd]]="nee",0,VLOOKUP(AS115,Data!M:S,3,0)*(AT115/1000))</f>
        <v>0</v>
      </c>
      <c r="AY115" s="63">
        <f>IF(facturen[[#This Row],[TNO gecertificeerd]]="nee",0,VLOOKUP(AS115,Data!M:S,4,0)*AT115)</f>
        <v>0</v>
      </c>
      <c r="AZ115" s="63">
        <f>IF(facturen[[#This Row],[TNO gecertificeerd]]="nee",0,VLOOKUP(AS115,Data!M:S,5,0)*AT115)</f>
        <v>0</v>
      </c>
      <c r="BA115" s="63">
        <f>IF(facturen[[#This Row],[TNO gecertificeerd]]="nee",0,VLOOKUP(AS115,Data!M:S,6,0)*AT115)</f>
        <v>0</v>
      </c>
      <c r="BB115" s="63">
        <f>IF(facturen[[#This Row],[TNO gecertificeerd]]="nee",0,VLOOKUP(AS115,Data!M:S,7,0)*AT115)</f>
        <v>0</v>
      </c>
    </row>
    <row r="116" spans="1:54" x14ac:dyDescent="0.2">
      <c r="A116">
        <v>474431</v>
      </c>
      <c r="B116">
        <v>474434</v>
      </c>
      <c r="C116" t="s">
        <v>54</v>
      </c>
      <c r="D116" t="s">
        <v>257</v>
      </c>
      <c r="E116" t="s">
        <v>56</v>
      </c>
      <c r="F116">
        <v>1</v>
      </c>
      <c r="G116" t="s">
        <v>54</v>
      </c>
      <c r="H116" t="s">
        <v>57</v>
      </c>
      <c r="I116" t="s">
        <v>58</v>
      </c>
      <c r="J116" t="s">
        <v>59</v>
      </c>
      <c r="K116" t="s">
        <v>502</v>
      </c>
      <c r="L116" t="s">
        <v>503</v>
      </c>
      <c r="M116" s="57">
        <v>44391</v>
      </c>
      <c r="N116" s="57">
        <v>44391</v>
      </c>
      <c r="O116" t="s">
        <v>62</v>
      </c>
      <c r="P116"/>
      <c r="Q116"/>
      <c r="R116"/>
      <c r="S116"/>
      <c r="T116"/>
      <c r="U116" t="s">
        <v>504</v>
      </c>
      <c r="V116" t="s">
        <v>264</v>
      </c>
      <c r="W116">
        <v>1</v>
      </c>
      <c r="X116" t="s">
        <v>65</v>
      </c>
      <c r="Y116" t="s">
        <v>505</v>
      </c>
      <c r="Z116" t="s">
        <v>506</v>
      </c>
      <c r="AA116" t="s">
        <v>68</v>
      </c>
      <c r="AB116" t="s">
        <v>69</v>
      </c>
      <c r="AC116" t="s">
        <v>70</v>
      </c>
      <c r="AD116">
        <v>999</v>
      </c>
      <c r="AE116" t="s">
        <v>507</v>
      </c>
      <c r="AF116">
        <v>20.38</v>
      </c>
      <c r="AG116">
        <v>20.38</v>
      </c>
      <c r="AH116">
        <v>1004731850</v>
      </c>
      <c r="AI116">
        <v>800100</v>
      </c>
      <c r="AJ116"/>
      <c r="AK116" t="s">
        <v>508</v>
      </c>
      <c r="AL116" t="s">
        <v>72</v>
      </c>
      <c r="AM116" t="s">
        <v>73</v>
      </c>
      <c r="AN116" s="1"/>
      <c r="AO116" s="59">
        <f t="shared" si="13"/>
        <v>7</v>
      </c>
      <c r="AP116" s="59" t="str">
        <f>VLOOKUP(AO116,Data!J:K,2,0)</f>
        <v>Juli</v>
      </c>
      <c r="AQ116" s="59">
        <f t="shared" si="6"/>
        <v>3</v>
      </c>
      <c r="AR116" s="60">
        <f t="shared" si="7"/>
        <v>2021</v>
      </c>
      <c r="AS116" s="60" t="str">
        <f>VLOOKUP(AD116,Data!D:E,2,0)</f>
        <v>Overig</v>
      </c>
      <c r="AT116" s="61">
        <f>IF(X116="TON",IF(OR(LEFT(Z116,2)="TO",LEFT(Y116,2)="HA",Y116="TV ALG TON",Y116="AFVALBEL-TON",Y116="TANKW1-TON"),0,W116*1000),IF(OR(X116="KG",X116="LTR"),IF(OR(LEFT(Y116,2)="R ",LEFT(Y116,2)="HA",LEFT(Y116,2)="VK",LEFT(Z116,2)="TO"),0,W116),IF(X116="M3",VLOOKUP(Z116,Data!A:B,2,0)*W116,IF(AND(OR(X116="KEER",X116="STUK"),OR(LEFT(Y116,2)="LE",LEFT(Y116,2)="EL",LEFT(Y116,2)="LV")),VLOOKUP(Z116,Data!A:B,2,0)*W116,IF(X116="MAAND",IF(LEFT(Z116,2)="AB",IF(OR(LEFT(Y116,3)="AB ",LEFT(Y116,3)="ABW"),0,VLOOKUP(Z116,Data!A:B,2,0)*W116*VLOOKUP(AJ116,Data!G:H,2,0)*((N116-M116+1)/30.4)),0),0)))))</f>
        <v>0</v>
      </c>
      <c r="AU116" s="62">
        <f t="shared" si="8"/>
        <v>20.38</v>
      </c>
      <c r="AV116" s="62">
        <f t="shared" si="9"/>
        <v>0</v>
      </c>
      <c r="AW116" s="47" t="str">
        <f>IFERROR(VLOOKUP(AS116,Data!M:S,2,0),"nee")</f>
        <v>nee</v>
      </c>
      <c r="AX116" s="63">
        <f>IF(facturen[[#This Row],[TNO gecertificeerd]]="nee",0,VLOOKUP(AS116,Data!M:S,3,0)*(AT116/1000))</f>
        <v>0</v>
      </c>
      <c r="AY116" s="63">
        <f>IF(facturen[[#This Row],[TNO gecertificeerd]]="nee",0,VLOOKUP(AS116,Data!M:S,4,0)*AT116)</f>
        <v>0</v>
      </c>
      <c r="AZ116" s="63">
        <f>IF(facturen[[#This Row],[TNO gecertificeerd]]="nee",0,VLOOKUP(AS116,Data!M:S,5,0)*AT116)</f>
        <v>0</v>
      </c>
      <c r="BA116" s="63">
        <f>IF(facturen[[#This Row],[TNO gecertificeerd]]="nee",0,VLOOKUP(AS116,Data!M:S,6,0)*AT116)</f>
        <v>0</v>
      </c>
      <c r="BB116" s="63">
        <f>IF(facturen[[#This Row],[TNO gecertificeerd]]="nee",0,VLOOKUP(AS116,Data!M:S,7,0)*AT116)</f>
        <v>0</v>
      </c>
    </row>
    <row r="117" spans="1:54" x14ac:dyDescent="0.2">
      <c r="A117">
        <v>474431</v>
      </c>
      <c r="B117">
        <v>474437</v>
      </c>
      <c r="C117" t="s">
        <v>74</v>
      </c>
      <c r="D117" t="s">
        <v>257</v>
      </c>
      <c r="E117" t="s">
        <v>56</v>
      </c>
      <c r="F117">
        <v>1</v>
      </c>
      <c r="G117" t="s">
        <v>74</v>
      </c>
      <c r="H117" t="s">
        <v>75</v>
      </c>
      <c r="I117" t="s">
        <v>76</v>
      </c>
      <c r="J117" t="s">
        <v>59</v>
      </c>
      <c r="K117" t="s">
        <v>509</v>
      </c>
      <c r="L117" t="s">
        <v>510</v>
      </c>
      <c r="M117" s="57">
        <v>44391</v>
      </c>
      <c r="N117" s="57">
        <v>44391</v>
      </c>
      <c r="O117" t="s">
        <v>78</v>
      </c>
      <c r="P117"/>
      <c r="Q117"/>
      <c r="R117"/>
      <c r="S117"/>
      <c r="T117"/>
      <c r="U117" t="s">
        <v>511</v>
      </c>
      <c r="V117" t="s">
        <v>264</v>
      </c>
      <c r="W117">
        <v>1</v>
      </c>
      <c r="X117" t="s">
        <v>65</v>
      </c>
      <c r="Y117" t="s">
        <v>505</v>
      </c>
      <c r="Z117" t="s">
        <v>506</v>
      </c>
      <c r="AA117" t="s">
        <v>68</v>
      </c>
      <c r="AB117" t="s">
        <v>69</v>
      </c>
      <c r="AC117" t="s">
        <v>70</v>
      </c>
      <c r="AD117">
        <v>999</v>
      </c>
      <c r="AE117" t="s">
        <v>507</v>
      </c>
      <c r="AF117">
        <v>20.38</v>
      </c>
      <c r="AG117">
        <v>20.38</v>
      </c>
      <c r="AH117">
        <v>1004731850</v>
      </c>
      <c r="AI117">
        <v>800100</v>
      </c>
      <c r="AJ117"/>
      <c r="AK117" t="s">
        <v>508</v>
      </c>
      <c r="AL117" t="s">
        <v>72</v>
      </c>
      <c r="AM117" t="s">
        <v>73</v>
      </c>
      <c r="AN117" s="1"/>
      <c r="AO117" s="59">
        <f t="shared" si="13"/>
        <v>7</v>
      </c>
      <c r="AP117" s="59" t="str">
        <f>VLOOKUP(AO117,Data!J:K,2,0)</f>
        <v>Juli</v>
      </c>
      <c r="AQ117" s="59">
        <f t="shared" si="6"/>
        <v>3</v>
      </c>
      <c r="AR117" s="60">
        <f t="shared" si="7"/>
        <v>2021</v>
      </c>
      <c r="AS117" s="60" t="str">
        <f>VLOOKUP(AD117,Data!D:E,2,0)</f>
        <v>Overig</v>
      </c>
      <c r="AT117" s="61">
        <f>IF(X117="TON",IF(OR(LEFT(Z117,2)="TO",LEFT(Y117,2)="HA",Y117="TV ALG TON",Y117="AFVALBEL-TON",Y117="TANKW1-TON"),0,W117*1000),IF(OR(X117="KG",X117="LTR"),IF(OR(LEFT(Y117,2)="R ",LEFT(Y117,2)="HA",LEFT(Y117,2)="VK",LEFT(Z117,2)="TO"),0,W117),IF(X117="M3",VLOOKUP(Z117,Data!A:B,2,0)*W117,IF(AND(OR(X117="KEER",X117="STUK"),OR(LEFT(Y117,2)="LE",LEFT(Y117,2)="EL",LEFT(Y117,2)="LV")),VLOOKUP(Z117,Data!A:B,2,0)*W117,IF(X117="MAAND",IF(LEFT(Z117,2)="AB",IF(OR(LEFT(Y117,3)="AB ",LEFT(Y117,3)="ABW"),0,VLOOKUP(Z117,Data!A:B,2,0)*W117*VLOOKUP(AJ117,Data!G:H,2,0)*((N117-M117+1)/30.4)),0),0)))))</f>
        <v>0</v>
      </c>
      <c r="AU117" s="62">
        <f t="shared" si="8"/>
        <v>20.38</v>
      </c>
      <c r="AV117" s="62">
        <f t="shared" si="9"/>
        <v>0</v>
      </c>
      <c r="AW117" s="47" t="str">
        <f>IFERROR(VLOOKUP(AS117,Data!M:S,2,0),"nee")</f>
        <v>nee</v>
      </c>
      <c r="AX117" s="63">
        <f>IF(facturen[[#This Row],[TNO gecertificeerd]]="nee",0,VLOOKUP(AS117,Data!M:S,3,0)*(AT117/1000))</f>
        <v>0</v>
      </c>
      <c r="AY117" s="63">
        <f>IF(facturen[[#This Row],[TNO gecertificeerd]]="nee",0,VLOOKUP(AS117,Data!M:S,4,0)*AT117)</f>
        <v>0</v>
      </c>
      <c r="AZ117" s="63">
        <f>IF(facturen[[#This Row],[TNO gecertificeerd]]="nee",0,VLOOKUP(AS117,Data!M:S,5,0)*AT117)</f>
        <v>0</v>
      </c>
      <c r="BA117" s="63">
        <f>IF(facturen[[#This Row],[TNO gecertificeerd]]="nee",0,VLOOKUP(AS117,Data!M:S,6,0)*AT117)</f>
        <v>0</v>
      </c>
      <c r="BB117" s="63">
        <f>IF(facturen[[#This Row],[TNO gecertificeerd]]="nee",0,VLOOKUP(AS117,Data!M:S,7,0)*AT117)</f>
        <v>0</v>
      </c>
    </row>
    <row r="118" spans="1:54" x14ac:dyDescent="0.2">
      <c r="A118">
        <v>474431</v>
      </c>
      <c r="B118">
        <v>474439</v>
      </c>
      <c r="C118" t="s">
        <v>80</v>
      </c>
      <c r="D118" t="s">
        <v>257</v>
      </c>
      <c r="E118" t="s">
        <v>56</v>
      </c>
      <c r="F118">
        <v>1</v>
      </c>
      <c r="G118" t="s">
        <v>80</v>
      </c>
      <c r="H118" t="s">
        <v>81</v>
      </c>
      <c r="I118" t="s">
        <v>82</v>
      </c>
      <c r="J118" t="s">
        <v>83</v>
      </c>
      <c r="K118" t="s">
        <v>512</v>
      </c>
      <c r="L118" t="s">
        <v>510</v>
      </c>
      <c r="M118" s="57">
        <v>44391</v>
      </c>
      <c r="N118" s="57">
        <v>44391</v>
      </c>
      <c r="O118" t="s">
        <v>85</v>
      </c>
      <c r="P118"/>
      <c r="Q118"/>
      <c r="R118"/>
      <c r="S118"/>
      <c r="T118"/>
      <c r="U118" t="s">
        <v>513</v>
      </c>
      <c r="V118" t="s">
        <v>264</v>
      </c>
      <c r="W118">
        <v>1</v>
      </c>
      <c r="X118" t="s">
        <v>65</v>
      </c>
      <c r="Y118" t="s">
        <v>505</v>
      </c>
      <c r="Z118" t="s">
        <v>506</v>
      </c>
      <c r="AA118" t="s">
        <v>68</v>
      </c>
      <c r="AB118" t="s">
        <v>69</v>
      </c>
      <c r="AC118" t="s">
        <v>70</v>
      </c>
      <c r="AD118">
        <v>999</v>
      </c>
      <c r="AE118" t="s">
        <v>507</v>
      </c>
      <c r="AF118">
        <v>20.38</v>
      </c>
      <c r="AG118">
        <v>20.38</v>
      </c>
      <c r="AH118">
        <v>1004731850</v>
      </c>
      <c r="AI118">
        <v>800100</v>
      </c>
      <c r="AJ118"/>
      <c r="AK118" t="s">
        <v>508</v>
      </c>
      <c r="AL118" t="s">
        <v>72</v>
      </c>
      <c r="AM118" t="s">
        <v>73</v>
      </c>
      <c r="AN118" s="1"/>
      <c r="AO118" s="59">
        <f t="shared" si="13"/>
        <v>7</v>
      </c>
      <c r="AP118" s="59" t="str">
        <f>VLOOKUP(AO118,Data!J:K,2,0)</f>
        <v>Juli</v>
      </c>
      <c r="AQ118" s="59">
        <f t="shared" si="6"/>
        <v>3</v>
      </c>
      <c r="AR118" s="60">
        <f t="shared" si="7"/>
        <v>2021</v>
      </c>
      <c r="AS118" s="60" t="str">
        <f>VLOOKUP(AD118,Data!D:E,2,0)</f>
        <v>Overig</v>
      </c>
      <c r="AT118" s="61">
        <f>IF(X118="TON",IF(OR(LEFT(Z118,2)="TO",LEFT(Y118,2)="HA",Y118="TV ALG TON",Y118="AFVALBEL-TON",Y118="TANKW1-TON"),0,W118*1000),IF(OR(X118="KG",X118="LTR"),IF(OR(LEFT(Y118,2)="R ",LEFT(Y118,2)="HA",LEFT(Y118,2)="VK",LEFT(Z118,2)="TO"),0,W118),IF(X118="M3",VLOOKUP(Z118,Data!A:B,2,0)*W118,IF(AND(OR(X118="KEER",X118="STUK"),OR(LEFT(Y118,2)="LE",LEFT(Y118,2)="EL",LEFT(Y118,2)="LV")),VLOOKUP(Z118,Data!A:B,2,0)*W118,IF(X118="MAAND",IF(LEFT(Z118,2)="AB",IF(OR(LEFT(Y118,3)="AB ",LEFT(Y118,3)="ABW"),0,VLOOKUP(Z118,Data!A:B,2,0)*W118*VLOOKUP(AJ118,Data!G:H,2,0)*((N118-M118+1)/30.4)),0),0)))))</f>
        <v>0</v>
      </c>
      <c r="AU118" s="62">
        <f t="shared" si="8"/>
        <v>20.38</v>
      </c>
      <c r="AV118" s="62">
        <f t="shared" si="9"/>
        <v>0</v>
      </c>
      <c r="AW118" s="47" t="str">
        <f>IFERROR(VLOOKUP(AS118,Data!M:S,2,0),"nee")</f>
        <v>nee</v>
      </c>
      <c r="AX118" s="63">
        <f>IF(facturen[[#This Row],[TNO gecertificeerd]]="nee",0,VLOOKUP(AS118,Data!M:S,3,0)*(AT118/1000))</f>
        <v>0</v>
      </c>
      <c r="AY118" s="63">
        <f>IF(facturen[[#This Row],[TNO gecertificeerd]]="nee",0,VLOOKUP(AS118,Data!M:S,4,0)*AT118)</f>
        <v>0</v>
      </c>
      <c r="AZ118" s="63">
        <f>IF(facturen[[#This Row],[TNO gecertificeerd]]="nee",0,VLOOKUP(AS118,Data!M:S,5,0)*AT118)</f>
        <v>0</v>
      </c>
      <c r="BA118" s="63">
        <f>IF(facturen[[#This Row],[TNO gecertificeerd]]="nee",0,VLOOKUP(AS118,Data!M:S,6,0)*AT118)</f>
        <v>0</v>
      </c>
      <c r="BB118" s="63">
        <f>IF(facturen[[#This Row],[TNO gecertificeerd]]="nee",0,VLOOKUP(AS118,Data!M:S,7,0)*AT118)</f>
        <v>0</v>
      </c>
    </row>
    <row r="119" spans="1:54" x14ac:dyDescent="0.2">
      <c r="A119">
        <v>474431</v>
      </c>
      <c r="B119">
        <v>474440</v>
      </c>
      <c r="C119" t="s">
        <v>87</v>
      </c>
      <c r="D119" t="s">
        <v>257</v>
      </c>
      <c r="E119" t="s">
        <v>56</v>
      </c>
      <c r="F119">
        <v>1</v>
      </c>
      <c r="G119" t="s">
        <v>87</v>
      </c>
      <c r="H119" t="s">
        <v>88</v>
      </c>
      <c r="I119" t="s">
        <v>89</v>
      </c>
      <c r="J119" t="s">
        <v>90</v>
      </c>
      <c r="K119" t="s">
        <v>514</v>
      </c>
      <c r="L119" t="s">
        <v>510</v>
      </c>
      <c r="M119" s="57">
        <v>44391</v>
      </c>
      <c r="N119" s="57">
        <v>44391</v>
      </c>
      <c r="O119" t="s">
        <v>92</v>
      </c>
      <c r="P119"/>
      <c r="Q119"/>
      <c r="R119"/>
      <c r="S119"/>
      <c r="T119"/>
      <c r="U119" t="s">
        <v>515</v>
      </c>
      <c r="V119" t="s">
        <v>264</v>
      </c>
      <c r="W119">
        <v>1</v>
      </c>
      <c r="X119" t="s">
        <v>65</v>
      </c>
      <c r="Y119" t="s">
        <v>505</v>
      </c>
      <c r="Z119" t="s">
        <v>506</v>
      </c>
      <c r="AA119" t="s">
        <v>68</v>
      </c>
      <c r="AB119" t="s">
        <v>69</v>
      </c>
      <c r="AC119" t="s">
        <v>70</v>
      </c>
      <c r="AD119">
        <v>999</v>
      </c>
      <c r="AE119" t="s">
        <v>507</v>
      </c>
      <c r="AF119">
        <v>20.38</v>
      </c>
      <c r="AG119">
        <v>20.38</v>
      </c>
      <c r="AH119">
        <v>1004731850</v>
      </c>
      <c r="AI119">
        <v>800100</v>
      </c>
      <c r="AJ119"/>
      <c r="AK119" t="s">
        <v>508</v>
      </c>
      <c r="AL119" t="s">
        <v>72</v>
      </c>
      <c r="AM119" t="s">
        <v>73</v>
      </c>
      <c r="AN119" s="1"/>
      <c r="AO119" s="59">
        <f t="shared" si="13"/>
        <v>7</v>
      </c>
      <c r="AP119" s="59" t="str">
        <f>VLOOKUP(AO119,Data!J:K,2,0)</f>
        <v>Juli</v>
      </c>
      <c r="AQ119" s="59">
        <f t="shared" si="6"/>
        <v>3</v>
      </c>
      <c r="AR119" s="60">
        <f t="shared" si="7"/>
        <v>2021</v>
      </c>
      <c r="AS119" s="60" t="str">
        <f>VLOOKUP(AD119,Data!D:E,2,0)</f>
        <v>Overig</v>
      </c>
      <c r="AT119" s="61">
        <f>IF(X119="TON",IF(OR(LEFT(Z119,2)="TO",LEFT(Y119,2)="HA",Y119="TV ALG TON",Y119="AFVALBEL-TON",Y119="TANKW1-TON"),0,W119*1000),IF(OR(X119="KG",X119="LTR"),IF(OR(LEFT(Y119,2)="R ",LEFT(Y119,2)="HA",LEFT(Y119,2)="VK",LEFT(Z119,2)="TO"),0,W119),IF(X119="M3",VLOOKUP(Z119,Data!A:B,2,0)*W119,IF(AND(OR(X119="KEER",X119="STUK"),OR(LEFT(Y119,2)="LE",LEFT(Y119,2)="EL",LEFT(Y119,2)="LV")),VLOOKUP(Z119,Data!A:B,2,0)*W119,IF(X119="MAAND",IF(LEFT(Z119,2)="AB",IF(OR(LEFT(Y119,3)="AB ",LEFT(Y119,3)="ABW"),0,VLOOKUP(Z119,Data!A:B,2,0)*W119*VLOOKUP(AJ119,Data!G:H,2,0)*((N119-M119+1)/30.4)),0),0)))))</f>
        <v>0</v>
      </c>
      <c r="AU119" s="62">
        <f t="shared" si="8"/>
        <v>20.38</v>
      </c>
      <c r="AV119" s="62">
        <f t="shared" si="9"/>
        <v>0</v>
      </c>
      <c r="AW119" s="47" t="str">
        <f>IFERROR(VLOOKUP(AS119,Data!M:S,2,0),"nee")</f>
        <v>nee</v>
      </c>
      <c r="AX119" s="63">
        <f>IF(facturen[[#This Row],[TNO gecertificeerd]]="nee",0,VLOOKUP(AS119,Data!M:S,3,0)*(AT119/1000))</f>
        <v>0</v>
      </c>
      <c r="AY119" s="63">
        <f>IF(facturen[[#This Row],[TNO gecertificeerd]]="nee",0,VLOOKUP(AS119,Data!M:S,4,0)*AT119)</f>
        <v>0</v>
      </c>
      <c r="AZ119" s="63">
        <f>IF(facturen[[#This Row],[TNO gecertificeerd]]="nee",0,VLOOKUP(AS119,Data!M:S,5,0)*AT119)</f>
        <v>0</v>
      </c>
      <c r="BA119" s="63">
        <f>IF(facturen[[#This Row],[TNO gecertificeerd]]="nee",0,VLOOKUP(AS119,Data!M:S,6,0)*AT119)</f>
        <v>0</v>
      </c>
      <c r="BB119" s="63">
        <f>IF(facturen[[#This Row],[TNO gecertificeerd]]="nee",0,VLOOKUP(AS119,Data!M:S,7,0)*AT119)</f>
        <v>0</v>
      </c>
    </row>
    <row r="120" spans="1:54" x14ac:dyDescent="0.2">
      <c r="A120">
        <v>474431</v>
      </c>
      <c r="B120">
        <v>474443</v>
      </c>
      <c r="C120" t="s">
        <v>98</v>
      </c>
      <c r="D120" t="s">
        <v>257</v>
      </c>
      <c r="E120" t="s">
        <v>56</v>
      </c>
      <c r="F120">
        <v>1</v>
      </c>
      <c r="G120" t="s">
        <v>98</v>
      </c>
      <c r="H120" t="s">
        <v>99</v>
      </c>
      <c r="I120" t="s">
        <v>100</v>
      </c>
      <c r="J120" t="s">
        <v>59</v>
      </c>
      <c r="K120" t="s">
        <v>516</v>
      </c>
      <c r="L120" t="s">
        <v>510</v>
      </c>
      <c r="M120" s="57">
        <v>44391</v>
      </c>
      <c r="N120" s="57">
        <v>44391</v>
      </c>
      <c r="O120" t="s">
        <v>102</v>
      </c>
      <c r="P120"/>
      <c r="Q120"/>
      <c r="R120"/>
      <c r="S120"/>
      <c r="T120"/>
      <c r="U120" t="s">
        <v>517</v>
      </c>
      <c r="V120" t="s">
        <v>264</v>
      </c>
      <c r="W120">
        <v>1</v>
      </c>
      <c r="X120" t="s">
        <v>65</v>
      </c>
      <c r="Y120" t="s">
        <v>505</v>
      </c>
      <c r="Z120" t="s">
        <v>506</v>
      </c>
      <c r="AA120" t="s">
        <v>68</v>
      </c>
      <c r="AB120" t="s">
        <v>69</v>
      </c>
      <c r="AC120" t="s">
        <v>70</v>
      </c>
      <c r="AD120">
        <v>999</v>
      </c>
      <c r="AE120" t="s">
        <v>507</v>
      </c>
      <c r="AF120">
        <v>20.38</v>
      </c>
      <c r="AG120">
        <v>20.38</v>
      </c>
      <c r="AH120">
        <v>1004731850</v>
      </c>
      <c r="AI120">
        <v>800100</v>
      </c>
      <c r="AJ120"/>
      <c r="AK120" t="s">
        <v>508</v>
      </c>
      <c r="AL120" t="s">
        <v>72</v>
      </c>
      <c r="AM120" t="s">
        <v>73</v>
      </c>
      <c r="AN120" s="1"/>
      <c r="AO120" s="59">
        <f t="shared" si="13"/>
        <v>7</v>
      </c>
      <c r="AP120" s="59" t="str">
        <f>VLOOKUP(AO120,Data!J:K,2,0)</f>
        <v>Juli</v>
      </c>
      <c r="AQ120" s="59">
        <f t="shared" si="6"/>
        <v>3</v>
      </c>
      <c r="AR120" s="60">
        <f t="shared" si="7"/>
        <v>2021</v>
      </c>
      <c r="AS120" s="60" t="str">
        <f>VLOOKUP(AD120,Data!D:E,2,0)</f>
        <v>Overig</v>
      </c>
      <c r="AT120" s="61">
        <f>IF(X120="TON",IF(OR(LEFT(Z120,2)="TO",LEFT(Y120,2)="HA",Y120="TV ALG TON",Y120="AFVALBEL-TON",Y120="TANKW1-TON"),0,W120*1000),IF(OR(X120="KG",X120="LTR"),IF(OR(LEFT(Y120,2)="R ",LEFT(Y120,2)="HA",LEFT(Y120,2)="VK",LEFT(Z120,2)="TO"),0,W120),IF(X120="M3",VLOOKUP(Z120,Data!A:B,2,0)*W120,IF(AND(OR(X120="KEER",X120="STUK"),OR(LEFT(Y120,2)="LE",LEFT(Y120,2)="EL",LEFT(Y120,2)="LV")),VLOOKUP(Z120,Data!A:B,2,0)*W120,IF(X120="MAAND",IF(LEFT(Z120,2)="AB",IF(OR(LEFT(Y120,3)="AB ",LEFT(Y120,3)="ABW"),0,VLOOKUP(Z120,Data!A:B,2,0)*W120*VLOOKUP(AJ120,Data!G:H,2,0)*((N120-M120+1)/30.4)),0),0)))))</f>
        <v>0</v>
      </c>
      <c r="AU120" s="62">
        <f t="shared" si="8"/>
        <v>20.38</v>
      </c>
      <c r="AV120" s="62">
        <f t="shared" si="9"/>
        <v>0</v>
      </c>
      <c r="AW120" s="47" t="str">
        <f>IFERROR(VLOOKUP(AS120,Data!M:S,2,0),"nee")</f>
        <v>nee</v>
      </c>
      <c r="AX120" s="63">
        <f>IF(facturen[[#This Row],[TNO gecertificeerd]]="nee",0,VLOOKUP(AS120,Data!M:S,3,0)*(AT120/1000))</f>
        <v>0</v>
      </c>
      <c r="AY120" s="63">
        <f>IF(facturen[[#This Row],[TNO gecertificeerd]]="nee",0,VLOOKUP(AS120,Data!M:S,4,0)*AT120)</f>
        <v>0</v>
      </c>
      <c r="AZ120" s="63">
        <f>IF(facturen[[#This Row],[TNO gecertificeerd]]="nee",0,VLOOKUP(AS120,Data!M:S,5,0)*AT120)</f>
        <v>0</v>
      </c>
      <c r="BA120" s="63">
        <f>IF(facturen[[#This Row],[TNO gecertificeerd]]="nee",0,VLOOKUP(AS120,Data!M:S,6,0)*AT120)</f>
        <v>0</v>
      </c>
      <c r="BB120" s="63">
        <f>IF(facturen[[#This Row],[TNO gecertificeerd]]="nee",0,VLOOKUP(AS120,Data!M:S,7,0)*AT120)</f>
        <v>0</v>
      </c>
    </row>
    <row r="121" spans="1:54" x14ac:dyDescent="0.2">
      <c r="A121">
        <v>474431</v>
      </c>
      <c r="B121">
        <v>474443</v>
      </c>
      <c r="C121" t="s">
        <v>98</v>
      </c>
      <c r="D121" t="s">
        <v>257</v>
      </c>
      <c r="E121" t="s">
        <v>56</v>
      </c>
      <c r="F121">
        <v>1</v>
      </c>
      <c r="G121" t="s">
        <v>98</v>
      </c>
      <c r="H121" t="s">
        <v>99</v>
      </c>
      <c r="I121" t="s">
        <v>100</v>
      </c>
      <c r="J121" t="s">
        <v>59</v>
      </c>
      <c r="K121" t="s">
        <v>516</v>
      </c>
      <c r="L121" t="s">
        <v>510</v>
      </c>
      <c r="M121" s="57">
        <v>44391</v>
      </c>
      <c r="N121" s="57">
        <v>44391</v>
      </c>
      <c r="O121" t="s">
        <v>102</v>
      </c>
      <c r="P121"/>
      <c r="Q121"/>
      <c r="R121"/>
      <c r="S121"/>
      <c r="T121"/>
      <c r="U121" t="s">
        <v>517</v>
      </c>
      <c r="V121" t="s">
        <v>264</v>
      </c>
      <c r="W121">
        <v>1</v>
      </c>
      <c r="X121" t="s">
        <v>65</v>
      </c>
      <c r="Y121" t="s">
        <v>518</v>
      </c>
      <c r="Z121" t="s">
        <v>519</v>
      </c>
      <c r="AA121" t="s">
        <v>68</v>
      </c>
      <c r="AB121" t="s">
        <v>69</v>
      </c>
      <c r="AC121" t="s">
        <v>70</v>
      </c>
      <c r="AD121">
        <v>999</v>
      </c>
      <c r="AE121" t="s">
        <v>520</v>
      </c>
      <c r="AF121">
        <v>69.38</v>
      </c>
      <c r="AG121">
        <v>69.38</v>
      </c>
      <c r="AH121">
        <v>1004731850</v>
      </c>
      <c r="AI121">
        <v>800100</v>
      </c>
      <c r="AJ121"/>
      <c r="AK121" t="s">
        <v>508</v>
      </c>
      <c r="AL121" t="s">
        <v>72</v>
      </c>
      <c r="AM121" t="s">
        <v>73</v>
      </c>
      <c r="AN121" s="1"/>
      <c r="AO121" s="59">
        <f t="shared" si="13"/>
        <v>7</v>
      </c>
      <c r="AP121" s="59" t="str">
        <f>VLOOKUP(AO121,Data!J:K,2,0)</f>
        <v>Juli</v>
      </c>
      <c r="AQ121" s="59">
        <f t="shared" si="6"/>
        <v>3</v>
      </c>
      <c r="AR121" s="60">
        <f t="shared" si="7"/>
        <v>2021</v>
      </c>
      <c r="AS121" s="60" t="str">
        <f>VLOOKUP(AD121,Data!D:E,2,0)</f>
        <v>Overig</v>
      </c>
      <c r="AT121" s="61">
        <f>IF(X121="TON",IF(OR(LEFT(Z121,2)="TO",LEFT(Y121,2)="HA",Y121="TV ALG TON",Y121="AFVALBEL-TON",Y121="TANKW1-TON"),0,W121*1000),IF(OR(X121="KG",X121="LTR"),IF(OR(LEFT(Y121,2)="R ",LEFT(Y121,2)="HA",LEFT(Y121,2)="VK",LEFT(Z121,2)="TO"),0,W121),IF(X121="M3",VLOOKUP(Z121,Data!A:B,2,0)*W121,IF(AND(OR(X121="KEER",X121="STUK"),OR(LEFT(Y121,2)="LE",LEFT(Y121,2)="EL",LEFT(Y121,2)="LV")),VLOOKUP(Z121,Data!A:B,2,0)*W121,IF(X121="MAAND",IF(LEFT(Z121,2)="AB",IF(OR(LEFT(Y121,3)="AB ",LEFT(Y121,3)="ABW"),0,VLOOKUP(Z121,Data!A:B,2,0)*W121*VLOOKUP(AJ121,Data!G:H,2,0)*((N121-M121+1)/30.4)),0),0)))))</f>
        <v>0</v>
      </c>
      <c r="AU121" s="62">
        <f t="shared" si="8"/>
        <v>69.38</v>
      </c>
      <c r="AV121" s="62">
        <f t="shared" si="9"/>
        <v>0</v>
      </c>
      <c r="AW121" s="47" t="str">
        <f>IFERROR(VLOOKUP(AS121,Data!M:S,2,0),"nee")</f>
        <v>nee</v>
      </c>
      <c r="AX121" s="63">
        <f>IF(facturen[[#This Row],[TNO gecertificeerd]]="nee",0,VLOOKUP(AS121,Data!M:S,3,0)*(AT121/1000))</f>
        <v>0</v>
      </c>
      <c r="AY121" s="63">
        <f>IF(facturen[[#This Row],[TNO gecertificeerd]]="nee",0,VLOOKUP(AS121,Data!M:S,4,0)*AT121)</f>
        <v>0</v>
      </c>
      <c r="AZ121" s="63">
        <f>IF(facturen[[#This Row],[TNO gecertificeerd]]="nee",0,VLOOKUP(AS121,Data!M:S,5,0)*AT121)</f>
        <v>0</v>
      </c>
      <c r="BA121" s="63">
        <f>IF(facturen[[#This Row],[TNO gecertificeerd]]="nee",0,VLOOKUP(AS121,Data!M:S,6,0)*AT121)</f>
        <v>0</v>
      </c>
      <c r="BB121" s="63">
        <f>IF(facturen[[#This Row],[TNO gecertificeerd]]="nee",0,VLOOKUP(AS121,Data!M:S,7,0)*AT121)</f>
        <v>0</v>
      </c>
    </row>
    <row r="122" spans="1:54" x14ac:dyDescent="0.2">
      <c r="A122">
        <v>474431</v>
      </c>
      <c r="B122">
        <v>474451</v>
      </c>
      <c r="C122" t="s">
        <v>108</v>
      </c>
      <c r="D122" t="s">
        <v>257</v>
      </c>
      <c r="E122" t="s">
        <v>56</v>
      </c>
      <c r="F122">
        <v>1</v>
      </c>
      <c r="G122" t="s">
        <v>109</v>
      </c>
      <c r="H122" t="s">
        <v>110</v>
      </c>
      <c r="I122" t="s">
        <v>111</v>
      </c>
      <c r="J122" t="s">
        <v>59</v>
      </c>
      <c r="K122" t="s">
        <v>521</v>
      </c>
      <c r="L122" t="s">
        <v>510</v>
      </c>
      <c r="M122" s="57">
        <v>44391</v>
      </c>
      <c r="N122" s="57">
        <v>44391</v>
      </c>
      <c r="O122" t="s">
        <v>283</v>
      </c>
      <c r="P122"/>
      <c r="Q122"/>
      <c r="R122"/>
      <c r="S122"/>
      <c r="T122"/>
      <c r="U122" t="s">
        <v>522</v>
      </c>
      <c r="V122" t="s">
        <v>264</v>
      </c>
      <c r="W122">
        <v>1</v>
      </c>
      <c r="X122" t="s">
        <v>65</v>
      </c>
      <c r="Y122" t="s">
        <v>505</v>
      </c>
      <c r="Z122" t="s">
        <v>506</v>
      </c>
      <c r="AA122" t="s">
        <v>68</v>
      </c>
      <c r="AB122" t="s">
        <v>69</v>
      </c>
      <c r="AC122" t="s">
        <v>70</v>
      </c>
      <c r="AD122">
        <v>999</v>
      </c>
      <c r="AE122" t="s">
        <v>507</v>
      </c>
      <c r="AF122">
        <v>20.38</v>
      </c>
      <c r="AG122">
        <v>20.38</v>
      </c>
      <c r="AH122">
        <v>1004731850</v>
      </c>
      <c r="AI122">
        <v>800100</v>
      </c>
      <c r="AJ122"/>
      <c r="AK122" t="s">
        <v>508</v>
      </c>
      <c r="AL122" t="s">
        <v>72</v>
      </c>
      <c r="AM122" t="s">
        <v>73</v>
      </c>
      <c r="AN122" s="1"/>
      <c r="AO122" s="59">
        <f t="shared" si="13"/>
        <v>7</v>
      </c>
      <c r="AP122" s="59" t="str">
        <f>VLOOKUP(AO122,Data!J:K,2,0)</f>
        <v>Juli</v>
      </c>
      <c r="AQ122" s="59">
        <f t="shared" si="6"/>
        <v>3</v>
      </c>
      <c r="AR122" s="60">
        <f t="shared" si="7"/>
        <v>2021</v>
      </c>
      <c r="AS122" s="60" t="str">
        <f>VLOOKUP(AD122,Data!D:E,2,0)</f>
        <v>Overig</v>
      </c>
      <c r="AT122" s="61">
        <f>IF(X122="TON",IF(OR(LEFT(Z122,2)="TO",LEFT(Y122,2)="HA",Y122="TV ALG TON",Y122="AFVALBEL-TON",Y122="TANKW1-TON"),0,W122*1000),IF(OR(X122="KG",X122="LTR"),IF(OR(LEFT(Y122,2)="R ",LEFT(Y122,2)="HA",LEFT(Y122,2)="VK",LEFT(Z122,2)="TO"),0,W122),IF(X122="M3",VLOOKUP(Z122,Data!A:B,2,0)*W122,IF(AND(OR(X122="KEER",X122="STUK"),OR(LEFT(Y122,2)="LE",LEFT(Y122,2)="EL",LEFT(Y122,2)="LV")),VLOOKUP(Z122,Data!A:B,2,0)*W122,IF(X122="MAAND",IF(LEFT(Z122,2)="AB",IF(OR(LEFT(Y122,3)="AB ",LEFT(Y122,3)="ABW"),0,VLOOKUP(Z122,Data!A:B,2,0)*W122*VLOOKUP(AJ122,Data!G:H,2,0)*((N122-M122+1)/30.4)),0),0)))))</f>
        <v>0</v>
      </c>
      <c r="AU122" s="62">
        <f t="shared" si="8"/>
        <v>20.38</v>
      </c>
      <c r="AV122" s="62">
        <f t="shared" si="9"/>
        <v>0</v>
      </c>
      <c r="AW122" s="47" t="str">
        <f>IFERROR(VLOOKUP(AS122,Data!M:S,2,0),"nee")</f>
        <v>nee</v>
      </c>
      <c r="AX122" s="63">
        <f>IF(facturen[[#This Row],[TNO gecertificeerd]]="nee",0,VLOOKUP(AS122,Data!M:S,3,0)*(AT122/1000))</f>
        <v>0</v>
      </c>
      <c r="AY122" s="63">
        <f>IF(facturen[[#This Row],[TNO gecertificeerd]]="nee",0,VLOOKUP(AS122,Data!M:S,4,0)*AT122)</f>
        <v>0</v>
      </c>
      <c r="AZ122" s="63">
        <f>IF(facturen[[#This Row],[TNO gecertificeerd]]="nee",0,VLOOKUP(AS122,Data!M:S,5,0)*AT122)</f>
        <v>0</v>
      </c>
      <c r="BA122" s="63">
        <f>IF(facturen[[#This Row],[TNO gecertificeerd]]="nee",0,VLOOKUP(AS122,Data!M:S,6,0)*AT122)</f>
        <v>0</v>
      </c>
      <c r="BB122" s="63">
        <f>IF(facturen[[#This Row],[TNO gecertificeerd]]="nee",0,VLOOKUP(AS122,Data!M:S,7,0)*AT122)</f>
        <v>0</v>
      </c>
    </row>
    <row r="123" spans="1:54" x14ac:dyDescent="0.2">
      <c r="A123">
        <v>474431</v>
      </c>
      <c r="B123">
        <v>474455</v>
      </c>
      <c r="C123" t="s">
        <v>115</v>
      </c>
      <c r="D123" t="s">
        <v>257</v>
      </c>
      <c r="E123" t="s">
        <v>56</v>
      </c>
      <c r="F123">
        <v>1</v>
      </c>
      <c r="G123" t="s">
        <v>115</v>
      </c>
      <c r="H123" t="s">
        <v>116</v>
      </c>
      <c r="I123" t="s">
        <v>117</v>
      </c>
      <c r="J123" t="s">
        <v>59</v>
      </c>
      <c r="K123" t="s">
        <v>523</v>
      </c>
      <c r="L123" t="s">
        <v>510</v>
      </c>
      <c r="M123" s="57">
        <v>44391</v>
      </c>
      <c r="N123" s="57">
        <v>44391</v>
      </c>
      <c r="O123" t="s">
        <v>119</v>
      </c>
      <c r="P123"/>
      <c r="Q123"/>
      <c r="R123"/>
      <c r="S123"/>
      <c r="T123"/>
      <c r="U123" t="s">
        <v>524</v>
      </c>
      <c r="V123" t="s">
        <v>264</v>
      </c>
      <c r="W123">
        <v>1</v>
      </c>
      <c r="X123" t="s">
        <v>65</v>
      </c>
      <c r="Y123" t="s">
        <v>518</v>
      </c>
      <c r="Z123" t="s">
        <v>519</v>
      </c>
      <c r="AA123" t="s">
        <v>68</v>
      </c>
      <c r="AB123" t="s">
        <v>69</v>
      </c>
      <c r="AC123" t="s">
        <v>70</v>
      </c>
      <c r="AD123">
        <v>999</v>
      </c>
      <c r="AE123" t="s">
        <v>520</v>
      </c>
      <c r="AF123">
        <v>69.39</v>
      </c>
      <c r="AG123">
        <v>69.39</v>
      </c>
      <c r="AH123">
        <v>1004731850</v>
      </c>
      <c r="AI123">
        <v>800100</v>
      </c>
      <c r="AJ123"/>
      <c r="AK123" t="s">
        <v>508</v>
      </c>
      <c r="AL123" t="s">
        <v>72</v>
      </c>
      <c r="AM123" t="s">
        <v>73</v>
      </c>
      <c r="AN123" s="1"/>
      <c r="AO123" s="59">
        <f t="shared" si="13"/>
        <v>7</v>
      </c>
      <c r="AP123" s="59" t="str">
        <f>VLOOKUP(AO123,Data!J:K,2,0)</f>
        <v>Juli</v>
      </c>
      <c r="AQ123" s="59">
        <f t="shared" si="6"/>
        <v>3</v>
      </c>
      <c r="AR123" s="60">
        <f t="shared" si="7"/>
        <v>2021</v>
      </c>
      <c r="AS123" s="60" t="str">
        <f>VLOOKUP(AD123,Data!D:E,2,0)</f>
        <v>Overig</v>
      </c>
      <c r="AT123" s="61">
        <f>IF(X123="TON",IF(OR(LEFT(Z123,2)="TO",LEFT(Y123,2)="HA",Y123="TV ALG TON",Y123="AFVALBEL-TON",Y123="TANKW1-TON"),0,W123*1000),IF(OR(X123="KG",X123="LTR"),IF(OR(LEFT(Y123,2)="R ",LEFT(Y123,2)="HA",LEFT(Y123,2)="VK",LEFT(Z123,2)="TO"),0,W123),IF(X123="M3",VLOOKUP(Z123,Data!A:B,2,0)*W123,IF(AND(OR(X123="KEER",X123="STUK"),OR(LEFT(Y123,2)="LE",LEFT(Y123,2)="EL",LEFT(Y123,2)="LV")),VLOOKUP(Z123,Data!A:B,2,0)*W123,IF(X123="MAAND",IF(LEFT(Z123,2)="AB",IF(OR(LEFT(Y123,3)="AB ",LEFT(Y123,3)="ABW"),0,VLOOKUP(Z123,Data!A:B,2,0)*W123*VLOOKUP(AJ123,Data!G:H,2,0)*((N123-M123+1)/30.4)),0),0)))))</f>
        <v>0</v>
      </c>
      <c r="AU123" s="62">
        <f t="shared" si="8"/>
        <v>69.39</v>
      </c>
      <c r="AV123" s="62">
        <f t="shared" si="9"/>
        <v>0</v>
      </c>
      <c r="AW123" s="47" t="str">
        <f>IFERROR(VLOOKUP(AS123,Data!M:S,2,0),"nee")</f>
        <v>nee</v>
      </c>
      <c r="AX123" s="63">
        <f>IF(facturen[[#This Row],[TNO gecertificeerd]]="nee",0,VLOOKUP(AS123,Data!M:S,3,0)*(AT123/1000))</f>
        <v>0</v>
      </c>
      <c r="AY123" s="63">
        <f>IF(facturen[[#This Row],[TNO gecertificeerd]]="nee",0,VLOOKUP(AS123,Data!M:S,4,0)*AT123)</f>
        <v>0</v>
      </c>
      <c r="AZ123" s="63">
        <f>IF(facturen[[#This Row],[TNO gecertificeerd]]="nee",0,VLOOKUP(AS123,Data!M:S,5,0)*AT123)</f>
        <v>0</v>
      </c>
      <c r="BA123" s="63">
        <f>IF(facturen[[#This Row],[TNO gecertificeerd]]="nee",0,VLOOKUP(AS123,Data!M:S,6,0)*AT123)</f>
        <v>0</v>
      </c>
      <c r="BB123" s="63">
        <f>IF(facturen[[#This Row],[TNO gecertificeerd]]="nee",0,VLOOKUP(AS123,Data!M:S,7,0)*AT123)</f>
        <v>0</v>
      </c>
    </row>
    <row r="124" spans="1:54" x14ac:dyDescent="0.2">
      <c r="A124">
        <v>474431</v>
      </c>
      <c r="B124">
        <v>474477</v>
      </c>
      <c r="C124" t="s">
        <v>121</v>
      </c>
      <c r="D124" t="s">
        <v>257</v>
      </c>
      <c r="E124" t="s">
        <v>56</v>
      </c>
      <c r="F124">
        <v>1</v>
      </c>
      <c r="G124" t="s">
        <v>121</v>
      </c>
      <c r="H124" t="s">
        <v>122</v>
      </c>
      <c r="I124" t="s">
        <v>123</v>
      </c>
      <c r="J124" t="s">
        <v>59</v>
      </c>
      <c r="K124" t="s">
        <v>525</v>
      </c>
      <c r="L124" t="s">
        <v>510</v>
      </c>
      <c r="M124" s="57">
        <v>44391</v>
      </c>
      <c r="N124" s="57">
        <v>44391</v>
      </c>
      <c r="O124" t="s">
        <v>125</v>
      </c>
      <c r="P124"/>
      <c r="Q124"/>
      <c r="R124"/>
      <c r="S124"/>
      <c r="T124"/>
      <c r="U124" t="s">
        <v>526</v>
      </c>
      <c r="V124" t="s">
        <v>264</v>
      </c>
      <c r="W124">
        <v>1</v>
      </c>
      <c r="X124" t="s">
        <v>65</v>
      </c>
      <c r="Y124" t="s">
        <v>505</v>
      </c>
      <c r="Z124" t="s">
        <v>506</v>
      </c>
      <c r="AA124" t="s">
        <v>68</v>
      </c>
      <c r="AB124" t="s">
        <v>69</v>
      </c>
      <c r="AC124" t="s">
        <v>70</v>
      </c>
      <c r="AD124">
        <v>999</v>
      </c>
      <c r="AE124" t="s">
        <v>507</v>
      </c>
      <c r="AF124">
        <v>20.38</v>
      </c>
      <c r="AG124">
        <v>20.38</v>
      </c>
      <c r="AH124">
        <v>1004731850</v>
      </c>
      <c r="AI124">
        <v>800100</v>
      </c>
      <c r="AJ124"/>
      <c r="AK124" t="s">
        <v>508</v>
      </c>
      <c r="AL124" t="s">
        <v>72</v>
      </c>
      <c r="AM124" t="s">
        <v>73</v>
      </c>
      <c r="AN124" s="1"/>
      <c r="AO124" s="59">
        <f t="shared" si="13"/>
        <v>7</v>
      </c>
      <c r="AP124" s="59" t="str">
        <f>VLOOKUP(AO124,Data!J:K,2,0)</f>
        <v>Juli</v>
      </c>
      <c r="AQ124" s="59">
        <f t="shared" si="6"/>
        <v>3</v>
      </c>
      <c r="AR124" s="60">
        <f t="shared" si="7"/>
        <v>2021</v>
      </c>
      <c r="AS124" s="60" t="str">
        <f>VLOOKUP(AD124,Data!D:E,2,0)</f>
        <v>Overig</v>
      </c>
      <c r="AT124" s="61">
        <f>IF(X124="TON",IF(OR(LEFT(Z124,2)="TO",LEFT(Y124,2)="HA",Y124="TV ALG TON",Y124="AFVALBEL-TON",Y124="TANKW1-TON"),0,W124*1000),IF(OR(X124="KG",X124="LTR"),IF(OR(LEFT(Y124,2)="R ",LEFT(Y124,2)="HA",LEFT(Y124,2)="VK",LEFT(Z124,2)="TO"),0,W124),IF(X124="M3",VLOOKUP(Z124,Data!A:B,2,0)*W124,IF(AND(OR(X124="KEER",X124="STUK"),OR(LEFT(Y124,2)="LE",LEFT(Y124,2)="EL",LEFT(Y124,2)="LV")),VLOOKUP(Z124,Data!A:B,2,0)*W124,IF(X124="MAAND",IF(LEFT(Z124,2)="AB",IF(OR(LEFT(Y124,3)="AB ",LEFT(Y124,3)="ABW"),0,VLOOKUP(Z124,Data!A:B,2,0)*W124*VLOOKUP(AJ124,Data!G:H,2,0)*((N124-M124+1)/30.4)),0),0)))))</f>
        <v>0</v>
      </c>
      <c r="AU124" s="62">
        <f t="shared" si="8"/>
        <v>20.38</v>
      </c>
      <c r="AV124" s="62">
        <f t="shared" si="9"/>
        <v>0</v>
      </c>
      <c r="AW124" s="47" t="str">
        <f>IFERROR(VLOOKUP(AS124,Data!M:S,2,0),"nee")</f>
        <v>nee</v>
      </c>
      <c r="AX124" s="63">
        <f>IF(facturen[[#This Row],[TNO gecertificeerd]]="nee",0,VLOOKUP(AS124,Data!M:S,3,0)*(AT124/1000))</f>
        <v>0</v>
      </c>
      <c r="AY124" s="63">
        <f>IF(facturen[[#This Row],[TNO gecertificeerd]]="nee",0,VLOOKUP(AS124,Data!M:S,4,0)*AT124)</f>
        <v>0</v>
      </c>
      <c r="AZ124" s="63">
        <f>IF(facturen[[#This Row],[TNO gecertificeerd]]="nee",0,VLOOKUP(AS124,Data!M:S,5,0)*AT124)</f>
        <v>0</v>
      </c>
      <c r="BA124" s="63">
        <f>IF(facturen[[#This Row],[TNO gecertificeerd]]="nee",0,VLOOKUP(AS124,Data!M:S,6,0)*AT124)</f>
        <v>0</v>
      </c>
      <c r="BB124" s="63">
        <f>IF(facturen[[#This Row],[TNO gecertificeerd]]="nee",0,VLOOKUP(AS124,Data!M:S,7,0)*AT124)</f>
        <v>0</v>
      </c>
    </row>
    <row r="125" spans="1:54" x14ac:dyDescent="0.2">
      <c r="A125">
        <v>474431</v>
      </c>
      <c r="B125">
        <v>474478</v>
      </c>
      <c r="C125" t="s">
        <v>131</v>
      </c>
      <c r="D125" t="s">
        <v>257</v>
      </c>
      <c r="E125" t="s">
        <v>56</v>
      </c>
      <c r="F125">
        <v>1</v>
      </c>
      <c r="G125" t="s">
        <v>131</v>
      </c>
      <c r="H125" t="s">
        <v>132</v>
      </c>
      <c r="I125" t="s">
        <v>133</v>
      </c>
      <c r="J125" t="s">
        <v>59</v>
      </c>
      <c r="K125" t="s">
        <v>527</v>
      </c>
      <c r="L125" t="s">
        <v>510</v>
      </c>
      <c r="M125" s="57">
        <v>44391</v>
      </c>
      <c r="N125" s="57">
        <v>44391</v>
      </c>
      <c r="O125" t="s">
        <v>135</v>
      </c>
      <c r="P125"/>
      <c r="Q125"/>
      <c r="R125"/>
      <c r="S125"/>
      <c r="T125"/>
      <c r="U125" t="s">
        <v>528</v>
      </c>
      <c r="V125" t="s">
        <v>264</v>
      </c>
      <c r="W125">
        <v>1</v>
      </c>
      <c r="X125" t="s">
        <v>65</v>
      </c>
      <c r="Y125" t="s">
        <v>505</v>
      </c>
      <c r="Z125" t="s">
        <v>506</v>
      </c>
      <c r="AA125" t="s">
        <v>68</v>
      </c>
      <c r="AB125" t="s">
        <v>69</v>
      </c>
      <c r="AC125" t="s">
        <v>70</v>
      </c>
      <c r="AD125">
        <v>999</v>
      </c>
      <c r="AE125" t="s">
        <v>507</v>
      </c>
      <c r="AF125">
        <v>20.38</v>
      </c>
      <c r="AG125">
        <v>20.38</v>
      </c>
      <c r="AH125">
        <v>1004731850</v>
      </c>
      <c r="AI125">
        <v>800100</v>
      </c>
      <c r="AJ125"/>
      <c r="AK125" t="s">
        <v>508</v>
      </c>
      <c r="AL125" t="s">
        <v>72</v>
      </c>
      <c r="AM125" t="s">
        <v>73</v>
      </c>
      <c r="AN125" s="1"/>
      <c r="AO125" s="59">
        <f t="shared" si="13"/>
        <v>7</v>
      </c>
      <c r="AP125" s="59" t="str">
        <f>VLOOKUP(AO125,Data!J:K,2,0)</f>
        <v>Juli</v>
      </c>
      <c r="AQ125" s="59">
        <f t="shared" si="6"/>
        <v>3</v>
      </c>
      <c r="AR125" s="60">
        <f t="shared" si="7"/>
        <v>2021</v>
      </c>
      <c r="AS125" s="60" t="str">
        <f>VLOOKUP(AD125,Data!D:E,2,0)</f>
        <v>Overig</v>
      </c>
      <c r="AT125" s="61">
        <f>IF(X125="TON",IF(OR(LEFT(Z125,2)="TO",LEFT(Y125,2)="HA",Y125="TV ALG TON",Y125="AFVALBEL-TON",Y125="TANKW1-TON"),0,W125*1000),IF(OR(X125="KG",X125="LTR"),IF(OR(LEFT(Y125,2)="R ",LEFT(Y125,2)="HA",LEFT(Y125,2)="VK",LEFT(Z125,2)="TO"),0,W125),IF(X125="M3",VLOOKUP(Z125,Data!A:B,2,0)*W125,IF(AND(OR(X125="KEER",X125="STUK"),OR(LEFT(Y125,2)="LE",LEFT(Y125,2)="EL",LEFT(Y125,2)="LV")),VLOOKUP(Z125,Data!A:B,2,0)*W125,IF(X125="MAAND",IF(LEFT(Z125,2)="AB",IF(OR(LEFT(Y125,3)="AB ",LEFT(Y125,3)="ABW"),0,VLOOKUP(Z125,Data!A:B,2,0)*W125*VLOOKUP(AJ125,Data!G:H,2,0)*((N125-M125+1)/30.4)),0),0)))))</f>
        <v>0</v>
      </c>
      <c r="AU125" s="62">
        <f t="shared" si="8"/>
        <v>20.38</v>
      </c>
      <c r="AV125" s="62">
        <f t="shared" si="9"/>
        <v>0</v>
      </c>
      <c r="AW125" s="47" t="str">
        <f>IFERROR(VLOOKUP(AS125,Data!M:S,2,0),"nee")</f>
        <v>nee</v>
      </c>
      <c r="AX125" s="63">
        <f>IF(facturen[[#This Row],[TNO gecertificeerd]]="nee",0,VLOOKUP(AS125,Data!M:S,3,0)*(AT125/1000))</f>
        <v>0</v>
      </c>
      <c r="AY125" s="63">
        <f>IF(facturen[[#This Row],[TNO gecertificeerd]]="nee",0,VLOOKUP(AS125,Data!M:S,4,0)*AT125)</f>
        <v>0</v>
      </c>
      <c r="AZ125" s="63">
        <f>IF(facturen[[#This Row],[TNO gecertificeerd]]="nee",0,VLOOKUP(AS125,Data!M:S,5,0)*AT125)</f>
        <v>0</v>
      </c>
      <c r="BA125" s="63">
        <f>IF(facturen[[#This Row],[TNO gecertificeerd]]="nee",0,VLOOKUP(AS125,Data!M:S,6,0)*AT125)</f>
        <v>0</v>
      </c>
      <c r="BB125" s="63">
        <f>IF(facturen[[#This Row],[TNO gecertificeerd]]="nee",0,VLOOKUP(AS125,Data!M:S,7,0)*AT125)</f>
        <v>0</v>
      </c>
    </row>
    <row r="126" spans="1:54" x14ac:dyDescent="0.2">
      <c r="A126">
        <v>474431</v>
      </c>
      <c r="B126">
        <v>474478</v>
      </c>
      <c r="C126" t="s">
        <v>131</v>
      </c>
      <c r="D126" t="s">
        <v>257</v>
      </c>
      <c r="E126" t="s">
        <v>56</v>
      </c>
      <c r="F126">
        <v>1</v>
      </c>
      <c r="G126" t="s">
        <v>131</v>
      </c>
      <c r="H126" t="s">
        <v>132</v>
      </c>
      <c r="I126" t="s">
        <v>133</v>
      </c>
      <c r="J126" t="s">
        <v>59</v>
      </c>
      <c r="K126" t="s">
        <v>527</v>
      </c>
      <c r="L126" t="s">
        <v>510</v>
      </c>
      <c r="M126" s="57">
        <v>44391</v>
      </c>
      <c r="N126" s="57">
        <v>44391</v>
      </c>
      <c r="O126" t="s">
        <v>135</v>
      </c>
      <c r="P126"/>
      <c r="Q126"/>
      <c r="R126"/>
      <c r="S126"/>
      <c r="T126"/>
      <c r="U126" t="s">
        <v>529</v>
      </c>
      <c r="V126" t="s">
        <v>264</v>
      </c>
      <c r="W126">
        <v>1</v>
      </c>
      <c r="X126" t="s">
        <v>65</v>
      </c>
      <c r="Y126" t="s">
        <v>505</v>
      </c>
      <c r="Z126" t="s">
        <v>506</v>
      </c>
      <c r="AA126" t="s">
        <v>68</v>
      </c>
      <c r="AB126" t="s">
        <v>69</v>
      </c>
      <c r="AC126" t="s">
        <v>70</v>
      </c>
      <c r="AD126">
        <v>999</v>
      </c>
      <c r="AE126" t="s">
        <v>507</v>
      </c>
      <c r="AF126">
        <v>20.37</v>
      </c>
      <c r="AG126">
        <v>20.37</v>
      </c>
      <c r="AH126">
        <v>1004731850</v>
      </c>
      <c r="AI126">
        <v>800100</v>
      </c>
      <c r="AJ126"/>
      <c r="AK126" t="s">
        <v>508</v>
      </c>
      <c r="AL126" t="s">
        <v>72</v>
      </c>
      <c r="AM126" t="s">
        <v>73</v>
      </c>
      <c r="AN126" s="1"/>
      <c r="AO126" s="59">
        <f t="shared" si="13"/>
        <v>7</v>
      </c>
      <c r="AP126" s="59" t="str">
        <f>VLOOKUP(AO126,Data!J:K,2,0)</f>
        <v>Juli</v>
      </c>
      <c r="AQ126" s="59">
        <f t="shared" si="6"/>
        <v>3</v>
      </c>
      <c r="AR126" s="60">
        <f t="shared" si="7"/>
        <v>2021</v>
      </c>
      <c r="AS126" s="60" t="str">
        <f>VLOOKUP(AD126,Data!D:E,2,0)</f>
        <v>Overig</v>
      </c>
      <c r="AT126" s="61">
        <f>IF(X126="TON",IF(OR(LEFT(Z126,2)="TO",LEFT(Y126,2)="HA",Y126="TV ALG TON",Y126="AFVALBEL-TON",Y126="TANKW1-TON"),0,W126*1000),IF(OR(X126="KG",X126="LTR"),IF(OR(LEFT(Y126,2)="R ",LEFT(Y126,2)="HA",LEFT(Y126,2)="VK",LEFT(Z126,2)="TO"),0,W126),IF(X126="M3",VLOOKUP(Z126,Data!A:B,2,0)*W126,IF(AND(OR(X126="KEER",X126="STUK"),OR(LEFT(Y126,2)="LE",LEFT(Y126,2)="EL",LEFT(Y126,2)="LV")),VLOOKUP(Z126,Data!A:B,2,0)*W126,IF(X126="MAAND",IF(LEFT(Z126,2)="AB",IF(OR(LEFT(Y126,3)="AB ",LEFT(Y126,3)="ABW"),0,VLOOKUP(Z126,Data!A:B,2,0)*W126*VLOOKUP(AJ126,Data!G:H,2,0)*((N126-M126+1)/30.4)),0),0)))))</f>
        <v>0</v>
      </c>
      <c r="AU126" s="62">
        <f t="shared" si="8"/>
        <v>20.37</v>
      </c>
      <c r="AV126" s="62">
        <f t="shared" si="9"/>
        <v>0</v>
      </c>
      <c r="AW126" s="47" t="str">
        <f>IFERROR(VLOOKUP(AS126,Data!M:S,2,0),"nee")</f>
        <v>nee</v>
      </c>
      <c r="AX126" s="63">
        <f>IF(facturen[[#This Row],[TNO gecertificeerd]]="nee",0,VLOOKUP(AS126,Data!M:S,3,0)*(AT126/1000))</f>
        <v>0</v>
      </c>
      <c r="AY126" s="63">
        <f>IF(facturen[[#This Row],[TNO gecertificeerd]]="nee",0,VLOOKUP(AS126,Data!M:S,4,0)*AT126)</f>
        <v>0</v>
      </c>
      <c r="AZ126" s="63">
        <f>IF(facturen[[#This Row],[TNO gecertificeerd]]="nee",0,VLOOKUP(AS126,Data!M:S,5,0)*AT126)</f>
        <v>0</v>
      </c>
      <c r="BA126" s="63">
        <f>IF(facturen[[#This Row],[TNO gecertificeerd]]="nee",0,VLOOKUP(AS126,Data!M:S,6,0)*AT126)</f>
        <v>0</v>
      </c>
      <c r="BB126" s="63">
        <f>IF(facturen[[#This Row],[TNO gecertificeerd]]="nee",0,VLOOKUP(AS126,Data!M:S,7,0)*AT126)</f>
        <v>0</v>
      </c>
    </row>
    <row r="127" spans="1:54" x14ac:dyDescent="0.2">
      <c r="A127">
        <v>474431</v>
      </c>
      <c r="B127">
        <v>474484</v>
      </c>
      <c r="C127" t="s">
        <v>143</v>
      </c>
      <c r="D127" t="s">
        <v>257</v>
      </c>
      <c r="E127" t="s">
        <v>56</v>
      </c>
      <c r="F127">
        <v>1</v>
      </c>
      <c r="G127" t="s">
        <v>143</v>
      </c>
      <c r="H127" t="s">
        <v>144</v>
      </c>
      <c r="I127" t="s">
        <v>145</v>
      </c>
      <c r="J127" t="s">
        <v>59</v>
      </c>
      <c r="K127" t="s">
        <v>530</v>
      </c>
      <c r="L127" t="s">
        <v>510</v>
      </c>
      <c r="M127" s="57">
        <v>44391</v>
      </c>
      <c r="N127" s="57">
        <v>44391</v>
      </c>
      <c r="O127" t="s">
        <v>147</v>
      </c>
      <c r="P127"/>
      <c r="Q127"/>
      <c r="R127"/>
      <c r="S127"/>
      <c r="T127"/>
      <c r="U127" t="s">
        <v>531</v>
      </c>
      <c r="V127" t="s">
        <v>264</v>
      </c>
      <c r="W127">
        <v>1</v>
      </c>
      <c r="X127" t="s">
        <v>65</v>
      </c>
      <c r="Y127" t="s">
        <v>505</v>
      </c>
      <c r="Z127" t="s">
        <v>506</v>
      </c>
      <c r="AA127" t="s">
        <v>68</v>
      </c>
      <c r="AB127" t="s">
        <v>69</v>
      </c>
      <c r="AC127" t="s">
        <v>70</v>
      </c>
      <c r="AD127">
        <v>999</v>
      </c>
      <c r="AE127" t="s">
        <v>507</v>
      </c>
      <c r="AF127">
        <v>20.38</v>
      </c>
      <c r="AG127">
        <v>20.38</v>
      </c>
      <c r="AH127">
        <v>1004731850</v>
      </c>
      <c r="AI127">
        <v>800100</v>
      </c>
      <c r="AJ127"/>
      <c r="AK127" t="s">
        <v>508</v>
      </c>
      <c r="AL127" t="s">
        <v>72</v>
      </c>
      <c r="AM127" t="s">
        <v>73</v>
      </c>
      <c r="AN127" s="1"/>
      <c r="AO127" s="59">
        <f t="shared" si="13"/>
        <v>7</v>
      </c>
      <c r="AP127" s="59" t="str">
        <f>VLOOKUP(AO127,Data!J:K,2,0)</f>
        <v>Juli</v>
      </c>
      <c r="AQ127" s="59">
        <f t="shared" si="6"/>
        <v>3</v>
      </c>
      <c r="AR127" s="60">
        <f t="shared" si="7"/>
        <v>2021</v>
      </c>
      <c r="AS127" s="60" t="str">
        <f>VLOOKUP(AD127,Data!D:E,2,0)</f>
        <v>Overig</v>
      </c>
      <c r="AT127" s="61">
        <f>IF(X127="TON",IF(OR(LEFT(Z127,2)="TO",LEFT(Y127,2)="HA",Y127="TV ALG TON",Y127="AFVALBEL-TON",Y127="TANKW1-TON"),0,W127*1000),IF(OR(X127="KG",X127="LTR"),IF(OR(LEFT(Y127,2)="R ",LEFT(Y127,2)="HA",LEFT(Y127,2)="VK",LEFT(Z127,2)="TO"),0,W127),IF(X127="M3",VLOOKUP(Z127,Data!A:B,2,0)*W127,IF(AND(OR(X127="KEER",X127="STUK"),OR(LEFT(Y127,2)="LE",LEFT(Y127,2)="EL",LEFT(Y127,2)="LV")),VLOOKUP(Z127,Data!A:B,2,0)*W127,IF(X127="MAAND",IF(LEFT(Z127,2)="AB",IF(OR(LEFT(Y127,3)="AB ",LEFT(Y127,3)="ABW"),0,VLOOKUP(Z127,Data!A:B,2,0)*W127*VLOOKUP(AJ127,Data!G:H,2,0)*((N127-M127+1)/30.4)),0),0)))))</f>
        <v>0</v>
      </c>
      <c r="AU127" s="62">
        <f t="shared" si="8"/>
        <v>20.38</v>
      </c>
      <c r="AV127" s="62">
        <f t="shared" si="9"/>
        <v>0</v>
      </c>
      <c r="AW127" s="47" t="str">
        <f>IFERROR(VLOOKUP(AS127,Data!M:S,2,0),"nee")</f>
        <v>nee</v>
      </c>
      <c r="AX127" s="63">
        <f>IF(facturen[[#This Row],[TNO gecertificeerd]]="nee",0,VLOOKUP(AS127,Data!M:S,3,0)*(AT127/1000))</f>
        <v>0</v>
      </c>
      <c r="AY127" s="63">
        <f>IF(facturen[[#This Row],[TNO gecertificeerd]]="nee",0,VLOOKUP(AS127,Data!M:S,4,0)*AT127)</f>
        <v>0</v>
      </c>
      <c r="AZ127" s="63">
        <f>IF(facturen[[#This Row],[TNO gecertificeerd]]="nee",0,VLOOKUP(AS127,Data!M:S,5,0)*AT127)</f>
        <v>0</v>
      </c>
      <c r="BA127" s="63">
        <f>IF(facturen[[#This Row],[TNO gecertificeerd]]="nee",0,VLOOKUP(AS127,Data!M:S,6,0)*AT127)</f>
        <v>0</v>
      </c>
      <c r="BB127" s="63">
        <f>IF(facturen[[#This Row],[TNO gecertificeerd]]="nee",0,VLOOKUP(AS127,Data!M:S,7,0)*AT127)</f>
        <v>0</v>
      </c>
    </row>
    <row r="128" spans="1:54" x14ac:dyDescent="0.2">
      <c r="A128">
        <v>474431</v>
      </c>
      <c r="B128">
        <v>474482</v>
      </c>
      <c r="C128" t="s">
        <v>137</v>
      </c>
      <c r="D128" t="s">
        <v>257</v>
      </c>
      <c r="E128" t="s">
        <v>56</v>
      </c>
      <c r="F128">
        <v>1</v>
      </c>
      <c r="G128" t="s">
        <v>137</v>
      </c>
      <c r="H128" t="s">
        <v>138</v>
      </c>
      <c r="I128" t="s">
        <v>139</v>
      </c>
      <c r="J128" t="s">
        <v>90</v>
      </c>
      <c r="K128" t="s">
        <v>532</v>
      </c>
      <c r="L128" t="s">
        <v>510</v>
      </c>
      <c r="M128" s="57">
        <v>44391</v>
      </c>
      <c r="N128" s="57">
        <v>44391</v>
      </c>
      <c r="O128" t="s">
        <v>141</v>
      </c>
      <c r="P128"/>
      <c r="Q128"/>
      <c r="R128"/>
      <c r="S128"/>
      <c r="T128"/>
      <c r="U128" t="s">
        <v>533</v>
      </c>
      <c r="V128" t="s">
        <v>264</v>
      </c>
      <c r="W128">
        <v>1</v>
      </c>
      <c r="X128" t="s">
        <v>65</v>
      </c>
      <c r="Y128" t="s">
        <v>505</v>
      </c>
      <c r="Z128" t="s">
        <v>506</v>
      </c>
      <c r="AA128" t="s">
        <v>68</v>
      </c>
      <c r="AB128" t="s">
        <v>69</v>
      </c>
      <c r="AC128" t="s">
        <v>70</v>
      </c>
      <c r="AD128">
        <v>999</v>
      </c>
      <c r="AE128" t="s">
        <v>507</v>
      </c>
      <c r="AF128">
        <v>20.38</v>
      </c>
      <c r="AG128">
        <v>20.38</v>
      </c>
      <c r="AH128">
        <v>1004731850</v>
      </c>
      <c r="AI128">
        <v>800100</v>
      </c>
      <c r="AJ128"/>
      <c r="AK128" t="s">
        <v>508</v>
      </c>
      <c r="AL128" t="s">
        <v>72</v>
      </c>
      <c r="AM128" t="s">
        <v>73</v>
      </c>
      <c r="AN128" s="1"/>
      <c r="AO128" s="59">
        <f t="shared" si="13"/>
        <v>7</v>
      </c>
      <c r="AP128" s="59" t="str">
        <f>VLOOKUP(AO128,Data!J:K,2,0)</f>
        <v>Juli</v>
      </c>
      <c r="AQ128" s="59">
        <f t="shared" si="6"/>
        <v>3</v>
      </c>
      <c r="AR128" s="60">
        <f t="shared" si="7"/>
        <v>2021</v>
      </c>
      <c r="AS128" s="60" t="str">
        <f>VLOOKUP(AD128,Data!D:E,2,0)</f>
        <v>Overig</v>
      </c>
      <c r="AT128" s="61">
        <f>IF(X128="TON",IF(OR(LEFT(Z128,2)="TO",LEFT(Y128,2)="HA",Y128="TV ALG TON",Y128="AFVALBEL-TON",Y128="TANKW1-TON"),0,W128*1000),IF(OR(X128="KG",X128="LTR"),IF(OR(LEFT(Y128,2)="R ",LEFT(Y128,2)="HA",LEFT(Y128,2)="VK",LEFT(Z128,2)="TO"),0,W128),IF(X128="M3",VLOOKUP(Z128,Data!A:B,2,0)*W128,IF(AND(OR(X128="KEER",X128="STUK"),OR(LEFT(Y128,2)="LE",LEFT(Y128,2)="EL",LEFT(Y128,2)="LV")),VLOOKUP(Z128,Data!A:B,2,0)*W128,IF(X128="MAAND",IF(LEFT(Z128,2)="AB",IF(OR(LEFT(Y128,3)="AB ",LEFT(Y128,3)="ABW"),0,VLOOKUP(Z128,Data!A:B,2,0)*W128*VLOOKUP(AJ128,Data!G:H,2,0)*((N128-M128+1)/30.4)),0),0)))))</f>
        <v>0</v>
      </c>
      <c r="AU128" s="62">
        <f t="shared" si="8"/>
        <v>20.38</v>
      </c>
      <c r="AV128" s="62">
        <f t="shared" si="9"/>
        <v>0</v>
      </c>
      <c r="AW128" s="47" t="str">
        <f>IFERROR(VLOOKUP(AS128,Data!M:S,2,0),"nee")</f>
        <v>nee</v>
      </c>
      <c r="AX128" s="63">
        <f>IF(facturen[[#This Row],[TNO gecertificeerd]]="nee",0,VLOOKUP(AS128,Data!M:S,3,0)*(AT128/1000))</f>
        <v>0</v>
      </c>
      <c r="AY128" s="63">
        <f>IF(facturen[[#This Row],[TNO gecertificeerd]]="nee",0,VLOOKUP(AS128,Data!M:S,4,0)*AT128)</f>
        <v>0</v>
      </c>
      <c r="AZ128" s="63">
        <f>IF(facturen[[#This Row],[TNO gecertificeerd]]="nee",0,VLOOKUP(AS128,Data!M:S,5,0)*AT128)</f>
        <v>0</v>
      </c>
      <c r="BA128" s="63">
        <f>IF(facturen[[#This Row],[TNO gecertificeerd]]="nee",0,VLOOKUP(AS128,Data!M:S,6,0)*AT128)</f>
        <v>0</v>
      </c>
      <c r="BB128" s="63">
        <f>IF(facturen[[#This Row],[TNO gecertificeerd]]="nee",0,VLOOKUP(AS128,Data!M:S,7,0)*AT128)</f>
        <v>0</v>
      </c>
    </row>
    <row r="129" spans="1:54" x14ac:dyDescent="0.2">
      <c r="A129">
        <v>474431</v>
      </c>
      <c r="B129">
        <v>474486</v>
      </c>
      <c r="C129" t="s">
        <v>149</v>
      </c>
      <c r="D129" t="s">
        <v>257</v>
      </c>
      <c r="E129" t="s">
        <v>56</v>
      </c>
      <c r="F129">
        <v>1</v>
      </c>
      <c r="G129" t="s">
        <v>150</v>
      </c>
      <c r="H129" t="s">
        <v>151</v>
      </c>
      <c r="I129" t="s">
        <v>152</v>
      </c>
      <c r="J129" t="s">
        <v>59</v>
      </c>
      <c r="K129" t="s">
        <v>534</v>
      </c>
      <c r="L129" t="s">
        <v>510</v>
      </c>
      <c r="M129" s="57">
        <v>44391</v>
      </c>
      <c r="N129" s="57">
        <v>44391</v>
      </c>
      <c r="O129" t="s">
        <v>154</v>
      </c>
      <c r="P129"/>
      <c r="Q129"/>
      <c r="R129"/>
      <c r="S129"/>
      <c r="T129"/>
      <c r="U129" t="s">
        <v>535</v>
      </c>
      <c r="V129" t="s">
        <v>264</v>
      </c>
      <c r="W129">
        <v>1</v>
      </c>
      <c r="X129" t="s">
        <v>65</v>
      </c>
      <c r="Y129" t="s">
        <v>505</v>
      </c>
      <c r="Z129" t="s">
        <v>506</v>
      </c>
      <c r="AA129" t="s">
        <v>68</v>
      </c>
      <c r="AB129" t="s">
        <v>69</v>
      </c>
      <c r="AC129" t="s">
        <v>70</v>
      </c>
      <c r="AD129">
        <v>999</v>
      </c>
      <c r="AE129" t="s">
        <v>507</v>
      </c>
      <c r="AF129">
        <v>20.38</v>
      </c>
      <c r="AG129">
        <v>20.38</v>
      </c>
      <c r="AH129">
        <v>1004731850</v>
      </c>
      <c r="AI129">
        <v>800100</v>
      </c>
      <c r="AJ129"/>
      <c r="AK129" t="s">
        <v>508</v>
      </c>
      <c r="AL129" t="s">
        <v>72</v>
      </c>
      <c r="AM129" t="s">
        <v>73</v>
      </c>
      <c r="AN129" s="1"/>
      <c r="AO129" s="59">
        <f t="shared" si="13"/>
        <v>7</v>
      </c>
      <c r="AP129" s="59" t="str">
        <f>VLOOKUP(AO129,Data!J:K,2,0)</f>
        <v>Juli</v>
      </c>
      <c r="AQ129" s="59">
        <f t="shared" ref="AQ129:AQ192" si="14">IF(AO129&lt;=3,1,IF(AO129&lt;=6,2,IF(AO129&lt;=9,3,IF(AO129&lt;=12,4))))</f>
        <v>3</v>
      </c>
      <c r="AR129" s="60">
        <f t="shared" ref="AR129:AR192" si="15">YEAR(M129)</f>
        <v>2021</v>
      </c>
      <c r="AS129" s="60" t="str">
        <f>VLOOKUP(AD129,Data!D:E,2,0)</f>
        <v>Overig</v>
      </c>
      <c r="AT129" s="61">
        <f>IF(X129="TON",IF(OR(LEFT(Z129,2)="TO",LEFT(Y129,2)="HA",Y129="TV ALG TON",Y129="AFVALBEL-TON",Y129="TANKW1-TON"),0,W129*1000),IF(OR(X129="KG",X129="LTR"),IF(OR(LEFT(Y129,2)="R ",LEFT(Y129,2)="HA",LEFT(Y129,2)="VK",LEFT(Z129,2)="TO"),0,W129),IF(X129="M3",VLOOKUP(Z129,Data!A:B,2,0)*W129,IF(AND(OR(X129="KEER",X129="STUK"),OR(LEFT(Y129,2)="LE",LEFT(Y129,2)="EL",LEFT(Y129,2)="LV")),VLOOKUP(Z129,Data!A:B,2,0)*W129,IF(X129="MAAND",IF(LEFT(Z129,2)="AB",IF(OR(LEFT(Y129,3)="AB ",LEFT(Y129,3)="ABW"),0,VLOOKUP(Z129,Data!A:B,2,0)*W129*VLOOKUP(AJ129,Data!G:H,2,0)*((N129-M129+1)/30.4)),0),0)))))</f>
        <v>0</v>
      </c>
      <c r="AU129" s="62">
        <f t="shared" ref="AU129:AU192" si="16">IF(AF129&gt;=0,AG129,)</f>
        <v>20.38</v>
      </c>
      <c r="AV129" s="62">
        <f t="shared" ref="AV129:AV192" si="17">IF(AF129&lt;0,-AG129,)</f>
        <v>0</v>
      </c>
      <c r="AW129" s="47" t="str">
        <f>IFERROR(VLOOKUP(AS129,Data!M:S,2,0),"nee")</f>
        <v>nee</v>
      </c>
      <c r="AX129" s="63">
        <f>IF(facturen[[#This Row],[TNO gecertificeerd]]="nee",0,VLOOKUP(AS129,Data!M:S,3,0)*(AT129/1000))</f>
        <v>0</v>
      </c>
      <c r="AY129" s="63">
        <f>IF(facturen[[#This Row],[TNO gecertificeerd]]="nee",0,VLOOKUP(AS129,Data!M:S,4,0)*AT129)</f>
        <v>0</v>
      </c>
      <c r="AZ129" s="63">
        <f>IF(facturen[[#This Row],[TNO gecertificeerd]]="nee",0,VLOOKUP(AS129,Data!M:S,5,0)*AT129)</f>
        <v>0</v>
      </c>
      <c r="BA129" s="63">
        <f>IF(facturen[[#This Row],[TNO gecertificeerd]]="nee",0,VLOOKUP(AS129,Data!M:S,6,0)*AT129)</f>
        <v>0</v>
      </c>
      <c r="BB129" s="63">
        <f>IF(facturen[[#This Row],[TNO gecertificeerd]]="nee",0,VLOOKUP(AS129,Data!M:S,7,0)*AT129)</f>
        <v>0</v>
      </c>
    </row>
    <row r="130" spans="1:54" x14ac:dyDescent="0.2">
      <c r="A130">
        <v>474431</v>
      </c>
      <c r="B130">
        <v>474487</v>
      </c>
      <c r="C130" t="s">
        <v>156</v>
      </c>
      <c r="D130" t="s">
        <v>257</v>
      </c>
      <c r="E130" t="s">
        <v>56</v>
      </c>
      <c r="F130">
        <v>1</v>
      </c>
      <c r="G130" t="s">
        <v>156</v>
      </c>
      <c r="H130" t="s">
        <v>157</v>
      </c>
      <c r="I130" t="s">
        <v>158</v>
      </c>
      <c r="J130" t="s">
        <v>59</v>
      </c>
      <c r="K130" t="s">
        <v>536</v>
      </c>
      <c r="L130" t="s">
        <v>537</v>
      </c>
      <c r="M130" s="57">
        <v>44391</v>
      </c>
      <c r="N130" s="57">
        <v>44391</v>
      </c>
      <c r="O130" t="s">
        <v>160</v>
      </c>
      <c r="P130"/>
      <c r="Q130"/>
      <c r="R130"/>
      <c r="S130"/>
      <c r="T130"/>
      <c r="U130" t="s">
        <v>538</v>
      </c>
      <c r="V130" t="s">
        <v>264</v>
      </c>
      <c r="W130">
        <v>1</v>
      </c>
      <c r="X130" t="s">
        <v>65</v>
      </c>
      <c r="Y130" t="s">
        <v>518</v>
      </c>
      <c r="Z130" t="s">
        <v>519</v>
      </c>
      <c r="AA130" t="s">
        <v>68</v>
      </c>
      <c r="AB130" t="s">
        <v>69</v>
      </c>
      <c r="AC130" t="s">
        <v>70</v>
      </c>
      <c r="AD130">
        <v>999</v>
      </c>
      <c r="AE130" t="s">
        <v>520</v>
      </c>
      <c r="AF130">
        <v>69.39</v>
      </c>
      <c r="AG130">
        <v>69.39</v>
      </c>
      <c r="AH130">
        <v>1004731850</v>
      </c>
      <c r="AI130">
        <v>800100</v>
      </c>
      <c r="AJ130"/>
      <c r="AK130" t="s">
        <v>508</v>
      </c>
      <c r="AL130" t="s">
        <v>72</v>
      </c>
      <c r="AM130" t="s">
        <v>73</v>
      </c>
      <c r="AN130" s="1"/>
      <c r="AO130" s="59">
        <f t="shared" si="13"/>
        <v>7</v>
      </c>
      <c r="AP130" s="59" t="str">
        <f>VLOOKUP(AO130,Data!J:K,2,0)</f>
        <v>Juli</v>
      </c>
      <c r="AQ130" s="59">
        <f t="shared" si="14"/>
        <v>3</v>
      </c>
      <c r="AR130" s="60">
        <f t="shared" si="15"/>
        <v>2021</v>
      </c>
      <c r="AS130" s="60" t="str">
        <f>VLOOKUP(AD130,Data!D:E,2,0)</f>
        <v>Overig</v>
      </c>
      <c r="AT130" s="61">
        <f>IF(X130="TON",IF(OR(LEFT(Z130,2)="TO",LEFT(Y130,2)="HA",Y130="TV ALG TON",Y130="AFVALBEL-TON",Y130="TANKW1-TON"),0,W130*1000),IF(OR(X130="KG",X130="LTR"),IF(OR(LEFT(Y130,2)="R ",LEFT(Y130,2)="HA",LEFT(Y130,2)="VK",LEFT(Z130,2)="TO"),0,W130),IF(X130="M3",VLOOKUP(Z130,Data!A:B,2,0)*W130,IF(AND(OR(X130="KEER",X130="STUK"),OR(LEFT(Y130,2)="LE",LEFT(Y130,2)="EL",LEFT(Y130,2)="LV")),VLOOKUP(Z130,Data!A:B,2,0)*W130,IF(X130="MAAND",IF(LEFT(Z130,2)="AB",IF(OR(LEFT(Y130,3)="AB ",LEFT(Y130,3)="ABW"),0,VLOOKUP(Z130,Data!A:B,2,0)*W130*VLOOKUP(AJ130,Data!G:H,2,0)*((N130-M130+1)/30.4)),0),0)))))</f>
        <v>0</v>
      </c>
      <c r="AU130" s="62">
        <f t="shared" si="16"/>
        <v>69.39</v>
      </c>
      <c r="AV130" s="62">
        <f t="shared" si="17"/>
        <v>0</v>
      </c>
      <c r="AW130" s="47" t="str">
        <f>IFERROR(VLOOKUP(AS130,Data!M:S,2,0),"nee")</f>
        <v>nee</v>
      </c>
      <c r="AX130" s="63">
        <f>IF(facturen[[#This Row],[TNO gecertificeerd]]="nee",0,VLOOKUP(AS130,Data!M:S,3,0)*(AT130/1000))</f>
        <v>0</v>
      </c>
      <c r="AY130" s="63">
        <f>IF(facturen[[#This Row],[TNO gecertificeerd]]="nee",0,VLOOKUP(AS130,Data!M:S,4,0)*AT130)</f>
        <v>0</v>
      </c>
      <c r="AZ130" s="63">
        <f>IF(facturen[[#This Row],[TNO gecertificeerd]]="nee",0,VLOOKUP(AS130,Data!M:S,5,0)*AT130)</f>
        <v>0</v>
      </c>
      <c r="BA130" s="63">
        <f>IF(facturen[[#This Row],[TNO gecertificeerd]]="nee",0,VLOOKUP(AS130,Data!M:S,6,0)*AT130)</f>
        <v>0</v>
      </c>
      <c r="BB130" s="63">
        <f>IF(facturen[[#This Row],[TNO gecertificeerd]]="nee",0,VLOOKUP(AS130,Data!M:S,7,0)*AT130)</f>
        <v>0</v>
      </c>
    </row>
    <row r="131" spans="1:54" x14ac:dyDescent="0.2">
      <c r="A131">
        <v>474431</v>
      </c>
      <c r="B131">
        <v>474488</v>
      </c>
      <c r="C131" t="s">
        <v>163</v>
      </c>
      <c r="D131" t="s">
        <v>257</v>
      </c>
      <c r="E131" t="s">
        <v>56</v>
      </c>
      <c r="F131">
        <v>1</v>
      </c>
      <c r="G131" t="s">
        <v>164</v>
      </c>
      <c r="H131" t="s">
        <v>165</v>
      </c>
      <c r="I131" t="s">
        <v>166</v>
      </c>
      <c r="J131" t="s">
        <v>59</v>
      </c>
      <c r="K131" t="s">
        <v>539</v>
      </c>
      <c r="L131" t="s">
        <v>540</v>
      </c>
      <c r="M131" s="57">
        <v>44391</v>
      </c>
      <c r="N131" s="57">
        <v>44391</v>
      </c>
      <c r="O131" t="s">
        <v>168</v>
      </c>
      <c r="P131"/>
      <c r="Q131"/>
      <c r="R131"/>
      <c r="S131"/>
      <c r="T131"/>
      <c r="U131" t="s">
        <v>541</v>
      </c>
      <c r="V131" t="s">
        <v>264</v>
      </c>
      <c r="W131">
        <v>1</v>
      </c>
      <c r="X131" t="s">
        <v>65</v>
      </c>
      <c r="Y131" t="s">
        <v>518</v>
      </c>
      <c r="Z131" t="s">
        <v>519</v>
      </c>
      <c r="AA131" t="s">
        <v>68</v>
      </c>
      <c r="AB131" t="s">
        <v>69</v>
      </c>
      <c r="AC131" t="s">
        <v>70</v>
      </c>
      <c r="AD131">
        <v>999</v>
      </c>
      <c r="AE131" t="s">
        <v>520</v>
      </c>
      <c r="AF131">
        <v>69.39</v>
      </c>
      <c r="AG131">
        <v>69.39</v>
      </c>
      <c r="AH131">
        <v>1004731850</v>
      </c>
      <c r="AI131">
        <v>800100</v>
      </c>
      <c r="AJ131"/>
      <c r="AK131" t="s">
        <v>508</v>
      </c>
      <c r="AL131" t="s">
        <v>72</v>
      </c>
      <c r="AM131" t="s">
        <v>73</v>
      </c>
      <c r="AN131" s="1"/>
      <c r="AO131" s="59">
        <f t="shared" si="13"/>
        <v>7</v>
      </c>
      <c r="AP131" s="59" t="str">
        <f>VLOOKUP(AO131,Data!J:K,2,0)</f>
        <v>Juli</v>
      </c>
      <c r="AQ131" s="59">
        <f t="shared" si="14"/>
        <v>3</v>
      </c>
      <c r="AR131" s="60">
        <f t="shared" si="15"/>
        <v>2021</v>
      </c>
      <c r="AS131" s="60" t="str">
        <f>VLOOKUP(AD131,Data!D:E,2,0)</f>
        <v>Overig</v>
      </c>
      <c r="AT131" s="61">
        <f>IF(X131="TON",IF(OR(LEFT(Z131,2)="TO",LEFT(Y131,2)="HA",Y131="TV ALG TON",Y131="AFVALBEL-TON",Y131="TANKW1-TON"),0,W131*1000),IF(OR(X131="KG",X131="LTR"),IF(OR(LEFT(Y131,2)="R ",LEFT(Y131,2)="HA",LEFT(Y131,2)="VK",LEFT(Z131,2)="TO"),0,W131),IF(X131="M3",VLOOKUP(Z131,Data!A:B,2,0)*W131,IF(AND(OR(X131="KEER",X131="STUK"),OR(LEFT(Y131,2)="LE",LEFT(Y131,2)="EL",LEFT(Y131,2)="LV")),VLOOKUP(Z131,Data!A:B,2,0)*W131,IF(X131="MAAND",IF(LEFT(Z131,2)="AB",IF(OR(LEFT(Y131,3)="AB ",LEFT(Y131,3)="ABW"),0,VLOOKUP(Z131,Data!A:B,2,0)*W131*VLOOKUP(AJ131,Data!G:H,2,0)*((N131-M131+1)/30.4)),0),0)))))</f>
        <v>0</v>
      </c>
      <c r="AU131" s="62">
        <f t="shared" si="16"/>
        <v>69.39</v>
      </c>
      <c r="AV131" s="62">
        <f t="shared" si="17"/>
        <v>0</v>
      </c>
      <c r="AW131" s="47" t="str">
        <f>IFERROR(VLOOKUP(AS131,Data!M:S,2,0),"nee")</f>
        <v>nee</v>
      </c>
      <c r="AX131" s="63">
        <f>IF(facturen[[#This Row],[TNO gecertificeerd]]="nee",0,VLOOKUP(AS131,Data!M:S,3,0)*(AT131/1000))</f>
        <v>0</v>
      </c>
      <c r="AY131" s="63">
        <f>IF(facturen[[#This Row],[TNO gecertificeerd]]="nee",0,VLOOKUP(AS131,Data!M:S,4,0)*AT131)</f>
        <v>0</v>
      </c>
      <c r="AZ131" s="63">
        <f>IF(facturen[[#This Row],[TNO gecertificeerd]]="nee",0,VLOOKUP(AS131,Data!M:S,5,0)*AT131)</f>
        <v>0</v>
      </c>
      <c r="BA131" s="63">
        <f>IF(facturen[[#This Row],[TNO gecertificeerd]]="nee",0,VLOOKUP(AS131,Data!M:S,6,0)*AT131)</f>
        <v>0</v>
      </c>
      <c r="BB131" s="63">
        <f>IF(facturen[[#This Row],[TNO gecertificeerd]]="nee",0,VLOOKUP(AS131,Data!M:S,7,0)*AT131)</f>
        <v>0</v>
      </c>
    </row>
    <row r="132" spans="1:54" x14ac:dyDescent="0.2">
      <c r="A132">
        <v>474431</v>
      </c>
      <c r="B132">
        <v>474493</v>
      </c>
      <c r="C132" t="s">
        <v>170</v>
      </c>
      <c r="D132" t="s">
        <v>257</v>
      </c>
      <c r="E132" t="s">
        <v>56</v>
      </c>
      <c r="F132">
        <v>1</v>
      </c>
      <c r="G132" t="s">
        <v>170</v>
      </c>
      <c r="H132" t="s">
        <v>171</v>
      </c>
      <c r="I132" t="s">
        <v>172</v>
      </c>
      <c r="J132" t="s">
        <v>90</v>
      </c>
      <c r="K132" t="s">
        <v>542</v>
      </c>
      <c r="L132" t="s">
        <v>537</v>
      </c>
      <c r="M132" s="57">
        <v>44391</v>
      </c>
      <c r="N132" s="57">
        <v>44391</v>
      </c>
      <c r="O132" t="s">
        <v>174</v>
      </c>
      <c r="P132"/>
      <c r="Q132"/>
      <c r="R132"/>
      <c r="S132"/>
      <c r="T132"/>
      <c r="U132" t="s">
        <v>543</v>
      </c>
      <c r="V132" t="s">
        <v>264</v>
      </c>
      <c r="W132">
        <v>1</v>
      </c>
      <c r="X132" t="s">
        <v>65</v>
      </c>
      <c r="Y132" t="s">
        <v>505</v>
      </c>
      <c r="Z132" t="s">
        <v>506</v>
      </c>
      <c r="AA132" t="s">
        <v>68</v>
      </c>
      <c r="AB132" t="s">
        <v>69</v>
      </c>
      <c r="AC132" t="s">
        <v>70</v>
      </c>
      <c r="AD132">
        <v>999</v>
      </c>
      <c r="AE132" t="s">
        <v>507</v>
      </c>
      <c r="AF132">
        <v>20.38</v>
      </c>
      <c r="AG132">
        <v>20.38</v>
      </c>
      <c r="AH132">
        <v>1004731850</v>
      </c>
      <c r="AI132">
        <v>800100</v>
      </c>
      <c r="AJ132"/>
      <c r="AK132" t="s">
        <v>508</v>
      </c>
      <c r="AL132" t="s">
        <v>72</v>
      </c>
      <c r="AM132" t="s">
        <v>73</v>
      </c>
      <c r="AN132" s="1"/>
      <c r="AO132" s="59">
        <f t="shared" si="13"/>
        <v>7</v>
      </c>
      <c r="AP132" s="59" t="str">
        <f>VLOOKUP(AO132,Data!J:K,2,0)</f>
        <v>Juli</v>
      </c>
      <c r="AQ132" s="59">
        <f t="shared" si="14"/>
        <v>3</v>
      </c>
      <c r="AR132" s="60">
        <f t="shared" si="15"/>
        <v>2021</v>
      </c>
      <c r="AS132" s="60" t="str">
        <f>VLOOKUP(AD132,Data!D:E,2,0)</f>
        <v>Overig</v>
      </c>
      <c r="AT132" s="61">
        <f>IF(X132="TON",IF(OR(LEFT(Z132,2)="TO",LEFT(Y132,2)="HA",Y132="TV ALG TON",Y132="AFVALBEL-TON",Y132="TANKW1-TON"),0,W132*1000),IF(OR(X132="KG",X132="LTR"),IF(OR(LEFT(Y132,2)="R ",LEFT(Y132,2)="HA",LEFT(Y132,2)="VK",LEFT(Z132,2)="TO"),0,W132),IF(X132="M3",VLOOKUP(Z132,Data!A:B,2,0)*W132,IF(AND(OR(X132="KEER",X132="STUK"),OR(LEFT(Y132,2)="LE",LEFT(Y132,2)="EL",LEFT(Y132,2)="LV")),VLOOKUP(Z132,Data!A:B,2,0)*W132,IF(X132="MAAND",IF(LEFT(Z132,2)="AB",IF(OR(LEFT(Y132,3)="AB ",LEFT(Y132,3)="ABW"),0,VLOOKUP(Z132,Data!A:B,2,0)*W132*VLOOKUP(AJ132,Data!G:H,2,0)*((N132-M132+1)/30.4)),0),0)))))</f>
        <v>0</v>
      </c>
      <c r="AU132" s="62">
        <f t="shared" si="16"/>
        <v>20.38</v>
      </c>
      <c r="AV132" s="62">
        <f t="shared" si="17"/>
        <v>0</v>
      </c>
      <c r="AW132" s="47" t="str">
        <f>IFERROR(VLOOKUP(AS132,Data!M:S,2,0),"nee")</f>
        <v>nee</v>
      </c>
      <c r="AX132" s="63">
        <f>IF(facturen[[#This Row],[TNO gecertificeerd]]="nee",0,VLOOKUP(AS132,Data!M:S,3,0)*(AT132/1000))</f>
        <v>0</v>
      </c>
      <c r="AY132" s="63">
        <f>IF(facturen[[#This Row],[TNO gecertificeerd]]="nee",0,VLOOKUP(AS132,Data!M:S,4,0)*AT132)</f>
        <v>0</v>
      </c>
      <c r="AZ132" s="63">
        <f>IF(facturen[[#This Row],[TNO gecertificeerd]]="nee",0,VLOOKUP(AS132,Data!M:S,5,0)*AT132)</f>
        <v>0</v>
      </c>
      <c r="BA132" s="63">
        <f>IF(facturen[[#This Row],[TNO gecertificeerd]]="nee",0,VLOOKUP(AS132,Data!M:S,6,0)*AT132)</f>
        <v>0</v>
      </c>
      <c r="BB132" s="63">
        <f>IF(facturen[[#This Row],[TNO gecertificeerd]]="nee",0,VLOOKUP(AS132,Data!M:S,7,0)*AT132)</f>
        <v>0</v>
      </c>
    </row>
    <row r="133" spans="1:54" x14ac:dyDescent="0.2">
      <c r="A133">
        <v>474431</v>
      </c>
      <c r="B133">
        <v>474498</v>
      </c>
      <c r="C133" t="s">
        <v>182</v>
      </c>
      <c r="D133" t="s">
        <v>257</v>
      </c>
      <c r="E133" t="s">
        <v>56</v>
      </c>
      <c r="F133">
        <v>1</v>
      </c>
      <c r="G133" t="s">
        <v>182</v>
      </c>
      <c r="H133" t="s">
        <v>183</v>
      </c>
      <c r="I133" t="s">
        <v>184</v>
      </c>
      <c r="J133" t="s">
        <v>59</v>
      </c>
      <c r="K133" t="s">
        <v>544</v>
      </c>
      <c r="L133" t="s">
        <v>510</v>
      </c>
      <c r="M133" s="57">
        <v>44391</v>
      </c>
      <c r="N133" s="57">
        <v>44391</v>
      </c>
      <c r="O133" t="s">
        <v>186</v>
      </c>
      <c r="P133"/>
      <c r="Q133"/>
      <c r="R133"/>
      <c r="S133"/>
      <c r="T133"/>
      <c r="U133" t="s">
        <v>545</v>
      </c>
      <c r="V133" t="s">
        <v>264</v>
      </c>
      <c r="W133">
        <v>1</v>
      </c>
      <c r="X133" t="s">
        <v>65</v>
      </c>
      <c r="Y133" t="s">
        <v>505</v>
      </c>
      <c r="Z133" t="s">
        <v>506</v>
      </c>
      <c r="AA133" t="s">
        <v>68</v>
      </c>
      <c r="AB133" t="s">
        <v>69</v>
      </c>
      <c r="AC133" t="s">
        <v>70</v>
      </c>
      <c r="AD133">
        <v>999</v>
      </c>
      <c r="AE133" t="s">
        <v>507</v>
      </c>
      <c r="AF133">
        <v>20.38</v>
      </c>
      <c r="AG133">
        <v>20.38</v>
      </c>
      <c r="AH133">
        <v>1004731850</v>
      </c>
      <c r="AI133">
        <v>800100</v>
      </c>
      <c r="AJ133"/>
      <c r="AK133" t="s">
        <v>508</v>
      </c>
      <c r="AL133" t="s">
        <v>72</v>
      </c>
      <c r="AM133" t="s">
        <v>73</v>
      </c>
      <c r="AN133" s="1"/>
      <c r="AO133" s="59">
        <f t="shared" si="13"/>
        <v>7</v>
      </c>
      <c r="AP133" s="59" t="str">
        <f>VLOOKUP(AO133,Data!J:K,2,0)</f>
        <v>Juli</v>
      </c>
      <c r="AQ133" s="59">
        <f t="shared" si="14"/>
        <v>3</v>
      </c>
      <c r="AR133" s="60">
        <f t="shared" si="15"/>
        <v>2021</v>
      </c>
      <c r="AS133" s="60" t="str">
        <f>VLOOKUP(AD133,Data!D:E,2,0)</f>
        <v>Overig</v>
      </c>
      <c r="AT133" s="61">
        <f>IF(X133="TON",IF(OR(LEFT(Z133,2)="TO",LEFT(Y133,2)="HA",Y133="TV ALG TON",Y133="AFVALBEL-TON",Y133="TANKW1-TON"),0,W133*1000),IF(OR(X133="KG",X133="LTR"),IF(OR(LEFT(Y133,2)="R ",LEFT(Y133,2)="HA",LEFT(Y133,2)="VK",LEFT(Z133,2)="TO"),0,W133),IF(X133="M3",VLOOKUP(Z133,Data!A:B,2,0)*W133,IF(AND(OR(X133="KEER",X133="STUK"),OR(LEFT(Y133,2)="LE",LEFT(Y133,2)="EL",LEFT(Y133,2)="LV")),VLOOKUP(Z133,Data!A:B,2,0)*W133,IF(X133="MAAND",IF(LEFT(Z133,2)="AB",IF(OR(LEFT(Y133,3)="AB ",LEFT(Y133,3)="ABW"),0,VLOOKUP(Z133,Data!A:B,2,0)*W133*VLOOKUP(AJ133,Data!G:H,2,0)*((N133-M133+1)/30.4)),0),0)))))</f>
        <v>0</v>
      </c>
      <c r="AU133" s="62">
        <f t="shared" si="16"/>
        <v>20.38</v>
      </c>
      <c r="AV133" s="62">
        <f t="shared" si="17"/>
        <v>0</v>
      </c>
      <c r="AW133" s="47" t="str">
        <f>IFERROR(VLOOKUP(AS133,Data!M:S,2,0),"nee")</f>
        <v>nee</v>
      </c>
      <c r="AX133" s="63">
        <f>IF(facturen[[#This Row],[TNO gecertificeerd]]="nee",0,VLOOKUP(AS133,Data!M:S,3,0)*(AT133/1000))</f>
        <v>0</v>
      </c>
      <c r="AY133" s="63">
        <f>IF(facturen[[#This Row],[TNO gecertificeerd]]="nee",0,VLOOKUP(AS133,Data!M:S,4,0)*AT133)</f>
        <v>0</v>
      </c>
      <c r="AZ133" s="63">
        <f>IF(facturen[[#This Row],[TNO gecertificeerd]]="nee",0,VLOOKUP(AS133,Data!M:S,5,0)*AT133)</f>
        <v>0</v>
      </c>
      <c r="BA133" s="63">
        <f>IF(facturen[[#This Row],[TNO gecertificeerd]]="nee",0,VLOOKUP(AS133,Data!M:S,6,0)*AT133)</f>
        <v>0</v>
      </c>
      <c r="BB133" s="63">
        <f>IF(facturen[[#This Row],[TNO gecertificeerd]]="nee",0,VLOOKUP(AS133,Data!M:S,7,0)*AT133)</f>
        <v>0</v>
      </c>
    </row>
    <row r="134" spans="1:54" x14ac:dyDescent="0.2">
      <c r="A134">
        <v>474431</v>
      </c>
      <c r="B134">
        <v>474499</v>
      </c>
      <c r="C134" t="s">
        <v>188</v>
      </c>
      <c r="D134" t="s">
        <v>257</v>
      </c>
      <c r="E134" t="s">
        <v>56</v>
      </c>
      <c r="F134">
        <v>1</v>
      </c>
      <c r="G134" t="s">
        <v>188</v>
      </c>
      <c r="H134" t="s">
        <v>189</v>
      </c>
      <c r="I134" t="s">
        <v>190</v>
      </c>
      <c r="J134" t="s">
        <v>90</v>
      </c>
      <c r="K134" t="s">
        <v>546</v>
      </c>
      <c r="L134" t="s">
        <v>510</v>
      </c>
      <c r="M134" s="57">
        <v>44391</v>
      </c>
      <c r="N134" s="57">
        <v>44391</v>
      </c>
      <c r="O134" t="s">
        <v>192</v>
      </c>
      <c r="P134"/>
      <c r="Q134"/>
      <c r="R134"/>
      <c r="S134"/>
      <c r="T134"/>
      <c r="U134" t="s">
        <v>547</v>
      </c>
      <c r="V134" t="s">
        <v>264</v>
      </c>
      <c r="W134">
        <v>1</v>
      </c>
      <c r="X134" t="s">
        <v>65</v>
      </c>
      <c r="Y134" t="s">
        <v>505</v>
      </c>
      <c r="Z134" t="s">
        <v>506</v>
      </c>
      <c r="AA134" t="s">
        <v>68</v>
      </c>
      <c r="AB134" t="s">
        <v>69</v>
      </c>
      <c r="AC134" t="s">
        <v>70</v>
      </c>
      <c r="AD134">
        <v>999</v>
      </c>
      <c r="AE134" t="s">
        <v>507</v>
      </c>
      <c r="AF134">
        <v>20.38</v>
      </c>
      <c r="AG134">
        <v>20.38</v>
      </c>
      <c r="AH134">
        <v>1004731850</v>
      </c>
      <c r="AI134">
        <v>800100</v>
      </c>
      <c r="AJ134"/>
      <c r="AK134" t="s">
        <v>508</v>
      </c>
      <c r="AL134" t="s">
        <v>72</v>
      </c>
      <c r="AM134" t="s">
        <v>73</v>
      </c>
      <c r="AN134" s="1"/>
      <c r="AO134" s="59">
        <f t="shared" si="13"/>
        <v>7</v>
      </c>
      <c r="AP134" s="59" t="str">
        <f>VLOOKUP(AO134,Data!J:K,2,0)</f>
        <v>Juli</v>
      </c>
      <c r="AQ134" s="59">
        <f t="shared" si="14"/>
        <v>3</v>
      </c>
      <c r="AR134" s="60">
        <f t="shared" si="15"/>
        <v>2021</v>
      </c>
      <c r="AS134" s="60" t="str">
        <f>VLOOKUP(AD134,Data!D:E,2,0)</f>
        <v>Overig</v>
      </c>
      <c r="AT134" s="61">
        <f>IF(X134="TON",IF(OR(LEFT(Z134,2)="TO",LEFT(Y134,2)="HA",Y134="TV ALG TON",Y134="AFVALBEL-TON",Y134="TANKW1-TON"),0,W134*1000),IF(OR(X134="KG",X134="LTR"),IF(OR(LEFT(Y134,2)="R ",LEFT(Y134,2)="HA",LEFT(Y134,2)="VK",LEFT(Z134,2)="TO"),0,W134),IF(X134="M3",VLOOKUP(Z134,Data!A:B,2,0)*W134,IF(AND(OR(X134="KEER",X134="STUK"),OR(LEFT(Y134,2)="LE",LEFT(Y134,2)="EL",LEFT(Y134,2)="LV")),VLOOKUP(Z134,Data!A:B,2,0)*W134,IF(X134="MAAND",IF(LEFT(Z134,2)="AB",IF(OR(LEFT(Y134,3)="AB ",LEFT(Y134,3)="ABW"),0,VLOOKUP(Z134,Data!A:B,2,0)*W134*VLOOKUP(AJ134,Data!G:H,2,0)*((N134-M134+1)/30.4)),0),0)))))</f>
        <v>0</v>
      </c>
      <c r="AU134" s="62">
        <f t="shared" si="16"/>
        <v>20.38</v>
      </c>
      <c r="AV134" s="62">
        <f t="shared" si="17"/>
        <v>0</v>
      </c>
      <c r="AW134" s="47" t="str">
        <f>IFERROR(VLOOKUP(AS134,Data!M:S,2,0),"nee")</f>
        <v>nee</v>
      </c>
      <c r="AX134" s="63">
        <f>IF(facturen[[#This Row],[TNO gecertificeerd]]="nee",0,VLOOKUP(AS134,Data!M:S,3,0)*(AT134/1000))</f>
        <v>0</v>
      </c>
      <c r="AY134" s="63">
        <f>IF(facturen[[#This Row],[TNO gecertificeerd]]="nee",0,VLOOKUP(AS134,Data!M:S,4,0)*AT134)</f>
        <v>0</v>
      </c>
      <c r="AZ134" s="63">
        <f>IF(facturen[[#This Row],[TNO gecertificeerd]]="nee",0,VLOOKUP(AS134,Data!M:S,5,0)*AT134)</f>
        <v>0</v>
      </c>
      <c r="BA134" s="63">
        <f>IF(facturen[[#This Row],[TNO gecertificeerd]]="nee",0,VLOOKUP(AS134,Data!M:S,6,0)*AT134)</f>
        <v>0</v>
      </c>
      <c r="BB134" s="63">
        <f>IF(facturen[[#This Row],[TNO gecertificeerd]]="nee",0,VLOOKUP(AS134,Data!M:S,7,0)*AT134)</f>
        <v>0</v>
      </c>
    </row>
    <row r="135" spans="1:54" x14ac:dyDescent="0.2">
      <c r="A135">
        <v>474431</v>
      </c>
      <c r="B135">
        <v>474500</v>
      </c>
      <c r="C135" t="s">
        <v>205</v>
      </c>
      <c r="D135" t="s">
        <v>257</v>
      </c>
      <c r="E135" t="s">
        <v>56</v>
      </c>
      <c r="F135">
        <v>1</v>
      </c>
      <c r="G135" t="s">
        <v>205</v>
      </c>
      <c r="H135" t="s">
        <v>206</v>
      </c>
      <c r="I135" t="s">
        <v>207</v>
      </c>
      <c r="J135" t="s">
        <v>59</v>
      </c>
      <c r="K135" t="s">
        <v>548</v>
      </c>
      <c r="L135" t="s">
        <v>549</v>
      </c>
      <c r="M135" s="57">
        <v>44391</v>
      </c>
      <c r="N135" s="57">
        <v>44391</v>
      </c>
      <c r="O135" t="s">
        <v>209</v>
      </c>
      <c r="P135"/>
      <c r="Q135"/>
      <c r="R135"/>
      <c r="S135"/>
      <c r="T135"/>
      <c r="U135" t="s">
        <v>550</v>
      </c>
      <c r="V135" t="s">
        <v>264</v>
      </c>
      <c r="W135">
        <v>1</v>
      </c>
      <c r="X135" t="s">
        <v>65</v>
      </c>
      <c r="Y135" t="s">
        <v>505</v>
      </c>
      <c r="Z135" t="s">
        <v>506</v>
      </c>
      <c r="AA135" t="s">
        <v>68</v>
      </c>
      <c r="AB135" t="s">
        <v>69</v>
      </c>
      <c r="AC135" t="s">
        <v>70</v>
      </c>
      <c r="AD135">
        <v>999</v>
      </c>
      <c r="AE135" t="s">
        <v>507</v>
      </c>
      <c r="AF135">
        <v>20.38</v>
      </c>
      <c r="AG135">
        <v>20.38</v>
      </c>
      <c r="AH135">
        <v>1004731850</v>
      </c>
      <c r="AI135">
        <v>800100</v>
      </c>
      <c r="AJ135"/>
      <c r="AK135" t="s">
        <v>508</v>
      </c>
      <c r="AL135" t="s">
        <v>72</v>
      </c>
      <c r="AM135" t="s">
        <v>73</v>
      </c>
      <c r="AN135" s="1"/>
      <c r="AO135" s="59">
        <f t="shared" si="13"/>
        <v>7</v>
      </c>
      <c r="AP135" s="59" t="str">
        <f>VLOOKUP(AO135,Data!J:K,2,0)</f>
        <v>Juli</v>
      </c>
      <c r="AQ135" s="59">
        <f t="shared" si="14"/>
        <v>3</v>
      </c>
      <c r="AR135" s="60">
        <f t="shared" si="15"/>
        <v>2021</v>
      </c>
      <c r="AS135" s="60" t="str">
        <f>VLOOKUP(AD135,Data!D:E,2,0)</f>
        <v>Overig</v>
      </c>
      <c r="AT135" s="61">
        <f>IF(X135="TON",IF(OR(LEFT(Z135,2)="TO",LEFT(Y135,2)="HA",Y135="TV ALG TON",Y135="AFVALBEL-TON",Y135="TANKW1-TON"),0,W135*1000),IF(OR(X135="KG",X135="LTR"),IF(OR(LEFT(Y135,2)="R ",LEFT(Y135,2)="HA",LEFT(Y135,2)="VK",LEFT(Z135,2)="TO"),0,W135),IF(X135="M3",VLOOKUP(Z135,Data!A:B,2,0)*W135,IF(AND(OR(X135="KEER",X135="STUK"),OR(LEFT(Y135,2)="LE",LEFT(Y135,2)="EL",LEFT(Y135,2)="LV")),VLOOKUP(Z135,Data!A:B,2,0)*W135,IF(X135="MAAND",IF(LEFT(Z135,2)="AB",IF(OR(LEFT(Y135,3)="AB ",LEFT(Y135,3)="ABW"),0,VLOOKUP(Z135,Data!A:B,2,0)*W135*VLOOKUP(AJ135,Data!G:H,2,0)*((N135-M135+1)/30.4)),0),0)))))</f>
        <v>0</v>
      </c>
      <c r="AU135" s="62">
        <f t="shared" si="16"/>
        <v>20.38</v>
      </c>
      <c r="AV135" s="62">
        <f t="shared" si="17"/>
        <v>0</v>
      </c>
      <c r="AW135" s="47" t="str">
        <f>IFERROR(VLOOKUP(AS135,Data!M:S,2,0),"nee")</f>
        <v>nee</v>
      </c>
      <c r="AX135" s="63">
        <f>IF(facturen[[#This Row],[TNO gecertificeerd]]="nee",0,VLOOKUP(AS135,Data!M:S,3,0)*(AT135/1000))</f>
        <v>0</v>
      </c>
      <c r="AY135" s="63">
        <f>IF(facturen[[#This Row],[TNO gecertificeerd]]="nee",0,VLOOKUP(AS135,Data!M:S,4,0)*AT135)</f>
        <v>0</v>
      </c>
      <c r="AZ135" s="63">
        <f>IF(facturen[[#This Row],[TNO gecertificeerd]]="nee",0,VLOOKUP(AS135,Data!M:S,5,0)*AT135)</f>
        <v>0</v>
      </c>
      <c r="BA135" s="63">
        <f>IF(facturen[[#This Row],[TNO gecertificeerd]]="nee",0,VLOOKUP(AS135,Data!M:S,6,0)*AT135)</f>
        <v>0</v>
      </c>
      <c r="BB135" s="63">
        <f>IF(facturen[[#This Row],[TNO gecertificeerd]]="nee",0,VLOOKUP(AS135,Data!M:S,7,0)*AT135)</f>
        <v>0</v>
      </c>
    </row>
    <row r="136" spans="1:54" x14ac:dyDescent="0.2">
      <c r="A136">
        <v>474431</v>
      </c>
      <c r="B136">
        <v>474501</v>
      </c>
      <c r="C136" t="s">
        <v>213</v>
      </c>
      <c r="D136" t="s">
        <v>257</v>
      </c>
      <c r="E136" t="s">
        <v>56</v>
      </c>
      <c r="F136">
        <v>1</v>
      </c>
      <c r="G136" t="s">
        <v>214</v>
      </c>
      <c r="H136" t="s">
        <v>215</v>
      </c>
      <c r="I136" t="s">
        <v>216</v>
      </c>
      <c r="J136" t="s">
        <v>59</v>
      </c>
      <c r="K136" t="s">
        <v>551</v>
      </c>
      <c r="L136" t="s">
        <v>510</v>
      </c>
      <c r="M136" s="57">
        <v>44391</v>
      </c>
      <c r="N136" s="57">
        <v>44391</v>
      </c>
      <c r="O136" t="s">
        <v>218</v>
      </c>
      <c r="P136"/>
      <c r="Q136"/>
      <c r="R136"/>
      <c r="S136"/>
      <c r="T136"/>
      <c r="U136" t="s">
        <v>552</v>
      </c>
      <c r="V136" t="s">
        <v>264</v>
      </c>
      <c r="W136">
        <v>1</v>
      </c>
      <c r="X136" t="s">
        <v>65</v>
      </c>
      <c r="Y136" t="s">
        <v>505</v>
      </c>
      <c r="Z136" t="s">
        <v>506</v>
      </c>
      <c r="AA136" t="s">
        <v>68</v>
      </c>
      <c r="AB136" t="s">
        <v>69</v>
      </c>
      <c r="AC136" t="s">
        <v>70</v>
      </c>
      <c r="AD136">
        <v>999</v>
      </c>
      <c r="AE136" t="s">
        <v>507</v>
      </c>
      <c r="AF136">
        <v>20.38</v>
      </c>
      <c r="AG136">
        <v>20.38</v>
      </c>
      <c r="AH136">
        <v>1004731850</v>
      </c>
      <c r="AI136">
        <v>800100</v>
      </c>
      <c r="AJ136"/>
      <c r="AK136" t="s">
        <v>508</v>
      </c>
      <c r="AL136" t="s">
        <v>72</v>
      </c>
      <c r="AM136" t="s">
        <v>73</v>
      </c>
      <c r="AN136" s="1"/>
      <c r="AO136" s="59">
        <f t="shared" si="13"/>
        <v>7</v>
      </c>
      <c r="AP136" s="59" t="str">
        <f>VLOOKUP(AO136,Data!J:K,2,0)</f>
        <v>Juli</v>
      </c>
      <c r="AQ136" s="59">
        <f t="shared" si="14"/>
        <v>3</v>
      </c>
      <c r="AR136" s="60">
        <f t="shared" si="15"/>
        <v>2021</v>
      </c>
      <c r="AS136" s="60" t="str">
        <f>VLOOKUP(AD136,Data!D:E,2,0)</f>
        <v>Overig</v>
      </c>
      <c r="AT136" s="61">
        <f>IF(X136="TON",IF(OR(LEFT(Z136,2)="TO",LEFT(Y136,2)="HA",Y136="TV ALG TON",Y136="AFVALBEL-TON",Y136="TANKW1-TON"),0,W136*1000),IF(OR(X136="KG",X136="LTR"),IF(OR(LEFT(Y136,2)="R ",LEFT(Y136,2)="HA",LEFT(Y136,2)="VK",LEFT(Z136,2)="TO"),0,W136),IF(X136="M3",VLOOKUP(Z136,Data!A:B,2,0)*W136,IF(AND(OR(X136="KEER",X136="STUK"),OR(LEFT(Y136,2)="LE",LEFT(Y136,2)="EL",LEFT(Y136,2)="LV")),VLOOKUP(Z136,Data!A:B,2,0)*W136,IF(X136="MAAND",IF(LEFT(Z136,2)="AB",IF(OR(LEFT(Y136,3)="AB ",LEFT(Y136,3)="ABW"),0,VLOOKUP(Z136,Data!A:B,2,0)*W136*VLOOKUP(AJ136,Data!G:H,2,0)*((N136-M136+1)/30.4)),0),0)))))</f>
        <v>0</v>
      </c>
      <c r="AU136" s="62">
        <f t="shared" si="16"/>
        <v>20.38</v>
      </c>
      <c r="AV136" s="62">
        <f t="shared" si="17"/>
        <v>0</v>
      </c>
      <c r="AW136" s="47" t="str">
        <f>IFERROR(VLOOKUP(AS136,Data!M:S,2,0),"nee")</f>
        <v>nee</v>
      </c>
      <c r="AX136" s="63">
        <f>IF(facturen[[#This Row],[TNO gecertificeerd]]="nee",0,VLOOKUP(AS136,Data!M:S,3,0)*(AT136/1000))</f>
        <v>0</v>
      </c>
      <c r="AY136" s="63">
        <f>IF(facturen[[#This Row],[TNO gecertificeerd]]="nee",0,VLOOKUP(AS136,Data!M:S,4,0)*AT136)</f>
        <v>0</v>
      </c>
      <c r="AZ136" s="63">
        <f>IF(facturen[[#This Row],[TNO gecertificeerd]]="nee",0,VLOOKUP(AS136,Data!M:S,5,0)*AT136)</f>
        <v>0</v>
      </c>
      <c r="BA136" s="63">
        <f>IF(facturen[[#This Row],[TNO gecertificeerd]]="nee",0,VLOOKUP(AS136,Data!M:S,6,0)*AT136)</f>
        <v>0</v>
      </c>
      <c r="BB136" s="63">
        <f>IF(facturen[[#This Row],[TNO gecertificeerd]]="nee",0,VLOOKUP(AS136,Data!M:S,7,0)*AT136)</f>
        <v>0</v>
      </c>
    </row>
    <row r="137" spans="1:54" x14ac:dyDescent="0.2">
      <c r="A137">
        <v>474431</v>
      </c>
      <c r="B137">
        <v>474512</v>
      </c>
      <c r="C137" t="s">
        <v>225</v>
      </c>
      <c r="D137" t="s">
        <v>257</v>
      </c>
      <c r="E137" t="s">
        <v>56</v>
      </c>
      <c r="F137">
        <v>1</v>
      </c>
      <c r="G137" t="s">
        <v>225</v>
      </c>
      <c r="H137" t="s">
        <v>226</v>
      </c>
      <c r="I137" t="s">
        <v>227</v>
      </c>
      <c r="J137" t="s">
        <v>59</v>
      </c>
      <c r="K137" t="s">
        <v>553</v>
      </c>
      <c r="L137" t="s">
        <v>510</v>
      </c>
      <c r="M137" s="57">
        <v>44391</v>
      </c>
      <c r="N137" s="57">
        <v>44391</v>
      </c>
      <c r="O137" t="s">
        <v>229</v>
      </c>
      <c r="P137"/>
      <c r="Q137"/>
      <c r="R137"/>
      <c r="S137"/>
      <c r="T137"/>
      <c r="U137" t="s">
        <v>554</v>
      </c>
      <c r="V137" t="s">
        <v>264</v>
      </c>
      <c r="W137">
        <v>1</v>
      </c>
      <c r="X137" t="s">
        <v>65</v>
      </c>
      <c r="Y137" t="s">
        <v>505</v>
      </c>
      <c r="Z137" t="s">
        <v>506</v>
      </c>
      <c r="AA137" t="s">
        <v>68</v>
      </c>
      <c r="AB137" t="s">
        <v>69</v>
      </c>
      <c r="AC137" t="s">
        <v>70</v>
      </c>
      <c r="AD137">
        <v>999</v>
      </c>
      <c r="AE137" t="s">
        <v>507</v>
      </c>
      <c r="AF137">
        <v>20.38</v>
      </c>
      <c r="AG137">
        <v>20.38</v>
      </c>
      <c r="AH137">
        <v>1004731850</v>
      </c>
      <c r="AI137">
        <v>800100</v>
      </c>
      <c r="AJ137"/>
      <c r="AK137" t="s">
        <v>508</v>
      </c>
      <c r="AL137" t="s">
        <v>72</v>
      </c>
      <c r="AM137" t="s">
        <v>73</v>
      </c>
      <c r="AN137" s="1"/>
      <c r="AO137" s="59">
        <f t="shared" si="13"/>
        <v>7</v>
      </c>
      <c r="AP137" s="59" t="str">
        <f>VLOOKUP(AO137,Data!J:K,2,0)</f>
        <v>Juli</v>
      </c>
      <c r="AQ137" s="59">
        <f t="shared" si="14"/>
        <v>3</v>
      </c>
      <c r="AR137" s="60">
        <f t="shared" si="15"/>
        <v>2021</v>
      </c>
      <c r="AS137" s="60" t="str">
        <f>VLOOKUP(AD137,Data!D:E,2,0)</f>
        <v>Overig</v>
      </c>
      <c r="AT137" s="61">
        <f>IF(X137="TON",IF(OR(LEFT(Z137,2)="TO",LEFT(Y137,2)="HA",Y137="TV ALG TON",Y137="AFVALBEL-TON",Y137="TANKW1-TON"),0,W137*1000),IF(OR(X137="KG",X137="LTR"),IF(OR(LEFT(Y137,2)="R ",LEFT(Y137,2)="HA",LEFT(Y137,2)="VK",LEFT(Z137,2)="TO"),0,W137),IF(X137="M3",VLOOKUP(Z137,Data!A:B,2,0)*W137,IF(AND(OR(X137="KEER",X137="STUK"),OR(LEFT(Y137,2)="LE",LEFT(Y137,2)="EL",LEFT(Y137,2)="LV")),VLOOKUP(Z137,Data!A:B,2,0)*W137,IF(X137="MAAND",IF(LEFT(Z137,2)="AB",IF(OR(LEFT(Y137,3)="AB ",LEFT(Y137,3)="ABW"),0,VLOOKUP(Z137,Data!A:B,2,0)*W137*VLOOKUP(AJ137,Data!G:H,2,0)*((N137-M137+1)/30.4)),0),0)))))</f>
        <v>0</v>
      </c>
      <c r="AU137" s="62">
        <f t="shared" si="16"/>
        <v>20.38</v>
      </c>
      <c r="AV137" s="62">
        <f t="shared" si="17"/>
        <v>0</v>
      </c>
      <c r="AW137" s="47" t="str">
        <f>IFERROR(VLOOKUP(AS137,Data!M:S,2,0),"nee")</f>
        <v>nee</v>
      </c>
      <c r="AX137" s="63">
        <f>IF(facturen[[#This Row],[TNO gecertificeerd]]="nee",0,VLOOKUP(AS137,Data!M:S,3,0)*(AT137/1000))</f>
        <v>0</v>
      </c>
      <c r="AY137" s="63">
        <f>IF(facturen[[#This Row],[TNO gecertificeerd]]="nee",0,VLOOKUP(AS137,Data!M:S,4,0)*AT137)</f>
        <v>0</v>
      </c>
      <c r="AZ137" s="63">
        <f>IF(facturen[[#This Row],[TNO gecertificeerd]]="nee",0,VLOOKUP(AS137,Data!M:S,5,0)*AT137)</f>
        <v>0</v>
      </c>
      <c r="BA137" s="63">
        <f>IF(facturen[[#This Row],[TNO gecertificeerd]]="nee",0,VLOOKUP(AS137,Data!M:S,6,0)*AT137)</f>
        <v>0</v>
      </c>
      <c r="BB137" s="63">
        <f>IF(facturen[[#This Row],[TNO gecertificeerd]]="nee",0,VLOOKUP(AS137,Data!M:S,7,0)*AT137)</f>
        <v>0</v>
      </c>
    </row>
    <row r="138" spans="1:54" x14ac:dyDescent="0.2">
      <c r="A138">
        <v>474431</v>
      </c>
      <c r="B138">
        <v>474506</v>
      </c>
      <c r="C138" t="s">
        <v>231</v>
      </c>
      <c r="D138" t="s">
        <v>257</v>
      </c>
      <c r="E138" t="s">
        <v>56</v>
      </c>
      <c r="F138">
        <v>1</v>
      </c>
      <c r="G138" t="s">
        <v>231</v>
      </c>
      <c r="H138" t="s">
        <v>232</v>
      </c>
      <c r="I138" t="s">
        <v>233</v>
      </c>
      <c r="J138" t="s">
        <v>59</v>
      </c>
      <c r="K138" t="s">
        <v>555</v>
      </c>
      <c r="L138" t="s">
        <v>510</v>
      </c>
      <c r="M138" s="57">
        <v>44391</v>
      </c>
      <c r="N138" s="57">
        <v>44391</v>
      </c>
      <c r="O138" t="s">
        <v>235</v>
      </c>
      <c r="P138"/>
      <c r="Q138"/>
      <c r="R138"/>
      <c r="S138"/>
      <c r="T138"/>
      <c r="U138" t="s">
        <v>556</v>
      </c>
      <c r="V138" t="s">
        <v>264</v>
      </c>
      <c r="W138">
        <v>1</v>
      </c>
      <c r="X138" t="s">
        <v>65</v>
      </c>
      <c r="Y138" t="s">
        <v>505</v>
      </c>
      <c r="Z138" t="s">
        <v>506</v>
      </c>
      <c r="AA138" t="s">
        <v>68</v>
      </c>
      <c r="AB138" t="s">
        <v>69</v>
      </c>
      <c r="AC138" t="s">
        <v>70</v>
      </c>
      <c r="AD138">
        <v>999</v>
      </c>
      <c r="AE138" t="s">
        <v>507</v>
      </c>
      <c r="AF138">
        <v>20.38</v>
      </c>
      <c r="AG138">
        <v>20.38</v>
      </c>
      <c r="AH138">
        <v>1004731850</v>
      </c>
      <c r="AI138">
        <v>800100</v>
      </c>
      <c r="AJ138"/>
      <c r="AK138" t="s">
        <v>508</v>
      </c>
      <c r="AL138" t="s">
        <v>72</v>
      </c>
      <c r="AM138" t="s">
        <v>73</v>
      </c>
      <c r="AN138" s="1"/>
      <c r="AO138" s="59">
        <f t="shared" si="13"/>
        <v>7</v>
      </c>
      <c r="AP138" s="59" t="str">
        <f>VLOOKUP(AO138,Data!J:K,2,0)</f>
        <v>Juli</v>
      </c>
      <c r="AQ138" s="59">
        <f t="shared" si="14"/>
        <v>3</v>
      </c>
      <c r="AR138" s="60">
        <f t="shared" si="15"/>
        <v>2021</v>
      </c>
      <c r="AS138" s="60" t="str">
        <f>VLOOKUP(AD138,Data!D:E,2,0)</f>
        <v>Overig</v>
      </c>
      <c r="AT138" s="61">
        <f>IF(X138="TON",IF(OR(LEFT(Z138,2)="TO",LEFT(Y138,2)="HA",Y138="TV ALG TON",Y138="AFVALBEL-TON",Y138="TANKW1-TON"),0,W138*1000),IF(OR(X138="KG",X138="LTR"),IF(OR(LEFT(Y138,2)="R ",LEFT(Y138,2)="HA",LEFT(Y138,2)="VK",LEFT(Z138,2)="TO"),0,W138),IF(X138="M3",VLOOKUP(Z138,Data!A:B,2,0)*W138,IF(AND(OR(X138="KEER",X138="STUK"),OR(LEFT(Y138,2)="LE",LEFT(Y138,2)="EL",LEFT(Y138,2)="LV")),VLOOKUP(Z138,Data!A:B,2,0)*W138,IF(X138="MAAND",IF(LEFT(Z138,2)="AB",IF(OR(LEFT(Y138,3)="AB ",LEFT(Y138,3)="ABW"),0,VLOOKUP(Z138,Data!A:B,2,0)*W138*VLOOKUP(AJ138,Data!G:H,2,0)*((N138-M138+1)/30.4)),0),0)))))</f>
        <v>0</v>
      </c>
      <c r="AU138" s="62">
        <f t="shared" si="16"/>
        <v>20.38</v>
      </c>
      <c r="AV138" s="62">
        <f t="shared" si="17"/>
        <v>0</v>
      </c>
      <c r="AW138" s="47" t="str">
        <f>IFERROR(VLOOKUP(AS138,Data!M:S,2,0),"nee")</f>
        <v>nee</v>
      </c>
      <c r="AX138" s="63">
        <f>IF(facturen[[#This Row],[TNO gecertificeerd]]="nee",0,VLOOKUP(AS138,Data!M:S,3,0)*(AT138/1000))</f>
        <v>0</v>
      </c>
      <c r="AY138" s="63">
        <f>IF(facturen[[#This Row],[TNO gecertificeerd]]="nee",0,VLOOKUP(AS138,Data!M:S,4,0)*AT138)</f>
        <v>0</v>
      </c>
      <c r="AZ138" s="63">
        <f>IF(facturen[[#This Row],[TNO gecertificeerd]]="nee",0,VLOOKUP(AS138,Data!M:S,5,0)*AT138)</f>
        <v>0</v>
      </c>
      <c r="BA138" s="63">
        <f>IF(facturen[[#This Row],[TNO gecertificeerd]]="nee",0,VLOOKUP(AS138,Data!M:S,6,0)*AT138)</f>
        <v>0</v>
      </c>
      <c r="BB138" s="63">
        <f>IF(facturen[[#This Row],[TNO gecertificeerd]]="nee",0,VLOOKUP(AS138,Data!M:S,7,0)*AT138)</f>
        <v>0</v>
      </c>
    </row>
    <row r="139" spans="1:54" x14ac:dyDescent="0.2">
      <c r="A139">
        <v>474431</v>
      </c>
      <c r="B139">
        <v>474503</v>
      </c>
      <c r="C139" t="s">
        <v>237</v>
      </c>
      <c r="D139" t="s">
        <v>257</v>
      </c>
      <c r="E139" t="s">
        <v>56</v>
      </c>
      <c r="F139">
        <v>1</v>
      </c>
      <c r="G139" t="s">
        <v>237</v>
      </c>
      <c r="H139" t="s">
        <v>238</v>
      </c>
      <c r="I139" t="s">
        <v>239</v>
      </c>
      <c r="J139" t="s">
        <v>59</v>
      </c>
      <c r="K139" t="s">
        <v>557</v>
      </c>
      <c r="L139" t="s">
        <v>510</v>
      </c>
      <c r="M139" s="57">
        <v>44391</v>
      </c>
      <c r="N139" s="57">
        <v>44391</v>
      </c>
      <c r="O139" t="s">
        <v>241</v>
      </c>
      <c r="P139"/>
      <c r="Q139"/>
      <c r="R139"/>
      <c r="S139"/>
      <c r="T139"/>
      <c r="U139" t="s">
        <v>558</v>
      </c>
      <c r="V139" t="s">
        <v>264</v>
      </c>
      <c r="W139">
        <v>1</v>
      </c>
      <c r="X139" t="s">
        <v>65</v>
      </c>
      <c r="Y139" t="s">
        <v>505</v>
      </c>
      <c r="Z139" t="s">
        <v>506</v>
      </c>
      <c r="AA139" t="s">
        <v>68</v>
      </c>
      <c r="AB139" t="s">
        <v>69</v>
      </c>
      <c r="AC139" t="s">
        <v>70</v>
      </c>
      <c r="AD139">
        <v>999</v>
      </c>
      <c r="AE139" t="s">
        <v>507</v>
      </c>
      <c r="AF139">
        <v>20.38</v>
      </c>
      <c r="AG139">
        <v>20.38</v>
      </c>
      <c r="AH139">
        <v>1004731850</v>
      </c>
      <c r="AI139">
        <v>800100</v>
      </c>
      <c r="AJ139"/>
      <c r="AK139" t="s">
        <v>508</v>
      </c>
      <c r="AL139" t="s">
        <v>72</v>
      </c>
      <c r="AM139" t="s">
        <v>73</v>
      </c>
      <c r="AN139" s="1"/>
      <c r="AO139" s="59">
        <f t="shared" si="13"/>
        <v>7</v>
      </c>
      <c r="AP139" s="59" t="str">
        <f>VLOOKUP(AO139,Data!J:K,2,0)</f>
        <v>Juli</v>
      </c>
      <c r="AQ139" s="59">
        <f t="shared" si="14"/>
        <v>3</v>
      </c>
      <c r="AR139" s="60">
        <f t="shared" si="15"/>
        <v>2021</v>
      </c>
      <c r="AS139" s="60" t="str">
        <f>VLOOKUP(AD139,Data!D:E,2,0)</f>
        <v>Overig</v>
      </c>
      <c r="AT139" s="61">
        <f>IF(X139="TON",IF(OR(LEFT(Z139,2)="TO",LEFT(Y139,2)="HA",Y139="TV ALG TON",Y139="AFVALBEL-TON",Y139="TANKW1-TON"),0,W139*1000),IF(OR(X139="KG",X139="LTR"),IF(OR(LEFT(Y139,2)="R ",LEFT(Y139,2)="HA",LEFT(Y139,2)="VK",LEFT(Z139,2)="TO"),0,W139),IF(X139="M3",VLOOKUP(Z139,Data!A:B,2,0)*W139,IF(AND(OR(X139="KEER",X139="STUK"),OR(LEFT(Y139,2)="LE",LEFT(Y139,2)="EL",LEFT(Y139,2)="LV")),VLOOKUP(Z139,Data!A:B,2,0)*W139,IF(X139="MAAND",IF(LEFT(Z139,2)="AB",IF(OR(LEFT(Y139,3)="AB ",LEFT(Y139,3)="ABW"),0,VLOOKUP(Z139,Data!A:B,2,0)*W139*VLOOKUP(AJ139,Data!G:H,2,0)*((N139-M139+1)/30.4)),0),0)))))</f>
        <v>0</v>
      </c>
      <c r="AU139" s="62">
        <f t="shared" si="16"/>
        <v>20.38</v>
      </c>
      <c r="AV139" s="62">
        <f t="shared" si="17"/>
        <v>0</v>
      </c>
      <c r="AW139" s="47" t="str">
        <f>IFERROR(VLOOKUP(AS139,Data!M:S,2,0),"nee")</f>
        <v>nee</v>
      </c>
      <c r="AX139" s="63">
        <f>IF(facturen[[#This Row],[TNO gecertificeerd]]="nee",0,VLOOKUP(AS139,Data!M:S,3,0)*(AT139/1000))</f>
        <v>0</v>
      </c>
      <c r="AY139" s="63">
        <f>IF(facturen[[#This Row],[TNO gecertificeerd]]="nee",0,VLOOKUP(AS139,Data!M:S,4,0)*AT139)</f>
        <v>0</v>
      </c>
      <c r="AZ139" s="63">
        <f>IF(facturen[[#This Row],[TNO gecertificeerd]]="nee",0,VLOOKUP(AS139,Data!M:S,5,0)*AT139)</f>
        <v>0</v>
      </c>
      <c r="BA139" s="63">
        <f>IF(facturen[[#This Row],[TNO gecertificeerd]]="nee",0,VLOOKUP(AS139,Data!M:S,6,0)*AT139)</f>
        <v>0</v>
      </c>
      <c r="BB139" s="63">
        <f>IF(facturen[[#This Row],[TNO gecertificeerd]]="nee",0,VLOOKUP(AS139,Data!M:S,7,0)*AT139)</f>
        <v>0</v>
      </c>
    </row>
    <row r="140" spans="1:54" x14ac:dyDescent="0.2">
      <c r="A140">
        <v>474431</v>
      </c>
      <c r="B140">
        <v>474508</v>
      </c>
      <c r="C140" t="s">
        <v>243</v>
      </c>
      <c r="D140" t="s">
        <v>257</v>
      </c>
      <c r="E140" t="s">
        <v>56</v>
      </c>
      <c r="F140">
        <v>1</v>
      </c>
      <c r="G140" t="s">
        <v>243</v>
      </c>
      <c r="H140" t="s">
        <v>244</v>
      </c>
      <c r="I140" t="s">
        <v>245</v>
      </c>
      <c r="J140" t="s">
        <v>246</v>
      </c>
      <c r="K140" t="s">
        <v>559</v>
      </c>
      <c r="L140" t="s">
        <v>510</v>
      </c>
      <c r="M140" s="57">
        <v>44391</v>
      </c>
      <c r="N140" s="57">
        <v>44391</v>
      </c>
      <c r="O140" t="s">
        <v>248</v>
      </c>
      <c r="P140"/>
      <c r="Q140"/>
      <c r="R140"/>
      <c r="S140"/>
      <c r="T140"/>
      <c r="U140" t="s">
        <v>560</v>
      </c>
      <c r="V140" t="s">
        <v>264</v>
      </c>
      <c r="W140">
        <v>1</v>
      </c>
      <c r="X140" t="s">
        <v>65</v>
      </c>
      <c r="Y140" t="s">
        <v>505</v>
      </c>
      <c r="Z140" t="s">
        <v>506</v>
      </c>
      <c r="AA140" t="s">
        <v>68</v>
      </c>
      <c r="AB140" t="s">
        <v>69</v>
      </c>
      <c r="AC140" t="s">
        <v>70</v>
      </c>
      <c r="AD140">
        <v>999</v>
      </c>
      <c r="AE140" t="s">
        <v>507</v>
      </c>
      <c r="AF140">
        <v>20.38</v>
      </c>
      <c r="AG140">
        <v>20.38</v>
      </c>
      <c r="AH140">
        <v>1004731850</v>
      </c>
      <c r="AI140">
        <v>800100</v>
      </c>
      <c r="AJ140"/>
      <c r="AK140" t="s">
        <v>508</v>
      </c>
      <c r="AL140" t="s">
        <v>72</v>
      </c>
      <c r="AM140" t="s">
        <v>73</v>
      </c>
      <c r="AN140" s="1"/>
      <c r="AO140" s="59">
        <f t="shared" si="13"/>
        <v>7</v>
      </c>
      <c r="AP140" s="59" t="str">
        <f>VLOOKUP(AO140,Data!J:K,2,0)</f>
        <v>Juli</v>
      </c>
      <c r="AQ140" s="59">
        <f t="shared" si="14"/>
        <v>3</v>
      </c>
      <c r="AR140" s="60">
        <f t="shared" si="15"/>
        <v>2021</v>
      </c>
      <c r="AS140" s="60" t="str">
        <f>VLOOKUP(AD140,Data!D:E,2,0)</f>
        <v>Overig</v>
      </c>
      <c r="AT140" s="61">
        <f>IF(X140="TON",IF(OR(LEFT(Z140,2)="TO",LEFT(Y140,2)="HA",Y140="TV ALG TON",Y140="AFVALBEL-TON",Y140="TANKW1-TON"),0,W140*1000),IF(OR(X140="KG",X140="LTR"),IF(OR(LEFT(Y140,2)="R ",LEFT(Y140,2)="HA",LEFT(Y140,2)="VK",LEFT(Z140,2)="TO"),0,W140),IF(X140="M3",VLOOKUP(Z140,Data!A:B,2,0)*W140,IF(AND(OR(X140="KEER",X140="STUK"),OR(LEFT(Y140,2)="LE",LEFT(Y140,2)="EL",LEFT(Y140,2)="LV")),VLOOKUP(Z140,Data!A:B,2,0)*W140,IF(X140="MAAND",IF(LEFT(Z140,2)="AB",IF(OR(LEFT(Y140,3)="AB ",LEFT(Y140,3)="ABW"),0,VLOOKUP(Z140,Data!A:B,2,0)*W140*VLOOKUP(AJ140,Data!G:H,2,0)*((N140-M140+1)/30.4)),0),0)))))</f>
        <v>0</v>
      </c>
      <c r="AU140" s="62">
        <f t="shared" si="16"/>
        <v>20.38</v>
      </c>
      <c r="AV140" s="62">
        <f t="shared" si="17"/>
        <v>0</v>
      </c>
      <c r="AW140" s="47" t="str">
        <f>IFERROR(VLOOKUP(AS140,Data!M:S,2,0),"nee")</f>
        <v>nee</v>
      </c>
      <c r="AX140" s="63">
        <f>IF(facturen[[#This Row],[TNO gecertificeerd]]="nee",0,VLOOKUP(AS140,Data!M:S,3,0)*(AT140/1000))</f>
        <v>0</v>
      </c>
      <c r="AY140" s="63">
        <f>IF(facturen[[#This Row],[TNO gecertificeerd]]="nee",0,VLOOKUP(AS140,Data!M:S,4,0)*AT140)</f>
        <v>0</v>
      </c>
      <c r="AZ140" s="63">
        <f>IF(facturen[[#This Row],[TNO gecertificeerd]]="nee",0,VLOOKUP(AS140,Data!M:S,5,0)*AT140)</f>
        <v>0</v>
      </c>
      <c r="BA140" s="63">
        <f>IF(facturen[[#This Row],[TNO gecertificeerd]]="nee",0,VLOOKUP(AS140,Data!M:S,6,0)*AT140)</f>
        <v>0</v>
      </c>
      <c r="BB140" s="63">
        <f>IF(facturen[[#This Row],[TNO gecertificeerd]]="nee",0,VLOOKUP(AS140,Data!M:S,7,0)*AT140)</f>
        <v>0</v>
      </c>
    </row>
    <row r="141" spans="1:54" x14ac:dyDescent="0.2">
      <c r="A141">
        <v>474431</v>
      </c>
      <c r="B141">
        <v>474509</v>
      </c>
      <c r="C141" t="s">
        <v>250</v>
      </c>
      <c r="D141" t="s">
        <v>257</v>
      </c>
      <c r="E141" t="s">
        <v>56</v>
      </c>
      <c r="F141">
        <v>1</v>
      </c>
      <c r="G141" t="s">
        <v>251</v>
      </c>
      <c r="H141" t="s">
        <v>252</v>
      </c>
      <c r="I141" t="s">
        <v>253</v>
      </c>
      <c r="J141" t="s">
        <v>90</v>
      </c>
      <c r="K141" t="s">
        <v>561</v>
      </c>
      <c r="L141" t="s">
        <v>510</v>
      </c>
      <c r="M141" s="57">
        <v>44391</v>
      </c>
      <c r="N141" s="57">
        <v>44391</v>
      </c>
      <c r="O141" t="s">
        <v>255</v>
      </c>
      <c r="P141"/>
      <c r="Q141"/>
      <c r="R141"/>
      <c r="S141"/>
      <c r="T141"/>
      <c r="U141" t="s">
        <v>562</v>
      </c>
      <c r="V141" t="s">
        <v>264</v>
      </c>
      <c r="W141">
        <v>1</v>
      </c>
      <c r="X141" t="s">
        <v>65</v>
      </c>
      <c r="Y141" t="s">
        <v>505</v>
      </c>
      <c r="Z141" t="s">
        <v>506</v>
      </c>
      <c r="AA141" t="s">
        <v>68</v>
      </c>
      <c r="AB141" t="s">
        <v>69</v>
      </c>
      <c r="AC141" t="s">
        <v>70</v>
      </c>
      <c r="AD141">
        <v>999</v>
      </c>
      <c r="AE141" t="s">
        <v>507</v>
      </c>
      <c r="AF141">
        <v>20.38</v>
      </c>
      <c r="AG141">
        <v>20.38</v>
      </c>
      <c r="AH141">
        <v>1004731850</v>
      </c>
      <c r="AI141">
        <v>800100</v>
      </c>
      <c r="AJ141"/>
      <c r="AK141" t="s">
        <v>508</v>
      </c>
      <c r="AL141" t="s">
        <v>72</v>
      </c>
      <c r="AM141" t="s">
        <v>73</v>
      </c>
      <c r="AN141" s="1"/>
      <c r="AO141" s="59">
        <f t="shared" si="13"/>
        <v>7</v>
      </c>
      <c r="AP141" s="59" t="str">
        <f>VLOOKUP(AO141,Data!J:K,2,0)</f>
        <v>Juli</v>
      </c>
      <c r="AQ141" s="59">
        <f t="shared" si="14"/>
        <v>3</v>
      </c>
      <c r="AR141" s="60">
        <f t="shared" si="15"/>
        <v>2021</v>
      </c>
      <c r="AS141" s="60" t="str">
        <f>VLOOKUP(AD141,Data!D:E,2,0)</f>
        <v>Overig</v>
      </c>
      <c r="AT141" s="61">
        <f>IF(X141="TON",IF(OR(LEFT(Z141,2)="TO",LEFT(Y141,2)="HA",Y141="TV ALG TON",Y141="AFVALBEL-TON",Y141="TANKW1-TON"),0,W141*1000),IF(OR(X141="KG",X141="LTR"),IF(OR(LEFT(Y141,2)="R ",LEFT(Y141,2)="HA",LEFT(Y141,2)="VK",LEFT(Z141,2)="TO"),0,W141),IF(X141="M3",VLOOKUP(Z141,Data!A:B,2,0)*W141,IF(AND(OR(X141="KEER",X141="STUK"),OR(LEFT(Y141,2)="LE",LEFT(Y141,2)="EL",LEFT(Y141,2)="LV")),VLOOKUP(Z141,Data!A:B,2,0)*W141,IF(X141="MAAND",IF(LEFT(Z141,2)="AB",IF(OR(LEFT(Y141,3)="AB ",LEFT(Y141,3)="ABW"),0,VLOOKUP(Z141,Data!A:B,2,0)*W141*VLOOKUP(AJ141,Data!G:H,2,0)*((N141-M141+1)/30.4)),0),0)))))</f>
        <v>0</v>
      </c>
      <c r="AU141" s="62">
        <f t="shared" si="16"/>
        <v>20.38</v>
      </c>
      <c r="AV141" s="62">
        <f t="shared" si="17"/>
        <v>0</v>
      </c>
      <c r="AW141" s="47" t="str">
        <f>IFERROR(VLOOKUP(AS141,Data!M:S,2,0),"nee")</f>
        <v>nee</v>
      </c>
      <c r="AX141" s="63">
        <f>IF(facturen[[#This Row],[TNO gecertificeerd]]="nee",0,VLOOKUP(AS141,Data!M:S,3,0)*(AT141/1000))</f>
        <v>0</v>
      </c>
      <c r="AY141" s="63">
        <f>IF(facturen[[#This Row],[TNO gecertificeerd]]="nee",0,VLOOKUP(AS141,Data!M:S,4,0)*AT141)</f>
        <v>0</v>
      </c>
      <c r="AZ141" s="63">
        <f>IF(facturen[[#This Row],[TNO gecertificeerd]]="nee",0,VLOOKUP(AS141,Data!M:S,5,0)*AT141)</f>
        <v>0</v>
      </c>
      <c r="BA141" s="63">
        <f>IF(facturen[[#This Row],[TNO gecertificeerd]]="nee",0,VLOOKUP(AS141,Data!M:S,6,0)*AT141)</f>
        <v>0</v>
      </c>
      <c r="BB141" s="63">
        <f>IF(facturen[[#This Row],[TNO gecertificeerd]]="nee",0,VLOOKUP(AS141,Data!M:S,7,0)*AT141)</f>
        <v>0</v>
      </c>
    </row>
    <row r="142" spans="1:54" x14ac:dyDescent="0.2">
      <c r="A142">
        <v>474431</v>
      </c>
      <c r="B142">
        <v>474681</v>
      </c>
      <c r="C142" t="s">
        <v>278</v>
      </c>
      <c r="D142" t="s">
        <v>257</v>
      </c>
      <c r="E142" t="s">
        <v>56</v>
      </c>
      <c r="F142">
        <v>1</v>
      </c>
      <c r="G142" t="s">
        <v>278</v>
      </c>
      <c r="H142" t="s">
        <v>279</v>
      </c>
      <c r="I142" t="s">
        <v>280</v>
      </c>
      <c r="J142" t="s">
        <v>59</v>
      </c>
      <c r="K142" t="s">
        <v>563</v>
      </c>
      <c r="L142" t="s">
        <v>510</v>
      </c>
      <c r="M142" s="57">
        <v>44391</v>
      </c>
      <c r="N142" s="57">
        <v>44391</v>
      </c>
      <c r="O142" s="32">
        <v>3026214342</v>
      </c>
      <c r="P142"/>
      <c r="Q142"/>
      <c r="R142"/>
      <c r="S142"/>
      <c r="T142"/>
      <c r="U142" t="s">
        <v>564</v>
      </c>
      <c r="V142" t="s">
        <v>264</v>
      </c>
      <c r="W142">
        <v>1</v>
      </c>
      <c r="X142" t="s">
        <v>65</v>
      </c>
      <c r="Y142" t="s">
        <v>505</v>
      </c>
      <c r="Z142" t="s">
        <v>506</v>
      </c>
      <c r="AA142" t="s">
        <v>68</v>
      </c>
      <c r="AB142" t="s">
        <v>69</v>
      </c>
      <c r="AC142" t="s">
        <v>70</v>
      </c>
      <c r="AD142">
        <v>999</v>
      </c>
      <c r="AE142" t="s">
        <v>507</v>
      </c>
      <c r="AF142">
        <v>20.38</v>
      </c>
      <c r="AG142">
        <v>20.38</v>
      </c>
      <c r="AH142">
        <v>1004731850</v>
      </c>
      <c r="AI142">
        <v>800100</v>
      </c>
      <c r="AJ142"/>
      <c r="AK142" t="s">
        <v>508</v>
      </c>
      <c r="AL142" t="s">
        <v>72</v>
      </c>
      <c r="AM142" t="s">
        <v>73</v>
      </c>
      <c r="AN142" s="1"/>
      <c r="AO142" s="59">
        <f t="shared" si="13"/>
        <v>7</v>
      </c>
      <c r="AP142" s="59" t="str">
        <f>VLOOKUP(AO142,Data!J:K,2,0)</f>
        <v>Juli</v>
      </c>
      <c r="AQ142" s="59">
        <f t="shared" si="14"/>
        <v>3</v>
      </c>
      <c r="AR142" s="60">
        <f t="shared" si="15"/>
        <v>2021</v>
      </c>
      <c r="AS142" s="60" t="str">
        <f>VLOOKUP(AD142,Data!D:E,2,0)</f>
        <v>Overig</v>
      </c>
      <c r="AT142" s="61">
        <f>IF(X142="TON",IF(OR(LEFT(Z142,2)="TO",LEFT(Y142,2)="HA",Y142="TV ALG TON",Y142="AFVALBEL-TON",Y142="TANKW1-TON"),0,W142*1000),IF(OR(X142="KG",X142="LTR"),IF(OR(LEFT(Y142,2)="R ",LEFT(Y142,2)="HA",LEFT(Y142,2)="VK",LEFT(Z142,2)="TO"),0,W142),IF(X142="M3",VLOOKUP(Z142,Data!A:B,2,0)*W142,IF(AND(OR(X142="KEER",X142="STUK"),OR(LEFT(Y142,2)="LE",LEFT(Y142,2)="EL",LEFT(Y142,2)="LV")),VLOOKUP(Z142,Data!A:B,2,0)*W142,IF(X142="MAAND",IF(LEFT(Z142,2)="AB",IF(OR(LEFT(Y142,3)="AB ",LEFT(Y142,3)="ABW"),0,VLOOKUP(Z142,Data!A:B,2,0)*W142*VLOOKUP(AJ142,Data!G:H,2,0)*((N142-M142+1)/30.4)),0),0)))))</f>
        <v>0</v>
      </c>
      <c r="AU142" s="62">
        <f t="shared" si="16"/>
        <v>20.38</v>
      </c>
      <c r="AV142" s="62">
        <f t="shared" si="17"/>
        <v>0</v>
      </c>
      <c r="AW142" s="47" t="str">
        <f>IFERROR(VLOOKUP(AS142,Data!M:S,2,0),"nee")</f>
        <v>nee</v>
      </c>
      <c r="AX142" s="63">
        <f>IF(facturen[[#This Row],[TNO gecertificeerd]]="nee",0,VLOOKUP(AS142,Data!M:S,3,0)*(AT142/1000))</f>
        <v>0</v>
      </c>
      <c r="AY142" s="63">
        <f>IF(facturen[[#This Row],[TNO gecertificeerd]]="nee",0,VLOOKUP(AS142,Data!M:S,4,0)*AT142)</f>
        <v>0</v>
      </c>
      <c r="AZ142" s="63">
        <f>IF(facturen[[#This Row],[TNO gecertificeerd]]="nee",0,VLOOKUP(AS142,Data!M:S,5,0)*AT142)</f>
        <v>0</v>
      </c>
      <c r="BA142" s="63">
        <f>IF(facturen[[#This Row],[TNO gecertificeerd]]="nee",0,VLOOKUP(AS142,Data!M:S,6,0)*AT142)</f>
        <v>0</v>
      </c>
      <c r="BB142" s="63">
        <f>IF(facturen[[#This Row],[TNO gecertificeerd]]="nee",0,VLOOKUP(AS142,Data!M:S,7,0)*AT142)</f>
        <v>0</v>
      </c>
    </row>
    <row r="143" spans="1:54" x14ac:dyDescent="0.2">
      <c r="A143">
        <v>474431</v>
      </c>
      <c r="B143">
        <v>474482</v>
      </c>
      <c r="C143" t="s">
        <v>137</v>
      </c>
      <c r="D143" t="s">
        <v>565</v>
      </c>
      <c r="E143" t="s">
        <v>566</v>
      </c>
      <c r="F143">
        <v>1</v>
      </c>
      <c r="G143" t="s">
        <v>137</v>
      </c>
      <c r="H143" t="s">
        <v>138</v>
      </c>
      <c r="I143" t="s">
        <v>139</v>
      </c>
      <c r="J143" t="s">
        <v>90</v>
      </c>
      <c r="K143" t="s">
        <v>567</v>
      </c>
      <c r="L143" t="s">
        <v>568</v>
      </c>
      <c r="M143" s="57">
        <v>44442</v>
      </c>
      <c r="N143" s="57">
        <v>44442</v>
      </c>
      <c r="O143" t="s">
        <v>569</v>
      </c>
      <c r="P143"/>
      <c r="Q143"/>
      <c r="R143"/>
      <c r="S143"/>
      <c r="T143"/>
      <c r="U143" t="s">
        <v>570</v>
      </c>
      <c r="V143" t="s">
        <v>571</v>
      </c>
      <c r="W143">
        <v>1</v>
      </c>
      <c r="X143" t="s">
        <v>265</v>
      </c>
      <c r="Y143" t="s">
        <v>572</v>
      </c>
      <c r="Z143" t="s">
        <v>573</v>
      </c>
      <c r="AA143" t="s">
        <v>68</v>
      </c>
      <c r="AB143" t="s">
        <v>69</v>
      </c>
      <c r="AC143" t="s">
        <v>70</v>
      </c>
      <c r="AD143">
        <v>30</v>
      </c>
      <c r="AE143" t="s">
        <v>574</v>
      </c>
      <c r="AF143">
        <v>68.84</v>
      </c>
      <c r="AG143">
        <v>68.84</v>
      </c>
      <c r="AH143">
        <v>1004806490</v>
      </c>
      <c r="AI143">
        <v>800100</v>
      </c>
      <c r="AJ143"/>
      <c r="AK143"/>
      <c r="AL143" t="s">
        <v>204</v>
      </c>
      <c r="AM143" t="s">
        <v>73</v>
      </c>
      <c r="AN143" s="1"/>
      <c r="AO143" s="59">
        <f t="shared" si="13"/>
        <v>9</v>
      </c>
      <c r="AP143" s="59" t="str">
        <f>VLOOKUP(AO143,Data!J:K,2,0)</f>
        <v>September</v>
      </c>
      <c r="AQ143" s="59">
        <f t="shared" si="14"/>
        <v>3</v>
      </c>
      <c r="AR143" s="60">
        <f t="shared" si="15"/>
        <v>2021</v>
      </c>
      <c r="AS143" s="60" t="str">
        <f>VLOOKUP(AD143,Data!D:E,2,0)</f>
        <v>Papier/Karton</v>
      </c>
      <c r="AT143" s="61">
        <f>IF(X143="TON",IF(OR(LEFT(Z143,2)="TO",LEFT(Y143,2)="HA",Y143="TV ALG TON",Y143="AFVALBEL-TON",Y143="TANKW1-TON"),0,W143*1000),IF(OR(X143="KG",X143="LTR"),IF(OR(LEFT(Y143,2)="R ",LEFT(Y143,2)="HA",LEFT(Y143,2)="VK",LEFT(Z143,2)="TO"),0,W143),IF(X143="M3",VLOOKUP(Z143,Data!A:B,2,0)*W143,IF(AND(OR(X143="KEER",X143="STUK"),OR(LEFT(Y143,2)="LE",LEFT(Y143,2)="EL",LEFT(Y143,2)="LV")),VLOOKUP(Z143,Data!A:B,2,0)*W143,IF(X143="MAAND",IF(LEFT(Z143,2)="AB",IF(OR(LEFT(Y143,3)="AB ",LEFT(Y143,3)="ABW"),0,VLOOKUP(Z143,Data!A:B,2,0)*W143*VLOOKUP(AJ143,Data!G:H,2,0)*((N143-M143+1)/30.4)),0),0)))))</f>
        <v>0</v>
      </c>
      <c r="AU143" s="62">
        <f t="shared" si="16"/>
        <v>68.84</v>
      </c>
      <c r="AV143" s="62">
        <f t="shared" si="17"/>
        <v>0</v>
      </c>
      <c r="AW143" s="47" t="str">
        <f>IFERROR(VLOOKUP(AS143,Data!M:S,2,0),"nee")</f>
        <v>ja</v>
      </c>
      <c r="AX143" s="63">
        <f>IF(facturen[[#This Row],[TNO gecertificeerd]]="nee",0,VLOOKUP(AS143,Data!M:S,3,0)*(AT143/1000))</f>
        <v>0</v>
      </c>
      <c r="AY143" s="63">
        <f>IF(facturen[[#This Row],[TNO gecertificeerd]]="nee",0,VLOOKUP(AS143,Data!M:S,4,0)*AT143)</f>
        <v>0</v>
      </c>
      <c r="AZ143" s="63">
        <f>IF(facturen[[#This Row],[TNO gecertificeerd]]="nee",0,VLOOKUP(AS143,Data!M:S,5,0)*AT143)</f>
        <v>0</v>
      </c>
      <c r="BA143" s="63">
        <f>IF(facturen[[#This Row],[TNO gecertificeerd]]="nee",0,VLOOKUP(AS143,Data!M:S,6,0)*AT143)</f>
        <v>0</v>
      </c>
      <c r="BB143" s="63">
        <f>IF(facturen[[#This Row],[TNO gecertificeerd]]="nee",0,VLOOKUP(AS143,Data!M:S,7,0)*AT143)</f>
        <v>0</v>
      </c>
    </row>
    <row r="144" spans="1:54" x14ac:dyDescent="0.2">
      <c r="A144">
        <v>474431</v>
      </c>
      <c r="B144">
        <v>474482</v>
      </c>
      <c r="C144" t="s">
        <v>137</v>
      </c>
      <c r="D144" t="s">
        <v>565</v>
      </c>
      <c r="E144" t="s">
        <v>566</v>
      </c>
      <c r="F144">
        <v>1</v>
      </c>
      <c r="G144" t="s">
        <v>137</v>
      </c>
      <c r="H144" t="s">
        <v>138</v>
      </c>
      <c r="I144" t="s">
        <v>139</v>
      </c>
      <c r="J144" t="s">
        <v>90</v>
      </c>
      <c r="K144" t="s">
        <v>567</v>
      </c>
      <c r="L144" t="s">
        <v>568</v>
      </c>
      <c r="M144" s="57">
        <v>44446</v>
      </c>
      <c r="N144" s="57">
        <v>44446</v>
      </c>
      <c r="O144" t="s">
        <v>569</v>
      </c>
      <c r="P144">
        <v>707200</v>
      </c>
      <c r="Q144" t="s">
        <v>575</v>
      </c>
      <c r="R144">
        <v>200101</v>
      </c>
      <c r="S144" t="s">
        <v>575</v>
      </c>
      <c r="T144" t="s">
        <v>576</v>
      </c>
      <c r="U144" t="s">
        <v>577</v>
      </c>
      <c r="V144" t="s">
        <v>571</v>
      </c>
      <c r="W144">
        <v>1</v>
      </c>
      <c r="X144" t="s">
        <v>265</v>
      </c>
      <c r="Y144" t="s">
        <v>578</v>
      </c>
      <c r="Z144" t="s">
        <v>579</v>
      </c>
      <c r="AA144" t="s">
        <v>68</v>
      </c>
      <c r="AB144" t="s">
        <v>69</v>
      </c>
      <c r="AC144" t="s">
        <v>70</v>
      </c>
      <c r="AD144">
        <v>30</v>
      </c>
      <c r="AE144" t="s">
        <v>580</v>
      </c>
      <c r="AF144">
        <v>151.22</v>
      </c>
      <c r="AG144">
        <v>151.22</v>
      </c>
      <c r="AH144">
        <v>1004806490</v>
      </c>
      <c r="AI144">
        <v>800100</v>
      </c>
      <c r="AJ144"/>
      <c r="AK144"/>
      <c r="AL144" t="s">
        <v>72</v>
      </c>
      <c r="AM144" t="s">
        <v>73</v>
      </c>
      <c r="AN144" s="1"/>
      <c r="AO144" s="59">
        <f t="shared" si="13"/>
        <v>9</v>
      </c>
      <c r="AP144" s="59" t="str">
        <f>VLOOKUP(AO144,Data!J:K,2,0)</f>
        <v>September</v>
      </c>
      <c r="AQ144" s="59">
        <f t="shared" si="14"/>
        <v>3</v>
      </c>
      <c r="AR144" s="60">
        <f t="shared" si="15"/>
        <v>2021</v>
      </c>
      <c r="AS144" s="60" t="str">
        <f>VLOOKUP(AD144,Data!D:E,2,0)</f>
        <v>Papier/Karton</v>
      </c>
      <c r="AT144" s="61">
        <f>IF(X144="TON",IF(OR(LEFT(Z144,2)="TO",LEFT(Y144,2)="HA",Y144="TV ALG TON",Y144="AFVALBEL-TON",Y144="TANKW1-TON"),0,W144*1000),IF(OR(X144="KG",X144="LTR"),IF(OR(LEFT(Y144,2)="R ",LEFT(Y144,2)="HA",LEFT(Y144,2)="VK",LEFT(Z144,2)="TO"),0,W144),IF(X144="M3",VLOOKUP(Z144,Data!A:B,2,0)*W144,IF(AND(OR(X144="KEER",X144="STUK"),OR(LEFT(Y144,2)="LE",LEFT(Y144,2)="EL",LEFT(Y144,2)="LV")),VLOOKUP(Z144,Data!A:B,2,0)*W144,IF(X144="MAAND",IF(LEFT(Z144,2)="AB",IF(OR(LEFT(Y144,3)="AB ",LEFT(Y144,3)="ABW"),0,VLOOKUP(Z144,Data!A:B,2,0)*W144*VLOOKUP(AJ144,Data!G:H,2,0)*((N144-M144+1)/30.4)),0),0)))))</f>
        <v>0</v>
      </c>
      <c r="AU144" s="62">
        <f t="shared" si="16"/>
        <v>151.22</v>
      </c>
      <c r="AV144" s="62">
        <f t="shared" si="17"/>
        <v>0</v>
      </c>
      <c r="AW144" s="47" t="str">
        <f>IFERROR(VLOOKUP(AS144,Data!M:S,2,0),"nee")</f>
        <v>ja</v>
      </c>
      <c r="AX144" s="63">
        <f>IF(facturen[[#This Row],[TNO gecertificeerd]]="nee",0,VLOOKUP(AS144,Data!M:S,3,0)*(AT144/1000))</f>
        <v>0</v>
      </c>
      <c r="AY144" s="63">
        <f>IF(facturen[[#This Row],[TNO gecertificeerd]]="nee",0,VLOOKUP(AS144,Data!M:S,4,0)*AT144)</f>
        <v>0</v>
      </c>
      <c r="AZ144" s="63">
        <f>IF(facturen[[#This Row],[TNO gecertificeerd]]="nee",0,VLOOKUP(AS144,Data!M:S,5,0)*AT144)</f>
        <v>0</v>
      </c>
      <c r="BA144" s="63">
        <f>IF(facturen[[#This Row],[TNO gecertificeerd]]="nee",0,VLOOKUP(AS144,Data!M:S,6,0)*AT144)</f>
        <v>0</v>
      </c>
      <c r="BB144" s="63">
        <f>IF(facturen[[#This Row],[TNO gecertificeerd]]="nee",0,VLOOKUP(AS144,Data!M:S,7,0)*AT144)</f>
        <v>0</v>
      </c>
    </row>
    <row r="145" spans="1:54" x14ac:dyDescent="0.2">
      <c r="A145">
        <v>474431</v>
      </c>
      <c r="B145">
        <v>474482</v>
      </c>
      <c r="C145" t="s">
        <v>137</v>
      </c>
      <c r="D145" t="s">
        <v>565</v>
      </c>
      <c r="E145" t="s">
        <v>566</v>
      </c>
      <c r="F145">
        <v>1</v>
      </c>
      <c r="G145" t="s">
        <v>137</v>
      </c>
      <c r="H145" t="s">
        <v>138</v>
      </c>
      <c r="I145" t="s">
        <v>139</v>
      </c>
      <c r="J145" t="s">
        <v>90</v>
      </c>
      <c r="K145" t="s">
        <v>567</v>
      </c>
      <c r="L145" t="s">
        <v>568</v>
      </c>
      <c r="M145" s="57">
        <v>44446</v>
      </c>
      <c r="N145" s="57">
        <v>44446</v>
      </c>
      <c r="O145" t="s">
        <v>569</v>
      </c>
      <c r="P145">
        <v>707200</v>
      </c>
      <c r="Q145" t="s">
        <v>575</v>
      </c>
      <c r="R145">
        <v>200101</v>
      </c>
      <c r="S145" t="s">
        <v>575</v>
      </c>
      <c r="T145" t="s">
        <v>576</v>
      </c>
      <c r="U145" t="s">
        <v>577</v>
      </c>
      <c r="V145"/>
      <c r="W145">
        <v>0.6</v>
      </c>
      <c r="X145" t="s">
        <v>397</v>
      </c>
      <c r="Y145" t="s">
        <v>581</v>
      </c>
      <c r="Z145" t="s">
        <v>582</v>
      </c>
      <c r="AA145">
        <v>0</v>
      </c>
      <c r="AB145" t="s">
        <v>69</v>
      </c>
      <c r="AC145" t="s">
        <v>70</v>
      </c>
      <c r="AD145">
        <v>30</v>
      </c>
      <c r="AE145" t="s">
        <v>583</v>
      </c>
      <c r="AF145">
        <v>-65</v>
      </c>
      <c r="AG145">
        <v>-39</v>
      </c>
      <c r="AH145">
        <v>1004806490</v>
      </c>
      <c r="AI145">
        <v>800500</v>
      </c>
      <c r="AJ145"/>
      <c r="AK145"/>
      <c r="AL145" t="s">
        <v>72</v>
      </c>
      <c r="AM145" t="s">
        <v>73</v>
      </c>
      <c r="AN145" s="1"/>
      <c r="AO145" s="59">
        <f t="shared" si="13"/>
        <v>9</v>
      </c>
      <c r="AP145" s="59" t="str">
        <f>VLOOKUP(AO145,Data!J:K,2,0)</f>
        <v>September</v>
      </c>
      <c r="AQ145" s="59">
        <f t="shared" si="14"/>
        <v>3</v>
      </c>
      <c r="AR145" s="60">
        <f t="shared" si="15"/>
        <v>2021</v>
      </c>
      <c r="AS145" s="60" t="str">
        <f>VLOOKUP(AD145,Data!D:E,2,0)</f>
        <v>Papier/Karton</v>
      </c>
      <c r="AT145" s="61">
        <f>IF(X145="TON",IF(OR(LEFT(Z145,2)="TO",LEFT(Y145,2)="HA",Y145="TV ALG TON",Y145="AFVALBEL-TON",Y145="TANKW1-TON"),0,W145*1000),IF(OR(X145="KG",X145="LTR"),IF(OR(LEFT(Y145,2)="R ",LEFT(Y145,2)="HA",LEFT(Y145,2)="VK",LEFT(Z145,2)="TO"),0,W145),IF(X145="M3",VLOOKUP(Z145,Data!A:B,2,0)*W145,IF(AND(OR(X145="KEER",X145="STUK"),OR(LEFT(Y145,2)="LE",LEFT(Y145,2)="EL",LEFT(Y145,2)="LV")),VLOOKUP(Z145,Data!A:B,2,0)*W145,IF(X145="MAAND",IF(LEFT(Z145,2)="AB",IF(OR(LEFT(Y145,3)="AB ",LEFT(Y145,3)="ABW"),0,VLOOKUP(Z145,Data!A:B,2,0)*W145*VLOOKUP(AJ145,Data!G:H,2,0)*((N145-M145+1)/30.4)),0),0)))))</f>
        <v>600</v>
      </c>
      <c r="AU145" s="62">
        <f t="shared" si="16"/>
        <v>0</v>
      </c>
      <c r="AV145" s="62">
        <f t="shared" si="17"/>
        <v>39</v>
      </c>
      <c r="AW145" s="47" t="str">
        <f>IFERROR(VLOOKUP(AS145,Data!M:S,2,0),"nee")</f>
        <v>ja</v>
      </c>
      <c r="AX145" s="63">
        <f>IF(facturen[[#This Row],[TNO gecertificeerd]]="nee",0,VLOOKUP(AS145,Data!M:S,3,0)*(AT145/1000))</f>
        <v>88.8</v>
      </c>
      <c r="AY145" s="63">
        <f>IF(facturen[[#This Row],[TNO gecertificeerd]]="nee",0,VLOOKUP(AS145,Data!M:S,4,0)*AT145)</f>
        <v>474</v>
      </c>
      <c r="AZ145" s="63">
        <f>IF(facturen[[#This Row],[TNO gecertificeerd]]="nee",0,VLOOKUP(AS145,Data!M:S,5,0)*AT145)</f>
        <v>48</v>
      </c>
      <c r="BA145" s="63">
        <f>IF(facturen[[#This Row],[TNO gecertificeerd]]="nee",0,VLOOKUP(AS145,Data!M:S,6,0)*AT145)</f>
        <v>48</v>
      </c>
      <c r="BB145" s="63">
        <f>IF(facturen[[#This Row],[TNO gecertificeerd]]="nee",0,VLOOKUP(AS145,Data!M:S,7,0)*AT145)</f>
        <v>30</v>
      </c>
    </row>
    <row r="146" spans="1:54" x14ac:dyDescent="0.2">
      <c r="A146">
        <v>474431</v>
      </c>
      <c r="B146">
        <v>474494</v>
      </c>
      <c r="C146" t="s">
        <v>176</v>
      </c>
      <c r="D146" t="s">
        <v>194</v>
      </c>
      <c r="E146" t="s">
        <v>195</v>
      </c>
      <c r="F146">
        <v>1</v>
      </c>
      <c r="G146" t="s">
        <v>176</v>
      </c>
      <c r="H146" t="s">
        <v>177</v>
      </c>
      <c r="I146" t="s">
        <v>178</v>
      </c>
      <c r="J146" t="s">
        <v>59</v>
      </c>
      <c r="K146" t="s">
        <v>584</v>
      </c>
      <c r="L146" t="s">
        <v>295</v>
      </c>
      <c r="M146" s="57">
        <v>44456</v>
      </c>
      <c r="N146" s="57">
        <v>44456</v>
      </c>
      <c r="O146"/>
      <c r="P146">
        <v>1120100</v>
      </c>
      <c r="Q146" t="s">
        <v>198</v>
      </c>
      <c r="R146">
        <v>20304</v>
      </c>
      <c r="S146" t="s">
        <v>198</v>
      </c>
      <c r="T146">
        <v>108600000181</v>
      </c>
      <c r="U146" t="s">
        <v>585</v>
      </c>
      <c r="V146" t="s">
        <v>297</v>
      </c>
      <c r="W146">
        <v>1</v>
      </c>
      <c r="X146" t="s">
        <v>65</v>
      </c>
      <c r="Y146" t="s">
        <v>586</v>
      </c>
      <c r="Z146" t="s">
        <v>587</v>
      </c>
      <c r="AA146" t="s">
        <v>68</v>
      </c>
      <c r="AB146" t="s">
        <v>69</v>
      </c>
      <c r="AC146" t="s">
        <v>70</v>
      </c>
      <c r="AD146">
        <v>100</v>
      </c>
      <c r="AE146" t="s">
        <v>588</v>
      </c>
      <c r="AF146">
        <v>1.32</v>
      </c>
      <c r="AG146">
        <v>1.32</v>
      </c>
      <c r="AH146">
        <v>1004806489</v>
      </c>
      <c r="AI146">
        <v>800100</v>
      </c>
      <c r="AJ146"/>
      <c r="AK146" t="s">
        <v>589</v>
      </c>
      <c r="AL146" t="s">
        <v>72</v>
      </c>
      <c r="AM146" t="s">
        <v>73</v>
      </c>
      <c r="AN146" s="1"/>
      <c r="AO146" s="59">
        <f t="shared" ref="AO146:AO149" si="18">MONTH(M146)</f>
        <v>9</v>
      </c>
      <c r="AP146" s="59" t="str">
        <f>VLOOKUP(AO146,Data!J:K,2,0)</f>
        <v>September</v>
      </c>
      <c r="AQ146" s="59">
        <f t="shared" si="14"/>
        <v>3</v>
      </c>
      <c r="AR146" s="60">
        <f t="shared" si="15"/>
        <v>2021</v>
      </c>
      <c r="AS146" s="60" t="str">
        <f>VLOOKUP(AD146,Data!D:E,2,0)</f>
        <v>Vetten</v>
      </c>
      <c r="AT146" s="61">
        <f>IF(X146="TON",IF(OR(LEFT(Z146,2)="TO",LEFT(Y146,2)="HA",Y146="TV ALG TON",Y146="AFVALBEL-TON",Y146="TANKW1-TON"),0,W146*1000),IF(OR(X146="KG",X146="LTR"),IF(OR(LEFT(Y146,2)="R ",LEFT(Y146,2)="HA",LEFT(Y146,2)="VK",LEFT(Z146,2)="TO"),0,W146),IF(X146="M3",VLOOKUP(Z146,Data!A:B,2,0)*W146,IF(AND(OR(X146="KEER",X146="STUK"),OR(LEFT(Y146,2)="LE",LEFT(Y146,2)="EL",LEFT(Y146,2)="LV")),VLOOKUP(Z146,Data!A:B,2,0)*W146,IF(X146="MAAND",IF(LEFT(Z146,2)="AB",IF(OR(LEFT(Y146,3)="AB ",LEFT(Y146,3)="ABW"),0,VLOOKUP(Z146,Data!A:B,2,0)*W146*VLOOKUP(AJ146,Data!G:H,2,0)*((N146-M146+1)/30.4)),0),0)))))</f>
        <v>36</v>
      </c>
      <c r="AU146" s="62">
        <f t="shared" si="16"/>
        <v>1.32</v>
      </c>
      <c r="AV146" s="62">
        <f t="shared" si="17"/>
        <v>0</v>
      </c>
      <c r="AW146" s="47" t="str">
        <f>IFERROR(VLOOKUP(AS146,Data!M:S,2,0),"nee")</f>
        <v>ja</v>
      </c>
      <c r="AX146" s="63">
        <f>IF(facturen[[#This Row],[TNO gecertificeerd]]="nee",0,VLOOKUP(AS146,Data!M:S,3,0)*(AT146/1000))</f>
        <v>16.919999999999998</v>
      </c>
      <c r="AY146" s="63">
        <f>IF(facturen[[#This Row],[TNO gecertificeerd]]="nee",0,VLOOKUP(AS146,Data!M:S,4,0)*AT146)</f>
        <v>32.4</v>
      </c>
      <c r="AZ146" s="63">
        <f>IF(facturen[[#This Row],[TNO gecertificeerd]]="nee",0,VLOOKUP(AS146,Data!M:S,5,0)*AT146)</f>
        <v>1.44</v>
      </c>
      <c r="BA146" s="63">
        <f>IF(facturen[[#This Row],[TNO gecertificeerd]]="nee",0,VLOOKUP(AS146,Data!M:S,6,0)*AT146)</f>
        <v>1.44</v>
      </c>
      <c r="BB146" s="63">
        <f>IF(facturen[[#This Row],[TNO gecertificeerd]]="nee",0,VLOOKUP(AS146,Data!M:S,7,0)*AT146)</f>
        <v>0.72</v>
      </c>
    </row>
    <row r="147" spans="1:54" x14ac:dyDescent="0.2">
      <c r="A147">
        <v>474431</v>
      </c>
      <c r="B147">
        <v>474477</v>
      </c>
      <c r="C147" t="s">
        <v>121</v>
      </c>
      <c r="D147" t="s">
        <v>257</v>
      </c>
      <c r="E147" t="s">
        <v>56</v>
      </c>
      <c r="F147">
        <v>1</v>
      </c>
      <c r="G147" t="s">
        <v>121</v>
      </c>
      <c r="H147" t="s">
        <v>122</v>
      </c>
      <c r="I147" t="s">
        <v>123</v>
      </c>
      <c r="J147" t="s">
        <v>59</v>
      </c>
      <c r="K147" t="s">
        <v>315</v>
      </c>
      <c r="L147" t="s">
        <v>316</v>
      </c>
      <c r="M147" s="57">
        <v>44456</v>
      </c>
      <c r="N147" s="57">
        <v>44456</v>
      </c>
      <c r="O147" t="s">
        <v>125</v>
      </c>
      <c r="P147">
        <v>707100</v>
      </c>
      <c r="Q147" t="s">
        <v>317</v>
      </c>
      <c r="R147">
        <v>200101</v>
      </c>
      <c r="S147" t="s">
        <v>317</v>
      </c>
      <c r="T147" t="s">
        <v>318</v>
      </c>
      <c r="U147" t="s">
        <v>590</v>
      </c>
      <c r="V147" t="s">
        <v>127</v>
      </c>
      <c r="W147">
        <v>1</v>
      </c>
      <c r="X147" t="s">
        <v>65</v>
      </c>
      <c r="Y147" t="s">
        <v>320</v>
      </c>
      <c r="Z147" t="s">
        <v>321</v>
      </c>
      <c r="AA147" t="s">
        <v>68</v>
      </c>
      <c r="AB147" t="s">
        <v>69</v>
      </c>
      <c r="AC147" t="s">
        <v>70</v>
      </c>
      <c r="AD147">
        <v>30</v>
      </c>
      <c r="AE147" t="s">
        <v>322</v>
      </c>
      <c r="AF147">
        <v>11.08</v>
      </c>
      <c r="AG147">
        <v>11.08</v>
      </c>
      <c r="AH147">
        <v>1004806489</v>
      </c>
      <c r="AI147">
        <v>800100</v>
      </c>
      <c r="AJ147"/>
      <c r="AK147" t="s">
        <v>343</v>
      </c>
      <c r="AL147" t="s">
        <v>72</v>
      </c>
      <c r="AM147" t="s">
        <v>73</v>
      </c>
      <c r="AN147" s="1"/>
      <c r="AO147" s="59">
        <f t="shared" si="18"/>
        <v>9</v>
      </c>
      <c r="AP147" s="59" t="str">
        <f>VLOOKUP(AO147,Data!J:K,2,0)</f>
        <v>September</v>
      </c>
      <c r="AQ147" s="59">
        <f t="shared" si="14"/>
        <v>3</v>
      </c>
      <c r="AR147" s="60">
        <f t="shared" si="15"/>
        <v>2021</v>
      </c>
      <c r="AS147" s="60" t="str">
        <f>VLOOKUP(AD147,Data!D:E,2,0)</f>
        <v>Papier/Karton</v>
      </c>
      <c r="AT147" s="61">
        <f>IF(X147="TON",IF(OR(LEFT(Z147,2)="TO",LEFT(Y147,2)="HA",Y147="TV ALG TON",Y147="AFVALBEL-TON",Y147="TANKW1-TON"),0,W147*1000),IF(OR(X147="KG",X147="LTR"),IF(OR(LEFT(Y147,2)="R ",LEFT(Y147,2)="HA",LEFT(Y147,2)="VK",LEFT(Z147,2)="TO"),0,W147),IF(X147="M3",VLOOKUP(Z147,Data!A:B,2,0)*W147,IF(AND(OR(X147="KEER",X147="STUK"),OR(LEFT(Y147,2)="LE",LEFT(Y147,2)="EL",LEFT(Y147,2)="LV")),VLOOKUP(Z147,Data!A:B,2,0)*W147,IF(X147="MAAND",IF(LEFT(Z147,2)="AB",IF(OR(LEFT(Y147,3)="AB ",LEFT(Y147,3)="ABW"),0,VLOOKUP(Z147,Data!A:B,2,0)*W147*VLOOKUP(AJ147,Data!G:H,2,0)*((N147-M147+1)/30.4)),0),0)))))</f>
        <v>28</v>
      </c>
      <c r="AU147" s="62">
        <f t="shared" si="16"/>
        <v>11.08</v>
      </c>
      <c r="AV147" s="62">
        <f t="shared" si="17"/>
        <v>0</v>
      </c>
      <c r="AW147" s="47" t="str">
        <f>IFERROR(VLOOKUP(AS147,Data!M:S,2,0),"nee")</f>
        <v>ja</v>
      </c>
      <c r="AX147" s="63">
        <f>IF(facturen[[#This Row],[TNO gecertificeerd]]="nee",0,VLOOKUP(AS147,Data!M:S,3,0)*(AT147/1000))</f>
        <v>4.1440000000000001</v>
      </c>
      <c r="AY147" s="63">
        <f>IF(facturen[[#This Row],[TNO gecertificeerd]]="nee",0,VLOOKUP(AS147,Data!M:S,4,0)*AT147)</f>
        <v>22.12</v>
      </c>
      <c r="AZ147" s="63">
        <f>IF(facturen[[#This Row],[TNO gecertificeerd]]="nee",0,VLOOKUP(AS147,Data!M:S,5,0)*AT147)</f>
        <v>2.2400000000000002</v>
      </c>
      <c r="BA147" s="63">
        <f>IF(facturen[[#This Row],[TNO gecertificeerd]]="nee",0,VLOOKUP(AS147,Data!M:S,6,0)*AT147)</f>
        <v>2.2400000000000002</v>
      </c>
      <c r="BB147" s="63">
        <f>IF(facturen[[#This Row],[TNO gecertificeerd]]="nee",0,VLOOKUP(AS147,Data!M:S,7,0)*AT147)</f>
        <v>1.4000000000000001</v>
      </c>
    </row>
    <row r="148" spans="1:54" x14ac:dyDescent="0.2">
      <c r="A148">
        <v>474431</v>
      </c>
      <c r="B148">
        <v>474487</v>
      </c>
      <c r="C148" t="s">
        <v>156</v>
      </c>
      <c r="D148" t="s">
        <v>257</v>
      </c>
      <c r="E148" t="s">
        <v>56</v>
      </c>
      <c r="F148">
        <v>1</v>
      </c>
      <c r="G148" t="s">
        <v>156</v>
      </c>
      <c r="H148" t="s">
        <v>157</v>
      </c>
      <c r="I148" t="s">
        <v>158</v>
      </c>
      <c r="J148" t="s">
        <v>59</v>
      </c>
      <c r="K148" t="s">
        <v>258</v>
      </c>
      <c r="L148" t="s">
        <v>259</v>
      </c>
      <c r="M148" s="57">
        <v>44462</v>
      </c>
      <c r="N148" s="57">
        <v>44462</v>
      </c>
      <c r="O148" t="s">
        <v>160</v>
      </c>
      <c r="P148">
        <v>707100</v>
      </c>
      <c r="Q148" t="s">
        <v>317</v>
      </c>
      <c r="R148">
        <v>200101</v>
      </c>
      <c r="S148" t="s">
        <v>317</v>
      </c>
      <c r="T148" t="s">
        <v>318</v>
      </c>
      <c r="U148" t="s">
        <v>591</v>
      </c>
      <c r="V148" t="s">
        <v>359</v>
      </c>
      <c r="W148">
        <v>1</v>
      </c>
      <c r="X148" t="s">
        <v>65</v>
      </c>
      <c r="Y148" t="s">
        <v>360</v>
      </c>
      <c r="Z148" t="s">
        <v>361</v>
      </c>
      <c r="AA148" t="s">
        <v>68</v>
      </c>
      <c r="AB148" t="s">
        <v>69</v>
      </c>
      <c r="AC148" t="s">
        <v>70</v>
      </c>
      <c r="AD148">
        <v>140</v>
      </c>
      <c r="AE148" t="s">
        <v>362</v>
      </c>
      <c r="AF148">
        <v>0</v>
      </c>
      <c r="AG148">
        <v>0</v>
      </c>
      <c r="AH148">
        <v>1004806489</v>
      </c>
      <c r="AI148">
        <v>800100</v>
      </c>
      <c r="AJ148"/>
      <c r="AK148" t="s">
        <v>363</v>
      </c>
      <c r="AL148" t="s">
        <v>72</v>
      </c>
      <c r="AM148" t="s">
        <v>73</v>
      </c>
      <c r="AN148" s="1"/>
      <c r="AO148" s="59">
        <f t="shared" si="18"/>
        <v>9</v>
      </c>
      <c r="AP148" s="59" t="str">
        <f>VLOOKUP(AO148,Data!J:K,2,0)</f>
        <v>September</v>
      </c>
      <c r="AQ148" s="59">
        <f t="shared" si="14"/>
        <v>3</v>
      </c>
      <c r="AR148" s="60">
        <f t="shared" si="15"/>
        <v>2021</v>
      </c>
      <c r="AS148" s="60" t="str">
        <f>VLOOKUP(AD148,Data!D:E,2,0)</f>
        <v>Folie/kunststoffen</v>
      </c>
      <c r="AT148" s="61">
        <f>IF(X148="TON",IF(OR(LEFT(Z148,2)="TO",LEFT(Y148,2)="HA",Y148="TV ALG TON",Y148="AFVALBEL-TON",Y148="TANKW1-TON"),0,W148*1000),IF(OR(X148="KG",X148="LTR"),IF(OR(LEFT(Y148,2)="R ",LEFT(Y148,2)="HA",LEFT(Y148,2)="VK",LEFT(Z148,2)="TO"),0,W148),IF(X148="M3",VLOOKUP(Z148,Data!A:B,2,0)*W148,IF(AND(OR(X148="KEER",X148="STUK"),OR(LEFT(Y148,2)="LE",LEFT(Y148,2)="EL",LEFT(Y148,2)="LV")),VLOOKUP(Z148,Data!A:B,2,0)*W148,IF(X148="MAAND",IF(LEFT(Z148,2)="AB",IF(OR(LEFT(Y148,3)="AB ",LEFT(Y148,3)="ABW"),0,VLOOKUP(Z148,Data!A:B,2,0)*W148*VLOOKUP(AJ148,Data!G:H,2,0)*((N148-M148+1)/30.4)),0),0)))))</f>
        <v>10</v>
      </c>
      <c r="AU148" s="62">
        <f t="shared" si="16"/>
        <v>0</v>
      </c>
      <c r="AV148" s="62">
        <f t="shared" si="17"/>
        <v>0</v>
      </c>
      <c r="AW148" s="47" t="str">
        <f>IFERROR(VLOOKUP(AS148,Data!M:S,2,0),"nee")</f>
        <v>ja</v>
      </c>
      <c r="AX148" s="63">
        <f>IF(facturen[[#This Row],[TNO gecertificeerd]]="nee",0,VLOOKUP(AS148,Data!M:S,3,0)*(AT148/1000))</f>
        <v>11.88</v>
      </c>
      <c r="AY148" s="63">
        <f>IF(facturen[[#This Row],[TNO gecertificeerd]]="nee",0,VLOOKUP(AS148,Data!M:S,4,0)*AT148)</f>
        <v>9.8000000000000007</v>
      </c>
      <c r="AZ148" s="63">
        <f>IF(facturen[[#This Row],[TNO gecertificeerd]]="nee",0,VLOOKUP(AS148,Data!M:S,5,0)*AT148)</f>
        <v>0</v>
      </c>
      <c r="BA148" s="63">
        <f>IF(facturen[[#This Row],[TNO gecertificeerd]]="nee",0,VLOOKUP(AS148,Data!M:S,6,0)*AT148)</f>
        <v>0.1</v>
      </c>
      <c r="BB148" s="63">
        <f>IF(facturen[[#This Row],[TNO gecertificeerd]]="nee",0,VLOOKUP(AS148,Data!M:S,7,0)*AT148)</f>
        <v>0.1</v>
      </c>
    </row>
    <row r="149" spans="1:54" x14ac:dyDescent="0.2">
      <c r="A149">
        <v>474431</v>
      </c>
      <c r="B149">
        <v>474482</v>
      </c>
      <c r="C149" t="s">
        <v>137</v>
      </c>
      <c r="D149" t="s">
        <v>565</v>
      </c>
      <c r="E149" t="s">
        <v>566</v>
      </c>
      <c r="F149">
        <v>1</v>
      </c>
      <c r="G149" t="s">
        <v>137</v>
      </c>
      <c r="H149" t="s">
        <v>138</v>
      </c>
      <c r="I149" t="s">
        <v>139</v>
      </c>
      <c r="J149" t="s">
        <v>90</v>
      </c>
      <c r="K149" t="s">
        <v>567</v>
      </c>
      <c r="L149" t="s">
        <v>568</v>
      </c>
      <c r="M149" s="57">
        <v>44469</v>
      </c>
      <c r="N149" s="57">
        <v>44469</v>
      </c>
      <c r="O149" t="s">
        <v>569</v>
      </c>
      <c r="P149"/>
      <c r="Q149"/>
      <c r="R149"/>
      <c r="S149"/>
      <c r="T149"/>
      <c r="U149" t="s">
        <v>592</v>
      </c>
      <c r="V149" t="s">
        <v>571</v>
      </c>
      <c r="W149">
        <v>28</v>
      </c>
      <c r="X149" t="s">
        <v>593</v>
      </c>
      <c r="Y149" t="s">
        <v>594</v>
      </c>
      <c r="Z149" t="s">
        <v>595</v>
      </c>
      <c r="AA149" t="s">
        <v>68</v>
      </c>
      <c r="AB149" t="s">
        <v>69</v>
      </c>
      <c r="AC149" t="s">
        <v>70</v>
      </c>
      <c r="AD149">
        <v>30</v>
      </c>
      <c r="AE149" t="s">
        <v>596</v>
      </c>
      <c r="AF149">
        <v>4.7699999999999996</v>
      </c>
      <c r="AG149">
        <v>133.43</v>
      </c>
      <c r="AH149">
        <v>1004921703</v>
      </c>
      <c r="AI149">
        <v>800000</v>
      </c>
      <c r="AJ149"/>
      <c r="AK149"/>
      <c r="AL149" t="s">
        <v>204</v>
      </c>
      <c r="AM149" t="s">
        <v>73</v>
      </c>
      <c r="AN149" s="1"/>
      <c r="AO149" s="59">
        <f t="shared" si="18"/>
        <v>9</v>
      </c>
      <c r="AP149" s="59" t="str">
        <f>VLOOKUP(AO149,Data!J:K,2,0)</f>
        <v>September</v>
      </c>
      <c r="AQ149" s="59">
        <f t="shared" si="14"/>
        <v>3</v>
      </c>
      <c r="AR149" s="60">
        <f t="shared" si="15"/>
        <v>2021</v>
      </c>
      <c r="AS149" s="60" t="str">
        <f>VLOOKUP(AD149,Data!D:E,2,0)</f>
        <v>Papier/Karton</v>
      </c>
      <c r="AT149" s="61">
        <f>IF(X149="TON",IF(OR(LEFT(Z149,2)="TO",LEFT(Y149,2)="HA",Y149="TV ALG TON",Y149="AFVALBEL-TON",Y149="TANKW1-TON"),0,W149*1000),IF(OR(X149="KG",X149="LTR"),IF(OR(LEFT(Y149,2)="R ",LEFT(Y149,2)="HA",LEFT(Y149,2)="VK",LEFT(Z149,2)="TO"),0,W149),IF(X149="M3",VLOOKUP(Z149,Data!A:B,2,0)*W149,IF(AND(OR(X149="KEER",X149="STUK"),OR(LEFT(Y149,2)="LE",LEFT(Y149,2)="EL",LEFT(Y149,2)="LV")),VLOOKUP(Z149,Data!A:B,2,0)*W149,IF(X149="MAAND",IF(LEFT(Z149,2)="AB",IF(OR(LEFT(Y149,3)="AB ",LEFT(Y149,3)="ABW"),0,VLOOKUP(Z149,Data!A:B,2,0)*W149*VLOOKUP(AJ149,Data!G:H,2,0)*((N149-M149+1)/30.4)),0),0)))))</f>
        <v>0</v>
      </c>
      <c r="AU149" s="62">
        <f t="shared" si="16"/>
        <v>133.43</v>
      </c>
      <c r="AV149" s="62">
        <f t="shared" si="17"/>
        <v>0</v>
      </c>
      <c r="AW149" s="47" t="str">
        <f>IFERROR(VLOOKUP(AS149,Data!M:S,2,0),"nee")</f>
        <v>ja</v>
      </c>
      <c r="AX149" s="63">
        <f>IF(facturen[[#This Row],[TNO gecertificeerd]]="nee",0,VLOOKUP(AS149,Data!M:S,3,0)*(AT149/1000))</f>
        <v>0</v>
      </c>
      <c r="AY149" s="63">
        <f>IF(facturen[[#This Row],[TNO gecertificeerd]]="nee",0,VLOOKUP(AS149,Data!M:S,4,0)*AT149)</f>
        <v>0</v>
      </c>
      <c r="AZ149" s="63">
        <f>IF(facturen[[#This Row],[TNO gecertificeerd]]="nee",0,VLOOKUP(AS149,Data!M:S,5,0)*AT149)</f>
        <v>0</v>
      </c>
      <c r="BA149" s="63">
        <f>IF(facturen[[#This Row],[TNO gecertificeerd]]="nee",0,VLOOKUP(AS149,Data!M:S,6,0)*AT149)</f>
        <v>0</v>
      </c>
      <c r="BB149" s="63">
        <f>IF(facturen[[#This Row],[TNO gecertificeerd]]="nee",0,VLOOKUP(AS149,Data!M:S,7,0)*AT149)</f>
        <v>0</v>
      </c>
    </row>
    <row r="150" spans="1:54" x14ac:dyDescent="0.2">
      <c r="A150">
        <v>474431</v>
      </c>
      <c r="B150">
        <v>474477</v>
      </c>
      <c r="C150" t="s">
        <v>121</v>
      </c>
      <c r="D150" t="s">
        <v>257</v>
      </c>
      <c r="E150" t="s">
        <v>56</v>
      </c>
      <c r="F150">
        <v>1</v>
      </c>
      <c r="G150" t="s">
        <v>121</v>
      </c>
      <c r="H150" t="s">
        <v>122</v>
      </c>
      <c r="I150" t="s">
        <v>123</v>
      </c>
      <c r="J150" t="s">
        <v>59</v>
      </c>
      <c r="K150" t="s">
        <v>315</v>
      </c>
      <c r="L150" t="s">
        <v>316</v>
      </c>
      <c r="M150" s="57">
        <v>44477</v>
      </c>
      <c r="N150" s="57">
        <v>44477</v>
      </c>
      <c r="O150" t="s">
        <v>125</v>
      </c>
      <c r="P150">
        <v>707100</v>
      </c>
      <c r="Q150" t="s">
        <v>317</v>
      </c>
      <c r="R150">
        <v>200101</v>
      </c>
      <c r="S150" t="s">
        <v>317</v>
      </c>
      <c r="T150" t="s">
        <v>318</v>
      </c>
      <c r="U150" t="s">
        <v>597</v>
      </c>
      <c r="V150" t="s">
        <v>127</v>
      </c>
      <c r="W150">
        <v>0</v>
      </c>
      <c r="X150" t="s">
        <v>65</v>
      </c>
      <c r="Y150" t="s">
        <v>320</v>
      </c>
      <c r="Z150" t="s">
        <v>321</v>
      </c>
      <c r="AA150" t="s">
        <v>68</v>
      </c>
      <c r="AB150" t="s">
        <v>69</v>
      </c>
      <c r="AC150" t="s">
        <v>70</v>
      </c>
      <c r="AD150">
        <v>30</v>
      </c>
      <c r="AE150" t="s">
        <v>322</v>
      </c>
      <c r="AF150">
        <v>0</v>
      </c>
      <c r="AG150">
        <v>0</v>
      </c>
      <c r="AH150">
        <v>1004921702</v>
      </c>
      <c r="AI150">
        <v>800100</v>
      </c>
      <c r="AJ150"/>
      <c r="AK150" t="s">
        <v>343</v>
      </c>
      <c r="AL150" t="s">
        <v>72</v>
      </c>
      <c r="AM150" t="s">
        <v>73</v>
      </c>
      <c r="AN150" s="1"/>
      <c r="AO150" s="59">
        <f t="shared" ref="AO150:AO159" si="19">MONTH(M150)</f>
        <v>10</v>
      </c>
      <c r="AP150" s="59" t="str">
        <f>VLOOKUP(AO150,Data!J:K,2,0)</f>
        <v>Oktober</v>
      </c>
      <c r="AQ150" s="59">
        <f t="shared" si="14"/>
        <v>4</v>
      </c>
      <c r="AR150" s="60">
        <f t="shared" si="15"/>
        <v>2021</v>
      </c>
      <c r="AS150" s="60" t="str">
        <f>VLOOKUP(AD150,Data!D:E,2,0)</f>
        <v>Papier/Karton</v>
      </c>
      <c r="AT150" s="61">
        <f>IF(X150="TON",IF(OR(LEFT(Z150,2)="TO",LEFT(Y150,2)="HA",Y150="TV ALG TON",Y150="AFVALBEL-TON",Y150="TANKW1-TON"),0,W150*1000),IF(OR(X150="KG",X150="LTR"),IF(OR(LEFT(Y150,2)="R ",LEFT(Y150,2)="HA",LEFT(Y150,2)="VK",LEFT(Z150,2)="TO"),0,W150),IF(X150="M3",VLOOKUP(Z150,Data!A:B,2,0)*W150,IF(AND(OR(X150="KEER",X150="STUK"),OR(LEFT(Y150,2)="LE",LEFT(Y150,2)="EL",LEFT(Y150,2)="LV")),VLOOKUP(Z150,Data!A:B,2,0)*W150,IF(X150="MAAND",IF(LEFT(Z150,2)="AB",IF(OR(LEFT(Y150,3)="AB ",LEFT(Y150,3)="ABW"),0,VLOOKUP(Z150,Data!A:B,2,0)*W150*VLOOKUP(AJ150,Data!G:H,2,0)*((N150-M150+1)/30.4)),0),0)))))</f>
        <v>0</v>
      </c>
      <c r="AU150" s="62">
        <f t="shared" si="16"/>
        <v>0</v>
      </c>
      <c r="AV150" s="62">
        <f t="shared" si="17"/>
        <v>0</v>
      </c>
      <c r="AW150" s="47" t="str">
        <f>IFERROR(VLOOKUP(AS150,Data!M:S,2,0),"nee")</f>
        <v>ja</v>
      </c>
      <c r="AX150" s="63">
        <f>IF(facturen[[#This Row],[TNO gecertificeerd]]="nee",0,VLOOKUP(AS150,Data!M:S,3,0)*(AT150/1000))</f>
        <v>0</v>
      </c>
      <c r="AY150" s="63">
        <f>IF(facturen[[#This Row],[TNO gecertificeerd]]="nee",0,VLOOKUP(AS150,Data!M:S,4,0)*AT150)</f>
        <v>0</v>
      </c>
      <c r="AZ150" s="63">
        <f>IF(facturen[[#This Row],[TNO gecertificeerd]]="nee",0,VLOOKUP(AS150,Data!M:S,5,0)*AT150)</f>
        <v>0</v>
      </c>
      <c r="BA150" s="63">
        <f>IF(facturen[[#This Row],[TNO gecertificeerd]]="nee",0,VLOOKUP(AS150,Data!M:S,6,0)*AT150)</f>
        <v>0</v>
      </c>
      <c r="BB150" s="63">
        <f>IF(facturen[[#This Row],[TNO gecertificeerd]]="nee",0,VLOOKUP(AS150,Data!M:S,7,0)*AT150)</f>
        <v>0</v>
      </c>
    </row>
    <row r="151" spans="1:54" x14ac:dyDescent="0.2">
      <c r="A151">
        <v>474431</v>
      </c>
      <c r="B151">
        <v>474487</v>
      </c>
      <c r="C151" t="s">
        <v>156</v>
      </c>
      <c r="D151" t="s">
        <v>257</v>
      </c>
      <c r="E151" t="s">
        <v>56</v>
      </c>
      <c r="F151">
        <v>1</v>
      </c>
      <c r="G151" t="s">
        <v>156</v>
      </c>
      <c r="H151" t="s">
        <v>157</v>
      </c>
      <c r="I151" t="s">
        <v>158</v>
      </c>
      <c r="J151" t="s">
        <v>59</v>
      </c>
      <c r="K151" t="s">
        <v>258</v>
      </c>
      <c r="L151" t="s">
        <v>259</v>
      </c>
      <c r="M151" s="57">
        <v>44476</v>
      </c>
      <c r="N151" s="57">
        <v>44476</v>
      </c>
      <c r="O151" t="s">
        <v>160</v>
      </c>
      <c r="P151">
        <v>707100</v>
      </c>
      <c r="Q151" t="s">
        <v>317</v>
      </c>
      <c r="R151">
        <v>200101</v>
      </c>
      <c r="S151" t="s">
        <v>317</v>
      </c>
      <c r="T151" t="s">
        <v>318</v>
      </c>
      <c r="U151" t="s">
        <v>598</v>
      </c>
      <c r="V151" t="s">
        <v>359</v>
      </c>
      <c r="W151">
        <v>1</v>
      </c>
      <c r="X151" t="s">
        <v>65</v>
      </c>
      <c r="Y151" t="s">
        <v>360</v>
      </c>
      <c r="Z151" t="s">
        <v>361</v>
      </c>
      <c r="AA151" t="s">
        <v>68</v>
      </c>
      <c r="AB151" t="s">
        <v>69</v>
      </c>
      <c r="AC151" t="s">
        <v>70</v>
      </c>
      <c r="AD151">
        <v>140</v>
      </c>
      <c r="AE151" t="s">
        <v>362</v>
      </c>
      <c r="AF151">
        <v>0</v>
      </c>
      <c r="AG151">
        <v>0</v>
      </c>
      <c r="AH151">
        <v>1004921702</v>
      </c>
      <c r="AI151">
        <v>800100</v>
      </c>
      <c r="AJ151"/>
      <c r="AK151" t="s">
        <v>363</v>
      </c>
      <c r="AL151" t="s">
        <v>72</v>
      </c>
      <c r="AM151" t="s">
        <v>73</v>
      </c>
      <c r="AN151" s="1"/>
      <c r="AO151" s="59">
        <f t="shared" si="19"/>
        <v>10</v>
      </c>
      <c r="AP151" s="59" t="str">
        <f>VLOOKUP(AO151,Data!J:K,2,0)</f>
        <v>Oktober</v>
      </c>
      <c r="AQ151" s="59">
        <f t="shared" si="14"/>
        <v>4</v>
      </c>
      <c r="AR151" s="60">
        <f t="shared" si="15"/>
        <v>2021</v>
      </c>
      <c r="AS151" s="60" t="str">
        <f>VLOOKUP(AD151,Data!D:E,2,0)</f>
        <v>Folie/kunststoffen</v>
      </c>
      <c r="AT151" s="61">
        <f>IF(X151="TON",IF(OR(LEFT(Z151,2)="TO",LEFT(Y151,2)="HA",Y151="TV ALG TON",Y151="AFVALBEL-TON",Y151="TANKW1-TON"),0,W151*1000),IF(OR(X151="KG",X151="LTR"),IF(OR(LEFT(Y151,2)="R ",LEFT(Y151,2)="HA",LEFT(Y151,2)="VK",LEFT(Z151,2)="TO"),0,W151),IF(X151="M3",VLOOKUP(Z151,Data!A:B,2,0)*W151,IF(AND(OR(X151="KEER",X151="STUK"),OR(LEFT(Y151,2)="LE",LEFT(Y151,2)="EL",LEFT(Y151,2)="LV")),VLOOKUP(Z151,Data!A:B,2,0)*W151,IF(X151="MAAND",IF(LEFT(Z151,2)="AB",IF(OR(LEFT(Y151,3)="AB ",LEFT(Y151,3)="ABW"),0,VLOOKUP(Z151,Data!A:B,2,0)*W151*VLOOKUP(AJ151,Data!G:H,2,0)*((N151-M151+1)/30.4)),0),0)))))</f>
        <v>10</v>
      </c>
      <c r="AU151" s="62">
        <f t="shared" si="16"/>
        <v>0</v>
      </c>
      <c r="AV151" s="62">
        <f t="shared" si="17"/>
        <v>0</v>
      </c>
      <c r="AW151" s="47" t="str">
        <f>IFERROR(VLOOKUP(AS151,Data!M:S,2,0),"nee")</f>
        <v>ja</v>
      </c>
      <c r="AX151" s="63">
        <f>IF(facturen[[#This Row],[TNO gecertificeerd]]="nee",0,VLOOKUP(AS151,Data!M:S,3,0)*(AT151/1000))</f>
        <v>11.88</v>
      </c>
      <c r="AY151" s="63">
        <f>IF(facturen[[#This Row],[TNO gecertificeerd]]="nee",0,VLOOKUP(AS151,Data!M:S,4,0)*AT151)</f>
        <v>9.8000000000000007</v>
      </c>
      <c r="AZ151" s="63">
        <f>IF(facturen[[#This Row],[TNO gecertificeerd]]="nee",0,VLOOKUP(AS151,Data!M:S,5,0)*AT151)</f>
        <v>0</v>
      </c>
      <c r="BA151" s="63">
        <f>IF(facturen[[#This Row],[TNO gecertificeerd]]="nee",0,VLOOKUP(AS151,Data!M:S,6,0)*AT151)</f>
        <v>0.1</v>
      </c>
      <c r="BB151" s="63">
        <f>IF(facturen[[#This Row],[TNO gecertificeerd]]="nee",0,VLOOKUP(AS151,Data!M:S,7,0)*AT151)</f>
        <v>0.1</v>
      </c>
    </row>
    <row r="152" spans="1:54" x14ac:dyDescent="0.2">
      <c r="A152">
        <v>474431</v>
      </c>
      <c r="B152">
        <v>474487</v>
      </c>
      <c r="C152" t="s">
        <v>156</v>
      </c>
      <c r="D152" t="s">
        <v>257</v>
      </c>
      <c r="E152" t="s">
        <v>56</v>
      </c>
      <c r="F152">
        <v>1</v>
      </c>
      <c r="G152" t="s">
        <v>156</v>
      </c>
      <c r="H152" t="s">
        <v>157</v>
      </c>
      <c r="I152" t="s">
        <v>158</v>
      </c>
      <c r="J152" t="s">
        <v>59</v>
      </c>
      <c r="K152" t="s">
        <v>380</v>
      </c>
      <c r="L152" t="s">
        <v>381</v>
      </c>
      <c r="M152" s="57">
        <v>44484</v>
      </c>
      <c r="N152" s="57">
        <v>44484</v>
      </c>
      <c r="O152" t="s">
        <v>160</v>
      </c>
      <c r="P152">
        <v>1601010</v>
      </c>
      <c r="Q152" t="s">
        <v>465</v>
      </c>
      <c r="R152">
        <v>200301</v>
      </c>
      <c r="S152" t="s">
        <v>466</v>
      </c>
      <c r="T152" t="s">
        <v>467</v>
      </c>
      <c r="U152" t="s">
        <v>599</v>
      </c>
      <c r="V152" t="s">
        <v>306</v>
      </c>
      <c r="W152">
        <v>0</v>
      </c>
      <c r="X152" t="s">
        <v>265</v>
      </c>
      <c r="Y152" t="s">
        <v>307</v>
      </c>
      <c r="Z152" t="s">
        <v>308</v>
      </c>
      <c r="AA152" t="s">
        <v>68</v>
      </c>
      <c r="AB152" t="s">
        <v>69</v>
      </c>
      <c r="AC152" t="s">
        <v>70</v>
      </c>
      <c r="AD152">
        <v>998</v>
      </c>
      <c r="AE152" t="s">
        <v>309</v>
      </c>
      <c r="AF152">
        <v>0</v>
      </c>
      <c r="AG152">
        <v>0</v>
      </c>
      <c r="AH152">
        <v>1004921702</v>
      </c>
      <c r="AI152">
        <v>800100</v>
      </c>
      <c r="AJ152"/>
      <c r="AK152" t="s">
        <v>469</v>
      </c>
      <c r="AL152" t="s">
        <v>204</v>
      </c>
      <c r="AM152" t="s">
        <v>73</v>
      </c>
      <c r="AN152" s="1"/>
      <c r="AO152" s="59">
        <f t="shared" si="19"/>
        <v>10</v>
      </c>
      <c r="AP152" s="59" t="str">
        <f>VLOOKUP(AO152,Data!J:K,2,0)</f>
        <v>Oktober</v>
      </c>
      <c r="AQ152" s="59">
        <f t="shared" si="14"/>
        <v>4</v>
      </c>
      <c r="AR152" s="60">
        <f t="shared" si="15"/>
        <v>2021</v>
      </c>
      <c r="AS152" s="60" t="str">
        <f>VLOOKUP(AD152,Data!D:E,2,0)</f>
        <v>Overig</v>
      </c>
      <c r="AT152" s="61">
        <f>IF(X152="TON",IF(OR(LEFT(Z152,2)="TO",LEFT(Y152,2)="HA",Y152="TV ALG TON",Y152="AFVALBEL-TON",Y152="TANKW1-TON"),0,W152*1000),IF(OR(X152="KG",X152="LTR"),IF(OR(LEFT(Y152,2)="R ",LEFT(Y152,2)="HA",LEFT(Y152,2)="VK",LEFT(Z152,2)="TO"),0,W152),IF(X152="M3",VLOOKUP(Z152,Data!A:B,2,0)*W152,IF(AND(OR(X152="KEER",X152="STUK"),OR(LEFT(Y152,2)="LE",LEFT(Y152,2)="EL",LEFT(Y152,2)="LV")),VLOOKUP(Z152,Data!A:B,2,0)*W152,IF(X152="MAAND",IF(LEFT(Z152,2)="AB",IF(OR(LEFT(Y152,3)="AB ",LEFT(Y152,3)="ABW"),0,VLOOKUP(Z152,Data!A:B,2,0)*W152*VLOOKUP(AJ152,Data!G:H,2,0)*((N152-M152+1)/30.4)),0),0)))))</f>
        <v>0</v>
      </c>
      <c r="AU152" s="62">
        <f t="shared" si="16"/>
        <v>0</v>
      </c>
      <c r="AV152" s="62">
        <f t="shared" si="17"/>
        <v>0</v>
      </c>
      <c r="AW152" s="47" t="str">
        <f>IFERROR(VLOOKUP(AS152,Data!M:S,2,0),"nee")</f>
        <v>nee</v>
      </c>
      <c r="AX152" s="63">
        <f>IF(facturen[[#This Row],[TNO gecertificeerd]]="nee",0,VLOOKUP(AS152,Data!M:S,3,0)*(AT152/1000))</f>
        <v>0</v>
      </c>
      <c r="AY152" s="63">
        <f>IF(facturen[[#This Row],[TNO gecertificeerd]]="nee",0,VLOOKUP(AS152,Data!M:S,4,0)*AT152)</f>
        <v>0</v>
      </c>
      <c r="AZ152" s="63">
        <f>IF(facturen[[#This Row],[TNO gecertificeerd]]="nee",0,VLOOKUP(AS152,Data!M:S,5,0)*AT152)</f>
        <v>0</v>
      </c>
      <c r="BA152" s="63">
        <f>IF(facturen[[#This Row],[TNO gecertificeerd]]="nee",0,VLOOKUP(AS152,Data!M:S,6,0)*AT152)</f>
        <v>0</v>
      </c>
      <c r="BB152" s="63">
        <f>IF(facturen[[#This Row],[TNO gecertificeerd]]="nee",0,VLOOKUP(AS152,Data!M:S,7,0)*AT152)</f>
        <v>0</v>
      </c>
    </row>
    <row r="153" spans="1:54" x14ac:dyDescent="0.2">
      <c r="A153">
        <v>474431</v>
      </c>
      <c r="B153">
        <v>474487</v>
      </c>
      <c r="C153" t="s">
        <v>156</v>
      </c>
      <c r="D153" t="s">
        <v>257</v>
      </c>
      <c r="E153" t="s">
        <v>56</v>
      </c>
      <c r="F153">
        <v>1</v>
      </c>
      <c r="G153" t="s">
        <v>156</v>
      </c>
      <c r="H153" t="s">
        <v>157</v>
      </c>
      <c r="I153" t="s">
        <v>158</v>
      </c>
      <c r="J153" t="s">
        <v>59</v>
      </c>
      <c r="K153" t="s">
        <v>258</v>
      </c>
      <c r="L153" t="s">
        <v>259</v>
      </c>
      <c r="M153" s="57">
        <v>44483</v>
      </c>
      <c r="N153" s="57">
        <v>44483</v>
      </c>
      <c r="O153" t="s">
        <v>160</v>
      </c>
      <c r="P153">
        <v>707100</v>
      </c>
      <c r="Q153" t="s">
        <v>317</v>
      </c>
      <c r="R153">
        <v>200101</v>
      </c>
      <c r="S153" t="s">
        <v>317</v>
      </c>
      <c r="T153" t="s">
        <v>318</v>
      </c>
      <c r="U153" t="s">
        <v>600</v>
      </c>
      <c r="V153" t="s">
        <v>359</v>
      </c>
      <c r="W153">
        <v>1</v>
      </c>
      <c r="X153" t="s">
        <v>65</v>
      </c>
      <c r="Y153" t="s">
        <v>360</v>
      </c>
      <c r="Z153" t="s">
        <v>361</v>
      </c>
      <c r="AA153" t="s">
        <v>68</v>
      </c>
      <c r="AB153" t="s">
        <v>69</v>
      </c>
      <c r="AC153" t="s">
        <v>70</v>
      </c>
      <c r="AD153">
        <v>140</v>
      </c>
      <c r="AE153" t="s">
        <v>362</v>
      </c>
      <c r="AF153">
        <v>0</v>
      </c>
      <c r="AG153">
        <v>0</v>
      </c>
      <c r="AH153">
        <v>1004921702</v>
      </c>
      <c r="AI153">
        <v>800100</v>
      </c>
      <c r="AJ153"/>
      <c r="AK153" t="s">
        <v>363</v>
      </c>
      <c r="AL153" t="s">
        <v>72</v>
      </c>
      <c r="AM153" t="s">
        <v>73</v>
      </c>
      <c r="AN153" s="1"/>
      <c r="AO153" s="59">
        <f t="shared" si="19"/>
        <v>10</v>
      </c>
      <c r="AP153" s="59" t="str">
        <f>VLOOKUP(AO153,Data!J:K,2,0)</f>
        <v>Oktober</v>
      </c>
      <c r="AQ153" s="59">
        <f t="shared" si="14"/>
        <v>4</v>
      </c>
      <c r="AR153" s="60">
        <f t="shared" si="15"/>
        <v>2021</v>
      </c>
      <c r="AS153" s="60" t="str">
        <f>VLOOKUP(AD153,Data!D:E,2,0)</f>
        <v>Folie/kunststoffen</v>
      </c>
      <c r="AT153" s="61">
        <f>IF(X153="TON",IF(OR(LEFT(Z153,2)="TO",LEFT(Y153,2)="HA",Y153="TV ALG TON",Y153="AFVALBEL-TON",Y153="TANKW1-TON"),0,W153*1000),IF(OR(X153="KG",X153="LTR"),IF(OR(LEFT(Y153,2)="R ",LEFT(Y153,2)="HA",LEFT(Y153,2)="VK",LEFT(Z153,2)="TO"),0,W153),IF(X153="M3",VLOOKUP(Z153,Data!A:B,2,0)*W153,IF(AND(OR(X153="KEER",X153="STUK"),OR(LEFT(Y153,2)="LE",LEFT(Y153,2)="EL",LEFT(Y153,2)="LV")),VLOOKUP(Z153,Data!A:B,2,0)*W153,IF(X153="MAAND",IF(LEFT(Z153,2)="AB",IF(OR(LEFT(Y153,3)="AB ",LEFT(Y153,3)="ABW"),0,VLOOKUP(Z153,Data!A:B,2,0)*W153*VLOOKUP(AJ153,Data!G:H,2,0)*((N153-M153+1)/30.4)),0),0)))))</f>
        <v>10</v>
      </c>
      <c r="AU153" s="62">
        <f t="shared" si="16"/>
        <v>0</v>
      </c>
      <c r="AV153" s="62">
        <f t="shared" si="17"/>
        <v>0</v>
      </c>
      <c r="AW153" s="47" t="str">
        <f>IFERROR(VLOOKUP(AS153,Data!M:S,2,0),"nee")</f>
        <v>ja</v>
      </c>
      <c r="AX153" s="63">
        <f>IF(facturen[[#This Row],[TNO gecertificeerd]]="nee",0,VLOOKUP(AS153,Data!M:S,3,0)*(AT153/1000))</f>
        <v>11.88</v>
      </c>
      <c r="AY153" s="63">
        <f>IF(facturen[[#This Row],[TNO gecertificeerd]]="nee",0,VLOOKUP(AS153,Data!M:S,4,0)*AT153)</f>
        <v>9.8000000000000007</v>
      </c>
      <c r="AZ153" s="63">
        <f>IF(facturen[[#This Row],[TNO gecertificeerd]]="nee",0,VLOOKUP(AS153,Data!M:S,5,0)*AT153)</f>
        <v>0</v>
      </c>
      <c r="BA153" s="63">
        <f>IF(facturen[[#This Row],[TNO gecertificeerd]]="nee",0,VLOOKUP(AS153,Data!M:S,6,0)*AT153)</f>
        <v>0.1</v>
      </c>
      <c r="BB153" s="63">
        <f>IF(facturen[[#This Row],[TNO gecertificeerd]]="nee",0,VLOOKUP(AS153,Data!M:S,7,0)*AT153)</f>
        <v>0.1</v>
      </c>
    </row>
    <row r="154" spans="1:54" x14ac:dyDescent="0.2">
      <c r="A154">
        <v>474431</v>
      </c>
      <c r="B154">
        <v>474487</v>
      </c>
      <c r="C154" t="s">
        <v>156</v>
      </c>
      <c r="D154" t="s">
        <v>601</v>
      </c>
      <c r="E154" t="s">
        <v>602</v>
      </c>
      <c r="F154">
        <v>2</v>
      </c>
      <c r="G154" t="s">
        <v>489</v>
      </c>
      <c r="H154" t="s">
        <v>367</v>
      </c>
      <c r="I154" t="s">
        <v>368</v>
      </c>
      <c r="J154" t="s">
        <v>59</v>
      </c>
      <c r="K154" t="s">
        <v>603</v>
      </c>
      <c r="L154" t="s">
        <v>604</v>
      </c>
      <c r="M154" s="57">
        <v>44490</v>
      </c>
      <c r="N154" s="57">
        <v>44490</v>
      </c>
      <c r="O154"/>
      <c r="P154"/>
      <c r="Q154"/>
      <c r="R154"/>
      <c r="S154"/>
      <c r="T154"/>
      <c r="U154" t="s">
        <v>605</v>
      </c>
      <c r="V154"/>
      <c r="W154">
        <v>4</v>
      </c>
      <c r="X154" t="s">
        <v>65</v>
      </c>
      <c r="Y154" t="s">
        <v>606</v>
      </c>
      <c r="Z154" t="s">
        <v>607</v>
      </c>
      <c r="AA154" t="s">
        <v>68</v>
      </c>
      <c r="AB154" t="s">
        <v>69</v>
      </c>
      <c r="AC154" t="s">
        <v>70</v>
      </c>
      <c r="AD154">
        <v>999</v>
      </c>
      <c r="AE154" t="s">
        <v>608</v>
      </c>
      <c r="AF154">
        <v>164</v>
      </c>
      <c r="AG154">
        <v>656</v>
      </c>
      <c r="AH154">
        <v>1004921702</v>
      </c>
      <c r="AI154">
        <v>800800</v>
      </c>
      <c r="AJ154"/>
      <c r="AK154"/>
      <c r="AL154" t="s">
        <v>72</v>
      </c>
      <c r="AM154" t="s">
        <v>73</v>
      </c>
      <c r="AN154" s="1"/>
      <c r="AO154" s="59">
        <f t="shared" si="19"/>
        <v>10</v>
      </c>
      <c r="AP154" s="59" t="str">
        <f>VLOOKUP(AO154,Data!J:K,2,0)</f>
        <v>Oktober</v>
      </c>
      <c r="AQ154" s="59">
        <f t="shared" si="14"/>
        <v>4</v>
      </c>
      <c r="AR154" s="60">
        <f t="shared" si="15"/>
        <v>2021</v>
      </c>
      <c r="AS154" s="60" t="str">
        <f>VLOOKUP(AD154,Data!D:E,2,0)</f>
        <v>Overig</v>
      </c>
      <c r="AT154" s="61">
        <f>IF(X154="TON",IF(OR(LEFT(Z154,2)="TO",LEFT(Y154,2)="HA",Y154="TV ALG TON",Y154="AFVALBEL-TON",Y154="TANKW1-TON"),0,W154*1000),IF(OR(X154="KG",X154="LTR"),IF(OR(LEFT(Y154,2)="R ",LEFT(Y154,2)="HA",LEFT(Y154,2)="VK",LEFT(Z154,2)="TO"),0,W154),IF(X154="M3",VLOOKUP(Z154,Data!A:B,2,0)*W154,IF(AND(OR(X154="KEER",X154="STUK"),OR(LEFT(Y154,2)="LE",LEFT(Y154,2)="EL",LEFT(Y154,2)="LV")),VLOOKUP(Z154,Data!A:B,2,0)*W154,IF(X154="MAAND",IF(LEFT(Z154,2)="AB",IF(OR(LEFT(Y154,3)="AB ",LEFT(Y154,3)="ABW"),0,VLOOKUP(Z154,Data!A:B,2,0)*W154*VLOOKUP(AJ154,Data!G:H,2,0)*((N154-M154+1)/30.4)),0),0)))))</f>
        <v>0</v>
      </c>
      <c r="AU154" s="62">
        <f t="shared" si="16"/>
        <v>656</v>
      </c>
      <c r="AV154" s="62">
        <f t="shared" si="17"/>
        <v>0</v>
      </c>
      <c r="AW154" s="47" t="str">
        <f>IFERROR(VLOOKUP(AS154,Data!M:S,2,0),"nee")</f>
        <v>nee</v>
      </c>
      <c r="AX154" s="63">
        <f>IF(facturen[[#This Row],[TNO gecertificeerd]]="nee",0,VLOOKUP(AS154,Data!M:S,3,0)*(AT154/1000))</f>
        <v>0</v>
      </c>
      <c r="AY154" s="63">
        <f>IF(facturen[[#This Row],[TNO gecertificeerd]]="nee",0,VLOOKUP(AS154,Data!M:S,4,0)*AT154)</f>
        <v>0</v>
      </c>
      <c r="AZ154" s="63">
        <f>IF(facturen[[#This Row],[TNO gecertificeerd]]="nee",0,VLOOKUP(AS154,Data!M:S,5,0)*AT154)</f>
        <v>0</v>
      </c>
      <c r="BA154" s="63">
        <f>IF(facturen[[#This Row],[TNO gecertificeerd]]="nee",0,VLOOKUP(AS154,Data!M:S,6,0)*AT154)</f>
        <v>0</v>
      </c>
      <c r="BB154" s="63">
        <f>IF(facturen[[#This Row],[TNO gecertificeerd]]="nee",0,VLOOKUP(AS154,Data!M:S,7,0)*AT154)</f>
        <v>0</v>
      </c>
    </row>
    <row r="155" spans="1:54" x14ac:dyDescent="0.2">
      <c r="A155">
        <v>474431</v>
      </c>
      <c r="B155">
        <v>474487</v>
      </c>
      <c r="C155" t="s">
        <v>156</v>
      </c>
      <c r="D155" t="s">
        <v>257</v>
      </c>
      <c r="E155" t="s">
        <v>56</v>
      </c>
      <c r="F155">
        <v>1</v>
      </c>
      <c r="G155" t="s">
        <v>156</v>
      </c>
      <c r="H155" t="s">
        <v>157</v>
      </c>
      <c r="I155" t="s">
        <v>158</v>
      </c>
      <c r="J155" t="s">
        <v>59</v>
      </c>
      <c r="K155" t="s">
        <v>258</v>
      </c>
      <c r="L155" t="s">
        <v>259</v>
      </c>
      <c r="M155" s="57">
        <v>44497</v>
      </c>
      <c r="N155" s="57">
        <v>44497</v>
      </c>
      <c r="O155" t="s">
        <v>160</v>
      </c>
      <c r="P155">
        <v>707100</v>
      </c>
      <c r="Q155" t="s">
        <v>317</v>
      </c>
      <c r="R155">
        <v>200101</v>
      </c>
      <c r="S155" t="s">
        <v>317</v>
      </c>
      <c r="T155" t="s">
        <v>318</v>
      </c>
      <c r="U155" t="s">
        <v>609</v>
      </c>
      <c r="V155" t="s">
        <v>359</v>
      </c>
      <c r="W155">
        <v>1</v>
      </c>
      <c r="X155" t="s">
        <v>65</v>
      </c>
      <c r="Y155" t="s">
        <v>360</v>
      </c>
      <c r="Z155" t="s">
        <v>361</v>
      </c>
      <c r="AA155" t="s">
        <v>68</v>
      </c>
      <c r="AB155" t="s">
        <v>69</v>
      </c>
      <c r="AC155" t="s">
        <v>70</v>
      </c>
      <c r="AD155">
        <v>140</v>
      </c>
      <c r="AE155" t="s">
        <v>362</v>
      </c>
      <c r="AF155">
        <v>0</v>
      </c>
      <c r="AG155">
        <v>0</v>
      </c>
      <c r="AH155">
        <v>1005004563</v>
      </c>
      <c r="AI155">
        <v>800100</v>
      </c>
      <c r="AJ155"/>
      <c r="AK155" t="s">
        <v>363</v>
      </c>
      <c r="AL155" t="s">
        <v>72</v>
      </c>
      <c r="AM155" t="s">
        <v>73</v>
      </c>
      <c r="AN155" s="1"/>
      <c r="AO155" s="59">
        <f t="shared" si="19"/>
        <v>10</v>
      </c>
      <c r="AP155" s="59" t="str">
        <f>VLOOKUP(AO155,Data!J:K,2,0)</f>
        <v>Oktober</v>
      </c>
      <c r="AQ155" s="59">
        <f t="shared" si="14"/>
        <v>4</v>
      </c>
      <c r="AR155" s="60">
        <f t="shared" si="15"/>
        <v>2021</v>
      </c>
      <c r="AS155" s="60" t="str">
        <f>VLOOKUP(AD155,Data!D:E,2,0)</f>
        <v>Folie/kunststoffen</v>
      </c>
      <c r="AT155" s="61">
        <f>IF(X155="TON",IF(OR(LEFT(Z155,2)="TO",LEFT(Y155,2)="HA",Y155="TV ALG TON",Y155="AFVALBEL-TON",Y155="TANKW1-TON"),0,W155*1000),IF(OR(X155="KG",X155="LTR"),IF(OR(LEFT(Y155,2)="R ",LEFT(Y155,2)="HA",LEFT(Y155,2)="VK",LEFT(Z155,2)="TO"),0,W155),IF(X155="M3",VLOOKUP(Z155,Data!A:B,2,0)*W155,IF(AND(OR(X155="KEER",X155="STUK"),OR(LEFT(Y155,2)="LE",LEFT(Y155,2)="EL",LEFT(Y155,2)="LV")),VLOOKUP(Z155,Data!A:B,2,0)*W155,IF(X155="MAAND",IF(LEFT(Z155,2)="AB",IF(OR(LEFT(Y155,3)="AB ",LEFT(Y155,3)="ABW"),0,VLOOKUP(Z155,Data!A:B,2,0)*W155*VLOOKUP(AJ155,Data!G:H,2,0)*((N155-M155+1)/30.4)),0),0)))))</f>
        <v>10</v>
      </c>
      <c r="AU155" s="62">
        <f t="shared" si="16"/>
        <v>0</v>
      </c>
      <c r="AV155" s="62">
        <f t="shared" si="17"/>
        <v>0</v>
      </c>
      <c r="AW155" s="47" t="str">
        <f>IFERROR(VLOOKUP(AS155,Data!M:S,2,0),"nee")</f>
        <v>ja</v>
      </c>
      <c r="AX155" s="63">
        <f>IF(facturen[[#This Row],[TNO gecertificeerd]]="nee",0,VLOOKUP(AS155,Data!M:S,3,0)*(AT155/1000))</f>
        <v>11.88</v>
      </c>
      <c r="AY155" s="63">
        <f>IF(facturen[[#This Row],[TNO gecertificeerd]]="nee",0,VLOOKUP(AS155,Data!M:S,4,0)*AT155)</f>
        <v>9.8000000000000007</v>
      </c>
      <c r="AZ155" s="63">
        <f>IF(facturen[[#This Row],[TNO gecertificeerd]]="nee",0,VLOOKUP(AS155,Data!M:S,5,0)*AT155)</f>
        <v>0</v>
      </c>
      <c r="BA155" s="63">
        <f>IF(facturen[[#This Row],[TNO gecertificeerd]]="nee",0,VLOOKUP(AS155,Data!M:S,6,0)*AT155)</f>
        <v>0.1</v>
      </c>
      <c r="BB155" s="63">
        <f>IF(facturen[[#This Row],[TNO gecertificeerd]]="nee",0,VLOOKUP(AS155,Data!M:S,7,0)*AT155)</f>
        <v>0.1</v>
      </c>
    </row>
    <row r="156" spans="1:54" x14ac:dyDescent="0.2">
      <c r="A156">
        <v>474431</v>
      </c>
      <c r="B156">
        <v>474477</v>
      </c>
      <c r="C156" t="s">
        <v>121</v>
      </c>
      <c r="D156" t="s">
        <v>257</v>
      </c>
      <c r="E156" t="s">
        <v>56</v>
      </c>
      <c r="F156">
        <v>1</v>
      </c>
      <c r="G156" t="s">
        <v>121</v>
      </c>
      <c r="H156" t="s">
        <v>122</v>
      </c>
      <c r="I156" t="s">
        <v>123</v>
      </c>
      <c r="J156" t="s">
        <v>59</v>
      </c>
      <c r="K156" t="s">
        <v>315</v>
      </c>
      <c r="L156" t="s">
        <v>316</v>
      </c>
      <c r="M156" s="57">
        <v>44505</v>
      </c>
      <c r="N156" s="57">
        <v>44505</v>
      </c>
      <c r="O156" t="s">
        <v>125</v>
      </c>
      <c r="P156">
        <v>707100</v>
      </c>
      <c r="Q156" t="s">
        <v>317</v>
      </c>
      <c r="R156">
        <v>200101</v>
      </c>
      <c r="S156" t="s">
        <v>317</v>
      </c>
      <c r="T156" t="s">
        <v>318</v>
      </c>
      <c r="U156" t="s">
        <v>610</v>
      </c>
      <c r="V156" t="s">
        <v>127</v>
      </c>
      <c r="W156">
        <v>1</v>
      </c>
      <c r="X156" t="s">
        <v>65</v>
      </c>
      <c r="Y156" t="s">
        <v>320</v>
      </c>
      <c r="Z156" t="s">
        <v>321</v>
      </c>
      <c r="AA156" t="s">
        <v>68</v>
      </c>
      <c r="AB156" t="s">
        <v>69</v>
      </c>
      <c r="AC156" t="s">
        <v>70</v>
      </c>
      <c r="AD156">
        <v>30</v>
      </c>
      <c r="AE156" t="s">
        <v>322</v>
      </c>
      <c r="AF156">
        <v>11.08</v>
      </c>
      <c r="AG156">
        <v>11.08</v>
      </c>
      <c r="AH156">
        <v>1005004563</v>
      </c>
      <c r="AI156">
        <v>800100</v>
      </c>
      <c r="AJ156"/>
      <c r="AK156" t="s">
        <v>343</v>
      </c>
      <c r="AL156" t="s">
        <v>72</v>
      </c>
      <c r="AM156" t="s">
        <v>73</v>
      </c>
      <c r="AN156" s="1"/>
      <c r="AO156" s="59">
        <f t="shared" si="19"/>
        <v>11</v>
      </c>
      <c r="AP156" s="59" t="str">
        <f>VLOOKUP(AO156,Data!J:K,2,0)</f>
        <v>November</v>
      </c>
      <c r="AQ156" s="59">
        <f t="shared" si="14"/>
        <v>4</v>
      </c>
      <c r="AR156" s="60">
        <f t="shared" si="15"/>
        <v>2021</v>
      </c>
      <c r="AS156" s="60" t="str">
        <f>VLOOKUP(AD156,Data!D:E,2,0)</f>
        <v>Papier/Karton</v>
      </c>
      <c r="AT156" s="61">
        <f>IF(X156="TON",IF(OR(LEFT(Z156,2)="TO",LEFT(Y156,2)="HA",Y156="TV ALG TON",Y156="AFVALBEL-TON",Y156="TANKW1-TON"),0,W156*1000),IF(OR(X156="KG",X156="LTR"),IF(OR(LEFT(Y156,2)="R ",LEFT(Y156,2)="HA",LEFT(Y156,2)="VK",LEFT(Z156,2)="TO"),0,W156),IF(X156="M3",VLOOKUP(Z156,Data!A:B,2,0)*W156,IF(AND(OR(X156="KEER",X156="STUK"),OR(LEFT(Y156,2)="LE",LEFT(Y156,2)="EL",LEFT(Y156,2)="LV")),VLOOKUP(Z156,Data!A:B,2,0)*W156,IF(X156="MAAND",IF(LEFT(Z156,2)="AB",IF(OR(LEFT(Y156,3)="AB ",LEFT(Y156,3)="ABW"),0,VLOOKUP(Z156,Data!A:B,2,0)*W156*VLOOKUP(AJ156,Data!G:H,2,0)*((N156-M156+1)/30.4)),0),0)))))</f>
        <v>28</v>
      </c>
      <c r="AU156" s="62">
        <f t="shared" si="16"/>
        <v>11.08</v>
      </c>
      <c r="AV156" s="62">
        <f t="shared" si="17"/>
        <v>0</v>
      </c>
      <c r="AW156" s="47" t="str">
        <f>IFERROR(VLOOKUP(AS156,Data!M:S,2,0),"nee")</f>
        <v>ja</v>
      </c>
      <c r="AX156" s="63">
        <f>IF(facturen[[#This Row],[TNO gecertificeerd]]="nee",0,VLOOKUP(AS156,Data!M:S,3,0)*(AT156/1000))</f>
        <v>4.1440000000000001</v>
      </c>
      <c r="AY156" s="63">
        <f>IF(facturen[[#This Row],[TNO gecertificeerd]]="nee",0,VLOOKUP(AS156,Data!M:S,4,0)*AT156)</f>
        <v>22.12</v>
      </c>
      <c r="AZ156" s="63">
        <f>IF(facturen[[#This Row],[TNO gecertificeerd]]="nee",0,VLOOKUP(AS156,Data!M:S,5,0)*AT156)</f>
        <v>2.2400000000000002</v>
      </c>
      <c r="BA156" s="63">
        <f>IF(facturen[[#This Row],[TNO gecertificeerd]]="nee",0,VLOOKUP(AS156,Data!M:S,6,0)*AT156)</f>
        <v>2.2400000000000002</v>
      </c>
      <c r="BB156" s="63">
        <f>IF(facturen[[#This Row],[TNO gecertificeerd]]="nee",0,VLOOKUP(AS156,Data!M:S,7,0)*AT156)</f>
        <v>1.4000000000000001</v>
      </c>
    </row>
    <row r="157" spans="1:54" x14ac:dyDescent="0.2">
      <c r="A157">
        <v>474431</v>
      </c>
      <c r="B157">
        <v>474487</v>
      </c>
      <c r="C157" t="s">
        <v>156</v>
      </c>
      <c r="D157" t="s">
        <v>257</v>
      </c>
      <c r="E157" t="s">
        <v>56</v>
      </c>
      <c r="F157">
        <v>1</v>
      </c>
      <c r="G157" t="s">
        <v>156</v>
      </c>
      <c r="H157" t="s">
        <v>157</v>
      </c>
      <c r="I157" t="s">
        <v>158</v>
      </c>
      <c r="J157" t="s">
        <v>59</v>
      </c>
      <c r="K157" t="s">
        <v>377</v>
      </c>
      <c r="L157" t="s">
        <v>334</v>
      </c>
      <c r="M157" s="57">
        <v>44516</v>
      </c>
      <c r="N157" s="57">
        <v>44516</v>
      </c>
      <c r="O157" t="s">
        <v>160</v>
      </c>
      <c r="P157">
        <v>707100</v>
      </c>
      <c r="Q157" t="s">
        <v>317</v>
      </c>
      <c r="R157">
        <v>200101</v>
      </c>
      <c r="S157" t="s">
        <v>317</v>
      </c>
      <c r="T157" t="s">
        <v>318</v>
      </c>
      <c r="U157" t="s">
        <v>611</v>
      </c>
      <c r="V157" t="s">
        <v>306</v>
      </c>
      <c r="W157">
        <v>2</v>
      </c>
      <c r="X157" t="s">
        <v>265</v>
      </c>
      <c r="Y157" t="s">
        <v>336</v>
      </c>
      <c r="Z157" t="s">
        <v>337</v>
      </c>
      <c r="AA157" t="s">
        <v>68</v>
      </c>
      <c r="AB157" t="s">
        <v>69</v>
      </c>
      <c r="AC157" t="s">
        <v>70</v>
      </c>
      <c r="AD157">
        <v>30</v>
      </c>
      <c r="AE157" t="s">
        <v>338</v>
      </c>
      <c r="AF157">
        <v>0</v>
      </c>
      <c r="AG157">
        <v>0</v>
      </c>
      <c r="AH157">
        <v>1005004563</v>
      </c>
      <c r="AI157">
        <v>800100</v>
      </c>
      <c r="AJ157"/>
      <c r="AK157" t="s">
        <v>323</v>
      </c>
      <c r="AL157" t="s">
        <v>204</v>
      </c>
      <c r="AM157" t="s">
        <v>73</v>
      </c>
      <c r="AN157" s="1"/>
      <c r="AO157" s="59">
        <f t="shared" si="19"/>
        <v>11</v>
      </c>
      <c r="AP157" s="59" t="str">
        <f>VLOOKUP(AO157,Data!J:K,2,0)</f>
        <v>November</v>
      </c>
      <c r="AQ157" s="59">
        <f t="shared" si="14"/>
        <v>4</v>
      </c>
      <c r="AR157" s="60">
        <f t="shared" si="15"/>
        <v>2021</v>
      </c>
      <c r="AS157" s="60" t="str">
        <f>VLOOKUP(AD157,Data!D:E,2,0)</f>
        <v>Papier/Karton</v>
      </c>
      <c r="AT157" s="61">
        <f>IF(X157="TON",IF(OR(LEFT(Z157,2)="TO",LEFT(Y157,2)="HA",Y157="TV ALG TON",Y157="AFVALBEL-TON",Y157="TANKW1-TON"),0,W157*1000),IF(OR(X157="KG",X157="LTR"),IF(OR(LEFT(Y157,2)="R ",LEFT(Y157,2)="HA",LEFT(Y157,2)="VK",LEFT(Z157,2)="TO"),0,W157),IF(X157="M3",VLOOKUP(Z157,Data!A:B,2,0)*W157,IF(AND(OR(X157="KEER",X157="STUK"),OR(LEFT(Y157,2)="LE",LEFT(Y157,2)="EL",LEFT(Y157,2)="LV")),VLOOKUP(Z157,Data!A:B,2,0)*W157,IF(X157="MAAND",IF(LEFT(Z157,2)="AB",IF(OR(LEFT(Y157,3)="AB ",LEFT(Y157,3)="ABW"),0,VLOOKUP(Z157,Data!A:B,2,0)*W157*VLOOKUP(AJ157,Data!G:H,2,0)*((N157-M157+1)/30.4)),0),0)))))</f>
        <v>0</v>
      </c>
      <c r="AU157" s="62">
        <f t="shared" si="16"/>
        <v>0</v>
      </c>
      <c r="AV157" s="62">
        <f t="shared" si="17"/>
        <v>0</v>
      </c>
      <c r="AW157" s="47" t="str">
        <f>IFERROR(VLOOKUP(AS157,Data!M:S,2,0),"nee")</f>
        <v>ja</v>
      </c>
      <c r="AX157" s="63">
        <f>IF(facturen[[#This Row],[TNO gecertificeerd]]="nee",0,VLOOKUP(AS157,Data!M:S,3,0)*(AT157/1000))</f>
        <v>0</v>
      </c>
      <c r="AY157" s="63">
        <f>IF(facturen[[#This Row],[TNO gecertificeerd]]="nee",0,VLOOKUP(AS157,Data!M:S,4,0)*AT157)</f>
        <v>0</v>
      </c>
      <c r="AZ157" s="63">
        <f>IF(facturen[[#This Row],[TNO gecertificeerd]]="nee",0,VLOOKUP(AS157,Data!M:S,5,0)*AT157)</f>
        <v>0</v>
      </c>
      <c r="BA157" s="63">
        <f>IF(facturen[[#This Row],[TNO gecertificeerd]]="nee",0,VLOOKUP(AS157,Data!M:S,6,0)*AT157)</f>
        <v>0</v>
      </c>
      <c r="BB157" s="63">
        <f>IF(facturen[[#This Row],[TNO gecertificeerd]]="nee",0,VLOOKUP(AS157,Data!M:S,7,0)*AT157)</f>
        <v>0</v>
      </c>
    </row>
    <row r="158" spans="1:54" x14ac:dyDescent="0.2">
      <c r="A158">
        <v>474431</v>
      </c>
      <c r="B158">
        <v>474482</v>
      </c>
      <c r="C158" t="s">
        <v>137</v>
      </c>
      <c r="D158" t="s">
        <v>565</v>
      </c>
      <c r="E158" t="s">
        <v>566</v>
      </c>
      <c r="F158">
        <v>1</v>
      </c>
      <c r="G158" t="s">
        <v>137</v>
      </c>
      <c r="H158" t="s">
        <v>138</v>
      </c>
      <c r="I158" t="s">
        <v>139</v>
      </c>
      <c r="J158" t="s">
        <v>90</v>
      </c>
      <c r="K158" t="s">
        <v>567</v>
      </c>
      <c r="L158" t="s">
        <v>568</v>
      </c>
      <c r="M158" s="57">
        <v>44469</v>
      </c>
      <c r="N158" s="57">
        <v>44469</v>
      </c>
      <c r="O158" t="s">
        <v>569</v>
      </c>
      <c r="P158"/>
      <c r="Q158"/>
      <c r="R158"/>
      <c r="S158"/>
      <c r="T158"/>
      <c r="U158" t="s">
        <v>612</v>
      </c>
      <c r="V158" t="s">
        <v>571</v>
      </c>
      <c r="W158">
        <v>-28</v>
      </c>
      <c r="X158" t="s">
        <v>593</v>
      </c>
      <c r="Y158" t="s">
        <v>594</v>
      </c>
      <c r="Z158" t="s">
        <v>595</v>
      </c>
      <c r="AA158" t="s">
        <v>68</v>
      </c>
      <c r="AB158" t="s">
        <v>69</v>
      </c>
      <c r="AC158" t="s">
        <v>70</v>
      </c>
      <c r="AD158">
        <v>30</v>
      </c>
      <c r="AE158" t="s">
        <v>596</v>
      </c>
      <c r="AF158">
        <v>4.5</v>
      </c>
      <c r="AG158">
        <v>-126</v>
      </c>
      <c r="AH158">
        <v>1004975384</v>
      </c>
      <c r="AI158">
        <v>800000</v>
      </c>
      <c r="AJ158"/>
      <c r="AK158"/>
      <c r="AL158" t="s">
        <v>204</v>
      </c>
      <c r="AM158" t="s">
        <v>73</v>
      </c>
      <c r="AN158" s="1"/>
      <c r="AO158" s="59">
        <f t="shared" si="19"/>
        <v>9</v>
      </c>
      <c r="AP158" s="59" t="str">
        <f>VLOOKUP(AO158,Data!J:K,2,0)</f>
        <v>September</v>
      </c>
      <c r="AQ158" s="59">
        <f t="shared" si="14"/>
        <v>3</v>
      </c>
      <c r="AR158" s="60">
        <f t="shared" si="15"/>
        <v>2021</v>
      </c>
      <c r="AS158" s="60" t="str">
        <f>VLOOKUP(AD158,Data!D:E,2,0)</f>
        <v>Papier/Karton</v>
      </c>
      <c r="AT158" s="61">
        <f>IF(X158="TON",IF(OR(LEFT(Z158,2)="TO",LEFT(Y158,2)="HA",Y158="TV ALG TON",Y158="AFVALBEL-TON",Y158="TANKW1-TON"),0,W158*1000),IF(OR(X158="KG",X158="LTR"),IF(OR(LEFT(Y158,2)="R ",LEFT(Y158,2)="HA",LEFT(Y158,2)="VK",LEFT(Z158,2)="TO"),0,W158),IF(X158="M3",VLOOKUP(Z158,Data!A:B,2,0)*W158,IF(AND(OR(X158="KEER",X158="STUK"),OR(LEFT(Y158,2)="LE",LEFT(Y158,2)="EL",LEFT(Y158,2)="LV")),VLOOKUP(Z158,Data!A:B,2,0)*W158,IF(X158="MAAND",IF(LEFT(Z158,2)="AB",IF(OR(LEFT(Y158,3)="AB ",LEFT(Y158,3)="ABW"),0,VLOOKUP(Z158,Data!A:B,2,0)*W158*VLOOKUP(AJ158,Data!G:H,2,0)*((N158-M158+1)/30.4)),0),0)))))</f>
        <v>0</v>
      </c>
      <c r="AU158" s="62">
        <f t="shared" si="16"/>
        <v>-126</v>
      </c>
      <c r="AV158" s="62">
        <f t="shared" si="17"/>
        <v>0</v>
      </c>
      <c r="AW158" s="47" t="str">
        <f>IFERROR(VLOOKUP(AS158,Data!M:S,2,0),"nee")</f>
        <v>ja</v>
      </c>
      <c r="AX158" s="63">
        <f>IF(facturen[[#This Row],[TNO gecertificeerd]]="nee",0,VLOOKUP(AS158,Data!M:S,3,0)*(AT158/1000))</f>
        <v>0</v>
      </c>
      <c r="AY158" s="63">
        <f>IF(facturen[[#This Row],[TNO gecertificeerd]]="nee",0,VLOOKUP(AS158,Data!M:S,4,0)*AT158)</f>
        <v>0</v>
      </c>
      <c r="AZ158" s="63">
        <f>IF(facturen[[#This Row],[TNO gecertificeerd]]="nee",0,VLOOKUP(AS158,Data!M:S,5,0)*AT158)</f>
        <v>0</v>
      </c>
      <c r="BA158" s="63">
        <f>IF(facturen[[#This Row],[TNO gecertificeerd]]="nee",0,VLOOKUP(AS158,Data!M:S,6,0)*AT158)</f>
        <v>0</v>
      </c>
      <c r="BB158" s="63">
        <f>IF(facturen[[#This Row],[TNO gecertificeerd]]="nee",0,VLOOKUP(AS158,Data!M:S,7,0)*AT158)</f>
        <v>0</v>
      </c>
    </row>
    <row r="159" spans="1:54" x14ac:dyDescent="0.2">
      <c r="A159">
        <v>474431</v>
      </c>
      <c r="B159">
        <v>474482</v>
      </c>
      <c r="C159" t="s">
        <v>137</v>
      </c>
      <c r="D159" t="s">
        <v>565</v>
      </c>
      <c r="E159" t="s">
        <v>566</v>
      </c>
      <c r="F159">
        <v>1</v>
      </c>
      <c r="G159" t="s">
        <v>137</v>
      </c>
      <c r="H159" t="s">
        <v>138</v>
      </c>
      <c r="I159" t="s">
        <v>139</v>
      </c>
      <c r="J159" t="s">
        <v>90</v>
      </c>
      <c r="K159" t="s">
        <v>567</v>
      </c>
      <c r="L159" t="s">
        <v>568</v>
      </c>
      <c r="M159" s="57">
        <v>44469</v>
      </c>
      <c r="N159" s="57">
        <v>44469</v>
      </c>
      <c r="O159" t="s">
        <v>569</v>
      </c>
      <c r="P159"/>
      <c r="Q159"/>
      <c r="R159"/>
      <c r="S159"/>
      <c r="T159"/>
      <c r="U159" t="s">
        <v>612</v>
      </c>
      <c r="V159"/>
      <c r="W159">
        <v>-1</v>
      </c>
      <c r="X159" t="s">
        <v>265</v>
      </c>
      <c r="Y159" t="s">
        <v>613</v>
      </c>
      <c r="Z159" t="s">
        <v>614</v>
      </c>
      <c r="AA159" t="s">
        <v>68</v>
      </c>
      <c r="AB159" t="s">
        <v>69</v>
      </c>
      <c r="AC159" t="s">
        <v>70</v>
      </c>
      <c r="AD159">
        <v>999</v>
      </c>
      <c r="AE159" t="s">
        <v>615</v>
      </c>
      <c r="AF159">
        <v>7.43</v>
      </c>
      <c r="AG159">
        <v>-7.43</v>
      </c>
      <c r="AH159">
        <v>1004975384</v>
      </c>
      <c r="AI159">
        <v>800997</v>
      </c>
      <c r="AJ159"/>
      <c r="AK159"/>
      <c r="AL159" t="s">
        <v>72</v>
      </c>
      <c r="AM159" t="s">
        <v>73</v>
      </c>
      <c r="AN159" s="1"/>
      <c r="AO159" s="59">
        <f t="shared" si="19"/>
        <v>9</v>
      </c>
      <c r="AP159" s="59" t="str">
        <f>VLOOKUP(AO159,Data!J:K,2,0)</f>
        <v>September</v>
      </c>
      <c r="AQ159" s="59">
        <f t="shared" si="14"/>
        <v>3</v>
      </c>
      <c r="AR159" s="60">
        <f t="shared" si="15"/>
        <v>2021</v>
      </c>
      <c r="AS159" s="60" t="str">
        <f>VLOOKUP(AD159,Data!D:E,2,0)</f>
        <v>Overig</v>
      </c>
      <c r="AT159" s="61">
        <f>IF(X159="TON",IF(OR(LEFT(Z159,2)="TO",LEFT(Y159,2)="HA",Y159="TV ALG TON",Y159="AFVALBEL-TON",Y159="TANKW1-TON"),0,W159*1000),IF(OR(X159="KG",X159="LTR"),IF(OR(LEFT(Y159,2)="R ",LEFT(Y159,2)="HA",LEFT(Y159,2)="VK",LEFT(Z159,2)="TO"),0,W159),IF(X159="M3",VLOOKUP(Z159,Data!A:B,2,0)*W159,IF(AND(OR(X159="KEER",X159="STUK"),OR(LEFT(Y159,2)="LE",LEFT(Y159,2)="EL",LEFT(Y159,2)="LV")),VLOOKUP(Z159,Data!A:B,2,0)*W159,IF(X159="MAAND",IF(LEFT(Z159,2)="AB",IF(OR(LEFT(Y159,3)="AB ",LEFT(Y159,3)="ABW"),0,VLOOKUP(Z159,Data!A:B,2,0)*W159*VLOOKUP(AJ159,Data!G:H,2,0)*((N159-M159+1)/30.4)),0),0)))))</f>
        <v>0</v>
      </c>
      <c r="AU159" s="62">
        <f t="shared" si="16"/>
        <v>-7.43</v>
      </c>
      <c r="AV159" s="62">
        <f t="shared" si="17"/>
        <v>0</v>
      </c>
      <c r="AW159" s="47" t="str">
        <f>IFERROR(VLOOKUP(AS159,Data!M:S,2,0),"nee")</f>
        <v>nee</v>
      </c>
      <c r="AX159" s="63">
        <f>IF(facturen[[#This Row],[TNO gecertificeerd]]="nee",0,VLOOKUP(AS159,Data!M:S,3,0)*(AT159/1000))</f>
        <v>0</v>
      </c>
      <c r="AY159" s="63">
        <f>IF(facturen[[#This Row],[TNO gecertificeerd]]="nee",0,VLOOKUP(AS159,Data!M:S,4,0)*AT159)</f>
        <v>0</v>
      </c>
      <c r="AZ159" s="63">
        <f>IF(facturen[[#This Row],[TNO gecertificeerd]]="nee",0,VLOOKUP(AS159,Data!M:S,5,0)*AT159)</f>
        <v>0</v>
      </c>
      <c r="BA159" s="63">
        <f>IF(facturen[[#This Row],[TNO gecertificeerd]]="nee",0,VLOOKUP(AS159,Data!M:S,6,0)*AT159)</f>
        <v>0</v>
      </c>
      <c r="BB159" s="63">
        <f>IF(facturen[[#This Row],[TNO gecertificeerd]]="nee",0,VLOOKUP(AS159,Data!M:S,7,0)*AT159)</f>
        <v>0</v>
      </c>
    </row>
    <row r="160" spans="1:54" x14ac:dyDescent="0.2">
      <c r="A160">
        <v>474431</v>
      </c>
      <c r="B160">
        <v>474487</v>
      </c>
      <c r="C160" t="s">
        <v>156</v>
      </c>
      <c r="D160" t="s">
        <v>257</v>
      </c>
      <c r="E160" t="s">
        <v>56</v>
      </c>
      <c r="F160">
        <v>1</v>
      </c>
      <c r="G160" t="s">
        <v>156</v>
      </c>
      <c r="H160" t="s">
        <v>157</v>
      </c>
      <c r="I160" t="s">
        <v>158</v>
      </c>
      <c r="J160" t="s">
        <v>59</v>
      </c>
      <c r="K160" t="s">
        <v>258</v>
      </c>
      <c r="L160" t="s">
        <v>259</v>
      </c>
      <c r="M160" s="57">
        <v>44525</v>
      </c>
      <c r="N160" s="57">
        <v>44525</v>
      </c>
      <c r="O160" t="s">
        <v>160</v>
      </c>
      <c r="P160">
        <v>707100</v>
      </c>
      <c r="Q160" t="s">
        <v>317</v>
      </c>
      <c r="R160">
        <v>200101</v>
      </c>
      <c r="S160" t="s">
        <v>317</v>
      </c>
      <c r="T160" t="s">
        <v>318</v>
      </c>
      <c r="U160" t="s">
        <v>616</v>
      </c>
      <c r="V160" t="s">
        <v>359</v>
      </c>
      <c r="W160">
        <v>1</v>
      </c>
      <c r="X160" t="s">
        <v>65</v>
      </c>
      <c r="Y160" t="s">
        <v>360</v>
      </c>
      <c r="Z160" t="s">
        <v>361</v>
      </c>
      <c r="AA160" t="s">
        <v>68</v>
      </c>
      <c r="AB160" t="s">
        <v>69</v>
      </c>
      <c r="AC160" t="s">
        <v>70</v>
      </c>
      <c r="AD160">
        <v>140</v>
      </c>
      <c r="AE160" t="s">
        <v>362</v>
      </c>
      <c r="AF160">
        <v>0</v>
      </c>
      <c r="AG160">
        <v>0</v>
      </c>
      <c r="AH160">
        <v>1005004563</v>
      </c>
      <c r="AI160">
        <v>800100</v>
      </c>
      <c r="AJ160"/>
      <c r="AK160" t="s">
        <v>363</v>
      </c>
      <c r="AL160" t="s">
        <v>72</v>
      </c>
      <c r="AM160" t="s">
        <v>73</v>
      </c>
      <c r="AN160" s="1"/>
      <c r="AO160" s="59">
        <f t="shared" ref="AO160:AO223" si="20">MONTH(M160)</f>
        <v>11</v>
      </c>
      <c r="AP160" s="59" t="str">
        <f>VLOOKUP(AO160,Data!J:K,2,0)</f>
        <v>November</v>
      </c>
      <c r="AQ160" s="59">
        <f t="shared" si="14"/>
        <v>4</v>
      </c>
      <c r="AR160" s="60">
        <f t="shared" si="15"/>
        <v>2021</v>
      </c>
      <c r="AS160" s="60" t="str">
        <f>VLOOKUP(AD160,Data!D:E,2,0)</f>
        <v>Folie/kunststoffen</v>
      </c>
      <c r="AT160" s="61">
        <f>IF(X160="TON",IF(OR(LEFT(Z160,2)="TO",LEFT(Y160,2)="HA",Y160="TV ALG TON",Y160="AFVALBEL-TON",Y160="TANKW1-TON"),0,W160*1000),IF(OR(X160="KG",X160="LTR"),IF(OR(LEFT(Y160,2)="R ",LEFT(Y160,2)="HA",LEFT(Y160,2)="VK",LEFT(Z160,2)="TO"),0,W160),IF(X160="M3",VLOOKUP(Z160,Data!A:B,2,0)*W160,IF(AND(OR(X160="KEER",X160="STUK"),OR(LEFT(Y160,2)="LE",LEFT(Y160,2)="EL",LEFT(Y160,2)="LV")),VLOOKUP(Z160,Data!A:B,2,0)*W160,IF(X160="MAAND",IF(LEFT(Z160,2)="AB",IF(OR(LEFT(Y160,3)="AB ",LEFT(Y160,3)="ABW"),0,VLOOKUP(Z160,Data!A:B,2,0)*W160*VLOOKUP(AJ160,Data!G:H,2,0)*((N160-M160+1)/30.4)),0),0)))))</f>
        <v>10</v>
      </c>
      <c r="AU160" s="62">
        <f t="shared" si="16"/>
        <v>0</v>
      </c>
      <c r="AV160" s="62">
        <f t="shared" si="17"/>
        <v>0</v>
      </c>
      <c r="AW160" s="47" t="str">
        <f>IFERROR(VLOOKUP(AS160,Data!M:S,2,0),"nee")</f>
        <v>ja</v>
      </c>
      <c r="AX160" s="63">
        <f>IF(facturen[[#This Row],[TNO gecertificeerd]]="nee",0,VLOOKUP(AS160,Data!M:S,3,0)*(AT160/1000))</f>
        <v>11.88</v>
      </c>
      <c r="AY160" s="63">
        <f>IF(facturen[[#This Row],[TNO gecertificeerd]]="nee",0,VLOOKUP(AS160,Data!M:S,4,0)*AT160)</f>
        <v>9.8000000000000007</v>
      </c>
      <c r="AZ160" s="63">
        <f>IF(facturen[[#This Row],[TNO gecertificeerd]]="nee",0,VLOOKUP(AS160,Data!M:S,5,0)*AT160)</f>
        <v>0</v>
      </c>
      <c r="BA160" s="63">
        <f>IF(facturen[[#This Row],[TNO gecertificeerd]]="nee",0,VLOOKUP(AS160,Data!M:S,6,0)*AT160)</f>
        <v>0.1</v>
      </c>
      <c r="BB160" s="63">
        <f>IF(facturen[[#This Row],[TNO gecertificeerd]]="nee",0,VLOOKUP(AS160,Data!M:S,7,0)*AT160)</f>
        <v>0.1</v>
      </c>
    </row>
    <row r="161" spans="1:54" x14ac:dyDescent="0.2">
      <c r="A161">
        <v>474431</v>
      </c>
      <c r="B161">
        <v>474487</v>
      </c>
      <c r="C161" t="s">
        <v>156</v>
      </c>
      <c r="D161" t="s">
        <v>194</v>
      </c>
      <c r="E161" t="s">
        <v>195</v>
      </c>
      <c r="F161">
        <v>1</v>
      </c>
      <c r="G161" t="s">
        <v>156</v>
      </c>
      <c r="H161" t="s">
        <v>157</v>
      </c>
      <c r="I161" t="s">
        <v>158</v>
      </c>
      <c r="J161" t="s">
        <v>59</v>
      </c>
      <c r="K161" t="s">
        <v>196</v>
      </c>
      <c r="L161" t="s">
        <v>197</v>
      </c>
      <c r="M161" s="57">
        <v>44531</v>
      </c>
      <c r="N161" s="57">
        <v>44531</v>
      </c>
      <c r="O161" t="s">
        <v>160</v>
      </c>
      <c r="P161">
        <v>1120100</v>
      </c>
      <c r="Q161" t="s">
        <v>198</v>
      </c>
      <c r="R161">
        <v>20304</v>
      </c>
      <c r="S161" t="s">
        <v>198</v>
      </c>
      <c r="T161">
        <v>108600000181</v>
      </c>
      <c r="U161" t="s">
        <v>617</v>
      </c>
      <c r="V161" t="s">
        <v>200</v>
      </c>
      <c r="W161">
        <v>1</v>
      </c>
      <c r="X161" t="s">
        <v>65</v>
      </c>
      <c r="Y161" t="s">
        <v>201</v>
      </c>
      <c r="Z161" t="s">
        <v>202</v>
      </c>
      <c r="AA161" t="s">
        <v>68</v>
      </c>
      <c r="AB161" t="s">
        <v>69</v>
      </c>
      <c r="AC161" t="s">
        <v>70</v>
      </c>
      <c r="AD161">
        <v>90</v>
      </c>
      <c r="AE161" t="s">
        <v>203</v>
      </c>
      <c r="AF161">
        <v>0</v>
      </c>
      <c r="AG161">
        <v>0</v>
      </c>
      <c r="AH161">
        <v>1005092394</v>
      </c>
      <c r="AI161">
        <v>800100</v>
      </c>
      <c r="AJ161"/>
      <c r="AK161">
        <v>310006</v>
      </c>
      <c r="AL161" t="s">
        <v>204</v>
      </c>
      <c r="AM161" t="s">
        <v>73</v>
      </c>
      <c r="AN161" s="1"/>
      <c r="AO161" s="59">
        <f t="shared" si="20"/>
        <v>12</v>
      </c>
      <c r="AP161" s="59" t="str">
        <f>VLOOKUP(AO161,Data!J:K,2,0)</f>
        <v>December</v>
      </c>
      <c r="AQ161" s="59">
        <f t="shared" si="14"/>
        <v>4</v>
      </c>
      <c r="AR161" s="60">
        <f t="shared" si="15"/>
        <v>2021</v>
      </c>
      <c r="AS161" s="60" t="str">
        <f>VLOOKUP(AD161,Data!D:E,2,0)</f>
        <v>Swill</v>
      </c>
      <c r="AT161" s="61">
        <f>IF(X161="TON",IF(OR(LEFT(Z161,2)="TO",LEFT(Y161,2)="HA",Y161="TV ALG TON",Y161="AFVALBEL-TON",Y161="TANKW1-TON"),0,W161*1000),IF(OR(X161="KG",X161="LTR"),IF(OR(LEFT(Y161,2)="R ",LEFT(Y161,2)="HA",LEFT(Y161,2)="VK",LEFT(Z161,2)="TO"),0,W161),IF(X161="M3",VLOOKUP(Z161,Data!A:B,2,0)*W161,IF(AND(OR(X161="KEER",X161="STUK"),OR(LEFT(Y161,2)="LE",LEFT(Y161,2)="EL",LEFT(Y161,2)="LV")),VLOOKUP(Z161,Data!A:B,2,0)*W161,IF(X161="MAAND",IF(LEFT(Z161,2)="AB",IF(OR(LEFT(Y161,3)="AB ",LEFT(Y161,3)="ABW"),0,VLOOKUP(Z161,Data!A:B,2,0)*W161*VLOOKUP(AJ161,Data!G:H,2,0)*((N161-M161+1)/30.4)),0),0)))))</f>
        <v>0</v>
      </c>
      <c r="AU161" s="62">
        <f t="shared" si="16"/>
        <v>0</v>
      </c>
      <c r="AV161" s="62">
        <f t="shared" si="17"/>
        <v>0</v>
      </c>
      <c r="AW161" s="47" t="str">
        <f>IFERROR(VLOOKUP(AS161,Data!M:S,2,0),"nee")</f>
        <v>ja</v>
      </c>
      <c r="AX161" s="63">
        <f>IF(facturen[[#This Row],[TNO gecertificeerd]]="nee",0,VLOOKUP(AS161,Data!M:S,3,0)*(AT161/1000))</f>
        <v>0</v>
      </c>
      <c r="AY161" s="63">
        <f>IF(facturen[[#This Row],[TNO gecertificeerd]]="nee",0,VLOOKUP(AS161,Data!M:S,4,0)*AT161)</f>
        <v>0</v>
      </c>
      <c r="AZ161" s="63">
        <f>IF(facturen[[#This Row],[TNO gecertificeerd]]="nee",0,VLOOKUP(AS161,Data!M:S,5,0)*AT161)</f>
        <v>0</v>
      </c>
      <c r="BA161" s="63">
        <f>IF(facturen[[#This Row],[TNO gecertificeerd]]="nee",0,VLOOKUP(AS161,Data!M:S,6,0)*AT161)</f>
        <v>0</v>
      </c>
      <c r="BB161" s="63">
        <f>IF(facturen[[#This Row],[TNO gecertificeerd]]="nee",0,VLOOKUP(AS161,Data!M:S,7,0)*AT161)</f>
        <v>0</v>
      </c>
    </row>
    <row r="162" spans="1:54" x14ac:dyDescent="0.2">
      <c r="A162">
        <v>474431</v>
      </c>
      <c r="B162">
        <v>474487</v>
      </c>
      <c r="C162" t="s">
        <v>156</v>
      </c>
      <c r="D162" t="s">
        <v>257</v>
      </c>
      <c r="E162" t="s">
        <v>56</v>
      </c>
      <c r="F162">
        <v>1</v>
      </c>
      <c r="G162" t="s">
        <v>156</v>
      </c>
      <c r="H162" t="s">
        <v>157</v>
      </c>
      <c r="I162" t="s">
        <v>158</v>
      </c>
      <c r="J162" t="s">
        <v>59</v>
      </c>
      <c r="K162" t="s">
        <v>258</v>
      </c>
      <c r="L162" t="s">
        <v>259</v>
      </c>
      <c r="M162" s="57">
        <v>44532</v>
      </c>
      <c r="N162" s="57">
        <v>44532</v>
      </c>
      <c r="O162" t="s">
        <v>160</v>
      </c>
      <c r="P162">
        <v>707100</v>
      </c>
      <c r="Q162" t="s">
        <v>317</v>
      </c>
      <c r="R162">
        <v>200101</v>
      </c>
      <c r="S162" t="s">
        <v>317</v>
      </c>
      <c r="T162" t="s">
        <v>318</v>
      </c>
      <c r="U162" t="s">
        <v>618</v>
      </c>
      <c r="V162" t="s">
        <v>359</v>
      </c>
      <c r="W162">
        <v>2</v>
      </c>
      <c r="X162" t="s">
        <v>65</v>
      </c>
      <c r="Y162" t="s">
        <v>360</v>
      </c>
      <c r="Z162" t="s">
        <v>361</v>
      </c>
      <c r="AA162" t="s">
        <v>68</v>
      </c>
      <c r="AB162" t="s">
        <v>69</v>
      </c>
      <c r="AC162" t="s">
        <v>70</v>
      </c>
      <c r="AD162">
        <v>140</v>
      </c>
      <c r="AE162" t="s">
        <v>362</v>
      </c>
      <c r="AF162">
        <v>0</v>
      </c>
      <c r="AG162">
        <v>0</v>
      </c>
      <c r="AH162">
        <v>1005092394</v>
      </c>
      <c r="AI162">
        <v>800100</v>
      </c>
      <c r="AJ162"/>
      <c r="AK162" t="s">
        <v>363</v>
      </c>
      <c r="AL162" t="s">
        <v>72</v>
      </c>
      <c r="AM162" t="s">
        <v>73</v>
      </c>
      <c r="AN162" s="1"/>
      <c r="AO162" s="59">
        <f t="shared" si="20"/>
        <v>12</v>
      </c>
      <c r="AP162" s="59" t="str">
        <f>VLOOKUP(AO162,Data!J:K,2,0)</f>
        <v>December</v>
      </c>
      <c r="AQ162" s="59">
        <f t="shared" si="14"/>
        <v>4</v>
      </c>
      <c r="AR162" s="60">
        <f t="shared" si="15"/>
        <v>2021</v>
      </c>
      <c r="AS162" s="60" t="str">
        <f>VLOOKUP(AD162,Data!D:E,2,0)</f>
        <v>Folie/kunststoffen</v>
      </c>
      <c r="AT162" s="61">
        <f>IF(X162="TON",IF(OR(LEFT(Z162,2)="TO",LEFT(Y162,2)="HA",Y162="TV ALG TON",Y162="AFVALBEL-TON",Y162="TANKW1-TON"),0,W162*1000),IF(OR(X162="KG",X162="LTR"),IF(OR(LEFT(Y162,2)="R ",LEFT(Y162,2)="HA",LEFT(Y162,2)="VK",LEFT(Z162,2)="TO"),0,W162),IF(X162="M3",VLOOKUP(Z162,Data!A:B,2,0)*W162,IF(AND(OR(X162="KEER",X162="STUK"),OR(LEFT(Y162,2)="LE",LEFT(Y162,2)="EL",LEFT(Y162,2)="LV")),VLOOKUP(Z162,Data!A:B,2,0)*W162,IF(X162="MAAND",IF(LEFT(Z162,2)="AB",IF(OR(LEFT(Y162,3)="AB ",LEFT(Y162,3)="ABW"),0,VLOOKUP(Z162,Data!A:B,2,0)*W162*VLOOKUP(AJ162,Data!G:H,2,0)*((N162-M162+1)/30.4)),0),0)))))</f>
        <v>20</v>
      </c>
      <c r="AU162" s="62">
        <f t="shared" si="16"/>
        <v>0</v>
      </c>
      <c r="AV162" s="62">
        <f t="shared" si="17"/>
        <v>0</v>
      </c>
      <c r="AW162" s="47" t="str">
        <f>IFERROR(VLOOKUP(AS162,Data!M:S,2,0),"nee")</f>
        <v>ja</v>
      </c>
      <c r="AX162" s="63">
        <f>IF(facturen[[#This Row],[TNO gecertificeerd]]="nee",0,VLOOKUP(AS162,Data!M:S,3,0)*(AT162/1000))</f>
        <v>23.76</v>
      </c>
      <c r="AY162" s="63">
        <f>IF(facturen[[#This Row],[TNO gecertificeerd]]="nee",0,VLOOKUP(AS162,Data!M:S,4,0)*AT162)</f>
        <v>19.600000000000001</v>
      </c>
      <c r="AZ162" s="63">
        <f>IF(facturen[[#This Row],[TNO gecertificeerd]]="nee",0,VLOOKUP(AS162,Data!M:S,5,0)*AT162)</f>
        <v>0</v>
      </c>
      <c r="BA162" s="63">
        <f>IF(facturen[[#This Row],[TNO gecertificeerd]]="nee",0,VLOOKUP(AS162,Data!M:S,6,0)*AT162)</f>
        <v>0.2</v>
      </c>
      <c r="BB162" s="63">
        <f>IF(facturen[[#This Row],[TNO gecertificeerd]]="nee",0,VLOOKUP(AS162,Data!M:S,7,0)*AT162)</f>
        <v>0.2</v>
      </c>
    </row>
    <row r="163" spans="1:54" x14ac:dyDescent="0.2">
      <c r="A163">
        <v>474431</v>
      </c>
      <c r="B163">
        <v>474437</v>
      </c>
      <c r="C163" t="s">
        <v>74</v>
      </c>
      <c r="D163" t="s">
        <v>257</v>
      </c>
      <c r="E163" t="s">
        <v>56</v>
      </c>
      <c r="F163">
        <v>1</v>
      </c>
      <c r="G163" t="s">
        <v>74</v>
      </c>
      <c r="H163" t="s">
        <v>75</v>
      </c>
      <c r="I163" t="s">
        <v>76</v>
      </c>
      <c r="J163" t="s">
        <v>59</v>
      </c>
      <c r="K163" t="s">
        <v>442</v>
      </c>
      <c r="L163" t="s">
        <v>413</v>
      </c>
      <c r="M163" s="57">
        <v>44538</v>
      </c>
      <c r="N163" s="57">
        <v>44538</v>
      </c>
      <c r="O163" t="s">
        <v>78</v>
      </c>
      <c r="P163">
        <v>101100</v>
      </c>
      <c r="Q163" t="s">
        <v>303</v>
      </c>
      <c r="R163">
        <v>200301</v>
      </c>
      <c r="S163" t="s">
        <v>417</v>
      </c>
      <c r="T163" t="s">
        <v>418</v>
      </c>
      <c r="U163" t="s">
        <v>619</v>
      </c>
      <c r="V163" t="s">
        <v>306</v>
      </c>
      <c r="W163">
        <v>0</v>
      </c>
      <c r="X163" t="s">
        <v>265</v>
      </c>
      <c r="Y163" t="s">
        <v>307</v>
      </c>
      <c r="Z163" t="s">
        <v>308</v>
      </c>
      <c r="AA163" t="s">
        <v>68</v>
      </c>
      <c r="AB163" t="s">
        <v>69</v>
      </c>
      <c r="AC163" t="s">
        <v>70</v>
      </c>
      <c r="AD163">
        <v>10</v>
      </c>
      <c r="AE163" t="s">
        <v>309</v>
      </c>
      <c r="AF163">
        <v>0</v>
      </c>
      <c r="AG163">
        <v>0</v>
      </c>
      <c r="AH163">
        <v>1005092394</v>
      </c>
      <c r="AI163">
        <v>800100</v>
      </c>
      <c r="AJ163"/>
      <c r="AK163" t="s">
        <v>459</v>
      </c>
      <c r="AL163" t="s">
        <v>204</v>
      </c>
      <c r="AM163" t="s">
        <v>73</v>
      </c>
      <c r="AN163" s="1"/>
      <c r="AO163" s="59">
        <f t="shared" si="20"/>
        <v>12</v>
      </c>
      <c r="AP163" s="59" t="str">
        <f>VLOOKUP(AO163,Data!J:K,2,0)</f>
        <v>December</v>
      </c>
      <c r="AQ163" s="59">
        <f t="shared" si="14"/>
        <v>4</v>
      </c>
      <c r="AR163" s="60">
        <f t="shared" si="15"/>
        <v>2021</v>
      </c>
      <c r="AS163" s="60" t="str">
        <f>VLOOKUP(AD163,Data!D:E,2,0)</f>
        <v>Afval/Restafval</v>
      </c>
      <c r="AT163" s="61">
        <f>IF(X163="TON",IF(OR(LEFT(Z163,2)="TO",LEFT(Y163,2)="HA",Y163="TV ALG TON",Y163="AFVALBEL-TON",Y163="TANKW1-TON"),0,W163*1000),IF(OR(X163="KG",X163="LTR"),IF(OR(LEFT(Y163,2)="R ",LEFT(Y163,2)="HA",LEFT(Y163,2)="VK",LEFT(Z163,2)="TO"),0,W163),IF(X163="M3",VLOOKUP(Z163,Data!A:B,2,0)*W163,IF(AND(OR(X163="KEER",X163="STUK"),OR(LEFT(Y163,2)="LE",LEFT(Y163,2)="EL",LEFT(Y163,2)="LV")),VLOOKUP(Z163,Data!A:B,2,0)*W163,IF(X163="MAAND",IF(LEFT(Z163,2)="AB",IF(OR(LEFT(Y163,3)="AB ",LEFT(Y163,3)="ABW"),0,VLOOKUP(Z163,Data!A:B,2,0)*W163*VLOOKUP(AJ163,Data!G:H,2,0)*((N163-M163+1)/30.4)),0),0)))))</f>
        <v>0</v>
      </c>
      <c r="AU163" s="62">
        <f t="shared" si="16"/>
        <v>0</v>
      </c>
      <c r="AV163" s="62">
        <f t="shared" si="17"/>
        <v>0</v>
      </c>
      <c r="AW163" s="47" t="str">
        <f>IFERROR(VLOOKUP(AS163,Data!M:S,2,0),"nee")</f>
        <v>ja</v>
      </c>
      <c r="AX163" s="63">
        <f>IF(facturen[[#This Row],[TNO gecertificeerd]]="nee",0,VLOOKUP(AS163,Data!M:S,3,0)*(AT163/1000))</f>
        <v>0</v>
      </c>
      <c r="AY163" s="63">
        <f>IF(facturen[[#This Row],[TNO gecertificeerd]]="nee",0,VLOOKUP(AS163,Data!M:S,4,0)*AT163)</f>
        <v>0</v>
      </c>
      <c r="AZ163" s="63">
        <f>IF(facturen[[#This Row],[TNO gecertificeerd]]="nee",0,VLOOKUP(AS163,Data!M:S,5,0)*AT163)</f>
        <v>0</v>
      </c>
      <c r="BA163" s="63">
        <f>IF(facturen[[#This Row],[TNO gecertificeerd]]="nee",0,VLOOKUP(AS163,Data!M:S,6,0)*AT163)</f>
        <v>0</v>
      </c>
      <c r="BB163" s="63">
        <f>IF(facturen[[#This Row],[TNO gecertificeerd]]="nee",0,VLOOKUP(AS163,Data!M:S,7,0)*AT163)</f>
        <v>0</v>
      </c>
    </row>
    <row r="164" spans="1:54" x14ac:dyDescent="0.2">
      <c r="A164">
        <v>474431</v>
      </c>
      <c r="B164">
        <v>474443</v>
      </c>
      <c r="C164" t="s">
        <v>98</v>
      </c>
      <c r="D164" t="s">
        <v>257</v>
      </c>
      <c r="E164" t="s">
        <v>56</v>
      </c>
      <c r="F164">
        <v>1</v>
      </c>
      <c r="G164" t="s">
        <v>98</v>
      </c>
      <c r="H164" t="s">
        <v>99</v>
      </c>
      <c r="I164" t="s">
        <v>100</v>
      </c>
      <c r="J164" t="s">
        <v>59</v>
      </c>
      <c r="K164" t="s">
        <v>620</v>
      </c>
      <c r="L164" t="s">
        <v>381</v>
      </c>
      <c r="M164" s="57">
        <v>44540</v>
      </c>
      <c r="N164" s="57">
        <v>44540</v>
      </c>
      <c r="O164" t="s">
        <v>102</v>
      </c>
      <c r="P164">
        <v>1601010</v>
      </c>
      <c r="Q164" t="s">
        <v>465</v>
      </c>
      <c r="R164">
        <v>200301</v>
      </c>
      <c r="S164" t="s">
        <v>466</v>
      </c>
      <c r="T164" t="s">
        <v>467</v>
      </c>
      <c r="U164" t="s">
        <v>621</v>
      </c>
      <c r="V164" t="s">
        <v>306</v>
      </c>
      <c r="W164">
        <v>0</v>
      </c>
      <c r="X164" t="s">
        <v>265</v>
      </c>
      <c r="Y164" t="s">
        <v>307</v>
      </c>
      <c r="Z164" t="s">
        <v>308</v>
      </c>
      <c r="AA164" t="s">
        <v>68</v>
      </c>
      <c r="AB164" t="s">
        <v>69</v>
      </c>
      <c r="AC164" t="s">
        <v>70</v>
      </c>
      <c r="AD164">
        <v>998</v>
      </c>
      <c r="AE164" t="s">
        <v>309</v>
      </c>
      <c r="AF164">
        <v>0</v>
      </c>
      <c r="AG164">
        <v>0</v>
      </c>
      <c r="AH164">
        <v>1005092394</v>
      </c>
      <c r="AI164">
        <v>800100</v>
      </c>
      <c r="AJ164"/>
      <c r="AK164" t="s">
        <v>469</v>
      </c>
      <c r="AL164" t="s">
        <v>204</v>
      </c>
      <c r="AM164" t="s">
        <v>73</v>
      </c>
      <c r="AN164" s="1"/>
      <c r="AO164" s="59">
        <f t="shared" si="20"/>
        <v>12</v>
      </c>
      <c r="AP164" s="59" t="str">
        <f>VLOOKUP(AO164,Data!J:K,2,0)</f>
        <v>December</v>
      </c>
      <c r="AQ164" s="59">
        <f t="shared" si="14"/>
        <v>4</v>
      </c>
      <c r="AR164" s="60">
        <f t="shared" si="15"/>
        <v>2021</v>
      </c>
      <c r="AS164" s="60" t="str">
        <f>VLOOKUP(AD164,Data!D:E,2,0)</f>
        <v>Overig</v>
      </c>
      <c r="AT164" s="61">
        <f>IF(X164="TON",IF(OR(LEFT(Z164,2)="TO",LEFT(Y164,2)="HA",Y164="TV ALG TON",Y164="AFVALBEL-TON",Y164="TANKW1-TON"),0,W164*1000),IF(OR(X164="KG",X164="LTR"),IF(OR(LEFT(Y164,2)="R ",LEFT(Y164,2)="HA",LEFT(Y164,2)="VK",LEFT(Z164,2)="TO"),0,W164),IF(X164="M3",VLOOKUP(Z164,Data!A:B,2,0)*W164,IF(AND(OR(X164="KEER",X164="STUK"),OR(LEFT(Y164,2)="LE",LEFT(Y164,2)="EL",LEFT(Y164,2)="LV")),VLOOKUP(Z164,Data!A:B,2,0)*W164,IF(X164="MAAND",IF(LEFT(Z164,2)="AB",IF(OR(LEFT(Y164,3)="AB ",LEFT(Y164,3)="ABW"),0,VLOOKUP(Z164,Data!A:B,2,0)*W164*VLOOKUP(AJ164,Data!G:H,2,0)*((N164-M164+1)/30.4)),0),0)))))</f>
        <v>0</v>
      </c>
      <c r="AU164" s="62">
        <f t="shared" si="16"/>
        <v>0</v>
      </c>
      <c r="AV164" s="62">
        <f t="shared" si="17"/>
        <v>0</v>
      </c>
      <c r="AW164" s="47" t="str">
        <f>IFERROR(VLOOKUP(AS164,Data!M:S,2,0),"nee")</f>
        <v>nee</v>
      </c>
      <c r="AX164" s="63">
        <f>IF(facturen[[#This Row],[TNO gecertificeerd]]="nee",0,VLOOKUP(AS164,Data!M:S,3,0)*(AT164/1000))</f>
        <v>0</v>
      </c>
      <c r="AY164" s="63">
        <f>IF(facturen[[#This Row],[TNO gecertificeerd]]="nee",0,VLOOKUP(AS164,Data!M:S,4,0)*AT164)</f>
        <v>0</v>
      </c>
      <c r="AZ164" s="63">
        <f>IF(facturen[[#This Row],[TNO gecertificeerd]]="nee",0,VLOOKUP(AS164,Data!M:S,5,0)*AT164)</f>
        <v>0</v>
      </c>
      <c r="BA164" s="63">
        <f>IF(facturen[[#This Row],[TNO gecertificeerd]]="nee",0,VLOOKUP(AS164,Data!M:S,6,0)*AT164)</f>
        <v>0</v>
      </c>
      <c r="BB164" s="63">
        <f>IF(facturen[[#This Row],[TNO gecertificeerd]]="nee",0,VLOOKUP(AS164,Data!M:S,7,0)*AT164)</f>
        <v>0</v>
      </c>
    </row>
    <row r="165" spans="1:54" x14ac:dyDescent="0.2">
      <c r="A165">
        <v>474431</v>
      </c>
      <c r="B165">
        <v>474477</v>
      </c>
      <c r="C165" t="s">
        <v>121</v>
      </c>
      <c r="D165" t="s">
        <v>257</v>
      </c>
      <c r="E165" t="s">
        <v>56</v>
      </c>
      <c r="F165">
        <v>1</v>
      </c>
      <c r="G165" t="s">
        <v>121</v>
      </c>
      <c r="H165" t="s">
        <v>122</v>
      </c>
      <c r="I165" t="s">
        <v>123</v>
      </c>
      <c r="J165" t="s">
        <v>59</v>
      </c>
      <c r="K165" t="s">
        <v>315</v>
      </c>
      <c r="L165" t="s">
        <v>316</v>
      </c>
      <c r="M165" s="57">
        <v>44540</v>
      </c>
      <c r="N165" s="57">
        <v>44540</v>
      </c>
      <c r="O165" t="s">
        <v>125</v>
      </c>
      <c r="P165">
        <v>707100</v>
      </c>
      <c r="Q165" t="s">
        <v>317</v>
      </c>
      <c r="R165">
        <v>200101</v>
      </c>
      <c r="S165" t="s">
        <v>317</v>
      </c>
      <c r="T165" t="s">
        <v>318</v>
      </c>
      <c r="U165" t="s">
        <v>622</v>
      </c>
      <c r="V165" t="s">
        <v>127</v>
      </c>
      <c r="W165">
        <v>1</v>
      </c>
      <c r="X165" t="s">
        <v>65</v>
      </c>
      <c r="Y165" t="s">
        <v>320</v>
      </c>
      <c r="Z165" t="s">
        <v>321</v>
      </c>
      <c r="AA165" t="s">
        <v>68</v>
      </c>
      <c r="AB165" t="s">
        <v>69</v>
      </c>
      <c r="AC165" t="s">
        <v>70</v>
      </c>
      <c r="AD165">
        <v>30</v>
      </c>
      <c r="AE165" t="s">
        <v>322</v>
      </c>
      <c r="AF165">
        <v>11.08</v>
      </c>
      <c r="AG165">
        <v>11.08</v>
      </c>
      <c r="AH165">
        <v>1005092394</v>
      </c>
      <c r="AI165">
        <v>800100</v>
      </c>
      <c r="AJ165"/>
      <c r="AK165" t="s">
        <v>343</v>
      </c>
      <c r="AL165" t="s">
        <v>72</v>
      </c>
      <c r="AM165" t="s">
        <v>73</v>
      </c>
      <c r="AN165" s="1"/>
      <c r="AO165" s="59">
        <f t="shared" si="20"/>
        <v>12</v>
      </c>
      <c r="AP165" s="59" t="str">
        <f>VLOOKUP(AO165,Data!J:K,2,0)</f>
        <v>December</v>
      </c>
      <c r="AQ165" s="59">
        <f t="shared" si="14"/>
        <v>4</v>
      </c>
      <c r="AR165" s="60">
        <f t="shared" si="15"/>
        <v>2021</v>
      </c>
      <c r="AS165" s="60" t="str">
        <f>VLOOKUP(AD165,Data!D:E,2,0)</f>
        <v>Papier/Karton</v>
      </c>
      <c r="AT165" s="61">
        <f>IF(X165="TON",IF(OR(LEFT(Z165,2)="TO",LEFT(Y165,2)="HA",Y165="TV ALG TON",Y165="AFVALBEL-TON",Y165="TANKW1-TON"),0,W165*1000),IF(OR(X165="KG",X165="LTR"),IF(OR(LEFT(Y165,2)="R ",LEFT(Y165,2)="HA",LEFT(Y165,2)="VK",LEFT(Z165,2)="TO"),0,W165),IF(X165="M3",VLOOKUP(Z165,Data!A:B,2,0)*W165,IF(AND(OR(X165="KEER",X165="STUK"),OR(LEFT(Y165,2)="LE",LEFT(Y165,2)="EL",LEFT(Y165,2)="LV")),VLOOKUP(Z165,Data!A:B,2,0)*W165,IF(X165="MAAND",IF(LEFT(Z165,2)="AB",IF(OR(LEFT(Y165,3)="AB ",LEFT(Y165,3)="ABW"),0,VLOOKUP(Z165,Data!A:B,2,0)*W165*VLOOKUP(AJ165,Data!G:H,2,0)*((N165-M165+1)/30.4)),0),0)))))</f>
        <v>28</v>
      </c>
      <c r="AU165" s="62">
        <f t="shared" si="16"/>
        <v>11.08</v>
      </c>
      <c r="AV165" s="62">
        <f t="shared" si="17"/>
        <v>0</v>
      </c>
      <c r="AW165" s="47" t="str">
        <f>IFERROR(VLOOKUP(AS165,Data!M:S,2,0),"nee")</f>
        <v>ja</v>
      </c>
      <c r="AX165" s="63">
        <f>IF(facturen[[#This Row],[TNO gecertificeerd]]="nee",0,VLOOKUP(AS165,Data!M:S,3,0)*(AT165/1000))</f>
        <v>4.1440000000000001</v>
      </c>
      <c r="AY165" s="63">
        <f>IF(facturen[[#This Row],[TNO gecertificeerd]]="nee",0,VLOOKUP(AS165,Data!M:S,4,0)*AT165)</f>
        <v>22.12</v>
      </c>
      <c r="AZ165" s="63">
        <f>IF(facturen[[#This Row],[TNO gecertificeerd]]="nee",0,VLOOKUP(AS165,Data!M:S,5,0)*AT165)</f>
        <v>2.2400000000000002</v>
      </c>
      <c r="BA165" s="63">
        <f>IF(facturen[[#This Row],[TNO gecertificeerd]]="nee",0,VLOOKUP(AS165,Data!M:S,6,0)*AT165)</f>
        <v>2.2400000000000002</v>
      </c>
      <c r="BB165" s="63">
        <f>IF(facturen[[#This Row],[TNO gecertificeerd]]="nee",0,VLOOKUP(AS165,Data!M:S,7,0)*AT165)</f>
        <v>1.4000000000000001</v>
      </c>
    </row>
    <row r="166" spans="1:54" x14ac:dyDescent="0.2">
      <c r="A166">
        <v>474431</v>
      </c>
      <c r="B166">
        <v>474487</v>
      </c>
      <c r="C166" t="s">
        <v>156</v>
      </c>
      <c r="D166" t="s">
        <v>257</v>
      </c>
      <c r="E166" t="s">
        <v>56</v>
      </c>
      <c r="F166">
        <v>1</v>
      </c>
      <c r="G166" t="s">
        <v>156</v>
      </c>
      <c r="H166" t="s">
        <v>157</v>
      </c>
      <c r="I166" t="s">
        <v>158</v>
      </c>
      <c r="J166" t="s">
        <v>59</v>
      </c>
      <c r="K166" t="s">
        <v>258</v>
      </c>
      <c r="L166" t="s">
        <v>259</v>
      </c>
      <c r="M166" s="57">
        <v>44546</v>
      </c>
      <c r="N166" s="57">
        <v>44546</v>
      </c>
      <c r="O166" t="s">
        <v>160</v>
      </c>
      <c r="P166">
        <v>707100</v>
      </c>
      <c r="Q166" t="s">
        <v>317</v>
      </c>
      <c r="R166">
        <v>200101</v>
      </c>
      <c r="S166" t="s">
        <v>317</v>
      </c>
      <c r="T166" t="s">
        <v>318</v>
      </c>
      <c r="U166" t="s">
        <v>623</v>
      </c>
      <c r="V166" t="s">
        <v>359</v>
      </c>
      <c r="W166">
        <v>3</v>
      </c>
      <c r="X166" t="s">
        <v>65</v>
      </c>
      <c r="Y166" t="s">
        <v>360</v>
      </c>
      <c r="Z166" t="s">
        <v>361</v>
      </c>
      <c r="AA166" t="s">
        <v>68</v>
      </c>
      <c r="AB166" t="s">
        <v>69</v>
      </c>
      <c r="AC166" t="s">
        <v>70</v>
      </c>
      <c r="AD166">
        <v>140</v>
      </c>
      <c r="AE166" t="s">
        <v>362</v>
      </c>
      <c r="AF166">
        <v>0</v>
      </c>
      <c r="AG166">
        <v>0</v>
      </c>
      <c r="AH166">
        <v>1005092394</v>
      </c>
      <c r="AI166">
        <v>800100</v>
      </c>
      <c r="AJ166"/>
      <c r="AK166" t="s">
        <v>363</v>
      </c>
      <c r="AL166" t="s">
        <v>72</v>
      </c>
      <c r="AM166" t="s">
        <v>73</v>
      </c>
      <c r="AN166" s="1"/>
      <c r="AO166" s="59">
        <f t="shared" si="20"/>
        <v>12</v>
      </c>
      <c r="AP166" s="59" t="str">
        <f>VLOOKUP(AO166,Data!J:K,2,0)</f>
        <v>December</v>
      </c>
      <c r="AQ166" s="59">
        <f t="shared" si="14"/>
        <v>4</v>
      </c>
      <c r="AR166" s="60">
        <f t="shared" si="15"/>
        <v>2021</v>
      </c>
      <c r="AS166" s="60" t="str">
        <f>VLOOKUP(AD166,Data!D:E,2,0)</f>
        <v>Folie/kunststoffen</v>
      </c>
      <c r="AT166" s="61">
        <f>IF(X166="TON",IF(OR(LEFT(Z166,2)="TO",LEFT(Y166,2)="HA",Y166="TV ALG TON",Y166="AFVALBEL-TON",Y166="TANKW1-TON"),0,W166*1000),IF(OR(X166="KG",X166="LTR"),IF(OR(LEFT(Y166,2)="R ",LEFT(Y166,2)="HA",LEFT(Y166,2)="VK",LEFT(Z166,2)="TO"),0,W166),IF(X166="M3",VLOOKUP(Z166,Data!A:B,2,0)*W166,IF(AND(OR(X166="KEER",X166="STUK"),OR(LEFT(Y166,2)="LE",LEFT(Y166,2)="EL",LEFT(Y166,2)="LV")),VLOOKUP(Z166,Data!A:B,2,0)*W166,IF(X166="MAAND",IF(LEFT(Z166,2)="AB",IF(OR(LEFT(Y166,3)="AB ",LEFT(Y166,3)="ABW"),0,VLOOKUP(Z166,Data!A:B,2,0)*W166*VLOOKUP(AJ166,Data!G:H,2,0)*((N166-M166+1)/30.4)),0),0)))))</f>
        <v>30</v>
      </c>
      <c r="AU166" s="62">
        <f t="shared" si="16"/>
        <v>0</v>
      </c>
      <c r="AV166" s="62">
        <f t="shared" si="17"/>
        <v>0</v>
      </c>
      <c r="AW166" s="47" t="str">
        <f>IFERROR(VLOOKUP(AS166,Data!M:S,2,0),"nee")</f>
        <v>ja</v>
      </c>
      <c r="AX166" s="63">
        <f>IF(facturen[[#This Row],[TNO gecertificeerd]]="nee",0,VLOOKUP(AS166,Data!M:S,3,0)*(AT166/1000))</f>
        <v>35.64</v>
      </c>
      <c r="AY166" s="63">
        <f>IF(facturen[[#This Row],[TNO gecertificeerd]]="nee",0,VLOOKUP(AS166,Data!M:S,4,0)*AT166)</f>
        <v>29.4</v>
      </c>
      <c r="AZ166" s="63">
        <f>IF(facturen[[#This Row],[TNO gecertificeerd]]="nee",0,VLOOKUP(AS166,Data!M:S,5,0)*AT166)</f>
        <v>0</v>
      </c>
      <c r="BA166" s="63">
        <f>IF(facturen[[#This Row],[TNO gecertificeerd]]="nee",0,VLOOKUP(AS166,Data!M:S,6,0)*AT166)</f>
        <v>0.3</v>
      </c>
      <c r="BB166" s="63">
        <f>IF(facturen[[#This Row],[TNO gecertificeerd]]="nee",0,VLOOKUP(AS166,Data!M:S,7,0)*AT166)</f>
        <v>0.3</v>
      </c>
    </row>
    <row r="167" spans="1:54" x14ac:dyDescent="0.2">
      <c r="A167">
        <v>474431</v>
      </c>
      <c r="B167">
        <v>474487</v>
      </c>
      <c r="C167" t="s">
        <v>156</v>
      </c>
      <c r="D167" t="s">
        <v>427</v>
      </c>
      <c r="E167" t="s">
        <v>428</v>
      </c>
      <c r="F167">
        <v>1</v>
      </c>
      <c r="G167" t="s">
        <v>156</v>
      </c>
      <c r="H167" t="s">
        <v>157</v>
      </c>
      <c r="I167" t="s">
        <v>158</v>
      </c>
      <c r="J167" t="s">
        <v>59</v>
      </c>
      <c r="K167" t="s">
        <v>429</v>
      </c>
      <c r="L167" t="s">
        <v>430</v>
      </c>
      <c r="M167" s="57">
        <v>44554</v>
      </c>
      <c r="N167" s="57">
        <v>44554</v>
      </c>
      <c r="O167">
        <v>714118</v>
      </c>
      <c r="P167"/>
      <c r="Q167"/>
      <c r="R167"/>
      <c r="S167"/>
      <c r="T167"/>
      <c r="U167" t="s">
        <v>624</v>
      </c>
      <c r="V167"/>
      <c r="W167">
        <v>1</v>
      </c>
      <c r="X167" t="s">
        <v>265</v>
      </c>
      <c r="Y167" t="s">
        <v>432</v>
      </c>
      <c r="Z167" t="s">
        <v>433</v>
      </c>
      <c r="AA167" t="s">
        <v>68</v>
      </c>
      <c r="AB167" t="s">
        <v>69</v>
      </c>
      <c r="AC167" t="s">
        <v>70</v>
      </c>
      <c r="AD167">
        <v>100</v>
      </c>
      <c r="AE167" t="s">
        <v>434</v>
      </c>
      <c r="AF167">
        <v>154.72</v>
      </c>
      <c r="AG167">
        <v>154.72</v>
      </c>
      <c r="AH167">
        <v>1005092394</v>
      </c>
      <c r="AI167">
        <v>800100</v>
      </c>
      <c r="AJ167"/>
      <c r="AK167"/>
      <c r="AL167" t="s">
        <v>72</v>
      </c>
      <c r="AM167" t="s">
        <v>73</v>
      </c>
      <c r="AN167" s="1"/>
      <c r="AO167" s="59">
        <f t="shared" si="20"/>
        <v>12</v>
      </c>
      <c r="AP167" s="59" t="str">
        <f>VLOOKUP(AO167,Data!J:K,2,0)</f>
        <v>December</v>
      </c>
      <c r="AQ167" s="59">
        <f t="shared" si="14"/>
        <v>4</v>
      </c>
      <c r="AR167" s="60">
        <f t="shared" si="15"/>
        <v>2021</v>
      </c>
      <c r="AS167" s="60" t="str">
        <f>VLOOKUP(AD167,Data!D:E,2,0)</f>
        <v>Vetten</v>
      </c>
      <c r="AT167" s="61">
        <f>IF(X167="TON",IF(OR(LEFT(Z167,2)="TO",LEFT(Y167,2)="HA",Y167="TV ALG TON",Y167="AFVALBEL-TON",Y167="TANKW1-TON"),0,W167*1000),IF(OR(X167="KG",X167="LTR"),IF(OR(LEFT(Y167,2)="R ",LEFT(Y167,2)="HA",LEFT(Y167,2)="VK",LEFT(Z167,2)="TO"),0,W167),IF(X167="M3",VLOOKUP(Z167,Data!A:B,2,0)*W167,IF(AND(OR(X167="KEER",X167="STUK"),OR(LEFT(Y167,2)="LE",LEFT(Y167,2)="EL",LEFT(Y167,2)="LV")),VLOOKUP(Z167,Data!A:B,2,0)*W167,IF(X167="MAAND",IF(LEFT(Z167,2)="AB",IF(OR(LEFT(Y167,3)="AB ",LEFT(Y167,3)="ABW"),0,VLOOKUP(Z167,Data!A:B,2,0)*W167*VLOOKUP(AJ167,Data!G:H,2,0)*((N167-M167+1)/30.4)),0),0)))))</f>
        <v>0</v>
      </c>
      <c r="AU167" s="62">
        <f t="shared" si="16"/>
        <v>154.72</v>
      </c>
      <c r="AV167" s="62">
        <f t="shared" si="17"/>
        <v>0</v>
      </c>
      <c r="AW167" s="47" t="str">
        <f>IFERROR(VLOOKUP(AS167,Data!M:S,2,0),"nee")</f>
        <v>ja</v>
      </c>
      <c r="AX167" s="63">
        <f>IF(facturen[[#This Row],[TNO gecertificeerd]]="nee",0,VLOOKUP(AS167,Data!M:S,3,0)*(AT167/1000))</f>
        <v>0</v>
      </c>
      <c r="AY167" s="63">
        <f>IF(facturen[[#This Row],[TNO gecertificeerd]]="nee",0,VLOOKUP(AS167,Data!M:S,4,0)*AT167)</f>
        <v>0</v>
      </c>
      <c r="AZ167" s="63">
        <f>IF(facturen[[#This Row],[TNO gecertificeerd]]="nee",0,VLOOKUP(AS167,Data!M:S,5,0)*AT167)</f>
        <v>0</v>
      </c>
      <c r="BA167" s="63">
        <f>IF(facturen[[#This Row],[TNO gecertificeerd]]="nee",0,VLOOKUP(AS167,Data!M:S,6,0)*AT167)</f>
        <v>0</v>
      </c>
      <c r="BB167" s="63">
        <f>IF(facturen[[#This Row],[TNO gecertificeerd]]="nee",0,VLOOKUP(AS167,Data!M:S,7,0)*AT167)</f>
        <v>0</v>
      </c>
    </row>
    <row r="168" spans="1:54" x14ac:dyDescent="0.2">
      <c r="A168">
        <v>474431</v>
      </c>
      <c r="B168">
        <v>474487</v>
      </c>
      <c r="C168" t="s">
        <v>156</v>
      </c>
      <c r="D168" t="s">
        <v>427</v>
      </c>
      <c r="E168" t="s">
        <v>428</v>
      </c>
      <c r="F168">
        <v>1</v>
      </c>
      <c r="G168" t="s">
        <v>156</v>
      </c>
      <c r="H168" t="s">
        <v>157</v>
      </c>
      <c r="I168" t="s">
        <v>158</v>
      </c>
      <c r="J168" t="s">
        <v>59</v>
      </c>
      <c r="K168" t="s">
        <v>429</v>
      </c>
      <c r="L168" t="s">
        <v>430</v>
      </c>
      <c r="M168" s="57">
        <v>44554</v>
      </c>
      <c r="N168" s="57">
        <v>44554</v>
      </c>
      <c r="O168">
        <v>714118</v>
      </c>
      <c r="P168"/>
      <c r="Q168"/>
      <c r="R168"/>
      <c r="S168"/>
      <c r="T168"/>
      <c r="U168" t="s">
        <v>624</v>
      </c>
      <c r="V168" t="s">
        <v>264</v>
      </c>
      <c r="W168">
        <v>6</v>
      </c>
      <c r="X168" t="s">
        <v>435</v>
      </c>
      <c r="Y168" t="s">
        <v>436</v>
      </c>
      <c r="Z168" t="s">
        <v>437</v>
      </c>
      <c r="AA168" t="s">
        <v>68</v>
      </c>
      <c r="AB168" t="s">
        <v>69</v>
      </c>
      <c r="AC168" t="s">
        <v>70</v>
      </c>
      <c r="AD168">
        <v>100</v>
      </c>
      <c r="AE168" t="s">
        <v>438</v>
      </c>
      <c r="AF168">
        <v>0</v>
      </c>
      <c r="AG168">
        <v>0</v>
      </c>
      <c r="AH168">
        <v>1005092394</v>
      </c>
      <c r="AI168">
        <v>800100</v>
      </c>
      <c r="AJ168"/>
      <c r="AK168"/>
      <c r="AL168" t="s">
        <v>72</v>
      </c>
      <c r="AM168" t="s">
        <v>73</v>
      </c>
      <c r="AN168" s="1"/>
      <c r="AO168" s="59">
        <f t="shared" si="20"/>
        <v>12</v>
      </c>
      <c r="AP168" s="59" t="str">
        <f>VLOOKUP(AO168,Data!J:K,2,0)</f>
        <v>December</v>
      </c>
      <c r="AQ168" s="59">
        <f t="shared" si="14"/>
        <v>4</v>
      </c>
      <c r="AR168" s="60">
        <f t="shared" si="15"/>
        <v>2021</v>
      </c>
      <c r="AS168" s="60" t="str">
        <f>VLOOKUP(AD168,Data!D:E,2,0)</f>
        <v>Vetten</v>
      </c>
      <c r="AT168" s="61">
        <f>IF(X168="TON",IF(OR(LEFT(Z168,2)="TO",LEFT(Y168,2)="HA",Y168="TV ALG TON",Y168="AFVALBEL-TON",Y168="TANKW1-TON"),0,W168*1000),IF(OR(X168="KG",X168="LTR"),IF(OR(LEFT(Y168,2)="R ",LEFT(Y168,2)="HA",LEFT(Y168,2)="VK",LEFT(Z168,2)="TO"),0,W168),IF(X168="M3",VLOOKUP(Z168,Data!A:B,2,0)*W168,IF(AND(OR(X168="KEER",X168="STUK"),OR(LEFT(Y168,2)="LE",LEFT(Y168,2)="EL",LEFT(Y168,2)="LV")),VLOOKUP(Z168,Data!A:B,2,0)*W168,IF(X168="MAAND",IF(LEFT(Z168,2)="AB",IF(OR(LEFT(Y168,3)="AB ",LEFT(Y168,3)="ABW"),0,VLOOKUP(Z168,Data!A:B,2,0)*W168*VLOOKUP(AJ168,Data!G:H,2,0)*((N168-M168+1)/30.4)),0),0)))))</f>
        <v>0</v>
      </c>
      <c r="AU168" s="62">
        <f t="shared" si="16"/>
        <v>0</v>
      </c>
      <c r="AV168" s="62">
        <f t="shared" si="17"/>
        <v>0</v>
      </c>
      <c r="AW168" s="47" t="str">
        <f>IFERROR(VLOOKUP(AS168,Data!M:S,2,0),"nee")</f>
        <v>ja</v>
      </c>
      <c r="AX168" s="63">
        <f>IF(facturen[[#This Row],[TNO gecertificeerd]]="nee",0,VLOOKUP(AS168,Data!M:S,3,0)*(AT168/1000))</f>
        <v>0</v>
      </c>
      <c r="AY168" s="63">
        <f>IF(facturen[[#This Row],[TNO gecertificeerd]]="nee",0,VLOOKUP(AS168,Data!M:S,4,0)*AT168)</f>
        <v>0</v>
      </c>
      <c r="AZ168" s="63">
        <f>IF(facturen[[#This Row],[TNO gecertificeerd]]="nee",0,VLOOKUP(AS168,Data!M:S,5,0)*AT168)</f>
        <v>0</v>
      </c>
      <c r="BA168" s="63">
        <f>IF(facturen[[#This Row],[TNO gecertificeerd]]="nee",0,VLOOKUP(AS168,Data!M:S,6,0)*AT168)</f>
        <v>0</v>
      </c>
      <c r="BB168" s="63">
        <f>IF(facturen[[#This Row],[TNO gecertificeerd]]="nee",0,VLOOKUP(AS168,Data!M:S,7,0)*AT168)</f>
        <v>0</v>
      </c>
    </row>
    <row r="169" spans="1:54" x14ac:dyDescent="0.2">
      <c r="A169">
        <v>474431</v>
      </c>
      <c r="B169">
        <v>474455</v>
      </c>
      <c r="C169" t="s">
        <v>115</v>
      </c>
      <c r="D169" t="s">
        <v>257</v>
      </c>
      <c r="E169" t="s">
        <v>56</v>
      </c>
      <c r="F169">
        <v>1</v>
      </c>
      <c r="G169" t="s">
        <v>115</v>
      </c>
      <c r="H169" t="s">
        <v>116</v>
      </c>
      <c r="I169" t="s">
        <v>117</v>
      </c>
      <c r="J169" t="s">
        <v>59</v>
      </c>
      <c r="K169" t="s">
        <v>416</v>
      </c>
      <c r="L169" t="s">
        <v>345</v>
      </c>
      <c r="M169" s="57">
        <v>44354</v>
      </c>
      <c r="N169" s="57">
        <v>44377</v>
      </c>
      <c r="O169" t="s">
        <v>119</v>
      </c>
      <c r="P169">
        <v>1601010</v>
      </c>
      <c r="Q169" t="s">
        <v>465</v>
      </c>
      <c r="R169">
        <v>200301</v>
      </c>
      <c r="S169"/>
      <c r="T169" t="s">
        <v>467</v>
      </c>
      <c r="U169"/>
      <c r="V169" t="s">
        <v>94</v>
      </c>
      <c r="W169">
        <v>1</v>
      </c>
      <c r="X169" t="s">
        <v>625</v>
      </c>
      <c r="Y169" t="s">
        <v>626</v>
      </c>
      <c r="Z169" t="s">
        <v>627</v>
      </c>
      <c r="AA169" t="s">
        <v>68</v>
      </c>
      <c r="AB169" t="s">
        <v>69</v>
      </c>
      <c r="AC169" t="s">
        <v>70</v>
      </c>
      <c r="AD169">
        <v>10</v>
      </c>
      <c r="AE169" t="s">
        <v>628</v>
      </c>
      <c r="AF169">
        <v>83.85</v>
      </c>
      <c r="AG169">
        <v>83.85</v>
      </c>
      <c r="AH169">
        <v>1004542502</v>
      </c>
      <c r="AI169">
        <v>800100</v>
      </c>
      <c r="AJ169" t="s">
        <v>629</v>
      </c>
      <c r="AK169" t="s">
        <v>469</v>
      </c>
      <c r="AL169" t="s">
        <v>72</v>
      </c>
      <c r="AM169" t="s">
        <v>73</v>
      </c>
      <c r="AN169" s="1"/>
      <c r="AO169" s="59">
        <f t="shared" si="20"/>
        <v>6</v>
      </c>
      <c r="AP169" s="59" t="str">
        <f>VLOOKUP(AO169,Data!J:K,2,0)</f>
        <v>Juni</v>
      </c>
      <c r="AQ169" s="59">
        <f t="shared" si="14"/>
        <v>2</v>
      </c>
      <c r="AR169" s="60">
        <f t="shared" si="15"/>
        <v>2021</v>
      </c>
      <c r="AS169" s="60" t="str">
        <f>VLOOKUP(AD169,Data!D:E,2,0)</f>
        <v>Afval/Restafval</v>
      </c>
      <c r="AT169" s="61">
        <f>IF(X169="TON",IF(OR(LEFT(Z169,2)="TO",LEFT(Y169,2)="HA",Y169="TV ALG TON",Y169="AFVALBEL-TON",Y169="TANKW1-TON"),0,W169*1000),IF(OR(X169="KG",X169="LTR"),IF(OR(LEFT(Y169,2)="R ",LEFT(Y169,2)="HA",LEFT(Y169,2)="VK",LEFT(Z169,2)="TO"),0,W169),IF(X169="M3",VLOOKUP(Z169,Data!A:B,2,0)*W169,IF(AND(OR(X169="KEER",X169="STUK"),OR(LEFT(Y169,2)="LE",LEFT(Y169,2)="EL",LEFT(Y169,2)="LV")),VLOOKUP(Z169,Data!A:B,2,0)*W169,IF(X169="MAAND",IF(LEFT(Z169,2)="AB",IF(OR(LEFT(Y169,3)="AB ",LEFT(Y169,3)="ABW"),0,VLOOKUP(Z169,Data!A:B,2,0)*W169*VLOOKUP(AJ169,Data!G:H,2,0)*((N169-M169+1)/30.4)),0),0)))))</f>
        <v>309.07894736842104</v>
      </c>
      <c r="AU169" s="62">
        <f t="shared" si="16"/>
        <v>83.85</v>
      </c>
      <c r="AV169" s="62">
        <f t="shared" si="17"/>
        <v>0</v>
      </c>
      <c r="AW169" s="47" t="str">
        <f>IFERROR(VLOOKUP(AS169,Data!M:S,2,0),"nee")</f>
        <v>ja</v>
      </c>
      <c r="AX169" s="63">
        <f>IF(facturen[[#This Row],[TNO gecertificeerd]]="nee",0,VLOOKUP(AS169,Data!M:S,3,0)*(AT169/1000))</f>
        <v>0</v>
      </c>
      <c r="AY169" s="63">
        <f>IF(facturen[[#This Row],[TNO gecertificeerd]]="nee",0,VLOOKUP(AS169,Data!M:S,4,0)*AT169)</f>
        <v>15.453947368421053</v>
      </c>
      <c r="AZ169" s="63">
        <f>IF(facturen[[#This Row],[TNO gecertificeerd]]="nee",0,VLOOKUP(AS169,Data!M:S,5,0)*AT169)</f>
        <v>111.26842105263157</v>
      </c>
      <c r="BA169" s="63">
        <f>IF(facturen[[#This Row],[TNO gecertificeerd]]="nee",0,VLOOKUP(AS169,Data!M:S,6,0)*AT169)</f>
        <v>114.35921052631578</v>
      </c>
      <c r="BB169" s="63">
        <f>IF(facturen[[#This Row],[TNO gecertificeerd]]="nee",0,VLOOKUP(AS169,Data!M:S,7,0)*AT169)</f>
        <v>67.997368421052627</v>
      </c>
    </row>
    <row r="170" spans="1:54" x14ac:dyDescent="0.2">
      <c r="A170">
        <v>474431</v>
      </c>
      <c r="B170">
        <v>474455</v>
      </c>
      <c r="C170" t="s">
        <v>115</v>
      </c>
      <c r="D170" t="s">
        <v>257</v>
      </c>
      <c r="E170" t="s">
        <v>56</v>
      </c>
      <c r="F170">
        <v>1</v>
      </c>
      <c r="G170" t="s">
        <v>115</v>
      </c>
      <c r="H170" t="s">
        <v>116</v>
      </c>
      <c r="I170" t="s">
        <v>117</v>
      </c>
      <c r="J170" t="s">
        <v>59</v>
      </c>
      <c r="K170" t="s">
        <v>416</v>
      </c>
      <c r="L170" t="s">
        <v>345</v>
      </c>
      <c r="M170" s="57">
        <v>44378</v>
      </c>
      <c r="N170" s="57">
        <v>44408</v>
      </c>
      <c r="O170" t="s">
        <v>119</v>
      </c>
      <c r="P170">
        <v>1601010</v>
      </c>
      <c r="Q170" t="s">
        <v>465</v>
      </c>
      <c r="R170">
        <v>200301</v>
      </c>
      <c r="S170"/>
      <c r="T170" t="s">
        <v>467</v>
      </c>
      <c r="U170"/>
      <c r="V170" t="s">
        <v>94</v>
      </c>
      <c r="W170">
        <v>1</v>
      </c>
      <c r="X170" t="s">
        <v>625</v>
      </c>
      <c r="Y170" t="s">
        <v>626</v>
      </c>
      <c r="Z170" t="s">
        <v>627</v>
      </c>
      <c r="AA170" t="s">
        <v>68</v>
      </c>
      <c r="AB170" t="s">
        <v>69</v>
      </c>
      <c r="AC170" t="s">
        <v>70</v>
      </c>
      <c r="AD170">
        <v>10</v>
      </c>
      <c r="AE170" t="s">
        <v>628</v>
      </c>
      <c r="AF170">
        <v>104.82</v>
      </c>
      <c r="AG170">
        <v>104.82</v>
      </c>
      <c r="AH170">
        <v>1004659075</v>
      </c>
      <c r="AI170">
        <v>800100</v>
      </c>
      <c r="AJ170" t="s">
        <v>629</v>
      </c>
      <c r="AK170" t="s">
        <v>630</v>
      </c>
      <c r="AL170" t="s">
        <v>72</v>
      </c>
      <c r="AM170" t="s">
        <v>73</v>
      </c>
      <c r="AN170" s="1"/>
      <c r="AO170" s="59">
        <f t="shared" si="20"/>
        <v>7</v>
      </c>
      <c r="AP170" s="59" t="str">
        <f>VLOOKUP(AO170,Data!J:K,2,0)</f>
        <v>Juli</v>
      </c>
      <c r="AQ170" s="59">
        <f t="shared" si="14"/>
        <v>3</v>
      </c>
      <c r="AR170" s="60">
        <f t="shared" si="15"/>
        <v>2021</v>
      </c>
      <c r="AS170" s="60" t="str">
        <f>VLOOKUP(AD170,Data!D:E,2,0)</f>
        <v>Afval/Restafval</v>
      </c>
      <c r="AT170" s="61">
        <f>IF(X170="TON",IF(OR(LEFT(Z170,2)="TO",LEFT(Y170,2)="HA",Y170="TV ALG TON",Y170="AFVALBEL-TON",Y170="TANKW1-TON"),0,W170*1000),IF(OR(X170="KG",X170="LTR"),IF(OR(LEFT(Y170,2)="R ",LEFT(Y170,2)="HA",LEFT(Y170,2)="VK",LEFT(Z170,2)="TO"),0,W170),IF(X170="M3",VLOOKUP(Z170,Data!A:B,2,0)*W170,IF(AND(OR(X170="KEER",X170="STUK"),OR(LEFT(Y170,2)="LE",LEFT(Y170,2)="EL",LEFT(Y170,2)="LV")),VLOOKUP(Z170,Data!A:B,2,0)*W170,IF(X170="MAAND",IF(LEFT(Z170,2)="AB",IF(OR(LEFT(Y170,3)="AB ",LEFT(Y170,3)="ABW"),0,VLOOKUP(Z170,Data!A:B,2,0)*W170*VLOOKUP(AJ170,Data!G:H,2,0)*((N170-M170+1)/30.4)),0),0)))))</f>
        <v>399.22697368421052</v>
      </c>
      <c r="AU170" s="62">
        <f t="shared" si="16"/>
        <v>104.82</v>
      </c>
      <c r="AV170" s="62">
        <f t="shared" si="17"/>
        <v>0</v>
      </c>
      <c r="AW170" s="47" t="str">
        <f>IFERROR(VLOOKUP(AS170,Data!M:S,2,0),"nee")</f>
        <v>ja</v>
      </c>
      <c r="AX170" s="63">
        <f>IF(facturen[[#This Row],[TNO gecertificeerd]]="nee",0,VLOOKUP(AS170,Data!M:S,3,0)*(AT170/1000))</f>
        <v>0</v>
      </c>
      <c r="AY170" s="63">
        <f>IF(facturen[[#This Row],[TNO gecertificeerd]]="nee",0,VLOOKUP(AS170,Data!M:S,4,0)*AT170)</f>
        <v>19.961348684210527</v>
      </c>
      <c r="AZ170" s="63">
        <f>IF(facturen[[#This Row],[TNO gecertificeerd]]="nee",0,VLOOKUP(AS170,Data!M:S,5,0)*AT170)</f>
        <v>143.72171052631577</v>
      </c>
      <c r="BA170" s="63">
        <f>IF(facturen[[#This Row],[TNO gecertificeerd]]="nee",0,VLOOKUP(AS170,Data!M:S,6,0)*AT170)</f>
        <v>147.71398026315788</v>
      </c>
      <c r="BB170" s="63">
        <f>IF(facturen[[#This Row],[TNO gecertificeerd]]="nee",0,VLOOKUP(AS170,Data!M:S,7,0)*AT170)</f>
        <v>87.829934210526318</v>
      </c>
    </row>
    <row r="171" spans="1:54" x14ac:dyDescent="0.2">
      <c r="A171">
        <v>474431</v>
      </c>
      <c r="B171">
        <v>474455</v>
      </c>
      <c r="C171" t="s">
        <v>115</v>
      </c>
      <c r="D171" t="s">
        <v>257</v>
      </c>
      <c r="E171" t="s">
        <v>56</v>
      </c>
      <c r="F171">
        <v>1</v>
      </c>
      <c r="G171" t="s">
        <v>115</v>
      </c>
      <c r="H171" t="s">
        <v>116</v>
      </c>
      <c r="I171" t="s">
        <v>117</v>
      </c>
      <c r="J171" t="s">
        <v>59</v>
      </c>
      <c r="K171" t="s">
        <v>416</v>
      </c>
      <c r="L171" t="s">
        <v>345</v>
      </c>
      <c r="M171" s="57">
        <v>44409</v>
      </c>
      <c r="N171" s="57">
        <v>44439</v>
      </c>
      <c r="O171" t="s">
        <v>119</v>
      </c>
      <c r="P171">
        <v>1601010</v>
      </c>
      <c r="Q171" t="s">
        <v>465</v>
      </c>
      <c r="R171">
        <v>200301</v>
      </c>
      <c r="S171"/>
      <c r="T171" t="s">
        <v>467</v>
      </c>
      <c r="U171"/>
      <c r="V171" t="s">
        <v>94</v>
      </c>
      <c r="W171">
        <v>1</v>
      </c>
      <c r="X171" t="s">
        <v>625</v>
      </c>
      <c r="Y171" t="s">
        <v>626</v>
      </c>
      <c r="Z171" t="s">
        <v>627</v>
      </c>
      <c r="AA171" t="s">
        <v>68</v>
      </c>
      <c r="AB171" t="s">
        <v>69</v>
      </c>
      <c r="AC171" t="s">
        <v>70</v>
      </c>
      <c r="AD171">
        <v>10</v>
      </c>
      <c r="AE171" t="s">
        <v>628</v>
      </c>
      <c r="AF171">
        <v>104.82</v>
      </c>
      <c r="AG171">
        <v>104.82</v>
      </c>
      <c r="AH171">
        <v>1004731850</v>
      </c>
      <c r="AI171">
        <v>800100</v>
      </c>
      <c r="AJ171" t="s">
        <v>629</v>
      </c>
      <c r="AK171" t="s">
        <v>631</v>
      </c>
      <c r="AL171" t="s">
        <v>72</v>
      </c>
      <c r="AM171" t="s">
        <v>73</v>
      </c>
      <c r="AN171" s="1"/>
      <c r="AO171" s="59">
        <f t="shared" si="20"/>
        <v>8</v>
      </c>
      <c r="AP171" s="59" t="str">
        <f>VLOOKUP(AO171,Data!J:K,2,0)</f>
        <v>Augustus</v>
      </c>
      <c r="AQ171" s="59">
        <f t="shared" si="14"/>
        <v>3</v>
      </c>
      <c r="AR171" s="60">
        <f t="shared" si="15"/>
        <v>2021</v>
      </c>
      <c r="AS171" s="60" t="str">
        <f>VLOOKUP(AD171,Data!D:E,2,0)</f>
        <v>Afval/Restafval</v>
      </c>
      <c r="AT171" s="61">
        <f>IF(X171="TON",IF(OR(LEFT(Z171,2)="TO",LEFT(Y171,2)="HA",Y171="TV ALG TON",Y171="AFVALBEL-TON",Y171="TANKW1-TON"),0,W171*1000),IF(OR(X171="KG",X171="LTR"),IF(OR(LEFT(Y171,2)="R ",LEFT(Y171,2)="HA",LEFT(Y171,2)="VK",LEFT(Z171,2)="TO"),0,W171),IF(X171="M3",VLOOKUP(Z171,Data!A:B,2,0)*W171,IF(AND(OR(X171="KEER",X171="STUK"),OR(LEFT(Y171,2)="LE",LEFT(Y171,2)="EL",LEFT(Y171,2)="LV")),VLOOKUP(Z171,Data!A:B,2,0)*W171,IF(X171="MAAND",IF(LEFT(Z171,2)="AB",IF(OR(LEFT(Y171,3)="AB ",LEFT(Y171,3)="ABW"),0,VLOOKUP(Z171,Data!A:B,2,0)*W171*VLOOKUP(AJ171,Data!G:H,2,0)*((N171-M171+1)/30.4)),0),0)))))</f>
        <v>399.22697368421052</v>
      </c>
      <c r="AU171" s="62">
        <f t="shared" si="16"/>
        <v>104.82</v>
      </c>
      <c r="AV171" s="62">
        <f t="shared" si="17"/>
        <v>0</v>
      </c>
      <c r="AW171" s="47" t="str">
        <f>IFERROR(VLOOKUP(AS171,Data!M:S,2,0),"nee")</f>
        <v>ja</v>
      </c>
      <c r="AX171" s="63">
        <f>IF(facturen[[#This Row],[TNO gecertificeerd]]="nee",0,VLOOKUP(AS171,Data!M:S,3,0)*(AT171/1000))</f>
        <v>0</v>
      </c>
      <c r="AY171" s="63">
        <f>IF(facturen[[#This Row],[TNO gecertificeerd]]="nee",0,VLOOKUP(AS171,Data!M:S,4,0)*AT171)</f>
        <v>19.961348684210527</v>
      </c>
      <c r="AZ171" s="63">
        <f>IF(facturen[[#This Row],[TNO gecertificeerd]]="nee",0,VLOOKUP(AS171,Data!M:S,5,0)*AT171)</f>
        <v>143.72171052631577</v>
      </c>
      <c r="BA171" s="63">
        <f>IF(facturen[[#This Row],[TNO gecertificeerd]]="nee",0,VLOOKUP(AS171,Data!M:S,6,0)*AT171)</f>
        <v>147.71398026315788</v>
      </c>
      <c r="BB171" s="63">
        <f>IF(facturen[[#This Row],[TNO gecertificeerd]]="nee",0,VLOOKUP(AS171,Data!M:S,7,0)*AT171)</f>
        <v>87.829934210526318</v>
      </c>
    </row>
    <row r="172" spans="1:54" x14ac:dyDescent="0.2">
      <c r="A172">
        <v>474431</v>
      </c>
      <c r="B172">
        <v>474455</v>
      </c>
      <c r="C172" t="s">
        <v>115</v>
      </c>
      <c r="D172" t="s">
        <v>257</v>
      </c>
      <c r="E172" t="s">
        <v>56</v>
      </c>
      <c r="F172">
        <v>1</v>
      </c>
      <c r="G172" t="s">
        <v>115</v>
      </c>
      <c r="H172" t="s">
        <v>116</v>
      </c>
      <c r="I172" t="s">
        <v>117</v>
      </c>
      <c r="J172" t="s">
        <v>59</v>
      </c>
      <c r="K172" t="s">
        <v>416</v>
      </c>
      <c r="L172" t="s">
        <v>345</v>
      </c>
      <c r="M172" s="57">
        <v>44440</v>
      </c>
      <c r="N172" s="57">
        <v>44469</v>
      </c>
      <c r="O172" t="s">
        <v>119</v>
      </c>
      <c r="P172">
        <v>1601010</v>
      </c>
      <c r="Q172" t="s">
        <v>465</v>
      </c>
      <c r="R172">
        <v>200301</v>
      </c>
      <c r="S172"/>
      <c r="T172" t="s">
        <v>467</v>
      </c>
      <c r="U172"/>
      <c r="V172" t="s">
        <v>94</v>
      </c>
      <c r="W172">
        <v>1</v>
      </c>
      <c r="X172" t="s">
        <v>625</v>
      </c>
      <c r="Y172" t="s">
        <v>626</v>
      </c>
      <c r="Z172" t="s">
        <v>627</v>
      </c>
      <c r="AA172" t="s">
        <v>68</v>
      </c>
      <c r="AB172" t="s">
        <v>69</v>
      </c>
      <c r="AC172" t="s">
        <v>70</v>
      </c>
      <c r="AD172">
        <v>10</v>
      </c>
      <c r="AE172" t="s">
        <v>628</v>
      </c>
      <c r="AF172">
        <v>104.82</v>
      </c>
      <c r="AG172">
        <v>104.82</v>
      </c>
      <c r="AH172">
        <v>1004806489</v>
      </c>
      <c r="AI172">
        <v>800100</v>
      </c>
      <c r="AJ172" t="s">
        <v>629</v>
      </c>
      <c r="AK172" t="s">
        <v>632</v>
      </c>
      <c r="AL172" t="s">
        <v>72</v>
      </c>
      <c r="AM172" t="s">
        <v>73</v>
      </c>
      <c r="AN172" s="1"/>
      <c r="AO172" s="59">
        <f t="shared" si="20"/>
        <v>9</v>
      </c>
      <c r="AP172" s="59" t="str">
        <f>VLOOKUP(AO172,Data!J:K,2,0)</f>
        <v>September</v>
      </c>
      <c r="AQ172" s="59">
        <f t="shared" si="14"/>
        <v>3</v>
      </c>
      <c r="AR172" s="60">
        <f t="shared" si="15"/>
        <v>2021</v>
      </c>
      <c r="AS172" s="60" t="str">
        <f>VLOOKUP(AD172,Data!D:E,2,0)</f>
        <v>Afval/Restafval</v>
      </c>
      <c r="AT172" s="61">
        <f>IF(X172="TON",IF(OR(LEFT(Z172,2)="TO",LEFT(Y172,2)="HA",Y172="TV ALG TON",Y172="AFVALBEL-TON",Y172="TANKW1-TON"),0,W172*1000),IF(OR(X172="KG",X172="LTR"),IF(OR(LEFT(Y172,2)="R ",LEFT(Y172,2)="HA",LEFT(Y172,2)="VK",LEFT(Z172,2)="TO"),0,W172),IF(X172="M3",VLOOKUP(Z172,Data!A:B,2,0)*W172,IF(AND(OR(X172="KEER",X172="STUK"),OR(LEFT(Y172,2)="LE",LEFT(Y172,2)="EL",LEFT(Y172,2)="LV")),VLOOKUP(Z172,Data!A:B,2,0)*W172,IF(X172="MAAND",IF(LEFT(Z172,2)="AB",IF(OR(LEFT(Y172,3)="AB ",LEFT(Y172,3)="ABW"),0,VLOOKUP(Z172,Data!A:B,2,0)*W172*VLOOKUP(AJ172,Data!G:H,2,0)*((N172-M172+1)/30.4)),0),0)))))</f>
        <v>386.3486842105263</v>
      </c>
      <c r="AU172" s="62">
        <f t="shared" si="16"/>
        <v>104.82</v>
      </c>
      <c r="AV172" s="62">
        <f t="shared" si="17"/>
        <v>0</v>
      </c>
      <c r="AW172" s="47" t="str">
        <f>IFERROR(VLOOKUP(AS172,Data!M:S,2,0),"nee")</f>
        <v>ja</v>
      </c>
      <c r="AX172" s="63">
        <f>IF(facturen[[#This Row],[TNO gecertificeerd]]="nee",0,VLOOKUP(AS172,Data!M:S,3,0)*(AT172/1000))</f>
        <v>0</v>
      </c>
      <c r="AY172" s="63">
        <f>IF(facturen[[#This Row],[TNO gecertificeerd]]="nee",0,VLOOKUP(AS172,Data!M:S,4,0)*AT172)</f>
        <v>19.317434210526315</v>
      </c>
      <c r="AZ172" s="63">
        <f>IF(facturen[[#This Row],[TNO gecertificeerd]]="nee",0,VLOOKUP(AS172,Data!M:S,5,0)*AT172)</f>
        <v>139.08552631578945</v>
      </c>
      <c r="BA172" s="63">
        <f>IF(facturen[[#This Row],[TNO gecertificeerd]]="nee",0,VLOOKUP(AS172,Data!M:S,6,0)*AT172)</f>
        <v>142.94901315789474</v>
      </c>
      <c r="BB172" s="63">
        <f>IF(facturen[[#This Row],[TNO gecertificeerd]]="nee",0,VLOOKUP(AS172,Data!M:S,7,0)*AT172)</f>
        <v>84.99671052631578</v>
      </c>
    </row>
    <row r="173" spans="1:54" x14ac:dyDescent="0.2">
      <c r="A173">
        <v>474431</v>
      </c>
      <c r="B173">
        <v>474455</v>
      </c>
      <c r="C173" t="s">
        <v>115</v>
      </c>
      <c r="D173" t="s">
        <v>257</v>
      </c>
      <c r="E173" t="s">
        <v>56</v>
      </c>
      <c r="F173">
        <v>1</v>
      </c>
      <c r="G173" t="s">
        <v>115</v>
      </c>
      <c r="H173" t="s">
        <v>116</v>
      </c>
      <c r="I173" t="s">
        <v>117</v>
      </c>
      <c r="J173" t="s">
        <v>59</v>
      </c>
      <c r="K173" t="s">
        <v>416</v>
      </c>
      <c r="L173" t="s">
        <v>345</v>
      </c>
      <c r="M173" s="57">
        <v>44470</v>
      </c>
      <c r="N173" s="57">
        <v>44500</v>
      </c>
      <c r="O173" t="s">
        <v>119</v>
      </c>
      <c r="P173">
        <v>1601010</v>
      </c>
      <c r="Q173" t="s">
        <v>465</v>
      </c>
      <c r="R173">
        <v>200301</v>
      </c>
      <c r="S173"/>
      <c r="T173" t="s">
        <v>467</v>
      </c>
      <c r="U173"/>
      <c r="V173" t="s">
        <v>94</v>
      </c>
      <c r="W173">
        <v>1</v>
      </c>
      <c r="X173" t="s">
        <v>625</v>
      </c>
      <c r="Y173" t="s">
        <v>626</v>
      </c>
      <c r="Z173" t="s">
        <v>627</v>
      </c>
      <c r="AA173" t="s">
        <v>68</v>
      </c>
      <c r="AB173" t="s">
        <v>69</v>
      </c>
      <c r="AC173" t="s">
        <v>70</v>
      </c>
      <c r="AD173">
        <v>10</v>
      </c>
      <c r="AE173" t="s">
        <v>628</v>
      </c>
      <c r="AF173">
        <v>104.82</v>
      </c>
      <c r="AG173">
        <v>104.82</v>
      </c>
      <c r="AH173">
        <v>1004921702</v>
      </c>
      <c r="AI173">
        <v>800100</v>
      </c>
      <c r="AJ173" t="s">
        <v>629</v>
      </c>
      <c r="AK173" t="s">
        <v>633</v>
      </c>
      <c r="AL173" t="s">
        <v>72</v>
      </c>
      <c r="AM173" t="s">
        <v>73</v>
      </c>
      <c r="AN173" s="1"/>
      <c r="AO173" s="59">
        <f t="shared" si="20"/>
        <v>10</v>
      </c>
      <c r="AP173" s="59" t="str">
        <f>VLOOKUP(AO173,Data!J:K,2,0)</f>
        <v>Oktober</v>
      </c>
      <c r="AQ173" s="59">
        <f t="shared" si="14"/>
        <v>4</v>
      </c>
      <c r="AR173" s="60">
        <f t="shared" si="15"/>
        <v>2021</v>
      </c>
      <c r="AS173" s="60" t="str">
        <f>VLOOKUP(AD173,Data!D:E,2,0)</f>
        <v>Afval/Restafval</v>
      </c>
      <c r="AT173" s="61">
        <f>IF(X173="TON",IF(OR(LEFT(Z173,2)="TO",LEFT(Y173,2)="HA",Y173="TV ALG TON",Y173="AFVALBEL-TON",Y173="TANKW1-TON"),0,W173*1000),IF(OR(X173="KG",X173="LTR"),IF(OR(LEFT(Y173,2)="R ",LEFT(Y173,2)="HA",LEFT(Y173,2)="VK",LEFT(Z173,2)="TO"),0,W173),IF(X173="M3",VLOOKUP(Z173,Data!A:B,2,0)*W173,IF(AND(OR(X173="KEER",X173="STUK"),OR(LEFT(Y173,2)="LE",LEFT(Y173,2)="EL",LEFT(Y173,2)="LV")),VLOOKUP(Z173,Data!A:B,2,0)*W173,IF(X173="MAAND",IF(LEFT(Z173,2)="AB",IF(OR(LEFT(Y173,3)="AB ",LEFT(Y173,3)="ABW"),0,VLOOKUP(Z173,Data!A:B,2,0)*W173*VLOOKUP(AJ173,Data!G:H,2,0)*((N173-M173+1)/30.4)),0),0)))))</f>
        <v>399.22697368421052</v>
      </c>
      <c r="AU173" s="62">
        <f t="shared" si="16"/>
        <v>104.82</v>
      </c>
      <c r="AV173" s="62">
        <f t="shared" si="17"/>
        <v>0</v>
      </c>
      <c r="AW173" s="47" t="str">
        <f>IFERROR(VLOOKUP(AS173,Data!M:S,2,0),"nee")</f>
        <v>ja</v>
      </c>
      <c r="AX173" s="63">
        <f>IF(facturen[[#This Row],[TNO gecertificeerd]]="nee",0,VLOOKUP(AS173,Data!M:S,3,0)*(AT173/1000))</f>
        <v>0</v>
      </c>
      <c r="AY173" s="63">
        <f>IF(facturen[[#This Row],[TNO gecertificeerd]]="nee",0,VLOOKUP(AS173,Data!M:S,4,0)*AT173)</f>
        <v>19.961348684210527</v>
      </c>
      <c r="AZ173" s="63">
        <f>IF(facturen[[#This Row],[TNO gecertificeerd]]="nee",0,VLOOKUP(AS173,Data!M:S,5,0)*AT173)</f>
        <v>143.72171052631577</v>
      </c>
      <c r="BA173" s="63">
        <f>IF(facturen[[#This Row],[TNO gecertificeerd]]="nee",0,VLOOKUP(AS173,Data!M:S,6,0)*AT173)</f>
        <v>147.71398026315788</v>
      </c>
      <c r="BB173" s="63">
        <f>IF(facturen[[#This Row],[TNO gecertificeerd]]="nee",0,VLOOKUP(AS173,Data!M:S,7,0)*AT173)</f>
        <v>87.829934210526318</v>
      </c>
    </row>
    <row r="174" spans="1:54" x14ac:dyDescent="0.2">
      <c r="A174">
        <v>474431</v>
      </c>
      <c r="B174">
        <v>474455</v>
      </c>
      <c r="C174" t="s">
        <v>115</v>
      </c>
      <c r="D174" t="s">
        <v>257</v>
      </c>
      <c r="E174" t="s">
        <v>56</v>
      </c>
      <c r="F174">
        <v>1</v>
      </c>
      <c r="G174" t="s">
        <v>115</v>
      </c>
      <c r="H174" t="s">
        <v>116</v>
      </c>
      <c r="I174" t="s">
        <v>117</v>
      </c>
      <c r="J174" t="s">
        <v>59</v>
      </c>
      <c r="K174" t="s">
        <v>416</v>
      </c>
      <c r="L174" t="s">
        <v>345</v>
      </c>
      <c r="M174" s="57">
        <v>44501</v>
      </c>
      <c r="N174" s="57">
        <v>44530</v>
      </c>
      <c r="O174" t="s">
        <v>119</v>
      </c>
      <c r="P174">
        <v>1601010</v>
      </c>
      <c r="Q174" t="s">
        <v>465</v>
      </c>
      <c r="R174">
        <v>200301</v>
      </c>
      <c r="S174"/>
      <c r="T174" t="s">
        <v>467</v>
      </c>
      <c r="U174"/>
      <c r="V174" t="s">
        <v>94</v>
      </c>
      <c r="W174">
        <v>1</v>
      </c>
      <c r="X174" t="s">
        <v>625</v>
      </c>
      <c r="Y174" t="s">
        <v>626</v>
      </c>
      <c r="Z174" t="s">
        <v>627</v>
      </c>
      <c r="AA174" t="s">
        <v>68</v>
      </c>
      <c r="AB174" t="s">
        <v>69</v>
      </c>
      <c r="AC174" t="s">
        <v>70</v>
      </c>
      <c r="AD174">
        <v>10</v>
      </c>
      <c r="AE174" t="s">
        <v>628</v>
      </c>
      <c r="AF174">
        <v>104.82</v>
      </c>
      <c r="AG174">
        <v>104.82</v>
      </c>
      <c r="AH174">
        <v>1005004563</v>
      </c>
      <c r="AI174">
        <v>800100</v>
      </c>
      <c r="AJ174" t="s">
        <v>629</v>
      </c>
      <c r="AK174" t="s">
        <v>634</v>
      </c>
      <c r="AL174" t="s">
        <v>72</v>
      </c>
      <c r="AM174" t="s">
        <v>73</v>
      </c>
      <c r="AN174" s="1"/>
      <c r="AO174" s="59">
        <f t="shared" si="20"/>
        <v>11</v>
      </c>
      <c r="AP174" s="59" t="str">
        <f>VLOOKUP(AO174,Data!J:K,2,0)</f>
        <v>November</v>
      </c>
      <c r="AQ174" s="59">
        <f t="shared" si="14"/>
        <v>4</v>
      </c>
      <c r="AR174" s="60">
        <f t="shared" si="15"/>
        <v>2021</v>
      </c>
      <c r="AS174" s="60" t="str">
        <f>VLOOKUP(AD174,Data!D:E,2,0)</f>
        <v>Afval/Restafval</v>
      </c>
      <c r="AT174" s="61">
        <f>IF(X174="TON",IF(OR(LEFT(Z174,2)="TO",LEFT(Y174,2)="HA",Y174="TV ALG TON",Y174="AFVALBEL-TON",Y174="TANKW1-TON"),0,W174*1000),IF(OR(X174="KG",X174="LTR"),IF(OR(LEFT(Y174,2)="R ",LEFT(Y174,2)="HA",LEFT(Y174,2)="VK",LEFT(Z174,2)="TO"),0,W174),IF(X174="M3",VLOOKUP(Z174,Data!A:B,2,0)*W174,IF(AND(OR(X174="KEER",X174="STUK"),OR(LEFT(Y174,2)="LE",LEFT(Y174,2)="EL",LEFT(Y174,2)="LV")),VLOOKUP(Z174,Data!A:B,2,0)*W174,IF(X174="MAAND",IF(LEFT(Z174,2)="AB",IF(OR(LEFT(Y174,3)="AB ",LEFT(Y174,3)="ABW"),0,VLOOKUP(Z174,Data!A:B,2,0)*W174*VLOOKUP(AJ174,Data!G:H,2,0)*((N174-M174+1)/30.4)),0),0)))))</f>
        <v>386.3486842105263</v>
      </c>
      <c r="AU174" s="62">
        <f t="shared" si="16"/>
        <v>104.82</v>
      </c>
      <c r="AV174" s="62">
        <f t="shared" si="17"/>
        <v>0</v>
      </c>
      <c r="AW174" s="47" t="str">
        <f>IFERROR(VLOOKUP(AS174,Data!M:S,2,0),"nee")</f>
        <v>ja</v>
      </c>
      <c r="AX174" s="63">
        <f>IF(facturen[[#This Row],[TNO gecertificeerd]]="nee",0,VLOOKUP(AS174,Data!M:S,3,0)*(AT174/1000))</f>
        <v>0</v>
      </c>
      <c r="AY174" s="63">
        <f>IF(facturen[[#This Row],[TNO gecertificeerd]]="nee",0,VLOOKUP(AS174,Data!M:S,4,0)*AT174)</f>
        <v>19.317434210526315</v>
      </c>
      <c r="AZ174" s="63">
        <f>IF(facturen[[#This Row],[TNO gecertificeerd]]="nee",0,VLOOKUP(AS174,Data!M:S,5,0)*AT174)</f>
        <v>139.08552631578945</v>
      </c>
      <c r="BA174" s="63">
        <f>IF(facturen[[#This Row],[TNO gecertificeerd]]="nee",0,VLOOKUP(AS174,Data!M:S,6,0)*AT174)</f>
        <v>142.94901315789474</v>
      </c>
      <c r="BB174" s="63">
        <f>IF(facturen[[#This Row],[TNO gecertificeerd]]="nee",0,VLOOKUP(AS174,Data!M:S,7,0)*AT174)</f>
        <v>84.99671052631578</v>
      </c>
    </row>
    <row r="175" spans="1:54" x14ac:dyDescent="0.2">
      <c r="A175">
        <v>474431</v>
      </c>
      <c r="B175">
        <v>474455</v>
      </c>
      <c r="C175" t="s">
        <v>115</v>
      </c>
      <c r="D175" t="s">
        <v>257</v>
      </c>
      <c r="E175" t="s">
        <v>56</v>
      </c>
      <c r="F175">
        <v>1</v>
      </c>
      <c r="G175" t="s">
        <v>115</v>
      </c>
      <c r="H175" t="s">
        <v>116</v>
      </c>
      <c r="I175" t="s">
        <v>117</v>
      </c>
      <c r="J175" t="s">
        <v>59</v>
      </c>
      <c r="K175" t="s">
        <v>416</v>
      </c>
      <c r="L175" t="s">
        <v>345</v>
      </c>
      <c r="M175" s="57">
        <v>44531</v>
      </c>
      <c r="N175" s="57">
        <v>44561</v>
      </c>
      <c r="O175" t="s">
        <v>119</v>
      </c>
      <c r="P175">
        <v>1601010</v>
      </c>
      <c r="Q175" t="s">
        <v>465</v>
      </c>
      <c r="R175">
        <v>200301</v>
      </c>
      <c r="S175"/>
      <c r="T175" t="s">
        <v>467</v>
      </c>
      <c r="U175"/>
      <c r="V175" t="s">
        <v>94</v>
      </c>
      <c r="W175">
        <v>1</v>
      </c>
      <c r="X175" t="s">
        <v>625</v>
      </c>
      <c r="Y175" t="s">
        <v>626</v>
      </c>
      <c r="Z175" t="s">
        <v>627</v>
      </c>
      <c r="AA175" t="s">
        <v>68</v>
      </c>
      <c r="AB175" t="s">
        <v>69</v>
      </c>
      <c r="AC175" t="s">
        <v>70</v>
      </c>
      <c r="AD175">
        <v>10</v>
      </c>
      <c r="AE175" t="s">
        <v>628</v>
      </c>
      <c r="AF175">
        <v>104.82</v>
      </c>
      <c r="AG175">
        <v>104.82</v>
      </c>
      <c r="AH175">
        <v>1005092394</v>
      </c>
      <c r="AI175">
        <v>800100</v>
      </c>
      <c r="AJ175" t="s">
        <v>629</v>
      </c>
      <c r="AK175" t="s">
        <v>635</v>
      </c>
      <c r="AL175" t="s">
        <v>72</v>
      </c>
      <c r="AM175" t="s">
        <v>73</v>
      </c>
      <c r="AN175" s="1"/>
      <c r="AO175" s="59">
        <f t="shared" si="20"/>
        <v>12</v>
      </c>
      <c r="AP175" s="59" t="str">
        <f>VLOOKUP(AO175,Data!J:K,2,0)</f>
        <v>December</v>
      </c>
      <c r="AQ175" s="59">
        <f t="shared" si="14"/>
        <v>4</v>
      </c>
      <c r="AR175" s="60">
        <f t="shared" si="15"/>
        <v>2021</v>
      </c>
      <c r="AS175" s="60" t="str">
        <f>VLOOKUP(AD175,Data!D:E,2,0)</f>
        <v>Afval/Restafval</v>
      </c>
      <c r="AT175" s="61">
        <f>IF(X175="TON",IF(OR(LEFT(Z175,2)="TO",LEFT(Y175,2)="HA",Y175="TV ALG TON",Y175="AFVALBEL-TON",Y175="TANKW1-TON"),0,W175*1000),IF(OR(X175="KG",X175="LTR"),IF(OR(LEFT(Y175,2)="R ",LEFT(Y175,2)="HA",LEFT(Y175,2)="VK",LEFT(Z175,2)="TO"),0,W175),IF(X175="M3",VLOOKUP(Z175,Data!A:B,2,0)*W175,IF(AND(OR(X175="KEER",X175="STUK"),OR(LEFT(Y175,2)="LE",LEFT(Y175,2)="EL",LEFT(Y175,2)="LV")),VLOOKUP(Z175,Data!A:B,2,0)*W175,IF(X175="MAAND",IF(LEFT(Z175,2)="AB",IF(OR(LEFT(Y175,3)="AB ",LEFT(Y175,3)="ABW"),0,VLOOKUP(Z175,Data!A:B,2,0)*W175*VLOOKUP(AJ175,Data!G:H,2,0)*((N175-M175+1)/30.4)),0),0)))))</f>
        <v>399.22697368421052</v>
      </c>
      <c r="AU175" s="62">
        <f t="shared" si="16"/>
        <v>104.82</v>
      </c>
      <c r="AV175" s="62">
        <f t="shared" si="17"/>
        <v>0</v>
      </c>
      <c r="AW175" s="47" t="str">
        <f>IFERROR(VLOOKUP(AS175,Data!M:S,2,0),"nee")</f>
        <v>ja</v>
      </c>
      <c r="AX175" s="63">
        <f>IF(facturen[[#This Row],[TNO gecertificeerd]]="nee",0,VLOOKUP(AS175,Data!M:S,3,0)*(AT175/1000))</f>
        <v>0</v>
      </c>
      <c r="AY175" s="63">
        <f>IF(facturen[[#This Row],[TNO gecertificeerd]]="nee",0,VLOOKUP(AS175,Data!M:S,4,0)*AT175)</f>
        <v>19.961348684210527</v>
      </c>
      <c r="AZ175" s="63">
        <f>IF(facturen[[#This Row],[TNO gecertificeerd]]="nee",0,VLOOKUP(AS175,Data!M:S,5,0)*AT175)</f>
        <v>143.72171052631577</v>
      </c>
      <c r="BA175" s="63">
        <f>IF(facturen[[#This Row],[TNO gecertificeerd]]="nee",0,VLOOKUP(AS175,Data!M:S,6,0)*AT175)</f>
        <v>147.71398026315788</v>
      </c>
      <c r="BB175" s="63">
        <f>IF(facturen[[#This Row],[TNO gecertificeerd]]="nee",0,VLOOKUP(AS175,Data!M:S,7,0)*AT175)</f>
        <v>87.829934210526318</v>
      </c>
    </row>
    <row r="176" spans="1:54" x14ac:dyDescent="0.2">
      <c r="A176">
        <v>474431</v>
      </c>
      <c r="B176">
        <v>474455</v>
      </c>
      <c r="C176" t="s">
        <v>115</v>
      </c>
      <c r="D176" t="s">
        <v>257</v>
      </c>
      <c r="E176" t="s">
        <v>56</v>
      </c>
      <c r="F176">
        <v>1</v>
      </c>
      <c r="G176" t="s">
        <v>115</v>
      </c>
      <c r="H176" t="s">
        <v>116</v>
      </c>
      <c r="I176" t="s">
        <v>117</v>
      </c>
      <c r="J176" t="s">
        <v>59</v>
      </c>
      <c r="K176" t="s">
        <v>416</v>
      </c>
      <c r="L176" t="s">
        <v>636</v>
      </c>
      <c r="M176" s="57">
        <v>44256</v>
      </c>
      <c r="N176" s="57">
        <v>44286</v>
      </c>
      <c r="O176" t="s">
        <v>119</v>
      </c>
      <c r="P176"/>
      <c r="Q176"/>
      <c r="R176"/>
      <c r="S176"/>
      <c r="T176"/>
      <c r="U176"/>
      <c r="V176" t="s">
        <v>94</v>
      </c>
      <c r="W176">
        <v>1</v>
      </c>
      <c r="X176" t="s">
        <v>625</v>
      </c>
      <c r="Y176" t="s">
        <v>637</v>
      </c>
      <c r="Z176" t="s">
        <v>638</v>
      </c>
      <c r="AA176" t="s">
        <v>68</v>
      </c>
      <c r="AB176" t="s">
        <v>69</v>
      </c>
      <c r="AC176" t="s">
        <v>70</v>
      </c>
      <c r="AD176">
        <v>10</v>
      </c>
      <c r="AE176" t="s">
        <v>639</v>
      </c>
      <c r="AF176">
        <v>10.06</v>
      </c>
      <c r="AG176">
        <v>10.06</v>
      </c>
      <c r="AH176">
        <v>1004318104</v>
      </c>
      <c r="AI176">
        <v>800000</v>
      </c>
      <c r="AJ176"/>
      <c r="AK176"/>
      <c r="AL176" t="s">
        <v>72</v>
      </c>
      <c r="AM176" t="s">
        <v>73</v>
      </c>
      <c r="AN176" s="1"/>
      <c r="AO176" s="59">
        <f t="shared" si="20"/>
        <v>3</v>
      </c>
      <c r="AP176" s="59" t="str">
        <f>VLOOKUP(AO176,Data!J:K,2,0)</f>
        <v>Maart</v>
      </c>
      <c r="AQ176" s="59">
        <f t="shared" si="14"/>
        <v>1</v>
      </c>
      <c r="AR176" s="60">
        <f t="shared" si="15"/>
        <v>2021</v>
      </c>
      <c r="AS176" s="60" t="str">
        <f>VLOOKUP(AD176,Data!D:E,2,0)</f>
        <v>Afval/Restafval</v>
      </c>
      <c r="AT176" s="61">
        <f>IF(X176="TON",IF(OR(LEFT(Z176,2)="TO",LEFT(Y176,2)="HA",Y176="TV ALG TON",Y176="AFVALBEL-TON",Y176="TANKW1-TON"),0,W176*1000),IF(OR(X176="KG",X176="LTR"),IF(OR(LEFT(Y176,2)="R ",LEFT(Y176,2)="HA",LEFT(Y176,2)="VK",LEFT(Z176,2)="TO"),0,W176),IF(X176="M3",VLOOKUP(Z176,Data!A:B,2,0)*W176,IF(AND(OR(X176="KEER",X176="STUK"),OR(LEFT(Y176,2)="LE",LEFT(Y176,2)="EL",LEFT(Y176,2)="LV")),VLOOKUP(Z176,Data!A:B,2,0)*W176,IF(X176="MAAND",IF(LEFT(Z176,2)="AB",IF(OR(LEFT(Y176,3)="AB ",LEFT(Y176,3)="ABW"),0,VLOOKUP(Z176,Data!A:B,2,0)*W176*VLOOKUP(AJ176,Data!G:H,2,0)*((N176-M176+1)/30.4)),0),0)))))</f>
        <v>0</v>
      </c>
      <c r="AU176" s="62">
        <f t="shared" si="16"/>
        <v>10.06</v>
      </c>
      <c r="AV176" s="62">
        <f t="shared" si="17"/>
        <v>0</v>
      </c>
      <c r="AW176" s="47" t="str">
        <f>IFERROR(VLOOKUP(AS176,Data!M:S,2,0),"nee")</f>
        <v>ja</v>
      </c>
      <c r="AX176" s="63">
        <f>IF(facturen[[#This Row],[TNO gecertificeerd]]="nee",0,VLOOKUP(AS176,Data!M:S,3,0)*(AT176/1000))</f>
        <v>0</v>
      </c>
      <c r="AY176" s="63">
        <f>IF(facturen[[#This Row],[TNO gecertificeerd]]="nee",0,VLOOKUP(AS176,Data!M:S,4,0)*AT176)</f>
        <v>0</v>
      </c>
      <c r="AZ176" s="63">
        <f>IF(facturen[[#This Row],[TNO gecertificeerd]]="nee",0,VLOOKUP(AS176,Data!M:S,5,0)*AT176)</f>
        <v>0</v>
      </c>
      <c r="BA176" s="63">
        <f>IF(facturen[[#This Row],[TNO gecertificeerd]]="nee",0,VLOOKUP(AS176,Data!M:S,6,0)*AT176)</f>
        <v>0</v>
      </c>
      <c r="BB176" s="63">
        <f>IF(facturen[[#This Row],[TNO gecertificeerd]]="nee",0,VLOOKUP(AS176,Data!M:S,7,0)*AT176)</f>
        <v>0</v>
      </c>
    </row>
    <row r="177" spans="1:54" x14ac:dyDescent="0.2">
      <c r="A177">
        <v>474431</v>
      </c>
      <c r="B177">
        <v>474455</v>
      </c>
      <c r="C177" t="s">
        <v>115</v>
      </c>
      <c r="D177" t="s">
        <v>257</v>
      </c>
      <c r="E177" t="s">
        <v>56</v>
      </c>
      <c r="F177">
        <v>1</v>
      </c>
      <c r="G177" t="s">
        <v>115</v>
      </c>
      <c r="H177" t="s">
        <v>116</v>
      </c>
      <c r="I177" t="s">
        <v>117</v>
      </c>
      <c r="J177" t="s">
        <v>59</v>
      </c>
      <c r="K177" t="s">
        <v>416</v>
      </c>
      <c r="L177" t="s">
        <v>636</v>
      </c>
      <c r="M177" s="57">
        <v>44287</v>
      </c>
      <c r="N177" s="57">
        <v>44316</v>
      </c>
      <c r="O177" t="s">
        <v>119</v>
      </c>
      <c r="P177"/>
      <c r="Q177"/>
      <c r="R177"/>
      <c r="S177"/>
      <c r="T177"/>
      <c r="U177"/>
      <c r="V177" t="s">
        <v>94</v>
      </c>
      <c r="W177">
        <v>1</v>
      </c>
      <c r="X177" t="s">
        <v>625</v>
      </c>
      <c r="Y177" t="s">
        <v>637</v>
      </c>
      <c r="Z177" t="s">
        <v>638</v>
      </c>
      <c r="AA177" t="s">
        <v>68</v>
      </c>
      <c r="AB177" t="s">
        <v>69</v>
      </c>
      <c r="AC177" t="s">
        <v>70</v>
      </c>
      <c r="AD177">
        <v>10</v>
      </c>
      <c r="AE177" t="s">
        <v>639</v>
      </c>
      <c r="AF177">
        <v>10.06</v>
      </c>
      <c r="AG177">
        <v>10.06</v>
      </c>
      <c r="AH177">
        <v>1004429006</v>
      </c>
      <c r="AI177">
        <v>800000</v>
      </c>
      <c r="AJ177"/>
      <c r="AK177"/>
      <c r="AL177" t="s">
        <v>72</v>
      </c>
      <c r="AM177" t="s">
        <v>73</v>
      </c>
      <c r="AN177" s="1"/>
      <c r="AO177" s="59">
        <f t="shared" si="20"/>
        <v>4</v>
      </c>
      <c r="AP177" s="59" t="str">
        <f>VLOOKUP(AO177,Data!J:K,2,0)</f>
        <v>April</v>
      </c>
      <c r="AQ177" s="59">
        <f t="shared" si="14"/>
        <v>2</v>
      </c>
      <c r="AR177" s="60">
        <f t="shared" si="15"/>
        <v>2021</v>
      </c>
      <c r="AS177" s="60" t="str">
        <f>VLOOKUP(AD177,Data!D:E,2,0)</f>
        <v>Afval/Restafval</v>
      </c>
      <c r="AT177" s="61">
        <f>IF(X177="TON",IF(OR(LEFT(Z177,2)="TO",LEFT(Y177,2)="HA",Y177="TV ALG TON",Y177="AFVALBEL-TON",Y177="TANKW1-TON"),0,W177*1000),IF(OR(X177="KG",X177="LTR"),IF(OR(LEFT(Y177,2)="R ",LEFT(Y177,2)="HA",LEFT(Y177,2)="VK",LEFT(Z177,2)="TO"),0,W177),IF(X177="M3",VLOOKUP(Z177,Data!A:B,2,0)*W177,IF(AND(OR(X177="KEER",X177="STUK"),OR(LEFT(Y177,2)="LE",LEFT(Y177,2)="EL",LEFT(Y177,2)="LV")),VLOOKUP(Z177,Data!A:B,2,0)*W177,IF(X177="MAAND",IF(LEFT(Z177,2)="AB",IF(OR(LEFT(Y177,3)="AB ",LEFT(Y177,3)="ABW"),0,VLOOKUP(Z177,Data!A:B,2,0)*W177*VLOOKUP(AJ177,Data!G:H,2,0)*((N177-M177+1)/30.4)),0),0)))))</f>
        <v>0</v>
      </c>
      <c r="AU177" s="62">
        <f t="shared" si="16"/>
        <v>10.06</v>
      </c>
      <c r="AV177" s="62">
        <f t="shared" si="17"/>
        <v>0</v>
      </c>
      <c r="AW177" s="47" t="str">
        <f>IFERROR(VLOOKUP(AS177,Data!M:S,2,0),"nee")</f>
        <v>ja</v>
      </c>
      <c r="AX177" s="63">
        <f>IF(facturen[[#This Row],[TNO gecertificeerd]]="nee",0,VLOOKUP(AS177,Data!M:S,3,0)*(AT177/1000))</f>
        <v>0</v>
      </c>
      <c r="AY177" s="63">
        <f>IF(facturen[[#This Row],[TNO gecertificeerd]]="nee",0,VLOOKUP(AS177,Data!M:S,4,0)*AT177)</f>
        <v>0</v>
      </c>
      <c r="AZ177" s="63">
        <f>IF(facturen[[#This Row],[TNO gecertificeerd]]="nee",0,VLOOKUP(AS177,Data!M:S,5,0)*AT177)</f>
        <v>0</v>
      </c>
      <c r="BA177" s="63">
        <f>IF(facturen[[#This Row],[TNO gecertificeerd]]="nee",0,VLOOKUP(AS177,Data!M:S,6,0)*AT177)</f>
        <v>0</v>
      </c>
      <c r="BB177" s="63">
        <f>IF(facturen[[#This Row],[TNO gecertificeerd]]="nee",0,VLOOKUP(AS177,Data!M:S,7,0)*AT177)</f>
        <v>0</v>
      </c>
    </row>
    <row r="178" spans="1:54" x14ac:dyDescent="0.2">
      <c r="A178">
        <v>474431</v>
      </c>
      <c r="B178">
        <v>474455</v>
      </c>
      <c r="C178" t="s">
        <v>115</v>
      </c>
      <c r="D178" t="s">
        <v>257</v>
      </c>
      <c r="E178" t="s">
        <v>56</v>
      </c>
      <c r="F178">
        <v>1</v>
      </c>
      <c r="G178" t="s">
        <v>115</v>
      </c>
      <c r="H178" t="s">
        <v>116</v>
      </c>
      <c r="I178" t="s">
        <v>117</v>
      </c>
      <c r="J178" t="s">
        <v>59</v>
      </c>
      <c r="K178" t="s">
        <v>416</v>
      </c>
      <c r="L178" t="s">
        <v>636</v>
      </c>
      <c r="M178" s="57">
        <v>44317</v>
      </c>
      <c r="N178" s="57">
        <v>44347</v>
      </c>
      <c r="O178" t="s">
        <v>119</v>
      </c>
      <c r="P178"/>
      <c r="Q178"/>
      <c r="R178"/>
      <c r="S178"/>
      <c r="T178"/>
      <c r="U178"/>
      <c r="V178" t="s">
        <v>94</v>
      </c>
      <c r="W178">
        <v>1</v>
      </c>
      <c r="X178" t="s">
        <v>625</v>
      </c>
      <c r="Y178" t="s">
        <v>637</v>
      </c>
      <c r="Z178" t="s">
        <v>638</v>
      </c>
      <c r="AA178" t="s">
        <v>68</v>
      </c>
      <c r="AB178" t="s">
        <v>69</v>
      </c>
      <c r="AC178" t="s">
        <v>70</v>
      </c>
      <c r="AD178">
        <v>10</v>
      </c>
      <c r="AE178" t="s">
        <v>639</v>
      </c>
      <c r="AF178">
        <v>10.06</v>
      </c>
      <c r="AG178">
        <v>10.06</v>
      </c>
      <c r="AH178">
        <v>1004493829</v>
      </c>
      <c r="AI178">
        <v>800000</v>
      </c>
      <c r="AJ178"/>
      <c r="AK178"/>
      <c r="AL178" t="s">
        <v>72</v>
      </c>
      <c r="AM178" t="s">
        <v>73</v>
      </c>
      <c r="AN178" s="1"/>
      <c r="AO178" s="59">
        <f t="shared" si="20"/>
        <v>5</v>
      </c>
      <c r="AP178" s="59" t="str">
        <f>VLOOKUP(AO178,Data!J:K,2,0)</f>
        <v>Mei</v>
      </c>
      <c r="AQ178" s="59">
        <f t="shared" si="14"/>
        <v>2</v>
      </c>
      <c r="AR178" s="60">
        <f t="shared" si="15"/>
        <v>2021</v>
      </c>
      <c r="AS178" s="60" t="str">
        <f>VLOOKUP(AD178,Data!D:E,2,0)</f>
        <v>Afval/Restafval</v>
      </c>
      <c r="AT178" s="61">
        <f>IF(X178="TON",IF(OR(LEFT(Z178,2)="TO",LEFT(Y178,2)="HA",Y178="TV ALG TON",Y178="AFVALBEL-TON",Y178="TANKW1-TON"),0,W178*1000),IF(OR(X178="KG",X178="LTR"),IF(OR(LEFT(Y178,2)="R ",LEFT(Y178,2)="HA",LEFT(Y178,2)="VK",LEFT(Z178,2)="TO"),0,W178),IF(X178="M3",VLOOKUP(Z178,Data!A:B,2,0)*W178,IF(AND(OR(X178="KEER",X178="STUK"),OR(LEFT(Y178,2)="LE",LEFT(Y178,2)="EL",LEFT(Y178,2)="LV")),VLOOKUP(Z178,Data!A:B,2,0)*W178,IF(X178="MAAND",IF(LEFT(Z178,2)="AB",IF(OR(LEFT(Y178,3)="AB ",LEFT(Y178,3)="ABW"),0,VLOOKUP(Z178,Data!A:B,2,0)*W178*VLOOKUP(AJ178,Data!G:H,2,0)*((N178-M178+1)/30.4)),0),0)))))</f>
        <v>0</v>
      </c>
      <c r="AU178" s="62">
        <f t="shared" si="16"/>
        <v>10.06</v>
      </c>
      <c r="AV178" s="62">
        <f t="shared" si="17"/>
        <v>0</v>
      </c>
      <c r="AW178" s="47" t="str">
        <f>IFERROR(VLOOKUP(AS178,Data!M:S,2,0),"nee")</f>
        <v>ja</v>
      </c>
      <c r="AX178" s="63">
        <f>IF(facturen[[#This Row],[TNO gecertificeerd]]="nee",0,VLOOKUP(AS178,Data!M:S,3,0)*(AT178/1000))</f>
        <v>0</v>
      </c>
      <c r="AY178" s="63">
        <f>IF(facturen[[#This Row],[TNO gecertificeerd]]="nee",0,VLOOKUP(AS178,Data!M:S,4,0)*AT178)</f>
        <v>0</v>
      </c>
      <c r="AZ178" s="63">
        <f>IF(facturen[[#This Row],[TNO gecertificeerd]]="nee",0,VLOOKUP(AS178,Data!M:S,5,0)*AT178)</f>
        <v>0</v>
      </c>
      <c r="BA178" s="63">
        <f>IF(facturen[[#This Row],[TNO gecertificeerd]]="nee",0,VLOOKUP(AS178,Data!M:S,6,0)*AT178)</f>
        <v>0</v>
      </c>
      <c r="BB178" s="63">
        <f>IF(facturen[[#This Row],[TNO gecertificeerd]]="nee",0,VLOOKUP(AS178,Data!M:S,7,0)*AT178)</f>
        <v>0</v>
      </c>
    </row>
    <row r="179" spans="1:54" x14ac:dyDescent="0.2">
      <c r="A179">
        <v>474431</v>
      </c>
      <c r="B179">
        <v>474455</v>
      </c>
      <c r="C179" t="s">
        <v>115</v>
      </c>
      <c r="D179" t="s">
        <v>257</v>
      </c>
      <c r="E179" t="s">
        <v>56</v>
      </c>
      <c r="F179">
        <v>1</v>
      </c>
      <c r="G179" t="s">
        <v>115</v>
      </c>
      <c r="H179" t="s">
        <v>116</v>
      </c>
      <c r="I179" t="s">
        <v>117</v>
      </c>
      <c r="J179" t="s">
        <v>59</v>
      </c>
      <c r="K179" t="s">
        <v>416</v>
      </c>
      <c r="L179" t="s">
        <v>636</v>
      </c>
      <c r="M179" s="57">
        <v>44348</v>
      </c>
      <c r="N179" s="57">
        <v>44353</v>
      </c>
      <c r="O179" t="s">
        <v>119</v>
      </c>
      <c r="P179"/>
      <c r="Q179"/>
      <c r="R179"/>
      <c r="S179"/>
      <c r="T179"/>
      <c r="U179"/>
      <c r="V179" t="s">
        <v>94</v>
      </c>
      <c r="W179">
        <v>1</v>
      </c>
      <c r="X179" t="s">
        <v>625</v>
      </c>
      <c r="Y179" t="s">
        <v>637</v>
      </c>
      <c r="Z179" t="s">
        <v>638</v>
      </c>
      <c r="AA179" t="s">
        <v>68</v>
      </c>
      <c r="AB179" t="s">
        <v>69</v>
      </c>
      <c r="AC179" t="s">
        <v>70</v>
      </c>
      <c r="AD179">
        <v>10</v>
      </c>
      <c r="AE179" t="s">
        <v>639</v>
      </c>
      <c r="AF179">
        <v>2.0099999999999998</v>
      </c>
      <c r="AG179">
        <v>2.0099999999999998</v>
      </c>
      <c r="AH179">
        <v>1004542502</v>
      </c>
      <c r="AI179">
        <v>800000</v>
      </c>
      <c r="AJ179"/>
      <c r="AK179"/>
      <c r="AL179" t="s">
        <v>72</v>
      </c>
      <c r="AM179" t="s">
        <v>73</v>
      </c>
      <c r="AN179" s="1"/>
      <c r="AO179" s="59">
        <f t="shared" si="20"/>
        <v>6</v>
      </c>
      <c r="AP179" s="59" t="str">
        <f>VLOOKUP(AO179,Data!J:K,2,0)</f>
        <v>Juni</v>
      </c>
      <c r="AQ179" s="59">
        <f t="shared" si="14"/>
        <v>2</v>
      </c>
      <c r="AR179" s="60">
        <f t="shared" si="15"/>
        <v>2021</v>
      </c>
      <c r="AS179" s="60" t="str">
        <f>VLOOKUP(AD179,Data!D:E,2,0)</f>
        <v>Afval/Restafval</v>
      </c>
      <c r="AT179" s="61">
        <f>IF(X179="TON",IF(OR(LEFT(Z179,2)="TO",LEFT(Y179,2)="HA",Y179="TV ALG TON",Y179="AFVALBEL-TON",Y179="TANKW1-TON"),0,W179*1000),IF(OR(X179="KG",X179="LTR"),IF(OR(LEFT(Y179,2)="R ",LEFT(Y179,2)="HA",LEFT(Y179,2)="VK",LEFT(Z179,2)="TO"),0,W179),IF(X179="M3",VLOOKUP(Z179,Data!A:B,2,0)*W179,IF(AND(OR(X179="KEER",X179="STUK"),OR(LEFT(Y179,2)="LE",LEFT(Y179,2)="EL",LEFT(Y179,2)="LV")),VLOOKUP(Z179,Data!A:B,2,0)*W179,IF(X179="MAAND",IF(LEFT(Z179,2)="AB",IF(OR(LEFT(Y179,3)="AB ",LEFT(Y179,3)="ABW"),0,VLOOKUP(Z179,Data!A:B,2,0)*W179*VLOOKUP(AJ179,Data!G:H,2,0)*((N179-M179+1)/30.4)),0),0)))))</f>
        <v>0</v>
      </c>
      <c r="AU179" s="62">
        <f t="shared" si="16"/>
        <v>2.0099999999999998</v>
      </c>
      <c r="AV179" s="62">
        <f t="shared" si="17"/>
        <v>0</v>
      </c>
      <c r="AW179" s="47" t="str">
        <f>IFERROR(VLOOKUP(AS179,Data!M:S,2,0),"nee")</f>
        <v>ja</v>
      </c>
      <c r="AX179" s="63">
        <f>IF(facturen[[#This Row],[TNO gecertificeerd]]="nee",0,VLOOKUP(AS179,Data!M:S,3,0)*(AT179/1000))</f>
        <v>0</v>
      </c>
      <c r="AY179" s="63">
        <f>IF(facturen[[#This Row],[TNO gecertificeerd]]="nee",0,VLOOKUP(AS179,Data!M:S,4,0)*AT179)</f>
        <v>0</v>
      </c>
      <c r="AZ179" s="63">
        <f>IF(facturen[[#This Row],[TNO gecertificeerd]]="nee",0,VLOOKUP(AS179,Data!M:S,5,0)*AT179)</f>
        <v>0</v>
      </c>
      <c r="BA179" s="63">
        <f>IF(facturen[[#This Row],[TNO gecertificeerd]]="nee",0,VLOOKUP(AS179,Data!M:S,6,0)*AT179)</f>
        <v>0</v>
      </c>
      <c r="BB179" s="63">
        <f>IF(facturen[[#This Row],[TNO gecertificeerd]]="nee",0,VLOOKUP(AS179,Data!M:S,7,0)*AT179)</f>
        <v>0</v>
      </c>
    </row>
    <row r="180" spans="1:54" x14ac:dyDescent="0.2">
      <c r="A180">
        <v>474431</v>
      </c>
      <c r="B180">
        <v>474455</v>
      </c>
      <c r="C180" t="s">
        <v>115</v>
      </c>
      <c r="D180" t="s">
        <v>257</v>
      </c>
      <c r="E180" t="s">
        <v>56</v>
      </c>
      <c r="F180">
        <v>1</v>
      </c>
      <c r="G180" t="s">
        <v>115</v>
      </c>
      <c r="H180" t="s">
        <v>116</v>
      </c>
      <c r="I180" t="s">
        <v>117</v>
      </c>
      <c r="J180" t="s">
        <v>59</v>
      </c>
      <c r="K180" t="s">
        <v>416</v>
      </c>
      <c r="L180" t="s">
        <v>345</v>
      </c>
      <c r="M180" s="57">
        <v>44228</v>
      </c>
      <c r="N180" s="57">
        <v>44255</v>
      </c>
      <c r="O180" t="s">
        <v>119</v>
      </c>
      <c r="P180">
        <v>101100</v>
      </c>
      <c r="Q180" t="s">
        <v>303</v>
      </c>
      <c r="R180">
        <v>200301</v>
      </c>
      <c r="S180"/>
      <c r="T180" t="s">
        <v>304</v>
      </c>
      <c r="U180"/>
      <c r="V180" t="s">
        <v>94</v>
      </c>
      <c r="W180">
        <v>1</v>
      </c>
      <c r="X180" t="s">
        <v>625</v>
      </c>
      <c r="Y180" t="s">
        <v>626</v>
      </c>
      <c r="Z180" t="s">
        <v>627</v>
      </c>
      <c r="AA180" t="s">
        <v>68</v>
      </c>
      <c r="AB180" t="s">
        <v>69</v>
      </c>
      <c r="AC180" t="s">
        <v>70</v>
      </c>
      <c r="AD180">
        <v>10</v>
      </c>
      <c r="AE180" t="s">
        <v>628</v>
      </c>
      <c r="AF180">
        <v>104.82</v>
      </c>
      <c r="AG180">
        <v>104.82</v>
      </c>
      <c r="AH180">
        <v>1004248111</v>
      </c>
      <c r="AI180">
        <v>800100</v>
      </c>
      <c r="AJ180" t="s">
        <v>629</v>
      </c>
      <c r="AK180" t="s">
        <v>640</v>
      </c>
      <c r="AL180" t="s">
        <v>72</v>
      </c>
      <c r="AM180" t="s">
        <v>73</v>
      </c>
      <c r="AN180" s="1"/>
      <c r="AO180" s="59">
        <f t="shared" si="20"/>
        <v>2</v>
      </c>
      <c r="AP180" s="59" t="str">
        <f>VLOOKUP(AO180,Data!J:K,2,0)</f>
        <v>Februari</v>
      </c>
      <c r="AQ180" s="59">
        <f t="shared" si="14"/>
        <v>1</v>
      </c>
      <c r="AR180" s="60">
        <f t="shared" si="15"/>
        <v>2021</v>
      </c>
      <c r="AS180" s="60" t="str">
        <f>VLOOKUP(AD180,Data!D:E,2,0)</f>
        <v>Afval/Restafval</v>
      </c>
      <c r="AT180" s="61">
        <f>IF(X180="TON",IF(OR(LEFT(Z180,2)="TO",LEFT(Y180,2)="HA",Y180="TV ALG TON",Y180="AFVALBEL-TON",Y180="TANKW1-TON"),0,W180*1000),IF(OR(X180="KG",X180="LTR"),IF(OR(LEFT(Y180,2)="R ",LEFT(Y180,2)="HA",LEFT(Y180,2)="VK",LEFT(Z180,2)="TO"),0,W180),IF(X180="M3",VLOOKUP(Z180,Data!A:B,2,0)*W180,IF(AND(OR(X180="KEER",X180="STUK"),OR(LEFT(Y180,2)="LE",LEFT(Y180,2)="EL",LEFT(Y180,2)="LV")),VLOOKUP(Z180,Data!A:B,2,0)*W180,IF(X180="MAAND",IF(LEFT(Z180,2)="AB",IF(OR(LEFT(Y180,3)="AB ",LEFT(Y180,3)="ABW"),0,VLOOKUP(Z180,Data!A:B,2,0)*W180*VLOOKUP(AJ180,Data!G:H,2,0)*((N180-M180+1)/30.4)),0),0)))))</f>
        <v>360.59210526315786</v>
      </c>
      <c r="AU180" s="62">
        <f t="shared" si="16"/>
        <v>104.82</v>
      </c>
      <c r="AV180" s="62">
        <f t="shared" si="17"/>
        <v>0</v>
      </c>
      <c r="AW180" s="47" t="str">
        <f>IFERROR(VLOOKUP(AS180,Data!M:S,2,0),"nee")</f>
        <v>ja</v>
      </c>
      <c r="AX180" s="63">
        <f>IF(facturen[[#This Row],[TNO gecertificeerd]]="nee",0,VLOOKUP(AS180,Data!M:S,3,0)*(AT180/1000))</f>
        <v>0</v>
      </c>
      <c r="AY180" s="63">
        <f>IF(facturen[[#This Row],[TNO gecertificeerd]]="nee",0,VLOOKUP(AS180,Data!M:S,4,0)*AT180)</f>
        <v>18.029605263157894</v>
      </c>
      <c r="AZ180" s="63">
        <f>IF(facturen[[#This Row],[TNO gecertificeerd]]="nee",0,VLOOKUP(AS180,Data!M:S,5,0)*AT180)</f>
        <v>129.81315789473683</v>
      </c>
      <c r="BA180" s="63">
        <f>IF(facturen[[#This Row],[TNO gecertificeerd]]="nee",0,VLOOKUP(AS180,Data!M:S,6,0)*AT180)</f>
        <v>133.4190789473684</v>
      </c>
      <c r="BB180" s="63">
        <f>IF(facturen[[#This Row],[TNO gecertificeerd]]="nee",0,VLOOKUP(AS180,Data!M:S,7,0)*AT180)</f>
        <v>79.330263157894734</v>
      </c>
    </row>
    <row r="181" spans="1:54" x14ac:dyDescent="0.2">
      <c r="A181">
        <v>474431</v>
      </c>
      <c r="B181">
        <v>474455</v>
      </c>
      <c r="C181" t="s">
        <v>115</v>
      </c>
      <c r="D181" t="s">
        <v>257</v>
      </c>
      <c r="E181" t="s">
        <v>56</v>
      </c>
      <c r="F181">
        <v>1</v>
      </c>
      <c r="G181" t="s">
        <v>115</v>
      </c>
      <c r="H181" t="s">
        <v>116</v>
      </c>
      <c r="I181" t="s">
        <v>117</v>
      </c>
      <c r="J181" t="s">
        <v>59</v>
      </c>
      <c r="K181" t="s">
        <v>416</v>
      </c>
      <c r="L181" t="s">
        <v>636</v>
      </c>
      <c r="M181" s="57">
        <v>44197</v>
      </c>
      <c r="N181" s="57">
        <v>44227</v>
      </c>
      <c r="O181" t="s">
        <v>119</v>
      </c>
      <c r="P181"/>
      <c r="Q181"/>
      <c r="R181"/>
      <c r="S181"/>
      <c r="T181"/>
      <c r="U181"/>
      <c r="V181" t="s">
        <v>94</v>
      </c>
      <c r="W181">
        <v>1</v>
      </c>
      <c r="X181" t="s">
        <v>625</v>
      </c>
      <c r="Y181" t="s">
        <v>637</v>
      </c>
      <c r="Z181" t="s">
        <v>638</v>
      </c>
      <c r="AA181" t="s">
        <v>68</v>
      </c>
      <c r="AB181" t="s">
        <v>69</v>
      </c>
      <c r="AC181" t="s">
        <v>70</v>
      </c>
      <c r="AD181">
        <v>10</v>
      </c>
      <c r="AE181" t="s">
        <v>639</v>
      </c>
      <c r="AF181">
        <v>10.06</v>
      </c>
      <c r="AG181">
        <v>10.06</v>
      </c>
      <c r="AH181">
        <v>1004195045</v>
      </c>
      <c r="AI181">
        <v>800000</v>
      </c>
      <c r="AJ181"/>
      <c r="AK181"/>
      <c r="AL181" t="s">
        <v>72</v>
      </c>
      <c r="AM181" t="s">
        <v>73</v>
      </c>
      <c r="AN181" s="1"/>
      <c r="AO181" s="59">
        <f t="shared" si="20"/>
        <v>1</v>
      </c>
      <c r="AP181" s="59" t="str">
        <f>VLOOKUP(AO181,Data!J:K,2,0)</f>
        <v>Januari</v>
      </c>
      <c r="AQ181" s="59">
        <f t="shared" si="14"/>
        <v>1</v>
      </c>
      <c r="AR181" s="60">
        <f t="shared" si="15"/>
        <v>2021</v>
      </c>
      <c r="AS181" s="60" t="str">
        <f>VLOOKUP(AD181,Data!D:E,2,0)</f>
        <v>Afval/Restafval</v>
      </c>
      <c r="AT181" s="61">
        <f>IF(X181="TON",IF(OR(LEFT(Z181,2)="TO",LEFT(Y181,2)="HA",Y181="TV ALG TON",Y181="AFVALBEL-TON",Y181="TANKW1-TON"),0,W181*1000),IF(OR(X181="KG",X181="LTR"),IF(OR(LEFT(Y181,2)="R ",LEFT(Y181,2)="HA",LEFT(Y181,2)="VK",LEFT(Z181,2)="TO"),0,W181),IF(X181="M3",VLOOKUP(Z181,Data!A:B,2,0)*W181,IF(AND(OR(X181="KEER",X181="STUK"),OR(LEFT(Y181,2)="LE",LEFT(Y181,2)="EL",LEFT(Y181,2)="LV")),VLOOKUP(Z181,Data!A:B,2,0)*W181,IF(X181="MAAND",IF(LEFT(Z181,2)="AB",IF(OR(LEFT(Y181,3)="AB ",LEFT(Y181,3)="ABW"),0,VLOOKUP(Z181,Data!A:B,2,0)*W181*VLOOKUP(AJ181,Data!G:H,2,0)*((N181-M181+1)/30.4)),0),0)))))</f>
        <v>0</v>
      </c>
      <c r="AU181" s="62">
        <f t="shared" si="16"/>
        <v>10.06</v>
      </c>
      <c r="AV181" s="62">
        <f t="shared" si="17"/>
        <v>0</v>
      </c>
      <c r="AW181" s="47" t="str">
        <f>IFERROR(VLOOKUP(AS181,Data!M:S,2,0),"nee")</f>
        <v>ja</v>
      </c>
      <c r="AX181" s="63">
        <f>IF(facturen[[#This Row],[TNO gecertificeerd]]="nee",0,VLOOKUP(AS181,Data!M:S,3,0)*(AT181/1000))</f>
        <v>0</v>
      </c>
      <c r="AY181" s="63">
        <f>IF(facturen[[#This Row],[TNO gecertificeerd]]="nee",0,VLOOKUP(AS181,Data!M:S,4,0)*AT181)</f>
        <v>0</v>
      </c>
      <c r="AZ181" s="63">
        <f>IF(facturen[[#This Row],[TNO gecertificeerd]]="nee",0,VLOOKUP(AS181,Data!M:S,5,0)*AT181)</f>
        <v>0</v>
      </c>
      <c r="BA181" s="63">
        <f>IF(facturen[[#This Row],[TNO gecertificeerd]]="nee",0,VLOOKUP(AS181,Data!M:S,6,0)*AT181)</f>
        <v>0</v>
      </c>
      <c r="BB181" s="63">
        <f>IF(facturen[[#This Row],[TNO gecertificeerd]]="nee",0,VLOOKUP(AS181,Data!M:S,7,0)*AT181)</f>
        <v>0</v>
      </c>
    </row>
    <row r="182" spans="1:54" x14ac:dyDescent="0.2">
      <c r="A182">
        <v>474431</v>
      </c>
      <c r="B182">
        <v>474455</v>
      </c>
      <c r="C182" t="s">
        <v>115</v>
      </c>
      <c r="D182" t="s">
        <v>257</v>
      </c>
      <c r="E182" t="s">
        <v>56</v>
      </c>
      <c r="F182">
        <v>1</v>
      </c>
      <c r="G182" t="s">
        <v>115</v>
      </c>
      <c r="H182" t="s">
        <v>116</v>
      </c>
      <c r="I182" t="s">
        <v>117</v>
      </c>
      <c r="J182" t="s">
        <v>59</v>
      </c>
      <c r="K182" t="s">
        <v>416</v>
      </c>
      <c r="L182" t="s">
        <v>345</v>
      </c>
      <c r="M182" s="57">
        <v>44173</v>
      </c>
      <c r="N182" s="57">
        <v>44196</v>
      </c>
      <c r="O182" t="s">
        <v>119</v>
      </c>
      <c r="P182">
        <v>101100</v>
      </c>
      <c r="Q182" t="s">
        <v>303</v>
      </c>
      <c r="R182">
        <v>200301</v>
      </c>
      <c r="S182"/>
      <c r="T182" t="s">
        <v>304</v>
      </c>
      <c r="U182"/>
      <c r="V182" t="s">
        <v>94</v>
      </c>
      <c r="W182">
        <v>1</v>
      </c>
      <c r="X182" t="s">
        <v>625</v>
      </c>
      <c r="Y182" t="s">
        <v>626</v>
      </c>
      <c r="Z182" t="s">
        <v>627</v>
      </c>
      <c r="AA182" t="s">
        <v>68</v>
      </c>
      <c r="AB182" t="s">
        <v>69</v>
      </c>
      <c r="AC182" t="s">
        <v>70</v>
      </c>
      <c r="AD182">
        <v>10</v>
      </c>
      <c r="AE182" t="s">
        <v>628</v>
      </c>
      <c r="AF182">
        <v>81.150000000000006</v>
      </c>
      <c r="AG182">
        <v>81.150000000000006</v>
      </c>
      <c r="AH182">
        <v>1004194254</v>
      </c>
      <c r="AI182">
        <v>800100</v>
      </c>
      <c r="AJ182" t="s">
        <v>629</v>
      </c>
      <c r="AK182" t="s">
        <v>640</v>
      </c>
      <c r="AL182" t="s">
        <v>72</v>
      </c>
      <c r="AM182" t="s">
        <v>73</v>
      </c>
      <c r="AN182" s="1"/>
      <c r="AO182" s="59">
        <f t="shared" si="20"/>
        <v>12</v>
      </c>
      <c r="AP182" s="59" t="str">
        <f>VLOOKUP(AO182,Data!J:K,2,0)</f>
        <v>December</v>
      </c>
      <c r="AQ182" s="59">
        <f t="shared" si="14"/>
        <v>4</v>
      </c>
      <c r="AR182" s="60">
        <f t="shared" si="15"/>
        <v>2020</v>
      </c>
      <c r="AS182" s="60" t="str">
        <f>VLOOKUP(AD182,Data!D:E,2,0)</f>
        <v>Afval/Restafval</v>
      </c>
      <c r="AT182" s="61">
        <f>IF(X182="TON",IF(OR(LEFT(Z182,2)="TO",LEFT(Y182,2)="HA",Y182="TV ALG TON",Y182="AFVALBEL-TON",Y182="TANKW1-TON"),0,W182*1000),IF(OR(X182="KG",X182="LTR"),IF(OR(LEFT(Y182,2)="R ",LEFT(Y182,2)="HA",LEFT(Y182,2)="VK",LEFT(Z182,2)="TO"),0,W182),IF(X182="M3",VLOOKUP(Z182,Data!A:B,2,0)*W182,IF(AND(OR(X182="KEER",X182="STUK"),OR(LEFT(Y182,2)="LE",LEFT(Y182,2)="EL",LEFT(Y182,2)="LV")),VLOOKUP(Z182,Data!A:B,2,0)*W182,IF(X182="MAAND",IF(LEFT(Z182,2)="AB",IF(OR(LEFT(Y182,3)="AB ",LEFT(Y182,3)="ABW"),0,VLOOKUP(Z182,Data!A:B,2,0)*W182*VLOOKUP(AJ182,Data!G:H,2,0)*((N182-M182+1)/30.4)),0),0)))))</f>
        <v>309.07894736842104</v>
      </c>
      <c r="AU182" s="62">
        <f t="shared" si="16"/>
        <v>81.150000000000006</v>
      </c>
      <c r="AV182" s="62">
        <f t="shared" si="17"/>
        <v>0</v>
      </c>
      <c r="AW182" s="47" t="str">
        <f>IFERROR(VLOOKUP(AS182,Data!M:S,2,0),"nee")</f>
        <v>ja</v>
      </c>
      <c r="AX182" s="63">
        <f>IF(facturen[[#This Row],[TNO gecertificeerd]]="nee",0,VLOOKUP(AS182,Data!M:S,3,0)*(AT182/1000))</f>
        <v>0</v>
      </c>
      <c r="AY182" s="63">
        <f>IF(facturen[[#This Row],[TNO gecertificeerd]]="nee",0,VLOOKUP(AS182,Data!M:S,4,0)*AT182)</f>
        <v>15.453947368421053</v>
      </c>
      <c r="AZ182" s="63">
        <f>IF(facturen[[#This Row],[TNO gecertificeerd]]="nee",0,VLOOKUP(AS182,Data!M:S,5,0)*AT182)</f>
        <v>111.26842105263157</v>
      </c>
      <c r="BA182" s="63">
        <f>IF(facturen[[#This Row],[TNO gecertificeerd]]="nee",0,VLOOKUP(AS182,Data!M:S,6,0)*AT182)</f>
        <v>114.35921052631578</v>
      </c>
      <c r="BB182" s="63">
        <f>IF(facturen[[#This Row],[TNO gecertificeerd]]="nee",0,VLOOKUP(AS182,Data!M:S,7,0)*AT182)</f>
        <v>67.997368421052627</v>
      </c>
    </row>
    <row r="183" spans="1:54" x14ac:dyDescent="0.2">
      <c r="A183">
        <v>474431</v>
      </c>
      <c r="B183">
        <v>474455</v>
      </c>
      <c r="C183" t="s">
        <v>115</v>
      </c>
      <c r="D183" t="s">
        <v>257</v>
      </c>
      <c r="E183" t="s">
        <v>56</v>
      </c>
      <c r="F183">
        <v>1</v>
      </c>
      <c r="G183" t="s">
        <v>115</v>
      </c>
      <c r="H183" t="s">
        <v>116</v>
      </c>
      <c r="I183" t="s">
        <v>117</v>
      </c>
      <c r="J183" t="s">
        <v>59</v>
      </c>
      <c r="K183" t="s">
        <v>416</v>
      </c>
      <c r="L183" t="s">
        <v>381</v>
      </c>
      <c r="M183" s="57">
        <v>44166</v>
      </c>
      <c r="N183" s="57">
        <v>44172</v>
      </c>
      <c r="O183" t="s">
        <v>119</v>
      </c>
      <c r="P183">
        <v>101100</v>
      </c>
      <c r="Q183" t="s">
        <v>303</v>
      </c>
      <c r="R183">
        <v>200301</v>
      </c>
      <c r="S183"/>
      <c r="T183" t="s">
        <v>304</v>
      </c>
      <c r="U183"/>
      <c r="V183" t="s">
        <v>104</v>
      </c>
      <c r="W183">
        <v>1</v>
      </c>
      <c r="X183" t="s">
        <v>625</v>
      </c>
      <c r="Y183" t="s">
        <v>641</v>
      </c>
      <c r="Z183" t="s">
        <v>642</v>
      </c>
      <c r="AA183" t="s">
        <v>68</v>
      </c>
      <c r="AB183" t="s">
        <v>69</v>
      </c>
      <c r="AC183" t="s">
        <v>70</v>
      </c>
      <c r="AD183">
        <v>10</v>
      </c>
      <c r="AE183" t="s">
        <v>643</v>
      </c>
      <c r="AF183">
        <v>39.58</v>
      </c>
      <c r="AG183">
        <v>39.58</v>
      </c>
      <c r="AH183">
        <v>1004194254</v>
      </c>
      <c r="AI183">
        <v>800100</v>
      </c>
      <c r="AJ183" t="s">
        <v>629</v>
      </c>
      <c r="AK183" t="s">
        <v>640</v>
      </c>
      <c r="AL183" t="s">
        <v>72</v>
      </c>
      <c r="AM183" t="s">
        <v>73</v>
      </c>
      <c r="AN183" s="1"/>
      <c r="AO183" s="59">
        <f t="shared" si="20"/>
        <v>12</v>
      </c>
      <c r="AP183" s="59" t="str">
        <f>VLOOKUP(AO183,Data!J:K,2,0)</f>
        <v>December</v>
      </c>
      <c r="AQ183" s="59">
        <f t="shared" si="14"/>
        <v>4</v>
      </c>
      <c r="AR183" s="60">
        <f t="shared" si="15"/>
        <v>2020</v>
      </c>
      <c r="AS183" s="60" t="str">
        <f>VLOOKUP(AD183,Data!D:E,2,0)</f>
        <v>Afval/Restafval</v>
      </c>
      <c r="AT183" s="61">
        <f>IF(X183="TON",IF(OR(LEFT(Z183,2)="TO",LEFT(Y183,2)="HA",Y183="TV ALG TON",Y183="AFVALBEL-TON",Y183="TANKW1-TON"),0,W183*1000),IF(OR(X183="KG",X183="LTR"),IF(OR(LEFT(Y183,2)="R ",LEFT(Y183,2)="HA",LEFT(Y183,2)="VK",LEFT(Z183,2)="TO"),0,W183),IF(X183="M3",VLOOKUP(Z183,Data!A:B,2,0)*W183,IF(AND(OR(X183="KEER",X183="STUK"),OR(LEFT(Y183,2)="LE",LEFT(Y183,2)="EL",LEFT(Y183,2)="LV")),VLOOKUP(Z183,Data!A:B,2,0)*W183,IF(X183="MAAND",IF(LEFT(Z183,2)="AB",IF(OR(LEFT(Y183,3)="AB ",LEFT(Y183,3)="ABW"),0,VLOOKUP(Z183,Data!A:B,2,0)*W183*VLOOKUP(AJ183,Data!G:H,2,0)*((N183-M183+1)/30.4)),0),0)))))</f>
        <v>200.32894736842104</v>
      </c>
      <c r="AU183" s="62">
        <f t="shared" si="16"/>
        <v>39.58</v>
      </c>
      <c r="AV183" s="62">
        <f t="shared" si="17"/>
        <v>0</v>
      </c>
      <c r="AW183" s="47" t="str">
        <f>IFERROR(VLOOKUP(AS183,Data!M:S,2,0),"nee")</f>
        <v>ja</v>
      </c>
      <c r="AX183" s="63">
        <f>IF(facturen[[#This Row],[TNO gecertificeerd]]="nee",0,VLOOKUP(AS183,Data!M:S,3,0)*(AT183/1000))</f>
        <v>0</v>
      </c>
      <c r="AY183" s="63">
        <f>IF(facturen[[#This Row],[TNO gecertificeerd]]="nee",0,VLOOKUP(AS183,Data!M:S,4,0)*AT183)</f>
        <v>10.016447368421053</v>
      </c>
      <c r="AZ183" s="63">
        <f>IF(facturen[[#This Row],[TNO gecertificeerd]]="nee",0,VLOOKUP(AS183,Data!M:S,5,0)*AT183)</f>
        <v>72.118421052631575</v>
      </c>
      <c r="BA183" s="63">
        <f>IF(facturen[[#This Row],[TNO gecertificeerd]]="nee",0,VLOOKUP(AS183,Data!M:S,6,0)*AT183)</f>
        <v>74.12171052631578</v>
      </c>
      <c r="BB183" s="63">
        <f>IF(facturen[[#This Row],[TNO gecertificeerd]]="nee",0,VLOOKUP(AS183,Data!M:S,7,0)*AT183)</f>
        <v>44.07236842105263</v>
      </c>
    </row>
    <row r="184" spans="1:54" x14ac:dyDescent="0.2">
      <c r="A184">
        <v>474431</v>
      </c>
      <c r="B184">
        <v>474437</v>
      </c>
      <c r="C184" t="s">
        <v>74</v>
      </c>
      <c r="D184" t="s">
        <v>257</v>
      </c>
      <c r="E184" t="s">
        <v>56</v>
      </c>
      <c r="F184">
        <v>1</v>
      </c>
      <c r="G184" t="s">
        <v>74</v>
      </c>
      <c r="H184" t="s">
        <v>75</v>
      </c>
      <c r="I184" t="s">
        <v>76</v>
      </c>
      <c r="J184" t="s">
        <v>59</v>
      </c>
      <c r="K184" t="s">
        <v>442</v>
      </c>
      <c r="L184" t="s">
        <v>413</v>
      </c>
      <c r="M184" s="57">
        <v>44228</v>
      </c>
      <c r="N184" s="57">
        <v>44255</v>
      </c>
      <c r="O184" t="s">
        <v>78</v>
      </c>
      <c r="P184">
        <v>1601010</v>
      </c>
      <c r="Q184" t="s">
        <v>465</v>
      </c>
      <c r="R184">
        <v>200301</v>
      </c>
      <c r="S184"/>
      <c r="T184" t="s">
        <v>467</v>
      </c>
      <c r="U184"/>
      <c r="V184" t="s">
        <v>64</v>
      </c>
      <c r="W184">
        <v>1</v>
      </c>
      <c r="X184" t="s">
        <v>625</v>
      </c>
      <c r="Y184" t="s">
        <v>644</v>
      </c>
      <c r="Z184" t="s">
        <v>645</v>
      </c>
      <c r="AA184" t="s">
        <v>68</v>
      </c>
      <c r="AB184" t="s">
        <v>69</v>
      </c>
      <c r="AC184" t="s">
        <v>70</v>
      </c>
      <c r="AD184">
        <v>10</v>
      </c>
      <c r="AE184" t="s">
        <v>646</v>
      </c>
      <c r="AF184">
        <v>11.98</v>
      </c>
      <c r="AG184">
        <v>11.98</v>
      </c>
      <c r="AH184">
        <v>1004248111</v>
      </c>
      <c r="AI184">
        <v>800100</v>
      </c>
      <c r="AJ184" t="s">
        <v>647</v>
      </c>
      <c r="AK184" t="s">
        <v>459</v>
      </c>
      <c r="AL184" t="s">
        <v>72</v>
      </c>
      <c r="AM184" t="s">
        <v>73</v>
      </c>
      <c r="AN184" s="1"/>
      <c r="AO184" s="59">
        <f t="shared" si="20"/>
        <v>2</v>
      </c>
      <c r="AP184" s="59" t="str">
        <f>VLOOKUP(AO184,Data!J:K,2,0)</f>
        <v>Februari</v>
      </c>
      <c r="AQ184" s="59">
        <f t="shared" si="14"/>
        <v>1</v>
      </c>
      <c r="AR184" s="60">
        <f t="shared" si="15"/>
        <v>2021</v>
      </c>
      <c r="AS184" s="60" t="str">
        <f>VLOOKUP(AD184,Data!D:E,2,0)</f>
        <v>Afval/Restafval</v>
      </c>
      <c r="AT184" s="61">
        <f>IF(X184="TON",IF(OR(LEFT(Z184,2)="TO",LEFT(Y184,2)="HA",Y184="TV ALG TON",Y184="AFVALBEL-TON",Y184="TANKW1-TON"),0,W184*1000),IF(OR(X184="KG",X184="LTR"),IF(OR(LEFT(Y184,2)="R ",LEFT(Y184,2)="HA",LEFT(Y184,2)="VK",LEFT(Z184,2)="TO"),0,W184),IF(X184="M3",VLOOKUP(Z184,Data!A:B,2,0)*W184,IF(AND(OR(X184="KEER",X184="STUK"),OR(LEFT(Y184,2)="LE",LEFT(Y184,2)="EL",LEFT(Y184,2)="LV")),VLOOKUP(Z184,Data!A:B,2,0)*W184,IF(X184="MAAND",IF(LEFT(Z184,2)="AB",IF(OR(LEFT(Y184,3)="AB ",LEFT(Y184,3)="ABW"),0,VLOOKUP(Z184,Data!A:B,2,0)*W184*VLOOKUP(AJ184,Data!G:H,2,0)*((N184-M184+1)/30.4)),0),0)))))</f>
        <v>22.086842105263159</v>
      </c>
      <c r="AU184" s="62">
        <f t="shared" si="16"/>
        <v>11.98</v>
      </c>
      <c r="AV184" s="62">
        <f t="shared" si="17"/>
        <v>0</v>
      </c>
      <c r="AW184" s="47" t="str">
        <f>IFERROR(VLOOKUP(AS184,Data!M:S,2,0),"nee")</f>
        <v>ja</v>
      </c>
      <c r="AX184" s="63">
        <f>IF(facturen[[#This Row],[TNO gecertificeerd]]="nee",0,VLOOKUP(AS184,Data!M:S,3,0)*(AT184/1000))</f>
        <v>0</v>
      </c>
      <c r="AY184" s="63">
        <f>IF(facturen[[#This Row],[TNO gecertificeerd]]="nee",0,VLOOKUP(AS184,Data!M:S,4,0)*AT184)</f>
        <v>1.1043421052631579</v>
      </c>
      <c r="AZ184" s="63">
        <f>IF(facturen[[#This Row],[TNO gecertificeerd]]="nee",0,VLOOKUP(AS184,Data!M:S,5,0)*AT184)</f>
        <v>7.9512631578947373</v>
      </c>
      <c r="BA184" s="63">
        <f>IF(facturen[[#This Row],[TNO gecertificeerd]]="nee",0,VLOOKUP(AS184,Data!M:S,6,0)*AT184)</f>
        <v>8.1721315789473685</v>
      </c>
      <c r="BB184" s="63">
        <f>IF(facturen[[#This Row],[TNO gecertificeerd]]="nee",0,VLOOKUP(AS184,Data!M:S,7,0)*AT184)</f>
        <v>4.859105263157895</v>
      </c>
    </row>
    <row r="185" spans="1:54" x14ac:dyDescent="0.2">
      <c r="A185">
        <v>474431</v>
      </c>
      <c r="B185">
        <v>474437</v>
      </c>
      <c r="C185" t="s">
        <v>74</v>
      </c>
      <c r="D185" t="s">
        <v>257</v>
      </c>
      <c r="E185" t="s">
        <v>56</v>
      </c>
      <c r="F185">
        <v>1</v>
      </c>
      <c r="G185" t="s">
        <v>74</v>
      </c>
      <c r="H185" t="s">
        <v>75</v>
      </c>
      <c r="I185" t="s">
        <v>76</v>
      </c>
      <c r="J185" t="s">
        <v>59</v>
      </c>
      <c r="K185" t="s">
        <v>442</v>
      </c>
      <c r="L185" t="s">
        <v>413</v>
      </c>
      <c r="M185" s="57">
        <v>44256</v>
      </c>
      <c r="N185" s="57">
        <v>44286</v>
      </c>
      <c r="O185" t="s">
        <v>78</v>
      </c>
      <c r="P185">
        <v>1601010</v>
      </c>
      <c r="Q185" t="s">
        <v>465</v>
      </c>
      <c r="R185">
        <v>200301</v>
      </c>
      <c r="S185"/>
      <c r="T185" t="s">
        <v>467</v>
      </c>
      <c r="U185"/>
      <c r="V185" t="s">
        <v>64</v>
      </c>
      <c r="W185">
        <v>1</v>
      </c>
      <c r="X185" t="s">
        <v>625</v>
      </c>
      <c r="Y185" t="s">
        <v>644</v>
      </c>
      <c r="Z185" t="s">
        <v>645</v>
      </c>
      <c r="AA185" t="s">
        <v>68</v>
      </c>
      <c r="AB185" t="s">
        <v>69</v>
      </c>
      <c r="AC185" t="s">
        <v>70</v>
      </c>
      <c r="AD185">
        <v>10</v>
      </c>
      <c r="AE185" t="s">
        <v>646</v>
      </c>
      <c r="AF185">
        <v>11.98</v>
      </c>
      <c r="AG185">
        <v>11.98</v>
      </c>
      <c r="AH185">
        <v>1004318104</v>
      </c>
      <c r="AI185">
        <v>800100</v>
      </c>
      <c r="AJ185" t="s">
        <v>647</v>
      </c>
      <c r="AK185" t="s">
        <v>648</v>
      </c>
      <c r="AL185" t="s">
        <v>72</v>
      </c>
      <c r="AM185" t="s">
        <v>73</v>
      </c>
      <c r="AN185" s="1"/>
      <c r="AO185" s="59">
        <f t="shared" si="20"/>
        <v>3</v>
      </c>
      <c r="AP185" s="59" t="str">
        <f>VLOOKUP(AO185,Data!J:K,2,0)</f>
        <v>Maart</v>
      </c>
      <c r="AQ185" s="59">
        <f t="shared" si="14"/>
        <v>1</v>
      </c>
      <c r="AR185" s="60">
        <f t="shared" si="15"/>
        <v>2021</v>
      </c>
      <c r="AS185" s="60" t="str">
        <f>VLOOKUP(AD185,Data!D:E,2,0)</f>
        <v>Afval/Restafval</v>
      </c>
      <c r="AT185" s="61">
        <f>IF(X185="TON",IF(OR(LEFT(Z185,2)="TO",LEFT(Y185,2)="HA",Y185="TV ALG TON",Y185="AFVALBEL-TON",Y185="TANKW1-TON"),0,W185*1000),IF(OR(X185="KG",X185="LTR"),IF(OR(LEFT(Y185,2)="R ",LEFT(Y185,2)="HA",LEFT(Y185,2)="VK",LEFT(Z185,2)="TO"),0,W185),IF(X185="M3",VLOOKUP(Z185,Data!A:B,2,0)*W185,IF(AND(OR(X185="KEER",X185="STUK"),OR(LEFT(Y185,2)="LE",LEFT(Y185,2)="EL",LEFT(Y185,2)="LV")),VLOOKUP(Z185,Data!A:B,2,0)*W185,IF(X185="MAAND",IF(LEFT(Z185,2)="AB",IF(OR(LEFT(Y185,3)="AB ",LEFT(Y185,3)="ABW"),0,VLOOKUP(Z185,Data!A:B,2,0)*W185*VLOOKUP(AJ185,Data!G:H,2,0)*((N185-M185+1)/30.4)),0),0)))))</f>
        <v>24.453289473684215</v>
      </c>
      <c r="AU185" s="62">
        <f t="shared" si="16"/>
        <v>11.98</v>
      </c>
      <c r="AV185" s="62">
        <f t="shared" si="17"/>
        <v>0</v>
      </c>
      <c r="AW185" s="47" t="str">
        <f>IFERROR(VLOOKUP(AS185,Data!M:S,2,0),"nee")</f>
        <v>ja</v>
      </c>
      <c r="AX185" s="63">
        <f>IF(facturen[[#This Row],[TNO gecertificeerd]]="nee",0,VLOOKUP(AS185,Data!M:S,3,0)*(AT185/1000))</f>
        <v>0</v>
      </c>
      <c r="AY185" s="63">
        <f>IF(facturen[[#This Row],[TNO gecertificeerd]]="nee",0,VLOOKUP(AS185,Data!M:S,4,0)*AT185)</f>
        <v>1.2226644736842109</v>
      </c>
      <c r="AZ185" s="63">
        <f>IF(facturen[[#This Row],[TNO gecertificeerd]]="nee",0,VLOOKUP(AS185,Data!M:S,5,0)*AT185)</f>
        <v>8.8031842105263163</v>
      </c>
      <c r="BA185" s="63">
        <f>IF(facturen[[#This Row],[TNO gecertificeerd]]="nee",0,VLOOKUP(AS185,Data!M:S,6,0)*AT185)</f>
        <v>9.0477171052631586</v>
      </c>
      <c r="BB185" s="63">
        <f>IF(facturen[[#This Row],[TNO gecertificeerd]]="nee",0,VLOOKUP(AS185,Data!M:S,7,0)*AT185)</f>
        <v>5.3797236842105276</v>
      </c>
    </row>
    <row r="186" spans="1:54" x14ac:dyDescent="0.2">
      <c r="A186">
        <v>474431</v>
      </c>
      <c r="B186">
        <v>474437</v>
      </c>
      <c r="C186" t="s">
        <v>74</v>
      </c>
      <c r="D186" t="s">
        <v>257</v>
      </c>
      <c r="E186" t="s">
        <v>56</v>
      </c>
      <c r="F186">
        <v>1</v>
      </c>
      <c r="G186" t="s">
        <v>74</v>
      </c>
      <c r="H186" t="s">
        <v>75</v>
      </c>
      <c r="I186" t="s">
        <v>76</v>
      </c>
      <c r="J186" t="s">
        <v>59</v>
      </c>
      <c r="K186" t="s">
        <v>442</v>
      </c>
      <c r="L186" t="s">
        <v>413</v>
      </c>
      <c r="M186" s="57">
        <v>44287</v>
      </c>
      <c r="N186" s="57">
        <v>44316</v>
      </c>
      <c r="O186" t="s">
        <v>78</v>
      </c>
      <c r="P186">
        <v>1601010</v>
      </c>
      <c r="Q186" t="s">
        <v>465</v>
      </c>
      <c r="R186">
        <v>200301</v>
      </c>
      <c r="S186"/>
      <c r="T186" t="s">
        <v>467</v>
      </c>
      <c r="U186"/>
      <c r="V186" t="s">
        <v>64</v>
      </c>
      <c r="W186">
        <v>1</v>
      </c>
      <c r="X186" t="s">
        <v>625</v>
      </c>
      <c r="Y186" t="s">
        <v>644</v>
      </c>
      <c r="Z186" t="s">
        <v>645</v>
      </c>
      <c r="AA186" t="s">
        <v>68</v>
      </c>
      <c r="AB186" t="s">
        <v>69</v>
      </c>
      <c r="AC186" t="s">
        <v>70</v>
      </c>
      <c r="AD186">
        <v>10</v>
      </c>
      <c r="AE186" t="s">
        <v>646</v>
      </c>
      <c r="AF186">
        <v>11.98</v>
      </c>
      <c r="AG186">
        <v>11.98</v>
      </c>
      <c r="AH186">
        <v>1004429006</v>
      </c>
      <c r="AI186">
        <v>800100</v>
      </c>
      <c r="AJ186" t="s">
        <v>647</v>
      </c>
      <c r="AK186" t="s">
        <v>649</v>
      </c>
      <c r="AL186" t="s">
        <v>72</v>
      </c>
      <c r="AM186" t="s">
        <v>73</v>
      </c>
      <c r="AN186" s="1"/>
      <c r="AO186" s="59">
        <f t="shared" si="20"/>
        <v>4</v>
      </c>
      <c r="AP186" s="59" t="str">
        <f>VLOOKUP(AO186,Data!J:K,2,0)</f>
        <v>April</v>
      </c>
      <c r="AQ186" s="59">
        <f t="shared" si="14"/>
        <v>2</v>
      </c>
      <c r="AR186" s="60">
        <f t="shared" si="15"/>
        <v>2021</v>
      </c>
      <c r="AS186" s="60" t="str">
        <f>VLOOKUP(AD186,Data!D:E,2,0)</f>
        <v>Afval/Restafval</v>
      </c>
      <c r="AT186" s="61">
        <f>IF(X186="TON",IF(OR(LEFT(Z186,2)="TO",LEFT(Y186,2)="HA",Y186="TV ALG TON",Y186="AFVALBEL-TON",Y186="TANKW1-TON"),0,W186*1000),IF(OR(X186="KG",X186="LTR"),IF(OR(LEFT(Y186,2)="R ",LEFT(Y186,2)="HA",LEFT(Y186,2)="VK",LEFT(Z186,2)="TO"),0,W186),IF(X186="M3",VLOOKUP(Z186,Data!A:B,2,0)*W186,IF(AND(OR(X186="KEER",X186="STUK"),OR(LEFT(Y186,2)="LE",LEFT(Y186,2)="EL",LEFT(Y186,2)="LV")),VLOOKUP(Z186,Data!A:B,2,0)*W186,IF(X186="MAAND",IF(LEFT(Z186,2)="AB",IF(OR(LEFT(Y186,3)="AB ",LEFT(Y186,3)="ABW"),0,VLOOKUP(Z186,Data!A:B,2,0)*W186*VLOOKUP(AJ186,Data!G:H,2,0)*((N186-M186+1)/30.4)),0),0)))))</f>
        <v>23.664473684210527</v>
      </c>
      <c r="AU186" s="62">
        <f t="shared" si="16"/>
        <v>11.98</v>
      </c>
      <c r="AV186" s="62">
        <f t="shared" si="17"/>
        <v>0</v>
      </c>
      <c r="AW186" s="47" t="str">
        <f>IFERROR(VLOOKUP(AS186,Data!M:S,2,0),"nee")</f>
        <v>ja</v>
      </c>
      <c r="AX186" s="63">
        <f>IF(facturen[[#This Row],[TNO gecertificeerd]]="nee",0,VLOOKUP(AS186,Data!M:S,3,0)*(AT186/1000))</f>
        <v>0</v>
      </c>
      <c r="AY186" s="63">
        <f>IF(facturen[[#This Row],[TNO gecertificeerd]]="nee",0,VLOOKUP(AS186,Data!M:S,4,0)*AT186)</f>
        <v>1.1832236842105264</v>
      </c>
      <c r="AZ186" s="63">
        <f>IF(facturen[[#This Row],[TNO gecertificeerd]]="nee",0,VLOOKUP(AS186,Data!M:S,5,0)*AT186)</f>
        <v>8.5192105263157902</v>
      </c>
      <c r="BA186" s="63">
        <f>IF(facturen[[#This Row],[TNO gecertificeerd]]="nee",0,VLOOKUP(AS186,Data!M:S,6,0)*AT186)</f>
        <v>8.7558552631578959</v>
      </c>
      <c r="BB186" s="63">
        <f>IF(facturen[[#This Row],[TNO gecertificeerd]]="nee",0,VLOOKUP(AS186,Data!M:S,7,0)*AT186)</f>
        <v>5.2061842105263159</v>
      </c>
    </row>
    <row r="187" spans="1:54" x14ac:dyDescent="0.2">
      <c r="A187">
        <v>474431</v>
      </c>
      <c r="B187">
        <v>474437</v>
      </c>
      <c r="C187" t="s">
        <v>74</v>
      </c>
      <c r="D187" t="s">
        <v>257</v>
      </c>
      <c r="E187" t="s">
        <v>56</v>
      </c>
      <c r="F187">
        <v>1</v>
      </c>
      <c r="G187" t="s">
        <v>74</v>
      </c>
      <c r="H187" t="s">
        <v>75</v>
      </c>
      <c r="I187" t="s">
        <v>76</v>
      </c>
      <c r="J187" t="s">
        <v>59</v>
      </c>
      <c r="K187" t="s">
        <v>442</v>
      </c>
      <c r="L187" t="s">
        <v>413</v>
      </c>
      <c r="M187" s="57">
        <v>44317</v>
      </c>
      <c r="N187" s="57">
        <v>44347</v>
      </c>
      <c r="O187" t="s">
        <v>78</v>
      </c>
      <c r="P187">
        <v>1601010</v>
      </c>
      <c r="Q187" t="s">
        <v>465</v>
      </c>
      <c r="R187">
        <v>200301</v>
      </c>
      <c r="S187"/>
      <c r="T187" t="s">
        <v>467</v>
      </c>
      <c r="U187"/>
      <c r="V187" t="s">
        <v>64</v>
      </c>
      <c r="W187">
        <v>1</v>
      </c>
      <c r="X187" t="s">
        <v>625</v>
      </c>
      <c r="Y187" t="s">
        <v>644</v>
      </c>
      <c r="Z187" t="s">
        <v>645</v>
      </c>
      <c r="AA187" t="s">
        <v>68</v>
      </c>
      <c r="AB187" t="s">
        <v>69</v>
      </c>
      <c r="AC187" t="s">
        <v>70</v>
      </c>
      <c r="AD187">
        <v>10</v>
      </c>
      <c r="AE187" t="s">
        <v>646</v>
      </c>
      <c r="AF187">
        <v>11.98</v>
      </c>
      <c r="AG187">
        <v>11.98</v>
      </c>
      <c r="AH187">
        <v>1004493829</v>
      </c>
      <c r="AI187">
        <v>800100</v>
      </c>
      <c r="AJ187" t="s">
        <v>647</v>
      </c>
      <c r="AK187" t="s">
        <v>650</v>
      </c>
      <c r="AL187" t="s">
        <v>72</v>
      </c>
      <c r="AM187" t="s">
        <v>73</v>
      </c>
      <c r="AN187" s="1"/>
      <c r="AO187" s="59">
        <f t="shared" si="20"/>
        <v>5</v>
      </c>
      <c r="AP187" s="59" t="str">
        <f>VLOOKUP(AO187,Data!J:K,2,0)</f>
        <v>Mei</v>
      </c>
      <c r="AQ187" s="59">
        <f t="shared" si="14"/>
        <v>2</v>
      </c>
      <c r="AR187" s="60">
        <f t="shared" si="15"/>
        <v>2021</v>
      </c>
      <c r="AS187" s="60" t="str">
        <f>VLOOKUP(AD187,Data!D:E,2,0)</f>
        <v>Afval/Restafval</v>
      </c>
      <c r="AT187" s="61">
        <f>IF(X187="TON",IF(OR(LEFT(Z187,2)="TO",LEFT(Y187,2)="HA",Y187="TV ALG TON",Y187="AFVALBEL-TON",Y187="TANKW1-TON"),0,W187*1000),IF(OR(X187="KG",X187="LTR"),IF(OR(LEFT(Y187,2)="R ",LEFT(Y187,2)="HA",LEFT(Y187,2)="VK",LEFT(Z187,2)="TO"),0,W187),IF(X187="M3",VLOOKUP(Z187,Data!A:B,2,0)*W187,IF(AND(OR(X187="KEER",X187="STUK"),OR(LEFT(Y187,2)="LE",LEFT(Y187,2)="EL",LEFT(Y187,2)="LV")),VLOOKUP(Z187,Data!A:B,2,0)*W187,IF(X187="MAAND",IF(LEFT(Z187,2)="AB",IF(OR(LEFT(Y187,3)="AB ",LEFT(Y187,3)="ABW"),0,VLOOKUP(Z187,Data!A:B,2,0)*W187*VLOOKUP(AJ187,Data!G:H,2,0)*((N187-M187+1)/30.4)),0),0)))))</f>
        <v>24.453289473684215</v>
      </c>
      <c r="AU187" s="62">
        <f t="shared" si="16"/>
        <v>11.98</v>
      </c>
      <c r="AV187" s="62">
        <f t="shared" si="17"/>
        <v>0</v>
      </c>
      <c r="AW187" s="47" t="str">
        <f>IFERROR(VLOOKUP(AS187,Data!M:S,2,0),"nee")</f>
        <v>ja</v>
      </c>
      <c r="AX187" s="63">
        <f>IF(facturen[[#This Row],[TNO gecertificeerd]]="nee",0,VLOOKUP(AS187,Data!M:S,3,0)*(AT187/1000))</f>
        <v>0</v>
      </c>
      <c r="AY187" s="63">
        <f>IF(facturen[[#This Row],[TNO gecertificeerd]]="nee",0,VLOOKUP(AS187,Data!M:S,4,0)*AT187)</f>
        <v>1.2226644736842109</v>
      </c>
      <c r="AZ187" s="63">
        <f>IF(facturen[[#This Row],[TNO gecertificeerd]]="nee",0,VLOOKUP(AS187,Data!M:S,5,0)*AT187)</f>
        <v>8.8031842105263163</v>
      </c>
      <c r="BA187" s="63">
        <f>IF(facturen[[#This Row],[TNO gecertificeerd]]="nee",0,VLOOKUP(AS187,Data!M:S,6,0)*AT187)</f>
        <v>9.0477171052631586</v>
      </c>
      <c r="BB187" s="63">
        <f>IF(facturen[[#This Row],[TNO gecertificeerd]]="nee",0,VLOOKUP(AS187,Data!M:S,7,0)*AT187)</f>
        <v>5.3797236842105276</v>
      </c>
    </row>
    <row r="188" spans="1:54" x14ac:dyDescent="0.2">
      <c r="A188">
        <v>474431</v>
      </c>
      <c r="B188">
        <v>474437</v>
      </c>
      <c r="C188" t="s">
        <v>74</v>
      </c>
      <c r="D188" t="s">
        <v>257</v>
      </c>
      <c r="E188" t="s">
        <v>56</v>
      </c>
      <c r="F188">
        <v>1</v>
      </c>
      <c r="G188" t="s">
        <v>74</v>
      </c>
      <c r="H188" t="s">
        <v>75</v>
      </c>
      <c r="I188" t="s">
        <v>76</v>
      </c>
      <c r="J188" t="s">
        <v>59</v>
      </c>
      <c r="K188" t="s">
        <v>442</v>
      </c>
      <c r="L188" t="s">
        <v>413</v>
      </c>
      <c r="M188" s="57">
        <v>44348</v>
      </c>
      <c r="N188" s="57">
        <v>44377</v>
      </c>
      <c r="O188" t="s">
        <v>78</v>
      </c>
      <c r="P188">
        <v>1601010</v>
      </c>
      <c r="Q188" t="s">
        <v>465</v>
      </c>
      <c r="R188">
        <v>200301</v>
      </c>
      <c r="S188"/>
      <c r="T188" t="s">
        <v>467</v>
      </c>
      <c r="U188"/>
      <c r="V188" t="s">
        <v>64</v>
      </c>
      <c r="W188">
        <v>1</v>
      </c>
      <c r="X188" t="s">
        <v>625</v>
      </c>
      <c r="Y188" t="s">
        <v>644</v>
      </c>
      <c r="Z188" t="s">
        <v>645</v>
      </c>
      <c r="AA188" t="s">
        <v>68</v>
      </c>
      <c r="AB188" t="s">
        <v>69</v>
      </c>
      <c r="AC188" t="s">
        <v>70</v>
      </c>
      <c r="AD188">
        <v>10</v>
      </c>
      <c r="AE188" t="s">
        <v>646</v>
      </c>
      <c r="AF188">
        <v>11.98</v>
      </c>
      <c r="AG188">
        <v>11.98</v>
      </c>
      <c r="AH188">
        <v>1004542502</v>
      </c>
      <c r="AI188">
        <v>800100</v>
      </c>
      <c r="AJ188" t="s">
        <v>647</v>
      </c>
      <c r="AK188" t="s">
        <v>651</v>
      </c>
      <c r="AL188" t="s">
        <v>72</v>
      </c>
      <c r="AM188" t="s">
        <v>73</v>
      </c>
      <c r="AN188" s="1"/>
      <c r="AO188" s="59">
        <f t="shared" si="20"/>
        <v>6</v>
      </c>
      <c r="AP188" s="59" t="str">
        <f>VLOOKUP(AO188,Data!J:K,2,0)</f>
        <v>Juni</v>
      </c>
      <c r="AQ188" s="59">
        <f t="shared" si="14"/>
        <v>2</v>
      </c>
      <c r="AR188" s="60">
        <f t="shared" si="15"/>
        <v>2021</v>
      </c>
      <c r="AS188" s="60" t="str">
        <f>VLOOKUP(AD188,Data!D:E,2,0)</f>
        <v>Afval/Restafval</v>
      </c>
      <c r="AT188" s="61">
        <f>IF(X188="TON",IF(OR(LEFT(Z188,2)="TO",LEFT(Y188,2)="HA",Y188="TV ALG TON",Y188="AFVALBEL-TON",Y188="TANKW1-TON"),0,W188*1000),IF(OR(X188="KG",X188="LTR"),IF(OR(LEFT(Y188,2)="R ",LEFT(Y188,2)="HA",LEFT(Y188,2)="VK",LEFT(Z188,2)="TO"),0,W188),IF(X188="M3",VLOOKUP(Z188,Data!A:B,2,0)*W188,IF(AND(OR(X188="KEER",X188="STUK"),OR(LEFT(Y188,2)="LE",LEFT(Y188,2)="EL",LEFT(Y188,2)="LV")),VLOOKUP(Z188,Data!A:B,2,0)*W188,IF(X188="MAAND",IF(LEFT(Z188,2)="AB",IF(OR(LEFT(Y188,3)="AB ",LEFT(Y188,3)="ABW"),0,VLOOKUP(Z188,Data!A:B,2,0)*W188*VLOOKUP(AJ188,Data!G:H,2,0)*((N188-M188+1)/30.4)),0),0)))))</f>
        <v>23.664473684210527</v>
      </c>
      <c r="AU188" s="62">
        <f t="shared" si="16"/>
        <v>11.98</v>
      </c>
      <c r="AV188" s="62">
        <f t="shared" si="17"/>
        <v>0</v>
      </c>
      <c r="AW188" s="47" t="str">
        <f>IFERROR(VLOOKUP(AS188,Data!M:S,2,0),"nee")</f>
        <v>ja</v>
      </c>
      <c r="AX188" s="63">
        <f>IF(facturen[[#This Row],[TNO gecertificeerd]]="nee",0,VLOOKUP(AS188,Data!M:S,3,0)*(AT188/1000))</f>
        <v>0</v>
      </c>
      <c r="AY188" s="63">
        <f>IF(facturen[[#This Row],[TNO gecertificeerd]]="nee",0,VLOOKUP(AS188,Data!M:S,4,0)*AT188)</f>
        <v>1.1832236842105264</v>
      </c>
      <c r="AZ188" s="63">
        <f>IF(facturen[[#This Row],[TNO gecertificeerd]]="nee",0,VLOOKUP(AS188,Data!M:S,5,0)*AT188)</f>
        <v>8.5192105263157902</v>
      </c>
      <c r="BA188" s="63">
        <f>IF(facturen[[#This Row],[TNO gecertificeerd]]="nee",0,VLOOKUP(AS188,Data!M:S,6,0)*AT188)</f>
        <v>8.7558552631578959</v>
      </c>
      <c r="BB188" s="63">
        <f>IF(facturen[[#This Row],[TNO gecertificeerd]]="nee",0,VLOOKUP(AS188,Data!M:S,7,0)*AT188)</f>
        <v>5.2061842105263159</v>
      </c>
    </row>
    <row r="189" spans="1:54" x14ac:dyDescent="0.2">
      <c r="A189">
        <v>474431</v>
      </c>
      <c r="B189">
        <v>474437</v>
      </c>
      <c r="C189" t="s">
        <v>74</v>
      </c>
      <c r="D189" t="s">
        <v>257</v>
      </c>
      <c r="E189" t="s">
        <v>56</v>
      </c>
      <c r="F189">
        <v>1</v>
      </c>
      <c r="G189" t="s">
        <v>74</v>
      </c>
      <c r="H189" t="s">
        <v>75</v>
      </c>
      <c r="I189" t="s">
        <v>76</v>
      </c>
      <c r="J189" t="s">
        <v>59</v>
      </c>
      <c r="K189" t="s">
        <v>442</v>
      </c>
      <c r="L189" t="s">
        <v>413</v>
      </c>
      <c r="M189" s="57">
        <v>44378</v>
      </c>
      <c r="N189" s="57">
        <v>44408</v>
      </c>
      <c r="O189" t="s">
        <v>78</v>
      </c>
      <c r="P189">
        <v>1601010</v>
      </c>
      <c r="Q189" t="s">
        <v>465</v>
      </c>
      <c r="R189">
        <v>200301</v>
      </c>
      <c r="S189"/>
      <c r="T189" t="s">
        <v>467</v>
      </c>
      <c r="U189"/>
      <c r="V189" t="s">
        <v>64</v>
      </c>
      <c r="W189">
        <v>1</v>
      </c>
      <c r="X189" t="s">
        <v>625</v>
      </c>
      <c r="Y189" t="s">
        <v>644</v>
      </c>
      <c r="Z189" t="s">
        <v>645</v>
      </c>
      <c r="AA189" t="s">
        <v>68</v>
      </c>
      <c r="AB189" t="s">
        <v>69</v>
      </c>
      <c r="AC189" t="s">
        <v>70</v>
      </c>
      <c r="AD189">
        <v>10</v>
      </c>
      <c r="AE189" t="s">
        <v>646</v>
      </c>
      <c r="AF189">
        <v>11.98</v>
      </c>
      <c r="AG189">
        <v>11.98</v>
      </c>
      <c r="AH189">
        <v>1004659075</v>
      </c>
      <c r="AI189">
        <v>800100</v>
      </c>
      <c r="AJ189" t="s">
        <v>647</v>
      </c>
      <c r="AK189" t="s">
        <v>652</v>
      </c>
      <c r="AL189" t="s">
        <v>72</v>
      </c>
      <c r="AM189" t="s">
        <v>73</v>
      </c>
      <c r="AN189" s="1"/>
      <c r="AO189" s="59">
        <f t="shared" si="20"/>
        <v>7</v>
      </c>
      <c r="AP189" s="59" t="str">
        <f>VLOOKUP(AO189,Data!J:K,2,0)</f>
        <v>Juli</v>
      </c>
      <c r="AQ189" s="59">
        <f t="shared" si="14"/>
        <v>3</v>
      </c>
      <c r="AR189" s="60">
        <f t="shared" si="15"/>
        <v>2021</v>
      </c>
      <c r="AS189" s="60" t="str">
        <f>VLOOKUP(AD189,Data!D:E,2,0)</f>
        <v>Afval/Restafval</v>
      </c>
      <c r="AT189" s="61">
        <f>IF(X189="TON",IF(OR(LEFT(Z189,2)="TO",LEFT(Y189,2)="HA",Y189="TV ALG TON",Y189="AFVALBEL-TON",Y189="TANKW1-TON"),0,W189*1000),IF(OR(X189="KG",X189="LTR"),IF(OR(LEFT(Y189,2)="R ",LEFT(Y189,2)="HA",LEFT(Y189,2)="VK",LEFT(Z189,2)="TO"),0,W189),IF(X189="M3",VLOOKUP(Z189,Data!A:B,2,0)*W189,IF(AND(OR(X189="KEER",X189="STUK"),OR(LEFT(Y189,2)="LE",LEFT(Y189,2)="EL",LEFT(Y189,2)="LV")),VLOOKUP(Z189,Data!A:B,2,0)*W189,IF(X189="MAAND",IF(LEFT(Z189,2)="AB",IF(OR(LEFT(Y189,3)="AB ",LEFT(Y189,3)="ABW"),0,VLOOKUP(Z189,Data!A:B,2,0)*W189*VLOOKUP(AJ189,Data!G:H,2,0)*((N189-M189+1)/30.4)),0),0)))))</f>
        <v>24.453289473684215</v>
      </c>
      <c r="AU189" s="62">
        <f t="shared" si="16"/>
        <v>11.98</v>
      </c>
      <c r="AV189" s="62">
        <f t="shared" si="17"/>
        <v>0</v>
      </c>
      <c r="AW189" s="47" t="str">
        <f>IFERROR(VLOOKUP(AS189,Data!M:S,2,0),"nee")</f>
        <v>ja</v>
      </c>
      <c r="AX189" s="63">
        <f>IF(facturen[[#This Row],[TNO gecertificeerd]]="nee",0,VLOOKUP(AS189,Data!M:S,3,0)*(AT189/1000))</f>
        <v>0</v>
      </c>
      <c r="AY189" s="63">
        <f>IF(facturen[[#This Row],[TNO gecertificeerd]]="nee",0,VLOOKUP(AS189,Data!M:S,4,0)*AT189)</f>
        <v>1.2226644736842109</v>
      </c>
      <c r="AZ189" s="63">
        <f>IF(facturen[[#This Row],[TNO gecertificeerd]]="nee",0,VLOOKUP(AS189,Data!M:S,5,0)*AT189)</f>
        <v>8.8031842105263163</v>
      </c>
      <c r="BA189" s="63">
        <f>IF(facturen[[#This Row],[TNO gecertificeerd]]="nee",0,VLOOKUP(AS189,Data!M:S,6,0)*AT189)</f>
        <v>9.0477171052631586</v>
      </c>
      <c r="BB189" s="63">
        <f>IF(facturen[[#This Row],[TNO gecertificeerd]]="nee",0,VLOOKUP(AS189,Data!M:S,7,0)*AT189)</f>
        <v>5.3797236842105276</v>
      </c>
    </row>
    <row r="190" spans="1:54" x14ac:dyDescent="0.2">
      <c r="A190">
        <v>474431</v>
      </c>
      <c r="B190">
        <v>474437</v>
      </c>
      <c r="C190" t="s">
        <v>74</v>
      </c>
      <c r="D190" t="s">
        <v>257</v>
      </c>
      <c r="E190" t="s">
        <v>56</v>
      </c>
      <c r="F190">
        <v>1</v>
      </c>
      <c r="G190" t="s">
        <v>74</v>
      </c>
      <c r="H190" t="s">
        <v>75</v>
      </c>
      <c r="I190" t="s">
        <v>76</v>
      </c>
      <c r="J190" t="s">
        <v>59</v>
      </c>
      <c r="K190" t="s">
        <v>442</v>
      </c>
      <c r="L190" t="s">
        <v>413</v>
      </c>
      <c r="M190" s="57">
        <v>44409</v>
      </c>
      <c r="N190" s="57">
        <v>44439</v>
      </c>
      <c r="O190" t="s">
        <v>78</v>
      </c>
      <c r="P190">
        <v>1601010</v>
      </c>
      <c r="Q190" t="s">
        <v>465</v>
      </c>
      <c r="R190">
        <v>200301</v>
      </c>
      <c r="S190"/>
      <c r="T190" t="s">
        <v>467</v>
      </c>
      <c r="U190"/>
      <c r="V190" t="s">
        <v>64</v>
      </c>
      <c r="W190">
        <v>1</v>
      </c>
      <c r="X190" t="s">
        <v>625</v>
      </c>
      <c r="Y190" t="s">
        <v>644</v>
      </c>
      <c r="Z190" t="s">
        <v>645</v>
      </c>
      <c r="AA190" t="s">
        <v>68</v>
      </c>
      <c r="AB190" t="s">
        <v>69</v>
      </c>
      <c r="AC190" t="s">
        <v>70</v>
      </c>
      <c r="AD190">
        <v>10</v>
      </c>
      <c r="AE190" t="s">
        <v>646</v>
      </c>
      <c r="AF190">
        <v>11.98</v>
      </c>
      <c r="AG190">
        <v>11.98</v>
      </c>
      <c r="AH190">
        <v>1004731850</v>
      </c>
      <c r="AI190">
        <v>800100</v>
      </c>
      <c r="AJ190" t="s">
        <v>647</v>
      </c>
      <c r="AK190" t="s">
        <v>653</v>
      </c>
      <c r="AL190" t="s">
        <v>72</v>
      </c>
      <c r="AM190" t="s">
        <v>73</v>
      </c>
      <c r="AN190" s="1"/>
      <c r="AO190" s="59">
        <f t="shared" si="20"/>
        <v>8</v>
      </c>
      <c r="AP190" s="59" t="str">
        <f>VLOOKUP(AO190,Data!J:K,2,0)</f>
        <v>Augustus</v>
      </c>
      <c r="AQ190" s="59">
        <f t="shared" si="14"/>
        <v>3</v>
      </c>
      <c r="AR190" s="60">
        <f t="shared" si="15"/>
        <v>2021</v>
      </c>
      <c r="AS190" s="60" t="str">
        <f>VLOOKUP(AD190,Data!D:E,2,0)</f>
        <v>Afval/Restafval</v>
      </c>
      <c r="AT190" s="61">
        <f>IF(X190="TON",IF(OR(LEFT(Z190,2)="TO",LEFT(Y190,2)="HA",Y190="TV ALG TON",Y190="AFVALBEL-TON",Y190="TANKW1-TON"),0,W190*1000),IF(OR(X190="KG",X190="LTR"),IF(OR(LEFT(Y190,2)="R ",LEFT(Y190,2)="HA",LEFT(Y190,2)="VK",LEFT(Z190,2)="TO"),0,W190),IF(X190="M3",VLOOKUP(Z190,Data!A:B,2,0)*W190,IF(AND(OR(X190="KEER",X190="STUK"),OR(LEFT(Y190,2)="LE",LEFT(Y190,2)="EL",LEFT(Y190,2)="LV")),VLOOKUP(Z190,Data!A:B,2,0)*W190,IF(X190="MAAND",IF(LEFT(Z190,2)="AB",IF(OR(LEFT(Y190,3)="AB ",LEFT(Y190,3)="ABW"),0,VLOOKUP(Z190,Data!A:B,2,0)*W190*VLOOKUP(AJ190,Data!G:H,2,0)*((N190-M190+1)/30.4)),0),0)))))</f>
        <v>24.453289473684215</v>
      </c>
      <c r="AU190" s="62">
        <f t="shared" si="16"/>
        <v>11.98</v>
      </c>
      <c r="AV190" s="62">
        <f t="shared" si="17"/>
        <v>0</v>
      </c>
      <c r="AW190" s="47" t="str">
        <f>IFERROR(VLOOKUP(AS190,Data!M:S,2,0),"nee")</f>
        <v>ja</v>
      </c>
      <c r="AX190" s="63">
        <f>IF(facturen[[#This Row],[TNO gecertificeerd]]="nee",0,VLOOKUP(AS190,Data!M:S,3,0)*(AT190/1000))</f>
        <v>0</v>
      </c>
      <c r="AY190" s="63">
        <f>IF(facturen[[#This Row],[TNO gecertificeerd]]="nee",0,VLOOKUP(AS190,Data!M:S,4,0)*AT190)</f>
        <v>1.2226644736842109</v>
      </c>
      <c r="AZ190" s="63">
        <f>IF(facturen[[#This Row],[TNO gecertificeerd]]="nee",0,VLOOKUP(AS190,Data!M:S,5,0)*AT190)</f>
        <v>8.8031842105263163</v>
      </c>
      <c r="BA190" s="63">
        <f>IF(facturen[[#This Row],[TNO gecertificeerd]]="nee",0,VLOOKUP(AS190,Data!M:S,6,0)*AT190)</f>
        <v>9.0477171052631586</v>
      </c>
      <c r="BB190" s="63">
        <f>IF(facturen[[#This Row],[TNO gecertificeerd]]="nee",0,VLOOKUP(AS190,Data!M:S,7,0)*AT190)</f>
        <v>5.3797236842105276</v>
      </c>
    </row>
    <row r="191" spans="1:54" x14ac:dyDescent="0.2">
      <c r="A191">
        <v>474431</v>
      </c>
      <c r="B191">
        <v>474437</v>
      </c>
      <c r="C191" t="s">
        <v>74</v>
      </c>
      <c r="D191" t="s">
        <v>257</v>
      </c>
      <c r="E191" t="s">
        <v>56</v>
      </c>
      <c r="F191">
        <v>1</v>
      </c>
      <c r="G191" t="s">
        <v>74</v>
      </c>
      <c r="H191" t="s">
        <v>75</v>
      </c>
      <c r="I191" t="s">
        <v>76</v>
      </c>
      <c r="J191" t="s">
        <v>59</v>
      </c>
      <c r="K191" t="s">
        <v>442</v>
      </c>
      <c r="L191" t="s">
        <v>413</v>
      </c>
      <c r="M191" s="57">
        <v>44440</v>
      </c>
      <c r="N191" s="57">
        <v>44469</v>
      </c>
      <c r="O191" t="s">
        <v>78</v>
      </c>
      <c r="P191">
        <v>1601010</v>
      </c>
      <c r="Q191" t="s">
        <v>465</v>
      </c>
      <c r="R191">
        <v>200301</v>
      </c>
      <c r="S191"/>
      <c r="T191" t="s">
        <v>467</v>
      </c>
      <c r="U191"/>
      <c r="V191" t="s">
        <v>64</v>
      </c>
      <c r="W191">
        <v>1</v>
      </c>
      <c r="X191" t="s">
        <v>625</v>
      </c>
      <c r="Y191" t="s">
        <v>644</v>
      </c>
      <c r="Z191" t="s">
        <v>645</v>
      </c>
      <c r="AA191" t="s">
        <v>68</v>
      </c>
      <c r="AB191" t="s">
        <v>69</v>
      </c>
      <c r="AC191" t="s">
        <v>70</v>
      </c>
      <c r="AD191">
        <v>10</v>
      </c>
      <c r="AE191" t="s">
        <v>646</v>
      </c>
      <c r="AF191">
        <v>11.98</v>
      </c>
      <c r="AG191">
        <v>11.98</v>
      </c>
      <c r="AH191">
        <v>1004806489</v>
      </c>
      <c r="AI191">
        <v>800100</v>
      </c>
      <c r="AJ191" t="s">
        <v>647</v>
      </c>
      <c r="AK191" t="s">
        <v>654</v>
      </c>
      <c r="AL191" t="s">
        <v>72</v>
      </c>
      <c r="AM191" t="s">
        <v>73</v>
      </c>
      <c r="AN191" s="1"/>
      <c r="AO191" s="59">
        <f t="shared" si="20"/>
        <v>9</v>
      </c>
      <c r="AP191" s="59" t="str">
        <f>VLOOKUP(AO191,Data!J:K,2,0)</f>
        <v>September</v>
      </c>
      <c r="AQ191" s="59">
        <f t="shared" si="14"/>
        <v>3</v>
      </c>
      <c r="AR191" s="60">
        <f t="shared" si="15"/>
        <v>2021</v>
      </c>
      <c r="AS191" s="60" t="str">
        <f>VLOOKUP(AD191,Data!D:E,2,0)</f>
        <v>Afval/Restafval</v>
      </c>
      <c r="AT191" s="61">
        <f>IF(X191="TON",IF(OR(LEFT(Z191,2)="TO",LEFT(Y191,2)="HA",Y191="TV ALG TON",Y191="AFVALBEL-TON",Y191="TANKW1-TON"),0,W191*1000),IF(OR(X191="KG",X191="LTR"),IF(OR(LEFT(Y191,2)="R ",LEFT(Y191,2)="HA",LEFT(Y191,2)="VK",LEFT(Z191,2)="TO"),0,W191),IF(X191="M3",VLOOKUP(Z191,Data!A:B,2,0)*W191,IF(AND(OR(X191="KEER",X191="STUK"),OR(LEFT(Y191,2)="LE",LEFT(Y191,2)="EL",LEFT(Y191,2)="LV")),VLOOKUP(Z191,Data!A:B,2,0)*W191,IF(X191="MAAND",IF(LEFT(Z191,2)="AB",IF(OR(LEFT(Y191,3)="AB ",LEFT(Y191,3)="ABW"),0,VLOOKUP(Z191,Data!A:B,2,0)*W191*VLOOKUP(AJ191,Data!G:H,2,0)*((N191-M191+1)/30.4)),0),0)))))</f>
        <v>23.664473684210527</v>
      </c>
      <c r="AU191" s="62">
        <f t="shared" si="16"/>
        <v>11.98</v>
      </c>
      <c r="AV191" s="62">
        <f t="shared" si="17"/>
        <v>0</v>
      </c>
      <c r="AW191" s="47" t="str">
        <f>IFERROR(VLOOKUP(AS191,Data!M:S,2,0),"nee")</f>
        <v>ja</v>
      </c>
      <c r="AX191" s="63">
        <f>IF(facturen[[#This Row],[TNO gecertificeerd]]="nee",0,VLOOKUP(AS191,Data!M:S,3,0)*(AT191/1000))</f>
        <v>0</v>
      </c>
      <c r="AY191" s="63">
        <f>IF(facturen[[#This Row],[TNO gecertificeerd]]="nee",0,VLOOKUP(AS191,Data!M:S,4,0)*AT191)</f>
        <v>1.1832236842105264</v>
      </c>
      <c r="AZ191" s="63">
        <f>IF(facturen[[#This Row],[TNO gecertificeerd]]="nee",0,VLOOKUP(AS191,Data!M:S,5,0)*AT191)</f>
        <v>8.5192105263157902</v>
      </c>
      <c r="BA191" s="63">
        <f>IF(facturen[[#This Row],[TNO gecertificeerd]]="nee",0,VLOOKUP(AS191,Data!M:S,6,0)*AT191)</f>
        <v>8.7558552631578959</v>
      </c>
      <c r="BB191" s="63">
        <f>IF(facturen[[#This Row],[TNO gecertificeerd]]="nee",0,VLOOKUP(AS191,Data!M:S,7,0)*AT191)</f>
        <v>5.2061842105263159</v>
      </c>
    </row>
    <row r="192" spans="1:54" x14ac:dyDescent="0.2">
      <c r="A192">
        <v>474431</v>
      </c>
      <c r="B192">
        <v>474437</v>
      </c>
      <c r="C192" t="s">
        <v>74</v>
      </c>
      <c r="D192" t="s">
        <v>257</v>
      </c>
      <c r="E192" t="s">
        <v>56</v>
      </c>
      <c r="F192">
        <v>1</v>
      </c>
      <c r="G192" t="s">
        <v>74</v>
      </c>
      <c r="H192" t="s">
        <v>75</v>
      </c>
      <c r="I192" t="s">
        <v>76</v>
      </c>
      <c r="J192" t="s">
        <v>59</v>
      </c>
      <c r="K192" t="s">
        <v>442</v>
      </c>
      <c r="L192" t="s">
        <v>413</v>
      </c>
      <c r="M192" s="57">
        <v>44470</v>
      </c>
      <c r="N192" s="57">
        <v>44500</v>
      </c>
      <c r="O192" t="s">
        <v>78</v>
      </c>
      <c r="P192">
        <v>1601010</v>
      </c>
      <c r="Q192" t="s">
        <v>465</v>
      </c>
      <c r="R192">
        <v>200301</v>
      </c>
      <c r="S192"/>
      <c r="T192" t="s">
        <v>467</v>
      </c>
      <c r="U192"/>
      <c r="V192" t="s">
        <v>64</v>
      </c>
      <c r="W192">
        <v>1</v>
      </c>
      <c r="X192" t="s">
        <v>625</v>
      </c>
      <c r="Y192" t="s">
        <v>644</v>
      </c>
      <c r="Z192" t="s">
        <v>645</v>
      </c>
      <c r="AA192" t="s">
        <v>68</v>
      </c>
      <c r="AB192" t="s">
        <v>69</v>
      </c>
      <c r="AC192" t="s">
        <v>70</v>
      </c>
      <c r="AD192">
        <v>10</v>
      </c>
      <c r="AE192" t="s">
        <v>646</v>
      </c>
      <c r="AF192">
        <v>11.98</v>
      </c>
      <c r="AG192">
        <v>11.98</v>
      </c>
      <c r="AH192">
        <v>1004921702</v>
      </c>
      <c r="AI192">
        <v>800100</v>
      </c>
      <c r="AJ192" t="s">
        <v>647</v>
      </c>
      <c r="AK192" t="s">
        <v>655</v>
      </c>
      <c r="AL192" t="s">
        <v>72</v>
      </c>
      <c r="AM192" t="s">
        <v>73</v>
      </c>
      <c r="AN192" s="1"/>
      <c r="AO192" s="59">
        <f t="shared" si="20"/>
        <v>10</v>
      </c>
      <c r="AP192" s="59" t="str">
        <f>VLOOKUP(AO192,Data!J:K,2,0)</f>
        <v>Oktober</v>
      </c>
      <c r="AQ192" s="59">
        <f t="shared" si="14"/>
        <v>4</v>
      </c>
      <c r="AR192" s="60">
        <f t="shared" si="15"/>
        <v>2021</v>
      </c>
      <c r="AS192" s="60" t="str">
        <f>VLOOKUP(AD192,Data!D:E,2,0)</f>
        <v>Afval/Restafval</v>
      </c>
      <c r="AT192" s="61">
        <f>IF(X192="TON",IF(OR(LEFT(Z192,2)="TO",LEFT(Y192,2)="HA",Y192="TV ALG TON",Y192="AFVALBEL-TON",Y192="TANKW1-TON"),0,W192*1000),IF(OR(X192="KG",X192="LTR"),IF(OR(LEFT(Y192,2)="R ",LEFT(Y192,2)="HA",LEFT(Y192,2)="VK",LEFT(Z192,2)="TO"),0,W192),IF(X192="M3",VLOOKUP(Z192,Data!A:B,2,0)*W192,IF(AND(OR(X192="KEER",X192="STUK"),OR(LEFT(Y192,2)="LE",LEFT(Y192,2)="EL",LEFT(Y192,2)="LV")),VLOOKUP(Z192,Data!A:B,2,0)*W192,IF(X192="MAAND",IF(LEFT(Z192,2)="AB",IF(OR(LEFT(Y192,3)="AB ",LEFT(Y192,3)="ABW"),0,VLOOKUP(Z192,Data!A:B,2,0)*W192*VLOOKUP(AJ192,Data!G:H,2,0)*((N192-M192+1)/30.4)),0),0)))))</f>
        <v>24.453289473684215</v>
      </c>
      <c r="AU192" s="62">
        <f t="shared" si="16"/>
        <v>11.98</v>
      </c>
      <c r="AV192" s="62">
        <f t="shared" si="17"/>
        <v>0</v>
      </c>
      <c r="AW192" s="47" t="str">
        <f>IFERROR(VLOOKUP(AS192,Data!M:S,2,0),"nee")</f>
        <v>ja</v>
      </c>
      <c r="AX192" s="63">
        <f>IF(facturen[[#This Row],[TNO gecertificeerd]]="nee",0,VLOOKUP(AS192,Data!M:S,3,0)*(AT192/1000))</f>
        <v>0</v>
      </c>
      <c r="AY192" s="63">
        <f>IF(facturen[[#This Row],[TNO gecertificeerd]]="nee",0,VLOOKUP(AS192,Data!M:S,4,0)*AT192)</f>
        <v>1.2226644736842109</v>
      </c>
      <c r="AZ192" s="63">
        <f>IF(facturen[[#This Row],[TNO gecertificeerd]]="nee",0,VLOOKUP(AS192,Data!M:S,5,0)*AT192)</f>
        <v>8.8031842105263163</v>
      </c>
      <c r="BA192" s="63">
        <f>IF(facturen[[#This Row],[TNO gecertificeerd]]="nee",0,VLOOKUP(AS192,Data!M:S,6,0)*AT192)</f>
        <v>9.0477171052631586</v>
      </c>
      <c r="BB192" s="63">
        <f>IF(facturen[[#This Row],[TNO gecertificeerd]]="nee",0,VLOOKUP(AS192,Data!M:S,7,0)*AT192)</f>
        <v>5.3797236842105276</v>
      </c>
    </row>
    <row r="193" spans="1:54" x14ac:dyDescent="0.2">
      <c r="A193">
        <v>474431</v>
      </c>
      <c r="B193">
        <v>474437</v>
      </c>
      <c r="C193" t="s">
        <v>74</v>
      </c>
      <c r="D193" t="s">
        <v>257</v>
      </c>
      <c r="E193" t="s">
        <v>56</v>
      </c>
      <c r="F193">
        <v>1</v>
      </c>
      <c r="G193" t="s">
        <v>74</v>
      </c>
      <c r="H193" t="s">
        <v>75</v>
      </c>
      <c r="I193" t="s">
        <v>76</v>
      </c>
      <c r="J193" t="s">
        <v>59</v>
      </c>
      <c r="K193" t="s">
        <v>442</v>
      </c>
      <c r="L193" t="s">
        <v>413</v>
      </c>
      <c r="M193" s="57">
        <v>44501</v>
      </c>
      <c r="N193" s="57">
        <v>44530</v>
      </c>
      <c r="O193" t="s">
        <v>78</v>
      </c>
      <c r="P193">
        <v>1601010</v>
      </c>
      <c r="Q193" t="s">
        <v>465</v>
      </c>
      <c r="R193">
        <v>200301</v>
      </c>
      <c r="S193"/>
      <c r="T193" t="s">
        <v>467</v>
      </c>
      <c r="U193"/>
      <c r="V193" t="s">
        <v>64</v>
      </c>
      <c r="W193">
        <v>1</v>
      </c>
      <c r="X193" t="s">
        <v>625</v>
      </c>
      <c r="Y193" t="s">
        <v>644</v>
      </c>
      <c r="Z193" t="s">
        <v>645</v>
      </c>
      <c r="AA193" t="s">
        <v>68</v>
      </c>
      <c r="AB193" t="s">
        <v>69</v>
      </c>
      <c r="AC193" t="s">
        <v>70</v>
      </c>
      <c r="AD193">
        <v>10</v>
      </c>
      <c r="AE193" t="s">
        <v>646</v>
      </c>
      <c r="AF193">
        <v>11.98</v>
      </c>
      <c r="AG193">
        <v>11.98</v>
      </c>
      <c r="AH193">
        <v>1005004563</v>
      </c>
      <c r="AI193">
        <v>800100</v>
      </c>
      <c r="AJ193" t="s">
        <v>647</v>
      </c>
      <c r="AK193" t="s">
        <v>656</v>
      </c>
      <c r="AL193" t="s">
        <v>72</v>
      </c>
      <c r="AM193" t="s">
        <v>73</v>
      </c>
      <c r="AN193" s="1"/>
      <c r="AO193" s="59">
        <f t="shared" si="20"/>
        <v>11</v>
      </c>
      <c r="AP193" s="59" t="str">
        <f>VLOOKUP(AO193,Data!J:K,2,0)</f>
        <v>November</v>
      </c>
      <c r="AQ193" s="59">
        <f t="shared" ref="AQ193:AQ256" si="21">IF(AO193&lt;=3,1,IF(AO193&lt;=6,2,IF(AO193&lt;=9,3,IF(AO193&lt;=12,4))))</f>
        <v>4</v>
      </c>
      <c r="AR193" s="60">
        <f t="shared" ref="AR193:AR256" si="22">YEAR(M193)</f>
        <v>2021</v>
      </c>
      <c r="AS193" s="60" t="str">
        <f>VLOOKUP(AD193,Data!D:E,2,0)</f>
        <v>Afval/Restafval</v>
      </c>
      <c r="AT193" s="61">
        <f>IF(X193="TON",IF(OR(LEFT(Z193,2)="TO",LEFT(Y193,2)="HA",Y193="TV ALG TON",Y193="AFVALBEL-TON",Y193="TANKW1-TON"),0,W193*1000),IF(OR(X193="KG",X193="LTR"),IF(OR(LEFT(Y193,2)="R ",LEFT(Y193,2)="HA",LEFT(Y193,2)="VK",LEFT(Z193,2)="TO"),0,W193),IF(X193="M3",VLOOKUP(Z193,Data!A:B,2,0)*W193,IF(AND(OR(X193="KEER",X193="STUK"),OR(LEFT(Y193,2)="LE",LEFT(Y193,2)="EL",LEFT(Y193,2)="LV")),VLOOKUP(Z193,Data!A:B,2,0)*W193,IF(X193="MAAND",IF(LEFT(Z193,2)="AB",IF(OR(LEFT(Y193,3)="AB ",LEFT(Y193,3)="ABW"),0,VLOOKUP(Z193,Data!A:B,2,0)*W193*VLOOKUP(AJ193,Data!G:H,2,0)*((N193-M193+1)/30.4)),0),0)))))</f>
        <v>23.664473684210527</v>
      </c>
      <c r="AU193" s="62">
        <f t="shared" ref="AU193:AU256" si="23">IF(AF193&gt;=0,AG193,)</f>
        <v>11.98</v>
      </c>
      <c r="AV193" s="62">
        <f t="shared" ref="AV193:AV256" si="24">IF(AF193&lt;0,-AG193,)</f>
        <v>0</v>
      </c>
      <c r="AW193" s="47" t="str">
        <f>IFERROR(VLOOKUP(AS193,Data!M:S,2,0),"nee")</f>
        <v>ja</v>
      </c>
      <c r="AX193" s="63">
        <f>IF(facturen[[#This Row],[TNO gecertificeerd]]="nee",0,VLOOKUP(AS193,Data!M:S,3,0)*(AT193/1000))</f>
        <v>0</v>
      </c>
      <c r="AY193" s="63">
        <f>IF(facturen[[#This Row],[TNO gecertificeerd]]="nee",0,VLOOKUP(AS193,Data!M:S,4,0)*AT193)</f>
        <v>1.1832236842105264</v>
      </c>
      <c r="AZ193" s="63">
        <f>IF(facturen[[#This Row],[TNO gecertificeerd]]="nee",0,VLOOKUP(AS193,Data!M:S,5,0)*AT193)</f>
        <v>8.5192105263157902</v>
      </c>
      <c r="BA193" s="63">
        <f>IF(facturen[[#This Row],[TNO gecertificeerd]]="nee",0,VLOOKUP(AS193,Data!M:S,6,0)*AT193)</f>
        <v>8.7558552631578959</v>
      </c>
      <c r="BB193" s="63">
        <f>IF(facturen[[#This Row],[TNO gecertificeerd]]="nee",0,VLOOKUP(AS193,Data!M:S,7,0)*AT193)</f>
        <v>5.2061842105263159</v>
      </c>
    </row>
    <row r="194" spans="1:54" x14ac:dyDescent="0.2">
      <c r="A194">
        <v>474431</v>
      </c>
      <c r="B194">
        <v>474437</v>
      </c>
      <c r="C194" t="s">
        <v>74</v>
      </c>
      <c r="D194" t="s">
        <v>257</v>
      </c>
      <c r="E194" t="s">
        <v>56</v>
      </c>
      <c r="F194">
        <v>1</v>
      </c>
      <c r="G194" t="s">
        <v>74</v>
      </c>
      <c r="H194" t="s">
        <v>75</v>
      </c>
      <c r="I194" t="s">
        <v>76</v>
      </c>
      <c r="J194" t="s">
        <v>59</v>
      </c>
      <c r="K194" t="s">
        <v>442</v>
      </c>
      <c r="L194" t="s">
        <v>413</v>
      </c>
      <c r="M194" s="57">
        <v>44531</v>
      </c>
      <c r="N194" s="57">
        <v>44561</v>
      </c>
      <c r="O194" t="s">
        <v>78</v>
      </c>
      <c r="P194">
        <v>1601010</v>
      </c>
      <c r="Q194" t="s">
        <v>465</v>
      </c>
      <c r="R194">
        <v>200301</v>
      </c>
      <c r="S194"/>
      <c r="T194" t="s">
        <v>467</v>
      </c>
      <c r="U194"/>
      <c r="V194" t="s">
        <v>64</v>
      </c>
      <c r="W194">
        <v>1</v>
      </c>
      <c r="X194" t="s">
        <v>625</v>
      </c>
      <c r="Y194" t="s">
        <v>644</v>
      </c>
      <c r="Z194" t="s">
        <v>645</v>
      </c>
      <c r="AA194" t="s">
        <v>68</v>
      </c>
      <c r="AB194" t="s">
        <v>69</v>
      </c>
      <c r="AC194" t="s">
        <v>70</v>
      </c>
      <c r="AD194">
        <v>10</v>
      </c>
      <c r="AE194" t="s">
        <v>646</v>
      </c>
      <c r="AF194">
        <v>11.98</v>
      </c>
      <c r="AG194">
        <v>11.98</v>
      </c>
      <c r="AH194">
        <v>1005092394</v>
      </c>
      <c r="AI194">
        <v>800100</v>
      </c>
      <c r="AJ194" t="s">
        <v>647</v>
      </c>
      <c r="AK194" t="s">
        <v>657</v>
      </c>
      <c r="AL194" t="s">
        <v>72</v>
      </c>
      <c r="AM194" t="s">
        <v>73</v>
      </c>
      <c r="AN194" s="1"/>
      <c r="AO194" s="59">
        <f t="shared" si="20"/>
        <v>12</v>
      </c>
      <c r="AP194" s="59" t="str">
        <f>VLOOKUP(AO194,Data!J:K,2,0)</f>
        <v>December</v>
      </c>
      <c r="AQ194" s="59">
        <f t="shared" si="21"/>
        <v>4</v>
      </c>
      <c r="AR194" s="60">
        <f t="shared" si="22"/>
        <v>2021</v>
      </c>
      <c r="AS194" s="60" t="str">
        <f>VLOOKUP(AD194,Data!D:E,2,0)</f>
        <v>Afval/Restafval</v>
      </c>
      <c r="AT194" s="61">
        <f>IF(X194="TON",IF(OR(LEFT(Z194,2)="TO",LEFT(Y194,2)="HA",Y194="TV ALG TON",Y194="AFVALBEL-TON",Y194="TANKW1-TON"),0,W194*1000),IF(OR(X194="KG",X194="LTR"),IF(OR(LEFT(Y194,2)="R ",LEFT(Y194,2)="HA",LEFT(Y194,2)="VK",LEFT(Z194,2)="TO"),0,W194),IF(X194="M3",VLOOKUP(Z194,Data!A:B,2,0)*W194,IF(AND(OR(X194="KEER",X194="STUK"),OR(LEFT(Y194,2)="LE",LEFT(Y194,2)="EL",LEFT(Y194,2)="LV")),VLOOKUP(Z194,Data!A:B,2,0)*W194,IF(X194="MAAND",IF(LEFT(Z194,2)="AB",IF(OR(LEFT(Y194,3)="AB ",LEFT(Y194,3)="ABW"),0,VLOOKUP(Z194,Data!A:B,2,0)*W194*VLOOKUP(AJ194,Data!G:H,2,0)*((N194-M194+1)/30.4)),0),0)))))</f>
        <v>24.453289473684215</v>
      </c>
      <c r="AU194" s="62">
        <f t="shared" si="23"/>
        <v>11.98</v>
      </c>
      <c r="AV194" s="62">
        <f t="shared" si="24"/>
        <v>0</v>
      </c>
      <c r="AW194" s="47" t="str">
        <f>IFERROR(VLOOKUP(AS194,Data!M:S,2,0),"nee")</f>
        <v>ja</v>
      </c>
      <c r="AX194" s="63">
        <f>IF(facturen[[#This Row],[TNO gecertificeerd]]="nee",0,VLOOKUP(AS194,Data!M:S,3,0)*(AT194/1000))</f>
        <v>0</v>
      </c>
      <c r="AY194" s="63">
        <f>IF(facturen[[#This Row],[TNO gecertificeerd]]="nee",0,VLOOKUP(AS194,Data!M:S,4,0)*AT194)</f>
        <v>1.2226644736842109</v>
      </c>
      <c r="AZ194" s="63">
        <f>IF(facturen[[#This Row],[TNO gecertificeerd]]="nee",0,VLOOKUP(AS194,Data!M:S,5,0)*AT194)</f>
        <v>8.8031842105263163</v>
      </c>
      <c r="BA194" s="63">
        <f>IF(facturen[[#This Row],[TNO gecertificeerd]]="nee",0,VLOOKUP(AS194,Data!M:S,6,0)*AT194)</f>
        <v>9.0477171052631586</v>
      </c>
      <c r="BB194" s="63">
        <f>IF(facturen[[#This Row],[TNO gecertificeerd]]="nee",0,VLOOKUP(AS194,Data!M:S,7,0)*AT194)</f>
        <v>5.3797236842105276</v>
      </c>
    </row>
    <row r="195" spans="1:54" x14ac:dyDescent="0.2">
      <c r="A195">
        <v>474431</v>
      </c>
      <c r="B195">
        <v>474437</v>
      </c>
      <c r="C195" t="s">
        <v>74</v>
      </c>
      <c r="D195" t="s">
        <v>257</v>
      </c>
      <c r="E195" t="s">
        <v>56</v>
      </c>
      <c r="F195">
        <v>1</v>
      </c>
      <c r="G195" t="s">
        <v>74</v>
      </c>
      <c r="H195" t="s">
        <v>75</v>
      </c>
      <c r="I195" t="s">
        <v>76</v>
      </c>
      <c r="J195" t="s">
        <v>59</v>
      </c>
      <c r="K195" t="s">
        <v>442</v>
      </c>
      <c r="L195" t="s">
        <v>658</v>
      </c>
      <c r="M195" s="57">
        <v>44197</v>
      </c>
      <c r="N195" s="57">
        <v>44227</v>
      </c>
      <c r="O195" t="s">
        <v>78</v>
      </c>
      <c r="P195"/>
      <c r="Q195"/>
      <c r="R195"/>
      <c r="S195"/>
      <c r="T195"/>
      <c r="U195"/>
      <c r="V195" t="s">
        <v>64</v>
      </c>
      <c r="W195">
        <v>1</v>
      </c>
      <c r="X195" t="s">
        <v>625</v>
      </c>
      <c r="Y195" t="s">
        <v>659</v>
      </c>
      <c r="Z195" t="s">
        <v>660</v>
      </c>
      <c r="AA195" t="s">
        <v>68</v>
      </c>
      <c r="AB195" t="s">
        <v>69</v>
      </c>
      <c r="AC195" t="s">
        <v>70</v>
      </c>
      <c r="AD195">
        <v>10</v>
      </c>
      <c r="AE195" t="s">
        <v>661</v>
      </c>
      <c r="AF195">
        <v>3.6</v>
      </c>
      <c r="AG195">
        <v>3.6</v>
      </c>
      <c r="AH195">
        <v>1004195045</v>
      </c>
      <c r="AI195">
        <v>800000</v>
      </c>
      <c r="AJ195"/>
      <c r="AK195"/>
      <c r="AL195" t="s">
        <v>72</v>
      </c>
      <c r="AM195" t="s">
        <v>73</v>
      </c>
      <c r="AN195" s="1"/>
      <c r="AO195" s="59">
        <f t="shared" si="20"/>
        <v>1</v>
      </c>
      <c r="AP195" s="59" t="str">
        <f>VLOOKUP(AO195,Data!J:K,2,0)</f>
        <v>Januari</v>
      </c>
      <c r="AQ195" s="59">
        <f t="shared" si="21"/>
        <v>1</v>
      </c>
      <c r="AR195" s="60">
        <f t="shared" si="22"/>
        <v>2021</v>
      </c>
      <c r="AS195" s="60" t="str">
        <f>VLOOKUP(AD195,Data!D:E,2,0)</f>
        <v>Afval/Restafval</v>
      </c>
      <c r="AT195" s="61">
        <f>IF(X195="TON",IF(OR(LEFT(Z195,2)="TO",LEFT(Y195,2)="HA",Y195="TV ALG TON",Y195="AFVALBEL-TON",Y195="TANKW1-TON"),0,W195*1000),IF(OR(X195="KG",X195="LTR"),IF(OR(LEFT(Y195,2)="R ",LEFT(Y195,2)="HA",LEFT(Y195,2)="VK",LEFT(Z195,2)="TO"),0,W195),IF(X195="M3",VLOOKUP(Z195,Data!A:B,2,0)*W195,IF(AND(OR(X195="KEER",X195="STUK"),OR(LEFT(Y195,2)="LE",LEFT(Y195,2)="EL",LEFT(Y195,2)="LV")),VLOOKUP(Z195,Data!A:B,2,0)*W195,IF(X195="MAAND",IF(LEFT(Z195,2)="AB",IF(OR(LEFT(Y195,3)="AB ",LEFT(Y195,3)="ABW"),0,VLOOKUP(Z195,Data!A:B,2,0)*W195*VLOOKUP(AJ195,Data!G:H,2,0)*((N195-M195+1)/30.4)),0),0)))))</f>
        <v>0</v>
      </c>
      <c r="AU195" s="62">
        <f t="shared" si="23"/>
        <v>3.6</v>
      </c>
      <c r="AV195" s="62">
        <f t="shared" si="24"/>
        <v>0</v>
      </c>
      <c r="AW195" s="47" t="str">
        <f>IFERROR(VLOOKUP(AS195,Data!M:S,2,0),"nee")</f>
        <v>ja</v>
      </c>
      <c r="AX195" s="63">
        <f>IF(facturen[[#This Row],[TNO gecertificeerd]]="nee",0,VLOOKUP(AS195,Data!M:S,3,0)*(AT195/1000))</f>
        <v>0</v>
      </c>
      <c r="AY195" s="63">
        <f>IF(facturen[[#This Row],[TNO gecertificeerd]]="nee",0,VLOOKUP(AS195,Data!M:S,4,0)*AT195)</f>
        <v>0</v>
      </c>
      <c r="AZ195" s="63">
        <f>IF(facturen[[#This Row],[TNO gecertificeerd]]="nee",0,VLOOKUP(AS195,Data!M:S,5,0)*AT195)</f>
        <v>0</v>
      </c>
      <c r="BA195" s="63">
        <f>IF(facturen[[#This Row],[TNO gecertificeerd]]="nee",0,VLOOKUP(AS195,Data!M:S,6,0)*AT195)</f>
        <v>0</v>
      </c>
      <c r="BB195" s="63">
        <f>IF(facturen[[#This Row],[TNO gecertificeerd]]="nee",0,VLOOKUP(AS195,Data!M:S,7,0)*AT195)</f>
        <v>0</v>
      </c>
    </row>
    <row r="196" spans="1:54" x14ac:dyDescent="0.2">
      <c r="A196">
        <v>474431</v>
      </c>
      <c r="B196">
        <v>474437</v>
      </c>
      <c r="C196" t="s">
        <v>74</v>
      </c>
      <c r="D196" t="s">
        <v>257</v>
      </c>
      <c r="E196" t="s">
        <v>56</v>
      </c>
      <c r="F196">
        <v>1</v>
      </c>
      <c r="G196" t="s">
        <v>74</v>
      </c>
      <c r="H196" t="s">
        <v>75</v>
      </c>
      <c r="I196" t="s">
        <v>76</v>
      </c>
      <c r="J196" t="s">
        <v>59</v>
      </c>
      <c r="K196" t="s">
        <v>442</v>
      </c>
      <c r="L196" t="s">
        <v>413</v>
      </c>
      <c r="M196" s="57">
        <v>44166</v>
      </c>
      <c r="N196" s="57">
        <v>44196</v>
      </c>
      <c r="O196" t="s">
        <v>78</v>
      </c>
      <c r="P196">
        <v>101100</v>
      </c>
      <c r="Q196" t="s">
        <v>303</v>
      </c>
      <c r="R196">
        <v>200301</v>
      </c>
      <c r="S196"/>
      <c r="T196" t="s">
        <v>304</v>
      </c>
      <c r="U196"/>
      <c r="V196" t="s">
        <v>64</v>
      </c>
      <c r="W196">
        <v>1</v>
      </c>
      <c r="X196" t="s">
        <v>625</v>
      </c>
      <c r="Y196" t="s">
        <v>644</v>
      </c>
      <c r="Z196" t="s">
        <v>645</v>
      </c>
      <c r="AA196" t="s">
        <v>68</v>
      </c>
      <c r="AB196" t="s">
        <v>69</v>
      </c>
      <c r="AC196" t="s">
        <v>70</v>
      </c>
      <c r="AD196">
        <v>10</v>
      </c>
      <c r="AE196" t="s">
        <v>646</v>
      </c>
      <c r="AF196">
        <v>11.98</v>
      </c>
      <c r="AG196">
        <v>11.98</v>
      </c>
      <c r="AH196">
        <v>1004194254</v>
      </c>
      <c r="AI196">
        <v>800100</v>
      </c>
      <c r="AJ196" t="s">
        <v>647</v>
      </c>
      <c r="AK196" t="s">
        <v>662</v>
      </c>
      <c r="AL196" t="s">
        <v>72</v>
      </c>
      <c r="AM196" t="s">
        <v>73</v>
      </c>
      <c r="AN196" s="1"/>
      <c r="AO196" s="59">
        <f t="shared" si="20"/>
        <v>12</v>
      </c>
      <c r="AP196" s="59" t="str">
        <f>VLOOKUP(AO196,Data!J:K,2,0)</f>
        <v>December</v>
      </c>
      <c r="AQ196" s="59">
        <f t="shared" si="21"/>
        <v>4</v>
      </c>
      <c r="AR196" s="60">
        <f t="shared" si="22"/>
        <v>2020</v>
      </c>
      <c r="AS196" s="60" t="str">
        <f>VLOOKUP(AD196,Data!D:E,2,0)</f>
        <v>Afval/Restafval</v>
      </c>
      <c r="AT196" s="61">
        <f>IF(X196="TON",IF(OR(LEFT(Z196,2)="TO",LEFT(Y196,2)="HA",Y196="TV ALG TON",Y196="AFVALBEL-TON",Y196="TANKW1-TON"),0,W196*1000),IF(OR(X196="KG",X196="LTR"),IF(OR(LEFT(Y196,2)="R ",LEFT(Y196,2)="HA",LEFT(Y196,2)="VK",LEFT(Z196,2)="TO"),0,W196),IF(X196="M3",VLOOKUP(Z196,Data!A:B,2,0)*W196,IF(AND(OR(X196="KEER",X196="STUK"),OR(LEFT(Y196,2)="LE",LEFT(Y196,2)="EL",LEFT(Y196,2)="LV")),VLOOKUP(Z196,Data!A:B,2,0)*W196,IF(X196="MAAND",IF(LEFT(Z196,2)="AB",IF(OR(LEFT(Y196,3)="AB ",LEFT(Y196,3)="ABW"),0,VLOOKUP(Z196,Data!A:B,2,0)*W196*VLOOKUP(AJ196,Data!G:H,2,0)*((N196-M196+1)/30.4)),0),0)))))</f>
        <v>24.453289473684215</v>
      </c>
      <c r="AU196" s="62">
        <f t="shared" si="23"/>
        <v>11.98</v>
      </c>
      <c r="AV196" s="62">
        <f t="shared" si="24"/>
        <v>0</v>
      </c>
      <c r="AW196" s="47" t="str">
        <f>IFERROR(VLOOKUP(AS196,Data!M:S,2,0),"nee")</f>
        <v>ja</v>
      </c>
      <c r="AX196" s="63">
        <f>IF(facturen[[#This Row],[TNO gecertificeerd]]="nee",0,VLOOKUP(AS196,Data!M:S,3,0)*(AT196/1000))</f>
        <v>0</v>
      </c>
      <c r="AY196" s="63">
        <f>IF(facturen[[#This Row],[TNO gecertificeerd]]="nee",0,VLOOKUP(AS196,Data!M:S,4,0)*AT196)</f>
        <v>1.2226644736842109</v>
      </c>
      <c r="AZ196" s="63">
        <f>IF(facturen[[#This Row],[TNO gecertificeerd]]="nee",0,VLOOKUP(AS196,Data!M:S,5,0)*AT196)</f>
        <v>8.8031842105263163</v>
      </c>
      <c r="BA196" s="63">
        <f>IF(facturen[[#This Row],[TNO gecertificeerd]]="nee",0,VLOOKUP(AS196,Data!M:S,6,0)*AT196)</f>
        <v>9.0477171052631586</v>
      </c>
      <c r="BB196" s="63">
        <f>IF(facturen[[#This Row],[TNO gecertificeerd]]="nee",0,VLOOKUP(AS196,Data!M:S,7,0)*AT196)</f>
        <v>5.3797236842105276</v>
      </c>
    </row>
    <row r="197" spans="1:54" x14ac:dyDescent="0.2">
      <c r="A197">
        <v>474431</v>
      </c>
      <c r="B197">
        <v>474434</v>
      </c>
      <c r="C197" t="s">
        <v>54</v>
      </c>
      <c r="D197" t="s">
        <v>257</v>
      </c>
      <c r="E197" t="s">
        <v>56</v>
      </c>
      <c r="F197">
        <v>1</v>
      </c>
      <c r="G197" t="s">
        <v>54</v>
      </c>
      <c r="H197" t="s">
        <v>57</v>
      </c>
      <c r="I197" t="s">
        <v>58</v>
      </c>
      <c r="J197" t="s">
        <v>59</v>
      </c>
      <c r="K197" t="s">
        <v>454</v>
      </c>
      <c r="L197" t="s">
        <v>413</v>
      </c>
      <c r="M197" s="57">
        <v>44228</v>
      </c>
      <c r="N197" s="57">
        <v>44255</v>
      </c>
      <c r="O197" t="s">
        <v>62</v>
      </c>
      <c r="P197">
        <v>1601010</v>
      </c>
      <c r="Q197" t="s">
        <v>465</v>
      </c>
      <c r="R197">
        <v>200301</v>
      </c>
      <c r="S197"/>
      <c r="T197" t="s">
        <v>467</v>
      </c>
      <c r="U197"/>
      <c r="V197" t="s">
        <v>64</v>
      </c>
      <c r="W197">
        <v>1</v>
      </c>
      <c r="X197" t="s">
        <v>625</v>
      </c>
      <c r="Y197" t="s">
        <v>644</v>
      </c>
      <c r="Z197" t="s">
        <v>645</v>
      </c>
      <c r="AA197" t="s">
        <v>68</v>
      </c>
      <c r="AB197" t="s">
        <v>69</v>
      </c>
      <c r="AC197" t="s">
        <v>70</v>
      </c>
      <c r="AD197">
        <v>10</v>
      </c>
      <c r="AE197" t="s">
        <v>646</v>
      </c>
      <c r="AF197">
        <v>11.98</v>
      </c>
      <c r="AG197">
        <v>11.98</v>
      </c>
      <c r="AH197">
        <v>1004248111</v>
      </c>
      <c r="AI197">
        <v>800100</v>
      </c>
      <c r="AJ197" t="s">
        <v>647</v>
      </c>
      <c r="AK197" t="s">
        <v>469</v>
      </c>
      <c r="AL197" t="s">
        <v>72</v>
      </c>
      <c r="AM197" t="s">
        <v>73</v>
      </c>
      <c r="AN197" s="1"/>
      <c r="AO197" s="59">
        <f t="shared" si="20"/>
        <v>2</v>
      </c>
      <c r="AP197" s="59" t="str">
        <f>VLOOKUP(AO197,Data!J:K,2,0)</f>
        <v>Februari</v>
      </c>
      <c r="AQ197" s="59">
        <f t="shared" si="21"/>
        <v>1</v>
      </c>
      <c r="AR197" s="60">
        <f t="shared" si="22"/>
        <v>2021</v>
      </c>
      <c r="AS197" s="60" t="str">
        <f>VLOOKUP(AD197,Data!D:E,2,0)</f>
        <v>Afval/Restafval</v>
      </c>
      <c r="AT197" s="61">
        <f>IF(X197="TON",IF(OR(LEFT(Z197,2)="TO",LEFT(Y197,2)="HA",Y197="TV ALG TON",Y197="AFVALBEL-TON",Y197="TANKW1-TON"),0,W197*1000),IF(OR(X197="KG",X197="LTR"),IF(OR(LEFT(Y197,2)="R ",LEFT(Y197,2)="HA",LEFT(Y197,2)="VK",LEFT(Z197,2)="TO"),0,W197),IF(X197="M3",VLOOKUP(Z197,Data!A:B,2,0)*W197,IF(AND(OR(X197="KEER",X197="STUK"),OR(LEFT(Y197,2)="LE",LEFT(Y197,2)="EL",LEFT(Y197,2)="LV")),VLOOKUP(Z197,Data!A:B,2,0)*W197,IF(X197="MAAND",IF(LEFT(Z197,2)="AB",IF(OR(LEFT(Y197,3)="AB ",LEFT(Y197,3)="ABW"),0,VLOOKUP(Z197,Data!A:B,2,0)*W197*VLOOKUP(AJ197,Data!G:H,2,0)*((N197-M197+1)/30.4)),0),0)))))</f>
        <v>22.086842105263159</v>
      </c>
      <c r="AU197" s="62">
        <f t="shared" si="23"/>
        <v>11.98</v>
      </c>
      <c r="AV197" s="62">
        <f t="shared" si="24"/>
        <v>0</v>
      </c>
      <c r="AW197" s="47" t="str">
        <f>IFERROR(VLOOKUP(AS197,Data!M:S,2,0),"nee")</f>
        <v>ja</v>
      </c>
      <c r="AX197" s="63">
        <f>IF(facturen[[#This Row],[TNO gecertificeerd]]="nee",0,VLOOKUP(AS197,Data!M:S,3,0)*(AT197/1000))</f>
        <v>0</v>
      </c>
      <c r="AY197" s="63">
        <f>IF(facturen[[#This Row],[TNO gecertificeerd]]="nee",0,VLOOKUP(AS197,Data!M:S,4,0)*AT197)</f>
        <v>1.1043421052631579</v>
      </c>
      <c r="AZ197" s="63">
        <f>IF(facturen[[#This Row],[TNO gecertificeerd]]="nee",0,VLOOKUP(AS197,Data!M:S,5,0)*AT197)</f>
        <v>7.9512631578947373</v>
      </c>
      <c r="BA197" s="63">
        <f>IF(facturen[[#This Row],[TNO gecertificeerd]]="nee",0,VLOOKUP(AS197,Data!M:S,6,0)*AT197)</f>
        <v>8.1721315789473685</v>
      </c>
      <c r="BB197" s="63">
        <f>IF(facturen[[#This Row],[TNO gecertificeerd]]="nee",0,VLOOKUP(AS197,Data!M:S,7,0)*AT197)</f>
        <v>4.859105263157895</v>
      </c>
    </row>
    <row r="198" spans="1:54" x14ac:dyDescent="0.2">
      <c r="A198">
        <v>474431</v>
      </c>
      <c r="B198">
        <v>474434</v>
      </c>
      <c r="C198" t="s">
        <v>54</v>
      </c>
      <c r="D198" t="s">
        <v>257</v>
      </c>
      <c r="E198" t="s">
        <v>56</v>
      </c>
      <c r="F198">
        <v>1</v>
      </c>
      <c r="G198" t="s">
        <v>54</v>
      </c>
      <c r="H198" t="s">
        <v>57</v>
      </c>
      <c r="I198" t="s">
        <v>58</v>
      </c>
      <c r="J198" t="s">
        <v>59</v>
      </c>
      <c r="K198" t="s">
        <v>454</v>
      </c>
      <c r="L198" t="s">
        <v>413</v>
      </c>
      <c r="M198" s="57">
        <v>44256</v>
      </c>
      <c r="N198" s="57">
        <v>44286</v>
      </c>
      <c r="O198" t="s">
        <v>62</v>
      </c>
      <c r="P198">
        <v>1601010</v>
      </c>
      <c r="Q198" t="s">
        <v>465</v>
      </c>
      <c r="R198">
        <v>200301</v>
      </c>
      <c r="S198"/>
      <c r="T198" t="s">
        <v>467</v>
      </c>
      <c r="U198"/>
      <c r="V198" t="s">
        <v>64</v>
      </c>
      <c r="W198">
        <v>1</v>
      </c>
      <c r="X198" t="s">
        <v>625</v>
      </c>
      <c r="Y198" t="s">
        <v>644</v>
      </c>
      <c r="Z198" t="s">
        <v>645</v>
      </c>
      <c r="AA198" t="s">
        <v>68</v>
      </c>
      <c r="AB198" t="s">
        <v>69</v>
      </c>
      <c r="AC198" t="s">
        <v>70</v>
      </c>
      <c r="AD198">
        <v>10</v>
      </c>
      <c r="AE198" t="s">
        <v>646</v>
      </c>
      <c r="AF198">
        <v>11.98</v>
      </c>
      <c r="AG198">
        <v>11.98</v>
      </c>
      <c r="AH198">
        <v>1004318104</v>
      </c>
      <c r="AI198">
        <v>800100</v>
      </c>
      <c r="AJ198" t="s">
        <v>647</v>
      </c>
      <c r="AK198" t="s">
        <v>630</v>
      </c>
      <c r="AL198" t="s">
        <v>72</v>
      </c>
      <c r="AM198" t="s">
        <v>73</v>
      </c>
      <c r="AN198" s="1"/>
      <c r="AO198" s="59">
        <f t="shared" si="20"/>
        <v>3</v>
      </c>
      <c r="AP198" s="59" t="str">
        <f>VLOOKUP(AO198,Data!J:K,2,0)</f>
        <v>Maart</v>
      </c>
      <c r="AQ198" s="59">
        <f t="shared" si="21"/>
        <v>1</v>
      </c>
      <c r="AR198" s="60">
        <f t="shared" si="22"/>
        <v>2021</v>
      </c>
      <c r="AS198" s="60" t="str">
        <f>VLOOKUP(AD198,Data!D:E,2,0)</f>
        <v>Afval/Restafval</v>
      </c>
      <c r="AT198" s="61">
        <f>IF(X198="TON",IF(OR(LEFT(Z198,2)="TO",LEFT(Y198,2)="HA",Y198="TV ALG TON",Y198="AFVALBEL-TON",Y198="TANKW1-TON"),0,W198*1000),IF(OR(X198="KG",X198="LTR"),IF(OR(LEFT(Y198,2)="R ",LEFT(Y198,2)="HA",LEFT(Y198,2)="VK",LEFT(Z198,2)="TO"),0,W198),IF(X198="M3",VLOOKUP(Z198,Data!A:B,2,0)*W198,IF(AND(OR(X198="KEER",X198="STUK"),OR(LEFT(Y198,2)="LE",LEFT(Y198,2)="EL",LEFT(Y198,2)="LV")),VLOOKUP(Z198,Data!A:B,2,0)*W198,IF(X198="MAAND",IF(LEFT(Z198,2)="AB",IF(OR(LEFT(Y198,3)="AB ",LEFT(Y198,3)="ABW"),0,VLOOKUP(Z198,Data!A:B,2,0)*W198*VLOOKUP(AJ198,Data!G:H,2,0)*((N198-M198+1)/30.4)),0),0)))))</f>
        <v>24.453289473684215</v>
      </c>
      <c r="AU198" s="62">
        <f t="shared" si="23"/>
        <v>11.98</v>
      </c>
      <c r="AV198" s="62">
        <f t="shared" si="24"/>
        <v>0</v>
      </c>
      <c r="AW198" s="47" t="str">
        <f>IFERROR(VLOOKUP(AS198,Data!M:S,2,0),"nee")</f>
        <v>ja</v>
      </c>
      <c r="AX198" s="63">
        <f>IF(facturen[[#This Row],[TNO gecertificeerd]]="nee",0,VLOOKUP(AS198,Data!M:S,3,0)*(AT198/1000))</f>
        <v>0</v>
      </c>
      <c r="AY198" s="63">
        <f>IF(facturen[[#This Row],[TNO gecertificeerd]]="nee",0,VLOOKUP(AS198,Data!M:S,4,0)*AT198)</f>
        <v>1.2226644736842109</v>
      </c>
      <c r="AZ198" s="63">
        <f>IF(facturen[[#This Row],[TNO gecertificeerd]]="nee",0,VLOOKUP(AS198,Data!M:S,5,0)*AT198)</f>
        <v>8.8031842105263163</v>
      </c>
      <c r="BA198" s="63">
        <f>IF(facturen[[#This Row],[TNO gecertificeerd]]="nee",0,VLOOKUP(AS198,Data!M:S,6,0)*AT198)</f>
        <v>9.0477171052631586</v>
      </c>
      <c r="BB198" s="63">
        <f>IF(facturen[[#This Row],[TNO gecertificeerd]]="nee",0,VLOOKUP(AS198,Data!M:S,7,0)*AT198)</f>
        <v>5.3797236842105276</v>
      </c>
    </row>
    <row r="199" spans="1:54" x14ac:dyDescent="0.2">
      <c r="A199">
        <v>474431</v>
      </c>
      <c r="B199">
        <v>474434</v>
      </c>
      <c r="C199" t="s">
        <v>54</v>
      </c>
      <c r="D199" t="s">
        <v>257</v>
      </c>
      <c r="E199" t="s">
        <v>56</v>
      </c>
      <c r="F199">
        <v>1</v>
      </c>
      <c r="G199" t="s">
        <v>54</v>
      </c>
      <c r="H199" t="s">
        <v>57</v>
      </c>
      <c r="I199" t="s">
        <v>58</v>
      </c>
      <c r="J199" t="s">
        <v>59</v>
      </c>
      <c r="K199" t="s">
        <v>454</v>
      </c>
      <c r="L199" t="s">
        <v>413</v>
      </c>
      <c r="M199" s="57">
        <v>44287</v>
      </c>
      <c r="N199" s="57">
        <v>44316</v>
      </c>
      <c r="O199" t="s">
        <v>62</v>
      </c>
      <c r="P199">
        <v>1601010</v>
      </c>
      <c r="Q199" t="s">
        <v>465</v>
      </c>
      <c r="R199">
        <v>200301</v>
      </c>
      <c r="S199"/>
      <c r="T199" t="s">
        <v>467</v>
      </c>
      <c r="U199"/>
      <c r="V199" t="s">
        <v>64</v>
      </c>
      <c r="W199">
        <v>1</v>
      </c>
      <c r="X199" t="s">
        <v>625</v>
      </c>
      <c r="Y199" t="s">
        <v>644</v>
      </c>
      <c r="Z199" t="s">
        <v>645</v>
      </c>
      <c r="AA199" t="s">
        <v>68</v>
      </c>
      <c r="AB199" t="s">
        <v>69</v>
      </c>
      <c r="AC199" t="s">
        <v>70</v>
      </c>
      <c r="AD199">
        <v>10</v>
      </c>
      <c r="AE199" t="s">
        <v>646</v>
      </c>
      <c r="AF199">
        <v>11.98</v>
      </c>
      <c r="AG199">
        <v>11.98</v>
      </c>
      <c r="AH199">
        <v>1004429006</v>
      </c>
      <c r="AI199">
        <v>800100</v>
      </c>
      <c r="AJ199" t="s">
        <v>647</v>
      </c>
      <c r="AK199" t="s">
        <v>631</v>
      </c>
      <c r="AL199" t="s">
        <v>72</v>
      </c>
      <c r="AM199" t="s">
        <v>73</v>
      </c>
      <c r="AN199" s="1"/>
      <c r="AO199" s="59">
        <f t="shared" si="20"/>
        <v>4</v>
      </c>
      <c r="AP199" s="59" t="str">
        <f>VLOOKUP(AO199,Data!J:K,2,0)</f>
        <v>April</v>
      </c>
      <c r="AQ199" s="59">
        <f t="shared" si="21"/>
        <v>2</v>
      </c>
      <c r="AR199" s="60">
        <f t="shared" si="22"/>
        <v>2021</v>
      </c>
      <c r="AS199" s="60" t="str">
        <f>VLOOKUP(AD199,Data!D:E,2,0)</f>
        <v>Afval/Restafval</v>
      </c>
      <c r="AT199" s="61">
        <f>IF(X199="TON",IF(OR(LEFT(Z199,2)="TO",LEFT(Y199,2)="HA",Y199="TV ALG TON",Y199="AFVALBEL-TON",Y199="TANKW1-TON"),0,W199*1000),IF(OR(X199="KG",X199="LTR"),IF(OR(LEFT(Y199,2)="R ",LEFT(Y199,2)="HA",LEFT(Y199,2)="VK",LEFT(Z199,2)="TO"),0,W199),IF(X199="M3",VLOOKUP(Z199,Data!A:B,2,0)*W199,IF(AND(OR(X199="KEER",X199="STUK"),OR(LEFT(Y199,2)="LE",LEFT(Y199,2)="EL",LEFT(Y199,2)="LV")),VLOOKUP(Z199,Data!A:B,2,0)*W199,IF(X199="MAAND",IF(LEFT(Z199,2)="AB",IF(OR(LEFT(Y199,3)="AB ",LEFT(Y199,3)="ABW"),0,VLOOKUP(Z199,Data!A:B,2,0)*W199*VLOOKUP(AJ199,Data!G:H,2,0)*((N199-M199+1)/30.4)),0),0)))))</f>
        <v>23.664473684210527</v>
      </c>
      <c r="AU199" s="62">
        <f t="shared" si="23"/>
        <v>11.98</v>
      </c>
      <c r="AV199" s="62">
        <f t="shared" si="24"/>
        <v>0</v>
      </c>
      <c r="AW199" s="47" t="str">
        <f>IFERROR(VLOOKUP(AS199,Data!M:S,2,0),"nee")</f>
        <v>ja</v>
      </c>
      <c r="AX199" s="63">
        <f>IF(facturen[[#This Row],[TNO gecertificeerd]]="nee",0,VLOOKUP(AS199,Data!M:S,3,0)*(AT199/1000))</f>
        <v>0</v>
      </c>
      <c r="AY199" s="63">
        <f>IF(facturen[[#This Row],[TNO gecertificeerd]]="nee",0,VLOOKUP(AS199,Data!M:S,4,0)*AT199)</f>
        <v>1.1832236842105264</v>
      </c>
      <c r="AZ199" s="63">
        <f>IF(facturen[[#This Row],[TNO gecertificeerd]]="nee",0,VLOOKUP(AS199,Data!M:S,5,0)*AT199)</f>
        <v>8.5192105263157902</v>
      </c>
      <c r="BA199" s="63">
        <f>IF(facturen[[#This Row],[TNO gecertificeerd]]="nee",0,VLOOKUP(AS199,Data!M:S,6,0)*AT199)</f>
        <v>8.7558552631578959</v>
      </c>
      <c r="BB199" s="63">
        <f>IF(facturen[[#This Row],[TNO gecertificeerd]]="nee",0,VLOOKUP(AS199,Data!M:S,7,0)*AT199)</f>
        <v>5.2061842105263159</v>
      </c>
    </row>
    <row r="200" spans="1:54" x14ac:dyDescent="0.2">
      <c r="A200">
        <v>474431</v>
      </c>
      <c r="B200">
        <v>474434</v>
      </c>
      <c r="C200" t="s">
        <v>54</v>
      </c>
      <c r="D200" t="s">
        <v>257</v>
      </c>
      <c r="E200" t="s">
        <v>56</v>
      </c>
      <c r="F200">
        <v>1</v>
      </c>
      <c r="G200" t="s">
        <v>54</v>
      </c>
      <c r="H200" t="s">
        <v>57</v>
      </c>
      <c r="I200" t="s">
        <v>58</v>
      </c>
      <c r="J200" t="s">
        <v>59</v>
      </c>
      <c r="K200" t="s">
        <v>454</v>
      </c>
      <c r="L200" t="s">
        <v>413</v>
      </c>
      <c r="M200" s="57">
        <v>44317</v>
      </c>
      <c r="N200" s="57">
        <v>44347</v>
      </c>
      <c r="O200" t="s">
        <v>62</v>
      </c>
      <c r="P200">
        <v>1601010</v>
      </c>
      <c r="Q200" t="s">
        <v>465</v>
      </c>
      <c r="R200">
        <v>200301</v>
      </c>
      <c r="S200"/>
      <c r="T200" t="s">
        <v>467</v>
      </c>
      <c r="U200"/>
      <c r="V200" t="s">
        <v>64</v>
      </c>
      <c r="W200">
        <v>1</v>
      </c>
      <c r="X200" t="s">
        <v>625</v>
      </c>
      <c r="Y200" t="s">
        <v>644</v>
      </c>
      <c r="Z200" t="s">
        <v>645</v>
      </c>
      <c r="AA200" t="s">
        <v>68</v>
      </c>
      <c r="AB200" t="s">
        <v>69</v>
      </c>
      <c r="AC200" t="s">
        <v>70</v>
      </c>
      <c r="AD200">
        <v>10</v>
      </c>
      <c r="AE200" t="s">
        <v>646</v>
      </c>
      <c r="AF200">
        <v>11.98</v>
      </c>
      <c r="AG200">
        <v>11.98</v>
      </c>
      <c r="AH200">
        <v>1004493829</v>
      </c>
      <c r="AI200">
        <v>800100</v>
      </c>
      <c r="AJ200" t="s">
        <v>647</v>
      </c>
      <c r="AK200" t="s">
        <v>632</v>
      </c>
      <c r="AL200" t="s">
        <v>72</v>
      </c>
      <c r="AM200" t="s">
        <v>73</v>
      </c>
      <c r="AN200" s="1"/>
      <c r="AO200" s="59">
        <f t="shared" si="20"/>
        <v>5</v>
      </c>
      <c r="AP200" s="59" t="str">
        <f>VLOOKUP(AO200,Data!J:K,2,0)</f>
        <v>Mei</v>
      </c>
      <c r="AQ200" s="59">
        <f t="shared" si="21"/>
        <v>2</v>
      </c>
      <c r="AR200" s="60">
        <f t="shared" si="22"/>
        <v>2021</v>
      </c>
      <c r="AS200" s="60" t="str">
        <f>VLOOKUP(AD200,Data!D:E,2,0)</f>
        <v>Afval/Restafval</v>
      </c>
      <c r="AT200" s="61">
        <f>IF(X200="TON",IF(OR(LEFT(Z200,2)="TO",LEFT(Y200,2)="HA",Y200="TV ALG TON",Y200="AFVALBEL-TON",Y200="TANKW1-TON"),0,W200*1000),IF(OR(X200="KG",X200="LTR"),IF(OR(LEFT(Y200,2)="R ",LEFT(Y200,2)="HA",LEFT(Y200,2)="VK",LEFT(Z200,2)="TO"),0,W200),IF(X200="M3",VLOOKUP(Z200,Data!A:B,2,0)*W200,IF(AND(OR(X200="KEER",X200="STUK"),OR(LEFT(Y200,2)="LE",LEFT(Y200,2)="EL",LEFT(Y200,2)="LV")),VLOOKUP(Z200,Data!A:B,2,0)*W200,IF(X200="MAAND",IF(LEFT(Z200,2)="AB",IF(OR(LEFT(Y200,3)="AB ",LEFT(Y200,3)="ABW"),0,VLOOKUP(Z200,Data!A:B,2,0)*W200*VLOOKUP(AJ200,Data!G:H,2,0)*((N200-M200+1)/30.4)),0),0)))))</f>
        <v>24.453289473684215</v>
      </c>
      <c r="AU200" s="62">
        <f t="shared" si="23"/>
        <v>11.98</v>
      </c>
      <c r="AV200" s="62">
        <f t="shared" si="24"/>
        <v>0</v>
      </c>
      <c r="AW200" s="47" t="str">
        <f>IFERROR(VLOOKUP(AS200,Data!M:S,2,0),"nee")</f>
        <v>ja</v>
      </c>
      <c r="AX200" s="63">
        <f>IF(facturen[[#This Row],[TNO gecertificeerd]]="nee",0,VLOOKUP(AS200,Data!M:S,3,0)*(AT200/1000))</f>
        <v>0</v>
      </c>
      <c r="AY200" s="63">
        <f>IF(facturen[[#This Row],[TNO gecertificeerd]]="nee",0,VLOOKUP(AS200,Data!M:S,4,0)*AT200)</f>
        <v>1.2226644736842109</v>
      </c>
      <c r="AZ200" s="63">
        <f>IF(facturen[[#This Row],[TNO gecertificeerd]]="nee",0,VLOOKUP(AS200,Data!M:S,5,0)*AT200)</f>
        <v>8.8031842105263163</v>
      </c>
      <c r="BA200" s="63">
        <f>IF(facturen[[#This Row],[TNO gecertificeerd]]="nee",0,VLOOKUP(AS200,Data!M:S,6,0)*AT200)</f>
        <v>9.0477171052631586</v>
      </c>
      <c r="BB200" s="63">
        <f>IF(facturen[[#This Row],[TNO gecertificeerd]]="nee",0,VLOOKUP(AS200,Data!M:S,7,0)*AT200)</f>
        <v>5.3797236842105276</v>
      </c>
    </row>
    <row r="201" spans="1:54" x14ac:dyDescent="0.2">
      <c r="A201">
        <v>474431</v>
      </c>
      <c r="B201">
        <v>474434</v>
      </c>
      <c r="C201" t="s">
        <v>54</v>
      </c>
      <c r="D201" t="s">
        <v>257</v>
      </c>
      <c r="E201" t="s">
        <v>56</v>
      </c>
      <c r="F201">
        <v>1</v>
      </c>
      <c r="G201" t="s">
        <v>54</v>
      </c>
      <c r="H201" t="s">
        <v>57</v>
      </c>
      <c r="I201" t="s">
        <v>58</v>
      </c>
      <c r="J201" t="s">
        <v>59</v>
      </c>
      <c r="K201" t="s">
        <v>454</v>
      </c>
      <c r="L201" t="s">
        <v>413</v>
      </c>
      <c r="M201" s="57">
        <v>44348</v>
      </c>
      <c r="N201" s="57">
        <v>44377</v>
      </c>
      <c r="O201" t="s">
        <v>62</v>
      </c>
      <c r="P201">
        <v>1601010</v>
      </c>
      <c r="Q201" t="s">
        <v>465</v>
      </c>
      <c r="R201">
        <v>200301</v>
      </c>
      <c r="S201"/>
      <c r="T201" t="s">
        <v>467</v>
      </c>
      <c r="U201"/>
      <c r="V201" t="s">
        <v>64</v>
      </c>
      <c r="W201">
        <v>1</v>
      </c>
      <c r="X201" t="s">
        <v>625</v>
      </c>
      <c r="Y201" t="s">
        <v>644</v>
      </c>
      <c r="Z201" t="s">
        <v>645</v>
      </c>
      <c r="AA201" t="s">
        <v>68</v>
      </c>
      <c r="AB201" t="s">
        <v>69</v>
      </c>
      <c r="AC201" t="s">
        <v>70</v>
      </c>
      <c r="AD201">
        <v>10</v>
      </c>
      <c r="AE201" t="s">
        <v>646</v>
      </c>
      <c r="AF201">
        <v>11.98</v>
      </c>
      <c r="AG201">
        <v>11.98</v>
      </c>
      <c r="AH201">
        <v>1004542502</v>
      </c>
      <c r="AI201">
        <v>800100</v>
      </c>
      <c r="AJ201" t="s">
        <v>647</v>
      </c>
      <c r="AK201" t="s">
        <v>633</v>
      </c>
      <c r="AL201" t="s">
        <v>72</v>
      </c>
      <c r="AM201" t="s">
        <v>73</v>
      </c>
      <c r="AN201" s="1"/>
      <c r="AO201" s="59">
        <f t="shared" si="20"/>
        <v>6</v>
      </c>
      <c r="AP201" s="59" t="str">
        <f>VLOOKUP(AO201,Data!J:K,2,0)</f>
        <v>Juni</v>
      </c>
      <c r="AQ201" s="59">
        <f t="shared" si="21"/>
        <v>2</v>
      </c>
      <c r="AR201" s="60">
        <f t="shared" si="22"/>
        <v>2021</v>
      </c>
      <c r="AS201" s="60" t="str">
        <f>VLOOKUP(AD201,Data!D:E,2,0)</f>
        <v>Afval/Restafval</v>
      </c>
      <c r="AT201" s="61">
        <f>IF(X201="TON",IF(OR(LEFT(Z201,2)="TO",LEFT(Y201,2)="HA",Y201="TV ALG TON",Y201="AFVALBEL-TON",Y201="TANKW1-TON"),0,W201*1000),IF(OR(X201="KG",X201="LTR"),IF(OR(LEFT(Y201,2)="R ",LEFT(Y201,2)="HA",LEFT(Y201,2)="VK",LEFT(Z201,2)="TO"),0,W201),IF(X201="M3",VLOOKUP(Z201,Data!A:B,2,0)*W201,IF(AND(OR(X201="KEER",X201="STUK"),OR(LEFT(Y201,2)="LE",LEFT(Y201,2)="EL",LEFT(Y201,2)="LV")),VLOOKUP(Z201,Data!A:B,2,0)*W201,IF(X201="MAAND",IF(LEFT(Z201,2)="AB",IF(OR(LEFT(Y201,3)="AB ",LEFT(Y201,3)="ABW"),0,VLOOKUP(Z201,Data!A:B,2,0)*W201*VLOOKUP(AJ201,Data!G:H,2,0)*((N201-M201+1)/30.4)),0),0)))))</f>
        <v>23.664473684210527</v>
      </c>
      <c r="AU201" s="62">
        <f t="shared" si="23"/>
        <v>11.98</v>
      </c>
      <c r="AV201" s="62">
        <f t="shared" si="24"/>
        <v>0</v>
      </c>
      <c r="AW201" s="47" t="str">
        <f>IFERROR(VLOOKUP(AS201,Data!M:S,2,0),"nee")</f>
        <v>ja</v>
      </c>
      <c r="AX201" s="63">
        <f>IF(facturen[[#This Row],[TNO gecertificeerd]]="nee",0,VLOOKUP(AS201,Data!M:S,3,0)*(AT201/1000))</f>
        <v>0</v>
      </c>
      <c r="AY201" s="63">
        <f>IF(facturen[[#This Row],[TNO gecertificeerd]]="nee",0,VLOOKUP(AS201,Data!M:S,4,0)*AT201)</f>
        <v>1.1832236842105264</v>
      </c>
      <c r="AZ201" s="63">
        <f>IF(facturen[[#This Row],[TNO gecertificeerd]]="nee",0,VLOOKUP(AS201,Data!M:S,5,0)*AT201)</f>
        <v>8.5192105263157902</v>
      </c>
      <c r="BA201" s="63">
        <f>IF(facturen[[#This Row],[TNO gecertificeerd]]="nee",0,VLOOKUP(AS201,Data!M:S,6,0)*AT201)</f>
        <v>8.7558552631578959</v>
      </c>
      <c r="BB201" s="63">
        <f>IF(facturen[[#This Row],[TNO gecertificeerd]]="nee",0,VLOOKUP(AS201,Data!M:S,7,0)*AT201)</f>
        <v>5.2061842105263159</v>
      </c>
    </row>
    <row r="202" spans="1:54" x14ac:dyDescent="0.2">
      <c r="A202">
        <v>474431</v>
      </c>
      <c r="B202">
        <v>474434</v>
      </c>
      <c r="C202" t="s">
        <v>54</v>
      </c>
      <c r="D202" t="s">
        <v>257</v>
      </c>
      <c r="E202" t="s">
        <v>56</v>
      </c>
      <c r="F202">
        <v>1</v>
      </c>
      <c r="G202" t="s">
        <v>54</v>
      </c>
      <c r="H202" t="s">
        <v>57</v>
      </c>
      <c r="I202" t="s">
        <v>58</v>
      </c>
      <c r="J202" t="s">
        <v>59</v>
      </c>
      <c r="K202" t="s">
        <v>454</v>
      </c>
      <c r="L202" t="s">
        <v>413</v>
      </c>
      <c r="M202" s="57">
        <v>44378</v>
      </c>
      <c r="N202" s="57">
        <v>44408</v>
      </c>
      <c r="O202" t="s">
        <v>62</v>
      </c>
      <c r="P202">
        <v>1601010</v>
      </c>
      <c r="Q202" t="s">
        <v>465</v>
      </c>
      <c r="R202">
        <v>200301</v>
      </c>
      <c r="S202"/>
      <c r="T202" t="s">
        <v>467</v>
      </c>
      <c r="U202"/>
      <c r="V202" t="s">
        <v>64</v>
      </c>
      <c r="W202">
        <v>1</v>
      </c>
      <c r="X202" t="s">
        <v>625</v>
      </c>
      <c r="Y202" t="s">
        <v>644</v>
      </c>
      <c r="Z202" t="s">
        <v>645</v>
      </c>
      <c r="AA202" t="s">
        <v>68</v>
      </c>
      <c r="AB202" t="s">
        <v>69</v>
      </c>
      <c r="AC202" t="s">
        <v>70</v>
      </c>
      <c r="AD202">
        <v>10</v>
      </c>
      <c r="AE202" t="s">
        <v>646</v>
      </c>
      <c r="AF202">
        <v>11.98</v>
      </c>
      <c r="AG202">
        <v>11.98</v>
      </c>
      <c r="AH202">
        <v>1004659075</v>
      </c>
      <c r="AI202">
        <v>800100</v>
      </c>
      <c r="AJ202" t="s">
        <v>647</v>
      </c>
      <c r="AK202" t="s">
        <v>634</v>
      </c>
      <c r="AL202" t="s">
        <v>72</v>
      </c>
      <c r="AM202" t="s">
        <v>73</v>
      </c>
      <c r="AN202" s="1"/>
      <c r="AO202" s="59">
        <f t="shared" si="20"/>
        <v>7</v>
      </c>
      <c r="AP202" s="59" t="str">
        <f>VLOOKUP(AO202,Data!J:K,2,0)</f>
        <v>Juli</v>
      </c>
      <c r="AQ202" s="59">
        <f t="shared" si="21"/>
        <v>3</v>
      </c>
      <c r="AR202" s="60">
        <f t="shared" si="22"/>
        <v>2021</v>
      </c>
      <c r="AS202" s="60" t="str">
        <f>VLOOKUP(AD202,Data!D:E,2,0)</f>
        <v>Afval/Restafval</v>
      </c>
      <c r="AT202" s="61">
        <f>IF(X202="TON",IF(OR(LEFT(Z202,2)="TO",LEFT(Y202,2)="HA",Y202="TV ALG TON",Y202="AFVALBEL-TON",Y202="TANKW1-TON"),0,W202*1000),IF(OR(X202="KG",X202="LTR"),IF(OR(LEFT(Y202,2)="R ",LEFT(Y202,2)="HA",LEFT(Y202,2)="VK",LEFT(Z202,2)="TO"),0,W202),IF(X202="M3",VLOOKUP(Z202,Data!A:B,2,0)*W202,IF(AND(OR(X202="KEER",X202="STUK"),OR(LEFT(Y202,2)="LE",LEFT(Y202,2)="EL",LEFT(Y202,2)="LV")),VLOOKUP(Z202,Data!A:B,2,0)*W202,IF(X202="MAAND",IF(LEFT(Z202,2)="AB",IF(OR(LEFT(Y202,3)="AB ",LEFT(Y202,3)="ABW"),0,VLOOKUP(Z202,Data!A:B,2,0)*W202*VLOOKUP(AJ202,Data!G:H,2,0)*((N202-M202+1)/30.4)),0),0)))))</f>
        <v>24.453289473684215</v>
      </c>
      <c r="AU202" s="62">
        <f t="shared" si="23"/>
        <v>11.98</v>
      </c>
      <c r="AV202" s="62">
        <f t="shared" si="24"/>
        <v>0</v>
      </c>
      <c r="AW202" s="47" t="str">
        <f>IFERROR(VLOOKUP(AS202,Data!M:S,2,0),"nee")</f>
        <v>ja</v>
      </c>
      <c r="AX202" s="63">
        <f>IF(facturen[[#This Row],[TNO gecertificeerd]]="nee",0,VLOOKUP(AS202,Data!M:S,3,0)*(AT202/1000))</f>
        <v>0</v>
      </c>
      <c r="AY202" s="63">
        <f>IF(facturen[[#This Row],[TNO gecertificeerd]]="nee",0,VLOOKUP(AS202,Data!M:S,4,0)*AT202)</f>
        <v>1.2226644736842109</v>
      </c>
      <c r="AZ202" s="63">
        <f>IF(facturen[[#This Row],[TNO gecertificeerd]]="nee",0,VLOOKUP(AS202,Data!M:S,5,0)*AT202)</f>
        <v>8.8031842105263163</v>
      </c>
      <c r="BA202" s="63">
        <f>IF(facturen[[#This Row],[TNO gecertificeerd]]="nee",0,VLOOKUP(AS202,Data!M:S,6,0)*AT202)</f>
        <v>9.0477171052631586</v>
      </c>
      <c r="BB202" s="63">
        <f>IF(facturen[[#This Row],[TNO gecertificeerd]]="nee",0,VLOOKUP(AS202,Data!M:S,7,0)*AT202)</f>
        <v>5.3797236842105276</v>
      </c>
    </row>
    <row r="203" spans="1:54" x14ac:dyDescent="0.2">
      <c r="A203">
        <v>474431</v>
      </c>
      <c r="B203">
        <v>474434</v>
      </c>
      <c r="C203" t="s">
        <v>54</v>
      </c>
      <c r="D203" t="s">
        <v>257</v>
      </c>
      <c r="E203" t="s">
        <v>56</v>
      </c>
      <c r="F203">
        <v>1</v>
      </c>
      <c r="G203" t="s">
        <v>54</v>
      </c>
      <c r="H203" t="s">
        <v>57</v>
      </c>
      <c r="I203" t="s">
        <v>58</v>
      </c>
      <c r="J203" t="s">
        <v>59</v>
      </c>
      <c r="K203" t="s">
        <v>454</v>
      </c>
      <c r="L203" t="s">
        <v>413</v>
      </c>
      <c r="M203" s="57">
        <v>44409</v>
      </c>
      <c r="N203" s="57">
        <v>44439</v>
      </c>
      <c r="O203" t="s">
        <v>62</v>
      </c>
      <c r="P203">
        <v>1601010</v>
      </c>
      <c r="Q203" t="s">
        <v>465</v>
      </c>
      <c r="R203">
        <v>200301</v>
      </c>
      <c r="S203"/>
      <c r="T203" t="s">
        <v>467</v>
      </c>
      <c r="U203"/>
      <c r="V203" t="s">
        <v>64</v>
      </c>
      <c r="W203">
        <v>1</v>
      </c>
      <c r="X203" t="s">
        <v>625</v>
      </c>
      <c r="Y203" t="s">
        <v>644</v>
      </c>
      <c r="Z203" t="s">
        <v>645</v>
      </c>
      <c r="AA203" t="s">
        <v>68</v>
      </c>
      <c r="AB203" t="s">
        <v>69</v>
      </c>
      <c r="AC203" t="s">
        <v>70</v>
      </c>
      <c r="AD203">
        <v>10</v>
      </c>
      <c r="AE203" t="s">
        <v>646</v>
      </c>
      <c r="AF203">
        <v>11.98</v>
      </c>
      <c r="AG203">
        <v>11.98</v>
      </c>
      <c r="AH203">
        <v>1004731850</v>
      </c>
      <c r="AI203">
        <v>800100</v>
      </c>
      <c r="AJ203" t="s">
        <v>647</v>
      </c>
      <c r="AK203" t="s">
        <v>635</v>
      </c>
      <c r="AL203" t="s">
        <v>72</v>
      </c>
      <c r="AM203" t="s">
        <v>73</v>
      </c>
      <c r="AN203" s="1"/>
      <c r="AO203" s="59">
        <f t="shared" si="20"/>
        <v>8</v>
      </c>
      <c r="AP203" s="59" t="str">
        <f>VLOOKUP(AO203,Data!J:K,2,0)</f>
        <v>Augustus</v>
      </c>
      <c r="AQ203" s="59">
        <f t="shared" si="21"/>
        <v>3</v>
      </c>
      <c r="AR203" s="60">
        <f t="shared" si="22"/>
        <v>2021</v>
      </c>
      <c r="AS203" s="60" t="str">
        <f>VLOOKUP(AD203,Data!D:E,2,0)</f>
        <v>Afval/Restafval</v>
      </c>
      <c r="AT203" s="61">
        <f>IF(X203="TON",IF(OR(LEFT(Z203,2)="TO",LEFT(Y203,2)="HA",Y203="TV ALG TON",Y203="AFVALBEL-TON",Y203="TANKW1-TON"),0,W203*1000),IF(OR(X203="KG",X203="LTR"),IF(OR(LEFT(Y203,2)="R ",LEFT(Y203,2)="HA",LEFT(Y203,2)="VK",LEFT(Z203,2)="TO"),0,W203),IF(X203="M3",VLOOKUP(Z203,Data!A:B,2,0)*W203,IF(AND(OR(X203="KEER",X203="STUK"),OR(LEFT(Y203,2)="LE",LEFT(Y203,2)="EL",LEFT(Y203,2)="LV")),VLOOKUP(Z203,Data!A:B,2,0)*W203,IF(X203="MAAND",IF(LEFT(Z203,2)="AB",IF(OR(LEFT(Y203,3)="AB ",LEFT(Y203,3)="ABW"),0,VLOOKUP(Z203,Data!A:B,2,0)*W203*VLOOKUP(AJ203,Data!G:H,2,0)*((N203-M203+1)/30.4)),0),0)))))</f>
        <v>24.453289473684215</v>
      </c>
      <c r="AU203" s="62">
        <f t="shared" si="23"/>
        <v>11.98</v>
      </c>
      <c r="AV203" s="62">
        <f t="shared" si="24"/>
        <v>0</v>
      </c>
      <c r="AW203" s="47" t="str">
        <f>IFERROR(VLOOKUP(AS203,Data!M:S,2,0),"nee")</f>
        <v>ja</v>
      </c>
      <c r="AX203" s="63">
        <f>IF(facturen[[#This Row],[TNO gecertificeerd]]="nee",0,VLOOKUP(AS203,Data!M:S,3,0)*(AT203/1000))</f>
        <v>0</v>
      </c>
      <c r="AY203" s="63">
        <f>IF(facturen[[#This Row],[TNO gecertificeerd]]="nee",0,VLOOKUP(AS203,Data!M:S,4,0)*AT203)</f>
        <v>1.2226644736842109</v>
      </c>
      <c r="AZ203" s="63">
        <f>IF(facturen[[#This Row],[TNO gecertificeerd]]="nee",0,VLOOKUP(AS203,Data!M:S,5,0)*AT203)</f>
        <v>8.8031842105263163</v>
      </c>
      <c r="BA203" s="63">
        <f>IF(facturen[[#This Row],[TNO gecertificeerd]]="nee",0,VLOOKUP(AS203,Data!M:S,6,0)*AT203)</f>
        <v>9.0477171052631586</v>
      </c>
      <c r="BB203" s="63">
        <f>IF(facturen[[#This Row],[TNO gecertificeerd]]="nee",0,VLOOKUP(AS203,Data!M:S,7,0)*AT203)</f>
        <v>5.3797236842105276</v>
      </c>
    </row>
    <row r="204" spans="1:54" x14ac:dyDescent="0.2">
      <c r="A204">
        <v>474431</v>
      </c>
      <c r="B204">
        <v>474434</v>
      </c>
      <c r="C204" t="s">
        <v>54</v>
      </c>
      <c r="D204" t="s">
        <v>257</v>
      </c>
      <c r="E204" t="s">
        <v>56</v>
      </c>
      <c r="F204">
        <v>1</v>
      </c>
      <c r="G204" t="s">
        <v>54</v>
      </c>
      <c r="H204" t="s">
        <v>57</v>
      </c>
      <c r="I204" t="s">
        <v>58</v>
      </c>
      <c r="J204" t="s">
        <v>59</v>
      </c>
      <c r="K204" t="s">
        <v>454</v>
      </c>
      <c r="L204" t="s">
        <v>413</v>
      </c>
      <c r="M204" s="57">
        <v>44440</v>
      </c>
      <c r="N204" s="57">
        <v>44469</v>
      </c>
      <c r="O204" t="s">
        <v>62</v>
      </c>
      <c r="P204">
        <v>1601010</v>
      </c>
      <c r="Q204" t="s">
        <v>465</v>
      </c>
      <c r="R204">
        <v>200301</v>
      </c>
      <c r="S204"/>
      <c r="T204" t="s">
        <v>467</v>
      </c>
      <c r="U204"/>
      <c r="V204" t="s">
        <v>64</v>
      </c>
      <c r="W204">
        <v>1</v>
      </c>
      <c r="X204" t="s">
        <v>625</v>
      </c>
      <c r="Y204" t="s">
        <v>644</v>
      </c>
      <c r="Z204" t="s">
        <v>645</v>
      </c>
      <c r="AA204" t="s">
        <v>68</v>
      </c>
      <c r="AB204" t="s">
        <v>69</v>
      </c>
      <c r="AC204" t="s">
        <v>70</v>
      </c>
      <c r="AD204">
        <v>10</v>
      </c>
      <c r="AE204" t="s">
        <v>646</v>
      </c>
      <c r="AF204">
        <v>11.98</v>
      </c>
      <c r="AG204">
        <v>11.98</v>
      </c>
      <c r="AH204">
        <v>1004806489</v>
      </c>
      <c r="AI204">
        <v>800100</v>
      </c>
      <c r="AJ204" t="s">
        <v>647</v>
      </c>
      <c r="AK204" t="s">
        <v>663</v>
      </c>
      <c r="AL204" t="s">
        <v>72</v>
      </c>
      <c r="AM204" t="s">
        <v>73</v>
      </c>
      <c r="AN204" s="1"/>
      <c r="AO204" s="59">
        <f t="shared" si="20"/>
        <v>9</v>
      </c>
      <c r="AP204" s="59" t="str">
        <f>VLOOKUP(AO204,Data!J:K,2,0)</f>
        <v>September</v>
      </c>
      <c r="AQ204" s="59">
        <f t="shared" si="21"/>
        <v>3</v>
      </c>
      <c r="AR204" s="60">
        <f t="shared" si="22"/>
        <v>2021</v>
      </c>
      <c r="AS204" s="60" t="str">
        <f>VLOOKUP(AD204,Data!D:E,2,0)</f>
        <v>Afval/Restafval</v>
      </c>
      <c r="AT204" s="61">
        <f>IF(X204="TON",IF(OR(LEFT(Z204,2)="TO",LEFT(Y204,2)="HA",Y204="TV ALG TON",Y204="AFVALBEL-TON",Y204="TANKW1-TON"),0,W204*1000),IF(OR(X204="KG",X204="LTR"),IF(OR(LEFT(Y204,2)="R ",LEFT(Y204,2)="HA",LEFT(Y204,2)="VK",LEFT(Z204,2)="TO"),0,W204),IF(X204="M3",VLOOKUP(Z204,Data!A:B,2,0)*W204,IF(AND(OR(X204="KEER",X204="STUK"),OR(LEFT(Y204,2)="LE",LEFT(Y204,2)="EL",LEFT(Y204,2)="LV")),VLOOKUP(Z204,Data!A:B,2,0)*W204,IF(X204="MAAND",IF(LEFT(Z204,2)="AB",IF(OR(LEFT(Y204,3)="AB ",LEFT(Y204,3)="ABW"),0,VLOOKUP(Z204,Data!A:B,2,0)*W204*VLOOKUP(AJ204,Data!G:H,2,0)*((N204-M204+1)/30.4)),0),0)))))</f>
        <v>23.664473684210527</v>
      </c>
      <c r="AU204" s="62">
        <f t="shared" si="23"/>
        <v>11.98</v>
      </c>
      <c r="AV204" s="62">
        <f t="shared" si="24"/>
        <v>0</v>
      </c>
      <c r="AW204" s="47" t="str">
        <f>IFERROR(VLOOKUP(AS204,Data!M:S,2,0),"nee")</f>
        <v>ja</v>
      </c>
      <c r="AX204" s="63">
        <f>IF(facturen[[#This Row],[TNO gecertificeerd]]="nee",0,VLOOKUP(AS204,Data!M:S,3,0)*(AT204/1000))</f>
        <v>0</v>
      </c>
      <c r="AY204" s="63">
        <f>IF(facturen[[#This Row],[TNO gecertificeerd]]="nee",0,VLOOKUP(AS204,Data!M:S,4,0)*AT204)</f>
        <v>1.1832236842105264</v>
      </c>
      <c r="AZ204" s="63">
        <f>IF(facturen[[#This Row],[TNO gecertificeerd]]="nee",0,VLOOKUP(AS204,Data!M:S,5,0)*AT204)</f>
        <v>8.5192105263157902</v>
      </c>
      <c r="BA204" s="63">
        <f>IF(facturen[[#This Row],[TNO gecertificeerd]]="nee",0,VLOOKUP(AS204,Data!M:S,6,0)*AT204)</f>
        <v>8.7558552631578959</v>
      </c>
      <c r="BB204" s="63">
        <f>IF(facturen[[#This Row],[TNO gecertificeerd]]="nee",0,VLOOKUP(AS204,Data!M:S,7,0)*AT204)</f>
        <v>5.2061842105263159</v>
      </c>
    </row>
    <row r="205" spans="1:54" x14ac:dyDescent="0.2">
      <c r="A205">
        <v>474431</v>
      </c>
      <c r="B205">
        <v>474434</v>
      </c>
      <c r="C205" t="s">
        <v>54</v>
      </c>
      <c r="D205" t="s">
        <v>257</v>
      </c>
      <c r="E205" t="s">
        <v>56</v>
      </c>
      <c r="F205">
        <v>1</v>
      </c>
      <c r="G205" t="s">
        <v>54</v>
      </c>
      <c r="H205" t="s">
        <v>57</v>
      </c>
      <c r="I205" t="s">
        <v>58</v>
      </c>
      <c r="J205" t="s">
        <v>59</v>
      </c>
      <c r="K205" t="s">
        <v>454</v>
      </c>
      <c r="L205" t="s">
        <v>413</v>
      </c>
      <c r="M205" s="57">
        <v>44470</v>
      </c>
      <c r="N205" s="57">
        <v>44500</v>
      </c>
      <c r="O205" t="s">
        <v>62</v>
      </c>
      <c r="P205">
        <v>1601010</v>
      </c>
      <c r="Q205" t="s">
        <v>465</v>
      </c>
      <c r="R205">
        <v>200301</v>
      </c>
      <c r="S205"/>
      <c r="T205" t="s">
        <v>467</v>
      </c>
      <c r="U205"/>
      <c r="V205" t="s">
        <v>64</v>
      </c>
      <c r="W205">
        <v>1</v>
      </c>
      <c r="X205" t="s">
        <v>625</v>
      </c>
      <c r="Y205" t="s">
        <v>644</v>
      </c>
      <c r="Z205" t="s">
        <v>645</v>
      </c>
      <c r="AA205" t="s">
        <v>68</v>
      </c>
      <c r="AB205" t="s">
        <v>69</v>
      </c>
      <c r="AC205" t="s">
        <v>70</v>
      </c>
      <c r="AD205">
        <v>10</v>
      </c>
      <c r="AE205" t="s">
        <v>646</v>
      </c>
      <c r="AF205">
        <v>11.98</v>
      </c>
      <c r="AG205">
        <v>11.98</v>
      </c>
      <c r="AH205">
        <v>1004921702</v>
      </c>
      <c r="AI205">
        <v>800100</v>
      </c>
      <c r="AJ205" t="s">
        <v>647</v>
      </c>
      <c r="AK205" t="s">
        <v>664</v>
      </c>
      <c r="AL205" t="s">
        <v>72</v>
      </c>
      <c r="AM205" t="s">
        <v>73</v>
      </c>
      <c r="AN205" s="1"/>
      <c r="AO205" s="59">
        <f t="shared" si="20"/>
        <v>10</v>
      </c>
      <c r="AP205" s="59" t="str">
        <f>VLOOKUP(AO205,Data!J:K,2,0)</f>
        <v>Oktober</v>
      </c>
      <c r="AQ205" s="59">
        <f t="shared" si="21"/>
        <v>4</v>
      </c>
      <c r="AR205" s="60">
        <f t="shared" si="22"/>
        <v>2021</v>
      </c>
      <c r="AS205" s="60" t="str">
        <f>VLOOKUP(AD205,Data!D:E,2,0)</f>
        <v>Afval/Restafval</v>
      </c>
      <c r="AT205" s="61">
        <f>IF(X205="TON",IF(OR(LEFT(Z205,2)="TO",LEFT(Y205,2)="HA",Y205="TV ALG TON",Y205="AFVALBEL-TON",Y205="TANKW1-TON"),0,W205*1000),IF(OR(X205="KG",X205="LTR"),IF(OR(LEFT(Y205,2)="R ",LEFT(Y205,2)="HA",LEFT(Y205,2)="VK",LEFT(Z205,2)="TO"),0,W205),IF(X205="M3",VLOOKUP(Z205,Data!A:B,2,0)*W205,IF(AND(OR(X205="KEER",X205="STUK"),OR(LEFT(Y205,2)="LE",LEFT(Y205,2)="EL",LEFT(Y205,2)="LV")),VLOOKUP(Z205,Data!A:B,2,0)*W205,IF(X205="MAAND",IF(LEFT(Z205,2)="AB",IF(OR(LEFT(Y205,3)="AB ",LEFT(Y205,3)="ABW"),0,VLOOKUP(Z205,Data!A:B,2,0)*W205*VLOOKUP(AJ205,Data!G:H,2,0)*((N205-M205+1)/30.4)),0),0)))))</f>
        <v>24.453289473684215</v>
      </c>
      <c r="AU205" s="62">
        <f t="shared" si="23"/>
        <v>11.98</v>
      </c>
      <c r="AV205" s="62">
        <f t="shared" si="24"/>
        <v>0</v>
      </c>
      <c r="AW205" s="47" t="str">
        <f>IFERROR(VLOOKUP(AS205,Data!M:S,2,0),"nee")</f>
        <v>ja</v>
      </c>
      <c r="AX205" s="63">
        <f>IF(facturen[[#This Row],[TNO gecertificeerd]]="nee",0,VLOOKUP(AS205,Data!M:S,3,0)*(AT205/1000))</f>
        <v>0</v>
      </c>
      <c r="AY205" s="63">
        <f>IF(facturen[[#This Row],[TNO gecertificeerd]]="nee",0,VLOOKUP(AS205,Data!M:S,4,0)*AT205)</f>
        <v>1.2226644736842109</v>
      </c>
      <c r="AZ205" s="63">
        <f>IF(facturen[[#This Row],[TNO gecertificeerd]]="nee",0,VLOOKUP(AS205,Data!M:S,5,0)*AT205)</f>
        <v>8.8031842105263163</v>
      </c>
      <c r="BA205" s="63">
        <f>IF(facturen[[#This Row],[TNO gecertificeerd]]="nee",0,VLOOKUP(AS205,Data!M:S,6,0)*AT205)</f>
        <v>9.0477171052631586</v>
      </c>
      <c r="BB205" s="63">
        <f>IF(facturen[[#This Row],[TNO gecertificeerd]]="nee",0,VLOOKUP(AS205,Data!M:S,7,0)*AT205)</f>
        <v>5.3797236842105276</v>
      </c>
    </row>
    <row r="206" spans="1:54" x14ac:dyDescent="0.2">
      <c r="A206">
        <v>474431</v>
      </c>
      <c r="B206">
        <v>474434</v>
      </c>
      <c r="C206" t="s">
        <v>54</v>
      </c>
      <c r="D206" t="s">
        <v>257</v>
      </c>
      <c r="E206" t="s">
        <v>56</v>
      </c>
      <c r="F206">
        <v>1</v>
      </c>
      <c r="G206" t="s">
        <v>54</v>
      </c>
      <c r="H206" t="s">
        <v>57</v>
      </c>
      <c r="I206" t="s">
        <v>58</v>
      </c>
      <c r="J206" t="s">
        <v>59</v>
      </c>
      <c r="K206" t="s">
        <v>454</v>
      </c>
      <c r="L206" t="s">
        <v>413</v>
      </c>
      <c r="M206" s="57">
        <v>44501</v>
      </c>
      <c r="N206" s="57">
        <v>44530</v>
      </c>
      <c r="O206" t="s">
        <v>62</v>
      </c>
      <c r="P206">
        <v>1601010</v>
      </c>
      <c r="Q206" t="s">
        <v>465</v>
      </c>
      <c r="R206">
        <v>200301</v>
      </c>
      <c r="S206"/>
      <c r="T206" t="s">
        <v>467</v>
      </c>
      <c r="U206"/>
      <c r="V206" t="s">
        <v>64</v>
      </c>
      <c r="W206">
        <v>1</v>
      </c>
      <c r="X206" t="s">
        <v>625</v>
      </c>
      <c r="Y206" t="s">
        <v>644</v>
      </c>
      <c r="Z206" t="s">
        <v>645</v>
      </c>
      <c r="AA206" t="s">
        <v>68</v>
      </c>
      <c r="AB206" t="s">
        <v>69</v>
      </c>
      <c r="AC206" t="s">
        <v>70</v>
      </c>
      <c r="AD206">
        <v>10</v>
      </c>
      <c r="AE206" t="s">
        <v>646</v>
      </c>
      <c r="AF206">
        <v>11.98</v>
      </c>
      <c r="AG206">
        <v>11.98</v>
      </c>
      <c r="AH206">
        <v>1005004563</v>
      </c>
      <c r="AI206">
        <v>800100</v>
      </c>
      <c r="AJ206" t="s">
        <v>647</v>
      </c>
      <c r="AK206" t="s">
        <v>665</v>
      </c>
      <c r="AL206" t="s">
        <v>72</v>
      </c>
      <c r="AM206" t="s">
        <v>73</v>
      </c>
      <c r="AN206" s="1"/>
      <c r="AO206" s="59">
        <f t="shared" si="20"/>
        <v>11</v>
      </c>
      <c r="AP206" s="59" t="str">
        <f>VLOOKUP(AO206,Data!J:K,2,0)</f>
        <v>November</v>
      </c>
      <c r="AQ206" s="59">
        <f t="shared" si="21"/>
        <v>4</v>
      </c>
      <c r="AR206" s="60">
        <f t="shared" si="22"/>
        <v>2021</v>
      </c>
      <c r="AS206" s="60" t="str">
        <f>VLOOKUP(AD206,Data!D:E,2,0)</f>
        <v>Afval/Restafval</v>
      </c>
      <c r="AT206" s="61">
        <f>IF(X206="TON",IF(OR(LEFT(Z206,2)="TO",LEFT(Y206,2)="HA",Y206="TV ALG TON",Y206="AFVALBEL-TON",Y206="TANKW1-TON"),0,W206*1000),IF(OR(X206="KG",X206="LTR"),IF(OR(LEFT(Y206,2)="R ",LEFT(Y206,2)="HA",LEFT(Y206,2)="VK",LEFT(Z206,2)="TO"),0,W206),IF(X206="M3",VLOOKUP(Z206,Data!A:B,2,0)*W206,IF(AND(OR(X206="KEER",X206="STUK"),OR(LEFT(Y206,2)="LE",LEFT(Y206,2)="EL",LEFT(Y206,2)="LV")),VLOOKUP(Z206,Data!A:B,2,0)*W206,IF(X206="MAAND",IF(LEFT(Z206,2)="AB",IF(OR(LEFT(Y206,3)="AB ",LEFT(Y206,3)="ABW"),0,VLOOKUP(Z206,Data!A:B,2,0)*W206*VLOOKUP(AJ206,Data!G:H,2,0)*((N206-M206+1)/30.4)),0),0)))))</f>
        <v>23.664473684210527</v>
      </c>
      <c r="AU206" s="62">
        <f t="shared" si="23"/>
        <v>11.98</v>
      </c>
      <c r="AV206" s="62">
        <f t="shared" si="24"/>
        <v>0</v>
      </c>
      <c r="AW206" s="47" t="str">
        <f>IFERROR(VLOOKUP(AS206,Data!M:S,2,0),"nee")</f>
        <v>ja</v>
      </c>
      <c r="AX206" s="63">
        <f>IF(facturen[[#This Row],[TNO gecertificeerd]]="nee",0,VLOOKUP(AS206,Data!M:S,3,0)*(AT206/1000))</f>
        <v>0</v>
      </c>
      <c r="AY206" s="63">
        <f>IF(facturen[[#This Row],[TNO gecertificeerd]]="nee",0,VLOOKUP(AS206,Data!M:S,4,0)*AT206)</f>
        <v>1.1832236842105264</v>
      </c>
      <c r="AZ206" s="63">
        <f>IF(facturen[[#This Row],[TNO gecertificeerd]]="nee",0,VLOOKUP(AS206,Data!M:S,5,0)*AT206)</f>
        <v>8.5192105263157902</v>
      </c>
      <c r="BA206" s="63">
        <f>IF(facturen[[#This Row],[TNO gecertificeerd]]="nee",0,VLOOKUP(AS206,Data!M:S,6,0)*AT206)</f>
        <v>8.7558552631578959</v>
      </c>
      <c r="BB206" s="63">
        <f>IF(facturen[[#This Row],[TNO gecertificeerd]]="nee",0,VLOOKUP(AS206,Data!M:S,7,0)*AT206)</f>
        <v>5.2061842105263159</v>
      </c>
    </row>
    <row r="207" spans="1:54" x14ac:dyDescent="0.2">
      <c r="A207">
        <v>474431</v>
      </c>
      <c r="B207">
        <v>474434</v>
      </c>
      <c r="C207" t="s">
        <v>54</v>
      </c>
      <c r="D207" t="s">
        <v>257</v>
      </c>
      <c r="E207" t="s">
        <v>56</v>
      </c>
      <c r="F207">
        <v>1</v>
      </c>
      <c r="G207" t="s">
        <v>54</v>
      </c>
      <c r="H207" t="s">
        <v>57</v>
      </c>
      <c r="I207" t="s">
        <v>58</v>
      </c>
      <c r="J207" t="s">
        <v>59</v>
      </c>
      <c r="K207" t="s">
        <v>454</v>
      </c>
      <c r="L207" t="s">
        <v>413</v>
      </c>
      <c r="M207" s="57">
        <v>44531</v>
      </c>
      <c r="N207" s="57">
        <v>44561</v>
      </c>
      <c r="O207" t="s">
        <v>62</v>
      </c>
      <c r="P207">
        <v>1601010</v>
      </c>
      <c r="Q207" t="s">
        <v>465</v>
      </c>
      <c r="R207">
        <v>200301</v>
      </c>
      <c r="S207"/>
      <c r="T207" t="s">
        <v>467</v>
      </c>
      <c r="U207"/>
      <c r="V207" t="s">
        <v>64</v>
      </c>
      <c r="W207">
        <v>1</v>
      </c>
      <c r="X207" t="s">
        <v>625</v>
      </c>
      <c r="Y207" t="s">
        <v>644</v>
      </c>
      <c r="Z207" t="s">
        <v>645</v>
      </c>
      <c r="AA207" t="s">
        <v>68</v>
      </c>
      <c r="AB207" t="s">
        <v>69</v>
      </c>
      <c r="AC207" t="s">
        <v>70</v>
      </c>
      <c r="AD207">
        <v>10</v>
      </c>
      <c r="AE207" t="s">
        <v>646</v>
      </c>
      <c r="AF207">
        <v>11.98</v>
      </c>
      <c r="AG207">
        <v>11.98</v>
      </c>
      <c r="AH207">
        <v>1005092394</v>
      </c>
      <c r="AI207">
        <v>800100</v>
      </c>
      <c r="AJ207" t="s">
        <v>647</v>
      </c>
      <c r="AK207" t="s">
        <v>666</v>
      </c>
      <c r="AL207" t="s">
        <v>72</v>
      </c>
      <c r="AM207" t="s">
        <v>73</v>
      </c>
      <c r="AN207" s="1"/>
      <c r="AO207" s="59">
        <f t="shared" si="20"/>
        <v>12</v>
      </c>
      <c r="AP207" s="59" t="str">
        <f>VLOOKUP(AO207,Data!J:K,2,0)</f>
        <v>December</v>
      </c>
      <c r="AQ207" s="59">
        <f t="shared" si="21"/>
        <v>4</v>
      </c>
      <c r="AR207" s="60">
        <f t="shared" si="22"/>
        <v>2021</v>
      </c>
      <c r="AS207" s="60" t="str">
        <f>VLOOKUP(AD207,Data!D:E,2,0)</f>
        <v>Afval/Restafval</v>
      </c>
      <c r="AT207" s="61">
        <f>IF(X207="TON",IF(OR(LEFT(Z207,2)="TO",LEFT(Y207,2)="HA",Y207="TV ALG TON",Y207="AFVALBEL-TON",Y207="TANKW1-TON"),0,W207*1000),IF(OR(X207="KG",X207="LTR"),IF(OR(LEFT(Y207,2)="R ",LEFT(Y207,2)="HA",LEFT(Y207,2)="VK",LEFT(Z207,2)="TO"),0,W207),IF(X207="M3",VLOOKUP(Z207,Data!A:B,2,0)*W207,IF(AND(OR(X207="KEER",X207="STUK"),OR(LEFT(Y207,2)="LE",LEFT(Y207,2)="EL",LEFT(Y207,2)="LV")),VLOOKUP(Z207,Data!A:B,2,0)*W207,IF(X207="MAAND",IF(LEFT(Z207,2)="AB",IF(OR(LEFT(Y207,3)="AB ",LEFT(Y207,3)="ABW"),0,VLOOKUP(Z207,Data!A:B,2,0)*W207*VLOOKUP(AJ207,Data!G:H,2,0)*((N207-M207+1)/30.4)),0),0)))))</f>
        <v>24.453289473684215</v>
      </c>
      <c r="AU207" s="62">
        <f t="shared" si="23"/>
        <v>11.98</v>
      </c>
      <c r="AV207" s="62">
        <f t="shared" si="24"/>
        <v>0</v>
      </c>
      <c r="AW207" s="47" t="str">
        <f>IFERROR(VLOOKUP(AS207,Data!M:S,2,0),"nee")</f>
        <v>ja</v>
      </c>
      <c r="AX207" s="63">
        <f>IF(facturen[[#This Row],[TNO gecertificeerd]]="nee",0,VLOOKUP(AS207,Data!M:S,3,0)*(AT207/1000))</f>
        <v>0</v>
      </c>
      <c r="AY207" s="63">
        <f>IF(facturen[[#This Row],[TNO gecertificeerd]]="nee",0,VLOOKUP(AS207,Data!M:S,4,0)*AT207)</f>
        <v>1.2226644736842109</v>
      </c>
      <c r="AZ207" s="63">
        <f>IF(facturen[[#This Row],[TNO gecertificeerd]]="nee",0,VLOOKUP(AS207,Data!M:S,5,0)*AT207)</f>
        <v>8.8031842105263163</v>
      </c>
      <c r="BA207" s="63">
        <f>IF(facturen[[#This Row],[TNO gecertificeerd]]="nee",0,VLOOKUP(AS207,Data!M:S,6,0)*AT207)</f>
        <v>9.0477171052631586</v>
      </c>
      <c r="BB207" s="63">
        <f>IF(facturen[[#This Row],[TNO gecertificeerd]]="nee",0,VLOOKUP(AS207,Data!M:S,7,0)*AT207)</f>
        <v>5.3797236842105276</v>
      </c>
    </row>
    <row r="208" spans="1:54" x14ac:dyDescent="0.2">
      <c r="A208">
        <v>474431</v>
      </c>
      <c r="B208">
        <v>474434</v>
      </c>
      <c r="C208" t="s">
        <v>54</v>
      </c>
      <c r="D208" t="s">
        <v>257</v>
      </c>
      <c r="E208" t="s">
        <v>56</v>
      </c>
      <c r="F208">
        <v>1</v>
      </c>
      <c r="G208" t="s">
        <v>54</v>
      </c>
      <c r="H208" t="s">
        <v>57</v>
      </c>
      <c r="I208" t="s">
        <v>58</v>
      </c>
      <c r="J208" t="s">
        <v>59</v>
      </c>
      <c r="K208" t="s">
        <v>454</v>
      </c>
      <c r="L208" t="s">
        <v>658</v>
      </c>
      <c r="M208" s="57">
        <v>44197</v>
      </c>
      <c r="N208" s="57">
        <v>44227</v>
      </c>
      <c r="O208" t="s">
        <v>62</v>
      </c>
      <c r="P208"/>
      <c r="Q208"/>
      <c r="R208"/>
      <c r="S208"/>
      <c r="T208"/>
      <c r="U208"/>
      <c r="V208" t="s">
        <v>64</v>
      </c>
      <c r="W208">
        <v>1</v>
      </c>
      <c r="X208" t="s">
        <v>625</v>
      </c>
      <c r="Y208" t="s">
        <v>659</v>
      </c>
      <c r="Z208" t="s">
        <v>660</v>
      </c>
      <c r="AA208" t="s">
        <v>68</v>
      </c>
      <c r="AB208" t="s">
        <v>69</v>
      </c>
      <c r="AC208" t="s">
        <v>70</v>
      </c>
      <c r="AD208">
        <v>10</v>
      </c>
      <c r="AE208" t="s">
        <v>661</v>
      </c>
      <c r="AF208">
        <v>3.6</v>
      </c>
      <c r="AG208">
        <v>3.6</v>
      </c>
      <c r="AH208">
        <v>1004195045</v>
      </c>
      <c r="AI208">
        <v>800000</v>
      </c>
      <c r="AJ208"/>
      <c r="AK208"/>
      <c r="AL208" t="s">
        <v>72</v>
      </c>
      <c r="AM208" t="s">
        <v>73</v>
      </c>
      <c r="AN208" s="1"/>
      <c r="AO208" s="59">
        <f t="shared" si="20"/>
        <v>1</v>
      </c>
      <c r="AP208" s="59" t="str">
        <f>VLOOKUP(AO208,Data!J:K,2,0)</f>
        <v>Januari</v>
      </c>
      <c r="AQ208" s="59">
        <f t="shared" si="21"/>
        <v>1</v>
      </c>
      <c r="AR208" s="60">
        <f t="shared" si="22"/>
        <v>2021</v>
      </c>
      <c r="AS208" s="60" t="str">
        <f>VLOOKUP(AD208,Data!D:E,2,0)</f>
        <v>Afval/Restafval</v>
      </c>
      <c r="AT208" s="61">
        <f>IF(X208="TON",IF(OR(LEFT(Z208,2)="TO",LEFT(Y208,2)="HA",Y208="TV ALG TON",Y208="AFVALBEL-TON",Y208="TANKW1-TON"),0,W208*1000),IF(OR(X208="KG",X208="LTR"),IF(OR(LEFT(Y208,2)="R ",LEFT(Y208,2)="HA",LEFT(Y208,2)="VK",LEFT(Z208,2)="TO"),0,W208),IF(X208="M3",VLOOKUP(Z208,Data!A:B,2,0)*W208,IF(AND(OR(X208="KEER",X208="STUK"),OR(LEFT(Y208,2)="LE",LEFT(Y208,2)="EL",LEFT(Y208,2)="LV")),VLOOKUP(Z208,Data!A:B,2,0)*W208,IF(X208="MAAND",IF(LEFT(Z208,2)="AB",IF(OR(LEFT(Y208,3)="AB ",LEFT(Y208,3)="ABW"),0,VLOOKUP(Z208,Data!A:B,2,0)*W208*VLOOKUP(AJ208,Data!G:H,2,0)*((N208-M208+1)/30.4)),0),0)))))</f>
        <v>0</v>
      </c>
      <c r="AU208" s="62">
        <f t="shared" si="23"/>
        <v>3.6</v>
      </c>
      <c r="AV208" s="62">
        <f t="shared" si="24"/>
        <v>0</v>
      </c>
      <c r="AW208" s="47" t="str">
        <f>IFERROR(VLOOKUP(AS208,Data!M:S,2,0),"nee")</f>
        <v>ja</v>
      </c>
      <c r="AX208" s="63">
        <f>IF(facturen[[#This Row],[TNO gecertificeerd]]="nee",0,VLOOKUP(AS208,Data!M:S,3,0)*(AT208/1000))</f>
        <v>0</v>
      </c>
      <c r="AY208" s="63">
        <f>IF(facturen[[#This Row],[TNO gecertificeerd]]="nee",0,VLOOKUP(AS208,Data!M:S,4,0)*AT208)</f>
        <v>0</v>
      </c>
      <c r="AZ208" s="63">
        <f>IF(facturen[[#This Row],[TNO gecertificeerd]]="nee",0,VLOOKUP(AS208,Data!M:S,5,0)*AT208)</f>
        <v>0</v>
      </c>
      <c r="BA208" s="63">
        <f>IF(facturen[[#This Row],[TNO gecertificeerd]]="nee",0,VLOOKUP(AS208,Data!M:S,6,0)*AT208)</f>
        <v>0</v>
      </c>
      <c r="BB208" s="63">
        <f>IF(facturen[[#This Row],[TNO gecertificeerd]]="nee",0,VLOOKUP(AS208,Data!M:S,7,0)*AT208)</f>
        <v>0</v>
      </c>
    </row>
    <row r="209" spans="1:54" x14ac:dyDescent="0.2">
      <c r="A209">
        <v>474431</v>
      </c>
      <c r="B209">
        <v>474434</v>
      </c>
      <c r="C209" t="s">
        <v>54</v>
      </c>
      <c r="D209" t="s">
        <v>257</v>
      </c>
      <c r="E209" t="s">
        <v>56</v>
      </c>
      <c r="F209">
        <v>1</v>
      </c>
      <c r="G209" t="s">
        <v>54</v>
      </c>
      <c r="H209" t="s">
        <v>57</v>
      </c>
      <c r="I209" t="s">
        <v>58</v>
      </c>
      <c r="J209" t="s">
        <v>59</v>
      </c>
      <c r="K209" t="s">
        <v>454</v>
      </c>
      <c r="L209" t="s">
        <v>413</v>
      </c>
      <c r="M209" s="57">
        <v>44166</v>
      </c>
      <c r="N209" s="57">
        <v>44196</v>
      </c>
      <c r="O209" t="s">
        <v>62</v>
      </c>
      <c r="P209">
        <v>101100</v>
      </c>
      <c r="Q209" t="s">
        <v>303</v>
      </c>
      <c r="R209">
        <v>200301</v>
      </c>
      <c r="S209"/>
      <c r="T209" t="s">
        <v>304</v>
      </c>
      <c r="U209"/>
      <c r="V209" t="s">
        <v>64</v>
      </c>
      <c r="W209">
        <v>1</v>
      </c>
      <c r="X209" t="s">
        <v>625</v>
      </c>
      <c r="Y209" t="s">
        <v>644</v>
      </c>
      <c r="Z209" t="s">
        <v>645</v>
      </c>
      <c r="AA209" t="s">
        <v>68</v>
      </c>
      <c r="AB209" t="s">
        <v>69</v>
      </c>
      <c r="AC209" t="s">
        <v>70</v>
      </c>
      <c r="AD209">
        <v>10</v>
      </c>
      <c r="AE209" t="s">
        <v>646</v>
      </c>
      <c r="AF209">
        <v>11.98</v>
      </c>
      <c r="AG209">
        <v>11.98</v>
      </c>
      <c r="AH209">
        <v>1004194254</v>
      </c>
      <c r="AI209">
        <v>800100</v>
      </c>
      <c r="AJ209" t="s">
        <v>647</v>
      </c>
      <c r="AK209" t="s">
        <v>314</v>
      </c>
      <c r="AL209" t="s">
        <v>72</v>
      </c>
      <c r="AM209" t="s">
        <v>73</v>
      </c>
      <c r="AN209" s="1"/>
      <c r="AO209" s="59">
        <f t="shared" si="20"/>
        <v>12</v>
      </c>
      <c r="AP209" s="59" t="str">
        <f>VLOOKUP(AO209,Data!J:K,2,0)</f>
        <v>December</v>
      </c>
      <c r="AQ209" s="59">
        <f t="shared" si="21"/>
        <v>4</v>
      </c>
      <c r="AR209" s="60">
        <f t="shared" si="22"/>
        <v>2020</v>
      </c>
      <c r="AS209" s="60" t="str">
        <f>VLOOKUP(AD209,Data!D:E,2,0)</f>
        <v>Afval/Restafval</v>
      </c>
      <c r="AT209" s="61">
        <f>IF(X209="TON",IF(OR(LEFT(Z209,2)="TO",LEFT(Y209,2)="HA",Y209="TV ALG TON",Y209="AFVALBEL-TON",Y209="TANKW1-TON"),0,W209*1000),IF(OR(X209="KG",X209="LTR"),IF(OR(LEFT(Y209,2)="R ",LEFT(Y209,2)="HA",LEFT(Y209,2)="VK",LEFT(Z209,2)="TO"),0,W209),IF(X209="M3",VLOOKUP(Z209,Data!A:B,2,0)*W209,IF(AND(OR(X209="KEER",X209="STUK"),OR(LEFT(Y209,2)="LE",LEFT(Y209,2)="EL",LEFT(Y209,2)="LV")),VLOOKUP(Z209,Data!A:B,2,0)*W209,IF(X209="MAAND",IF(LEFT(Z209,2)="AB",IF(OR(LEFT(Y209,3)="AB ",LEFT(Y209,3)="ABW"),0,VLOOKUP(Z209,Data!A:B,2,0)*W209*VLOOKUP(AJ209,Data!G:H,2,0)*((N209-M209+1)/30.4)),0),0)))))</f>
        <v>24.453289473684215</v>
      </c>
      <c r="AU209" s="62">
        <f t="shared" si="23"/>
        <v>11.98</v>
      </c>
      <c r="AV209" s="62">
        <f t="shared" si="24"/>
        <v>0</v>
      </c>
      <c r="AW209" s="47" t="str">
        <f>IFERROR(VLOOKUP(AS209,Data!M:S,2,0),"nee")</f>
        <v>ja</v>
      </c>
      <c r="AX209" s="63">
        <f>IF(facturen[[#This Row],[TNO gecertificeerd]]="nee",0,VLOOKUP(AS209,Data!M:S,3,0)*(AT209/1000))</f>
        <v>0</v>
      </c>
      <c r="AY209" s="63">
        <f>IF(facturen[[#This Row],[TNO gecertificeerd]]="nee",0,VLOOKUP(AS209,Data!M:S,4,0)*AT209)</f>
        <v>1.2226644736842109</v>
      </c>
      <c r="AZ209" s="63">
        <f>IF(facturen[[#This Row],[TNO gecertificeerd]]="nee",0,VLOOKUP(AS209,Data!M:S,5,0)*AT209)</f>
        <v>8.8031842105263163</v>
      </c>
      <c r="BA209" s="63">
        <f>IF(facturen[[#This Row],[TNO gecertificeerd]]="nee",0,VLOOKUP(AS209,Data!M:S,6,0)*AT209)</f>
        <v>9.0477171052631586</v>
      </c>
      <c r="BB209" s="63">
        <f>IF(facturen[[#This Row],[TNO gecertificeerd]]="nee",0,VLOOKUP(AS209,Data!M:S,7,0)*AT209)</f>
        <v>5.3797236842105276</v>
      </c>
    </row>
    <row r="210" spans="1:54" x14ac:dyDescent="0.2">
      <c r="A210">
        <v>474431</v>
      </c>
      <c r="B210">
        <v>474439</v>
      </c>
      <c r="C210" t="s">
        <v>80</v>
      </c>
      <c r="D210" t="s">
        <v>257</v>
      </c>
      <c r="E210" t="s">
        <v>56</v>
      </c>
      <c r="F210">
        <v>1</v>
      </c>
      <c r="G210" t="s">
        <v>80</v>
      </c>
      <c r="H210" t="s">
        <v>81</v>
      </c>
      <c r="I210" t="s">
        <v>82</v>
      </c>
      <c r="J210" t="s">
        <v>83</v>
      </c>
      <c r="K210" t="s">
        <v>412</v>
      </c>
      <c r="L210" t="s">
        <v>413</v>
      </c>
      <c r="M210" s="57">
        <v>44354</v>
      </c>
      <c r="N210" s="57">
        <v>44377</v>
      </c>
      <c r="O210" t="s">
        <v>85</v>
      </c>
      <c r="P210">
        <v>101100</v>
      </c>
      <c r="Q210" t="s">
        <v>303</v>
      </c>
      <c r="R210">
        <v>200301</v>
      </c>
      <c r="S210"/>
      <c r="T210" t="s">
        <v>304</v>
      </c>
      <c r="U210"/>
      <c r="V210" t="s">
        <v>64</v>
      </c>
      <c r="W210">
        <v>1</v>
      </c>
      <c r="X210" t="s">
        <v>625</v>
      </c>
      <c r="Y210" t="s">
        <v>644</v>
      </c>
      <c r="Z210" t="s">
        <v>645</v>
      </c>
      <c r="AA210" t="s">
        <v>68</v>
      </c>
      <c r="AB210" t="s">
        <v>69</v>
      </c>
      <c r="AC210" t="s">
        <v>70</v>
      </c>
      <c r="AD210">
        <v>10</v>
      </c>
      <c r="AE210" t="s">
        <v>646</v>
      </c>
      <c r="AF210">
        <v>9.58</v>
      </c>
      <c r="AG210">
        <v>9.58</v>
      </c>
      <c r="AH210">
        <v>1004542502</v>
      </c>
      <c r="AI210">
        <v>800100</v>
      </c>
      <c r="AJ210" t="s">
        <v>647</v>
      </c>
      <c r="AK210" t="s">
        <v>667</v>
      </c>
      <c r="AL210" t="s">
        <v>72</v>
      </c>
      <c r="AM210" t="s">
        <v>73</v>
      </c>
      <c r="AN210" s="1"/>
      <c r="AO210" s="59">
        <f t="shared" si="20"/>
        <v>6</v>
      </c>
      <c r="AP210" s="59" t="str">
        <f>VLOOKUP(AO210,Data!J:K,2,0)</f>
        <v>Juni</v>
      </c>
      <c r="AQ210" s="59">
        <f t="shared" si="21"/>
        <v>2</v>
      </c>
      <c r="AR210" s="60">
        <f t="shared" si="22"/>
        <v>2021</v>
      </c>
      <c r="AS210" s="60" t="str">
        <f>VLOOKUP(AD210,Data!D:E,2,0)</f>
        <v>Afval/Restafval</v>
      </c>
      <c r="AT210" s="61">
        <f>IF(X210="TON",IF(OR(LEFT(Z210,2)="TO",LEFT(Y210,2)="HA",Y210="TV ALG TON",Y210="AFVALBEL-TON",Y210="TANKW1-TON"),0,W210*1000),IF(OR(X210="KG",X210="LTR"),IF(OR(LEFT(Y210,2)="R ",LEFT(Y210,2)="HA",LEFT(Y210,2)="VK",LEFT(Z210,2)="TO"),0,W210),IF(X210="M3",VLOOKUP(Z210,Data!A:B,2,0)*W210,IF(AND(OR(X210="KEER",X210="STUK"),OR(LEFT(Y210,2)="LE",LEFT(Y210,2)="EL",LEFT(Y210,2)="LV")),VLOOKUP(Z210,Data!A:B,2,0)*W210,IF(X210="MAAND",IF(LEFT(Z210,2)="AB",IF(OR(LEFT(Y210,3)="AB ",LEFT(Y210,3)="ABW"),0,VLOOKUP(Z210,Data!A:B,2,0)*W210*VLOOKUP(AJ210,Data!G:H,2,0)*((N210-M210+1)/30.4)),0),0)))))</f>
        <v>18.931578947368422</v>
      </c>
      <c r="AU210" s="62">
        <f t="shared" si="23"/>
        <v>9.58</v>
      </c>
      <c r="AV210" s="62">
        <f t="shared" si="24"/>
        <v>0</v>
      </c>
      <c r="AW210" s="47" t="str">
        <f>IFERROR(VLOOKUP(AS210,Data!M:S,2,0),"nee")</f>
        <v>ja</v>
      </c>
      <c r="AX210" s="63">
        <f>IF(facturen[[#This Row],[TNO gecertificeerd]]="nee",0,VLOOKUP(AS210,Data!M:S,3,0)*(AT210/1000))</f>
        <v>0</v>
      </c>
      <c r="AY210" s="63">
        <f>IF(facturen[[#This Row],[TNO gecertificeerd]]="nee",0,VLOOKUP(AS210,Data!M:S,4,0)*AT210)</f>
        <v>0.94657894736842119</v>
      </c>
      <c r="AZ210" s="63">
        <f>IF(facturen[[#This Row],[TNO gecertificeerd]]="nee",0,VLOOKUP(AS210,Data!M:S,5,0)*AT210)</f>
        <v>6.8153684210526313</v>
      </c>
      <c r="BA210" s="63">
        <f>IF(facturen[[#This Row],[TNO gecertificeerd]]="nee",0,VLOOKUP(AS210,Data!M:S,6,0)*AT210)</f>
        <v>7.0046842105263156</v>
      </c>
      <c r="BB210" s="63">
        <f>IF(facturen[[#This Row],[TNO gecertificeerd]]="nee",0,VLOOKUP(AS210,Data!M:S,7,0)*AT210)</f>
        <v>4.1649473684210525</v>
      </c>
    </row>
    <row r="211" spans="1:54" x14ac:dyDescent="0.2">
      <c r="A211">
        <v>474431</v>
      </c>
      <c r="B211">
        <v>474439</v>
      </c>
      <c r="C211" t="s">
        <v>80</v>
      </c>
      <c r="D211" t="s">
        <v>257</v>
      </c>
      <c r="E211" t="s">
        <v>56</v>
      </c>
      <c r="F211">
        <v>1</v>
      </c>
      <c r="G211" t="s">
        <v>80</v>
      </c>
      <c r="H211" t="s">
        <v>81</v>
      </c>
      <c r="I211" t="s">
        <v>82</v>
      </c>
      <c r="J211" t="s">
        <v>83</v>
      </c>
      <c r="K211" t="s">
        <v>412</v>
      </c>
      <c r="L211" t="s">
        <v>413</v>
      </c>
      <c r="M211" s="57">
        <v>44378</v>
      </c>
      <c r="N211" s="57">
        <v>44408</v>
      </c>
      <c r="O211" t="s">
        <v>85</v>
      </c>
      <c r="P211">
        <v>101100</v>
      </c>
      <c r="Q211" t="s">
        <v>303</v>
      </c>
      <c r="R211">
        <v>200301</v>
      </c>
      <c r="S211"/>
      <c r="T211" t="s">
        <v>304</v>
      </c>
      <c r="U211"/>
      <c r="V211" t="s">
        <v>64</v>
      </c>
      <c r="W211">
        <v>1</v>
      </c>
      <c r="X211" t="s">
        <v>625</v>
      </c>
      <c r="Y211" t="s">
        <v>644</v>
      </c>
      <c r="Z211" t="s">
        <v>645</v>
      </c>
      <c r="AA211" t="s">
        <v>68</v>
      </c>
      <c r="AB211" t="s">
        <v>69</v>
      </c>
      <c r="AC211" t="s">
        <v>70</v>
      </c>
      <c r="AD211">
        <v>10</v>
      </c>
      <c r="AE211" t="s">
        <v>646</v>
      </c>
      <c r="AF211">
        <v>11.98</v>
      </c>
      <c r="AG211">
        <v>11.98</v>
      </c>
      <c r="AH211">
        <v>1004659075</v>
      </c>
      <c r="AI211">
        <v>800100</v>
      </c>
      <c r="AJ211" t="s">
        <v>647</v>
      </c>
      <c r="AK211" t="s">
        <v>668</v>
      </c>
      <c r="AL211" t="s">
        <v>72</v>
      </c>
      <c r="AM211" t="s">
        <v>73</v>
      </c>
      <c r="AN211" s="1"/>
      <c r="AO211" s="59">
        <f t="shared" si="20"/>
        <v>7</v>
      </c>
      <c r="AP211" s="59" t="str">
        <f>VLOOKUP(AO211,Data!J:K,2,0)</f>
        <v>Juli</v>
      </c>
      <c r="AQ211" s="59">
        <f t="shared" si="21"/>
        <v>3</v>
      </c>
      <c r="AR211" s="60">
        <f t="shared" si="22"/>
        <v>2021</v>
      </c>
      <c r="AS211" s="60" t="str">
        <f>VLOOKUP(AD211,Data!D:E,2,0)</f>
        <v>Afval/Restafval</v>
      </c>
      <c r="AT211" s="61">
        <f>IF(X211="TON",IF(OR(LEFT(Z211,2)="TO",LEFT(Y211,2)="HA",Y211="TV ALG TON",Y211="AFVALBEL-TON",Y211="TANKW1-TON"),0,W211*1000),IF(OR(X211="KG",X211="LTR"),IF(OR(LEFT(Y211,2)="R ",LEFT(Y211,2)="HA",LEFT(Y211,2)="VK",LEFT(Z211,2)="TO"),0,W211),IF(X211="M3",VLOOKUP(Z211,Data!A:B,2,0)*W211,IF(AND(OR(X211="KEER",X211="STUK"),OR(LEFT(Y211,2)="LE",LEFT(Y211,2)="EL",LEFT(Y211,2)="LV")),VLOOKUP(Z211,Data!A:B,2,0)*W211,IF(X211="MAAND",IF(LEFT(Z211,2)="AB",IF(OR(LEFT(Y211,3)="AB ",LEFT(Y211,3)="ABW"),0,VLOOKUP(Z211,Data!A:B,2,0)*W211*VLOOKUP(AJ211,Data!G:H,2,0)*((N211-M211+1)/30.4)),0),0)))))</f>
        <v>24.453289473684215</v>
      </c>
      <c r="AU211" s="62">
        <f t="shared" si="23"/>
        <v>11.98</v>
      </c>
      <c r="AV211" s="62">
        <f t="shared" si="24"/>
        <v>0</v>
      </c>
      <c r="AW211" s="47" t="str">
        <f>IFERROR(VLOOKUP(AS211,Data!M:S,2,0),"nee")</f>
        <v>ja</v>
      </c>
      <c r="AX211" s="63">
        <f>IF(facturen[[#This Row],[TNO gecertificeerd]]="nee",0,VLOOKUP(AS211,Data!M:S,3,0)*(AT211/1000))</f>
        <v>0</v>
      </c>
      <c r="AY211" s="63">
        <f>IF(facturen[[#This Row],[TNO gecertificeerd]]="nee",0,VLOOKUP(AS211,Data!M:S,4,0)*AT211)</f>
        <v>1.2226644736842109</v>
      </c>
      <c r="AZ211" s="63">
        <f>IF(facturen[[#This Row],[TNO gecertificeerd]]="nee",0,VLOOKUP(AS211,Data!M:S,5,0)*AT211)</f>
        <v>8.8031842105263163</v>
      </c>
      <c r="BA211" s="63">
        <f>IF(facturen[[#This Row],[TNO gecertificeerd]]="nee",0,VLOOKUP(AS211,Data!M:S,6,0)*AT211)</f>
        <v>9.0477171052631586</v>
      </c>
      <c r="BB211" s="63">
        <f>IF(facturen[[#This Row],[TNO gecertificeerd]]="nee",0,VLOOKUP(AS211,Data!M:S,7,0)*AT211)</f>
        <v>5.3797236842105276</v>
      </c>
    </row>
    <row r="212" spans="1:54" x14ac:dyDescent="0.2">
      <c r="A212">
        <v>474431</v>
      </c>
      <c r="B212">
        <v>474439</v>
      </c>
      <c r="C212" t="s">
        <v>80</v>
      </c>
      <c r="D212" t="s">
        <v>257</v>
      </c>
      <c r="E212" t="s">
        <v>56</v>
      </c>
      <c r="F212">
        <v>1</v>
      </c>
      <c r="G212" t="s">
        <v>80</v>
      </c>
      <c r="H212" t="s">
        <v>81</v>
      </c>
      <c r="I212" t="s">
        <v>82</v>
      </c>
      <c r="J212" t="s">
        <v>83</v>
      </c>
      <c r="K212" t="s">
        <v>412</v>
      </c>
      <c r="L212" t="s">
        <v>413</v>
      </c>
      <c r="M212" s="57">
        <v>44409</v>
      </c>
      <c r="N212" s="57">
        <v>44439</v>
      </c>
      <c r="O212" t="s">
        <v>85</v>
      </c>
      <c r="P212">
        <v>101100</v>
      </c>
      <c r="Q212" t="s">
        <v>303</v>
      </c>
      <c r="R212">
        <v>200301</v>
      </c>
      <c r="S212"/>
      <c r="T212" t="s">
        <v>304</v>
      </c>
      <c r="U212"/>
      <c r="V212" t="s">
        <v>64</v>
      </c>
      <c r="W212">
        <v>1</v>
      </c>
      <c r="X212" t="s">
        <v>625</v>
      </c>
      <c r="Y212" t="s">
        <v>644</v>
      </c>
      <c r="Z212" t="s">
        <v>645</v>
      </c>
      <c r="AA212" t="s">
        <v>68</v>
      </c>
      <c r="AB212" t="s">
        <v>69</v>
      </c>
      <c r="AC212" t="s">
        <v>70</v>
      </c>
      <c r="AD212">
        <v>10</v>
      </c>
      <c r="AE212" t="s">
        <v>646</v>
      </c>
      <c r="AF212">
        <v>11.98</v>
      </c>
      <c r="AG212">
        <v>11.98</v>
      </c>
      <c r="AH212">
        <v>1004731850</v>
      </c>
      <c r="AI212">
        <v>800100</v>
      </c>
      <c r="AJ212" t="s">
        <v>647</v>
      </c>
      <c r="AK212" t="s">
        <v>669</v>
      </c>
      <c r="AL212" t="s">
        <v>72</v>
      </c>
      <c r="AM212" t="s">
        <v>73</v>
      </c>
      <c r="AN212" s="1"/>
      <c r="AO212" s="59">
        <f t="shared" si="20"/>
        <v>8</v>
      </c>
      <c r="AP212" s="59" t="str">
        <f>VLOOKUP(AO212,Data!J:K,2,0)</f>
        <v>Augustus</v>
      </c>
      <c r="AQ212" s="59">
        <f t="shared" si="21"/>
        <v>3</v>
      </c>
      <c r="AR212" s="60">
        <f t="shared" si="22"/>
        <v>2021</v>
      </c>
      <c r="AS212" s="60" t="str">
        <f>VLOOKUP(AD212,Data!D:E,2,0)</f>
        <v>Afval/Restafval</v>
      </c>
      <c r="AT212" s="61">
        <f>IF(X212="TON",IF(OR(LEFT(Z212,2)="TO",LEFT(Y212,2)="HA",Y212="TV ALG TON",Y212="AFVALBEL-TON",Y212="TANKW1-TON"),0,W212*1000),IF(OR(X212="KG",X212="LTR"),IF(OR(LEFT(Y212,2)="R ",LEFT(Y212,2)="HA",LEFT(Y212,2)="VK",LEFT(Z212,2)="TO"),0,W212),IF(X212="M3",VLOOKUP(Z212,Data!A:B,2,0)*W212,IF(AND(OR(X212="KEER",X212="STUK"),OR(LEFT(Y212,2)="LE",LEFT(Y212,2)="EL",LEFT(Y212,2)="LV")),VLOOKUP(Z212,Data!A:B,2,0)*W212,IF(X212="MAAND",IF(LEFT(Z212,2)="AB",IF(OR(LEFT(Y212,3)="AB ",LEFT(Y212,3)="ABW"),0,VLOOKUP(Z212,Data!A:B,2,0)*W212*VLOOKUP(AJ212,Data!G:H,2,0)*((N212-M212+1)/30.4)),0),0)))))</f>
        <v>24.453289473684215</v>
      </c>
      <c r="AU212" s="62">
        <f t="shared" si="23"/>
        <v>11.98</v>
      </c>
      <c r="AV212" s="62">
        <f t="shared" si="24"/>
        <v>0</v>
      </c>
      <c r="AW212" s="47" t="str">
        <f>IFERROR(VLOOKUP(AS212,Data!M:S,2,0),"nee")</f>
        <v>ja</v>
      </c>
      <c r="AX212" s="63">
        <f>IF(facturen[[#This Row],[TNO gecertificeerd]]="nee",0,VLOOKUP(AS212,Data!M:S,3,0)*(AT212/1000))</f>
        <v>0</v>
      </c>
      <c r="AY212" s="63">
        <f>IF(facturen[[#This Row],[TNO gecertificeerd]]="nee",0,VLOOKUP(AS212,Data!M:S,4,0)*AT212)</f>
        <v>1.2226644736842109</v>
      </c>
      <c r="AZ212" s="63">
        <f>IF(facturen[[#This Row],[TNO gecertificeerd]]="nee",0,VLOOKUP(AS212,Data!M:S,5,0)*AT212)</f>
        <v>8.8031842105263163</v>
      </c>
      <c r="BA212" s="63">
        <f>IF(facturen[[#This Row],[TNO gecertificeerd]]="nee",0,VLOOKUP(AS212,Data!M:S,6,0)*AT212)</f>
        <v>9.0477171052631586</v>
      </c>
      <c r="BB212" s="63">
        <f>IF(facturen[[#This Row],[TNO gecertificeerd]]="nee",0,VLOOKUP(AS212,Data!M:S,7,0)*AT212)</f>
        <v>5.3797236842105276</v>
      </c>
    </row>
    <row r="213" spans="1:54" x14ac:dyDescent="0.2">
      <c r="A213">
        <v>474431</v>
      </c>
      <c r="B213">
        <v>474439</v>
      </c>
      <c r="C213" t="s">
        <v>80</v>
      </c>
      <c r="D213" t="s">
        <v>257</v>
      </c>
      <c r="E213" t="s">
        <v>56</v>
      </c>
      <c r="F213">
        <v>1</v>
      </c>
      <c r="G213" t="s">
        <v>80</v>
      </c>
      <c r="H213" t="s">
        <v>81</v>
      </c>
      <c r="I213" t="s">
        <v>82</v>
      </c>
      <c r="J213" t="s">
        <v>83</v>
      </c>
      <c r="K213" t="s">
        <v>412</v>
      </c>
      <c r="L213" t="s">
        <v>413</v>
      </c>
      <c r="M213" s="57">
        <v>44440</v>
      </c>
      <c r="N213" s="57">
        <v>44469</v>
      </c>
      <c r="O213" t="s">
        <v>85</v>
      </c>
      <c r="P213">
        <v>101100</v>
      </c>
      <c r="Q213" t="s">
        <v>303</v>
      </c>
      <c r="R213">
        <v>200301</v>
      </c>
      <c r="S213"/>
      <c r="T213" t="s">
        <v>304</v>
      </c>
      <c r="U213"/>
      <c r="V213" t="s">
        <v>64</v>
      </c>
      <c r="W213">
        <v>1</v>
      </c>
      <c r="X213" t="s">
        <v>625</v>
      </c>
      <c r="Y213" t="s">
        <v>644</v>
      </c>
      <c r="Z213" t="s">
        <v>645</v>
      </c>
      <c r="AA213" t="s">
        <v>68</v>
      </c>
      <c r="AB213" t="s">
        <v>69</v>
      </c>
      <c r="AC213" t="s">
        <v>70</v>
      </c>
      <c r="AD213">
        <v>10</v>
      </c>
      <c r="AE213" t="s">
        <v>646</v>
      </c>
      <c r="AF213">
        <v>11.98</v>
      </c>
      <c r="AG213">
        <v>11.98</v>
      </c>
      <c r="AH213">
        <v>1004806489</v>
      </c>
      <c r="AI213">
        <v>800100</v>
      </c>
      <c r="AJ213" t="s">
        <v>647</v>
      </c>
      <c r="AK213" t="s">
        <v>670</v>
      </c>
      <c r="AL213" t="s">
        <v>72</v>
      </c>
      <c r="AM213" t="s">
        <v>73</v>
      </c>
      <c r="AN213" s="1"/>
      <c r="AO213" s="59">
        <f t="shared" si="20"/>
        <v>9</v>
      </c>
      <c r="AP213" s="59" t="str">
        <f>VLOOKUP(AO213,Data!J:K,2,0)</f>
        <v>September</v>
      </c>
      <c r="AQ213" s="59">
        <f t="shared" si="21"/>
        <v>3</v>
      </c>
      <c r="AR213" s="60">
        <f t="shared" si="22"/>
        <v>2021</v>
      </c>
      <c r="AS213" s="60" t="str">
        <f>VLOOKUP(AD213,Data!D:E,2,0)</f>
        <v>Afval/Restafval</v>
      </c>
      <c r="AT213" s="61">
        <f>IF(X213="TON",IF(OR(LEFT(Z213,2)="TO",LEFT(Y213,2)="HA",Y213="TV ALG TON",Y213="AFVALBEL-TON",Y213="TANKW1-TON"),0,W213*1000),IF(OR(X213="KG",X213="LTR"),IF(OR(LEFT(Y213,2)="R ",LEFT(Y213,2)="HA",LEFT(Y213,2)="VK",LEFT(Z213,2)="TO"),0,W213),IF(X213="M3",VLOOKUP(Z213,Data!A:B,2,0)*W213,IF(AND(OR(X213="KEER",X213="STUK"),OR(LEFT(Y213,2)="LE",LEFT(Y213,2)="EL",LEFT(Y213,2)="LV")),VLOOKUP(Z213,Data!A:B,2,0)*W213,IF(X213="MAAND",IF(LEFT(Z213,2)="AB",IF(OR(LEFT(Y213,3)="AB ",LEFT(Y213,3)="ABW"),0,VLOOKUP(Z213,Data!A:B,2,0)*W213*VLOOKUP(AJ213,Data!G:H,2,0)*((N213-M213+1)/30.4)),0),0)))))</f>
        <v>23.664473684210527</v>
      </c>
      <c r="AU213" s="62">
        <f t="shared" si="23"/>
        <v>11.98</v>
      </c>
      <c r="AV213" s="62">
        <f t="shared" si="24"/>
        <v>0</v>
      </c>
      <c r="AW213" s="47" t="str">
        <f>IFERROR(VLOOKUP(AS213,Data!M:S,2,0),"nee")</f>
        <v>ja</v>
      </c>
      <c r="AX213" s="63">
        <f>IF(facturen[[#This Row],[TNO gecertificeerd]]="nee",0,VLOOKUP(AS213,Data!M:S,3,0)*(AT213/1000))</f>
        <v>0</v>
      </c>
      <c r="AY213" s="63">
        <f>IF(facturen[[#This Row],[TNO gecertificeerd]]="nee",0,VLOOKUP(AS213,Data!M:S,4,0)*AT213)</f>
        <v>1.1832236842105264</v>
      </c>
      <c r="AZ213" s="63">
        <f>IF(facturen[[#This Row],[TNO gecertificeerd]]="nee",0,VLOOKUP(AS213,Data!M:S,5,0)*AT213)</f>
        <v>8.5192105263157902</v>
      </c>
      <c r="BA213" s="63">
        <f>IF(facturen[[#This Row],[TNO gecertificeerd]]="nee",0,VLOOKUP(AS213,Data!M:S,6,0)*AT213)</f>
        <v>8.7558552631578959</v>
      </c>
      <c r="BB213" s="63">
        <f>IF(facturen[[#This Row],[TNO gecertificeerd]]="nee",0,VLOOKUP(AS213,Data!M:S,7,0)*AT213)</f>
        <v>5.2061842105263159</v>
      </c>
    </row>
    <row r="214" spans="1:54" x14ac:dyDescent="0.2">
      <c r="A214">
        <v>474431</v>
      </c>
      <c r="B214">
        <v>474439</v>
      </c>
      <c r="C214" t="s">
        <v>80</v>
      </c>
      <c r="D214" t="s">
        <v>257</v>
      </c>
      <c r="E214" t="s">
        <v>56</v>
      </c>
      <c r="F214">
        <v>1</v>
      </c>
      <c r="G214" t="s">
        <v>80</v>
      </c>
      <c r="H214" t="s">
        <v>81</v>
      </c>
      <c r="I214" t="s">
        <v>82</v>
      </c>
      <c r="J214" t="s">
        <v>83</v>
      </c>
      <c r="K214" t="s">
        <v>412</v>
      </c>
      <c r="L214" t="s">
        <v>413</v>
      </c>
      <c r="M214" s="57">
        <v>44470</v>
      </c>
      <c r="N214" s="57">
        <v>44500</v>
      </c>
      <c r="O214" t="s">
        <v>85</v>
      </c>
      <c r="P214">
        <v>101100</v>
      </c>
      <c r="Q214" t="s">
        <v>303</v>
      </c>
      <c r="R214">
        <v>200301</v>
      </c>
      <c r="S214"/>
      <c r="T214" t="s">
        <v>304</v>
      </c>
      <c r="U214"/>
      <c r="V214" t="s">
        <v>64</v>
      </c>
      <c r="W214">
        <v>1</v>
      </c>
      <c r="X214" t="s">
        <v>625</v>
      </c>
      <c r="Y214" t="s">
        <v>644</v>
      </c>
      <c r="Z214" t="s">
        <v>645</v>
      </c>
      <c r="AA214" t="s">
        <v>68</v>
      </c>
      <c r="AB214" t="s">
        <v>69</v>
      </c>
      <c r="AC214" t="s">
        <v>70</v>
      </c>
      <c r="AD214">
        <v>10</v>
      </c>
      <c r="AE214" t="s">
        <v>646</v>
      </c>
      <c r="AF214">
        <v>11.98</v>
      </c>
      <c r="AG214">
        <v>11.98</v>
      </c>
      <c r="AH214">
        <v>1004921702</v>
      </c>
      <c r="AI214">
        <v>800100</v>
      </c>
      <c r="AJ214" t="s">
        <v>647</v>
      </c>
      <c r="AK214" t="s">
        <v>671</v>
      </c>
      <c r="AL214" t="s">
        <v>72</v>
      </c>
      <c r="AM214" t="s">
        <v>73</v>
      </c>
      <c r="AN214" s="1"/>
      <c r="AO214" s="59">
        <f t="shared" si="20"/>
        <v>10</v>
      </c>
      <c r="AP214" s="59" t="str">
        <f>VLOOKUP(AO214,Data!J:K,2,0)</f>
        <v>Oktober</v>
      </c>
      <c r="AQ214" s="59">
        <f t="shared" si="21"/>
        <v>4</v>
      </c>
      <c r="AR214" s="60">
        <f t="shared" si="22"/>
        <v>2021</v>
      </c>
      <c r="AS214" s="60" t="str">
        <f>VLOOKUP(AD214,Data!D:E,2,0)</f>
        <v>Afval/Restafval</v>
      </c>
      <c r="AT214" s="61">
        <f>IF(X214="TON",IF(OR(LEFT(Z214,2)="TO",LEFT(Y214,2)="HA",Y214="TV ALG TON",Y214="AFVALBEL-TON",Y214="TANKW1-TON"),0,W214*1000),IF(OR(X214="KG",X214="LTR"),IF(OR(LEFT(Y214,2)="R ",LEFT(Y214,2)="HA",LEFT(Y214,2)="VK",LEFT(Z214,2)="TO"),0,W214),IF(X214="M3",VLOOKUP(Z214,Data!A:B,2,0)*W214,IF(AND(OR(X214="KEER",X214="STUK"),OR(LEFT(Y214,2)="LE",LEFT(Y214,2)="EL",LEFT(Y214,2)="LV")),VLOOKUP(Z214,Data!A:B,2,0)*W214,IF(X214="MAAND",IF(LEFT(Z214,2)="AB",IF(OR(LEFT(Y214,3)="AB ",LEFT(Y214,3)="ABW"),0,VLOOKUP(Z214,Data!A:B,2,0)*W214*VLOOKUP(AJ214,Data!G:H,2,0)*((N214-M214+1)/30.4)),0),0)))))</f>
        <v>24.453289473684215</v>
      </c>
      <c r="AU214" s="62">
        <f t="shared" si="23"/>
        <v>11.98</v>
      </c>
      <c r="AV214" s="62">
        <f t="shared" si="24"/>
        <v>0</v>
      </c>
      <c r="AW214" s="47" t="str">
        <f>IFERROR(VLOOKUP(AS214,Data!M:S,2,0),"nee")</f>
        <v>ja</v>
      </c>
      <c r="AX214" s="63">
        <f>IF(facturen[[#This Row],[TNO gecertificeerd]]="nee",0,VLOOKUP(AS214,Data!M:S,3,0)*(AT214/1000))</f>
        <v>0</v>
      </c>
      <c r="AY214" s="63">
        <f>IF(facturen[[#This Row],[TNO gecertificeerd]]="nee",0,VLOOKUP(AS214,Data!M:S,4,0)*AT214)</f>
        <v>1.2226644736842109</v>
      </c>
      <c r="AZ214" s="63">
        <f>IF(facturen[[#This Row],[TNO gecertificeerd]]="nee",0,VLOOKUP(AS214,Data!M:S,5,0)*AT214)</f>
        <v>8.8031842105263163</v>
      </c>
      <c r="BA214" s="63">
        <f>IF(facturen[[#This Row],[TNO gecertificeerd]]="nee",0,VLOOKUP(AS214,Data!M:S,6,0)*AT214)</f>
        <v>9.0477171052631586</v>
      </c>
      <c r="BB214" s="63">
        <f>IF(facturen[[#This Row],[TNO gecertificeerd]]="nee",0,VLOOKUP(AS214,Data!M:S,7,0)*AT214)</f>
        <v>5.3797236842105276</v>
      </c>
    </row>
    <row r="215" spans="1:54" x14ac:dyDescent="0.2">
      <c r="A215">
        <v>474431</v>
      </c>
      <c r="B215">
        <v>474439</v>
      </c>
      <c r="C215" t="s">
        <v>80</v>
      </c>
      <c r="D215" t="s">
        <v>257</v>
      </c>
      <c r="E215" t="s">
        <v>56</v>
      </c>
      <c r="F215">
        <v>1</v>
      </c>
      <c r="G215" t="s">
        <v>80</v>
      </c>
      <c r="H215" t="s">
        <v>81</v>
      </c>
      <c r="I215" t="s">
        <v>82</v>
      </c>
      <c r="J215" t="s">
        <v>83</v>
      </c>
      <c r="K215" t="s">
        <v>412</v>
      </c>
      <c r="L215" t="s">
        <v>413</v>
      </c>
      <c r="M215" s="57">
        <v>44501</v>
      </c>
      <c r="N215" s="57">
        <v>44530</v>
      </c>
      <c r="O215" t="s">
        <v>85</v>
      </c>
      <c r="P215">
        <v>101100</v>
      </c>
      <c r="Q215" t="s">
        <v>303</v>
      </c>
      <c r="R215">
        <v>200301</v>
      </c>
      <c r="S215"/>
      <c r="T215" t="s">
        <v>304</v>
      </c>
      <c r="U215"/>
      <c r="V215" t="s">
        <v>64</v>
      </c>
      <c r="W215">
        <v>1</v>
      </c>
      <c r="X215" t="s">
        <v>625</v>
      </c>
      <c r="Y215" t="s">
        <v>644</v>
      </c>
      <c r="Z215" t="s">
        <v>645</v>
      </c>
      <c r="AA215" t="s">
        <v>68</v>
      </c>
      <c r="AB215" t="s">
        <v>69</v>
      </c>
      <c r="AC215" t="s">
        <v>70</v>
      </c>
      <c r="AD215">
        <v>10</v>
      </c>
      <c r="AE215" t="s">
        <v>646</v>
      </c>
      <c r="AF215">
        <v>11.98</v>
      </c>
      <c r="AG215">
        <v>11.98</v>
      </c>
      <c r="AH215">
        <v>1005004563</v>
      </c>
      <c r="AI215">
        <v>800100</v>
      </c>
      <c r="AJ215" t="s">
        <v>647</v>
      </c>
      <c r="AK215" t="s">
        <v>672</v>
      </c>
      <c r="AL215" t="s">
        <v>72</v>
      </c>
      <c r="AM215" t="s">
        <v>73</v>
      </c>
      <c r="AN215" s="1"/>
      <c r="AO215" s="59">
        <f t="shared" si="20"/>
        <v>11</v>
      </c>
      <c r="AP215" s="59" t="str">
        <f>VLOOKUP(AO215,Data!J:K,2,0)</f>
        <v>November</v>
      </c>
      <c r="AQ215" s="59">
        <f t="shared" si="21"/>
        <v>4</v>
      </c>
      <c r="AR215" s="60">
        <f t="shared" si="22"/>
        <v>2021</v>
      </c>
      <c r="AS215" s="60" t="str">
        <f>VLOOKUP(AD215,Data!D:E,2,0)</f>
        <v>Afval/Restafval</v>
      </c>
      <c r="AT215" s="61">
        <f>IF(X215="TON",IF(OR(LEFT(Z215,2)="TO",LEFT(Y215,2)="HA",Y215="TV ALG TON",Y215="AFVALBEL-TON",Y215="TANKW1-TON"),0,W215*1000),IF(OR(X215="KG",X215="LTR"),IF(OR(LEFT(Y215,2)="R ",LEFT(Y215,2)="HA",LEFT(Y215,2)="VK",LEFT(Z215,2)="TO"),0,W215),IF(X215="M3",VLOOKUP(Z215,Data!A:B,2,0)*W215,IF(AND(OR(X215="KEER",X215="STUK"),OR(LEFT(Y215,2)="LE",LEFT(Y215,2)="EL",LEFT(Y215,2)="LV")),VLOOKUP(Z215,Data!A:B,2,0)*W215,IF(X215="MAAND",IF(LEFT(Z215,2)="AB",IF(OR(LEFT(Y215,3)="AB ",LEFT(Y215,3)="ABW"),0,VLOOKUP(Z215,Data!A:B,2,0)*W215*VLOOKUP(AJ215,Data!G:H,2,0)*((N215-M215+1)/30.4)),0),0)))))</f>
        <v>23.664473684210527</v>
      </c>
      <c r="AU215" s="62">
        <f t="shared" si="23"/>
        <v>11.98</v>
      </c>
      <c r="AV215" s="62">
        <f t="shared" si="24"/>
        <v>0</v>
      </c>
      <c r="AW215" s="47" t="str">
        <f>IFERROR(VLOOKUP(AS215,Data!M:S,2,0),"nee")</f>
        <v>ja</v>
      </c>
      <c r="AX215" s="63">
        <f>IF(facturen[[#This Row],[TNO gecertificeerd]]="nee",0,VLOOKUP(AS215,Data!M:S,3,0)*(AT215/1000))</f>
        <v>0</v>
      </c>
      <c r="AY215" s="63">
        <f>IF(facturen[[#This Row],[TNO gecertificeerd]]="nee",0,VLOOKUP(AS215,Data!M:S,4,0)*AT215)</f>
        <v>1.1832236842105264</v>
      </c>
      <c r="AZ215" s="63">
        <f>IF(facturen[[#This Row],[TNO gecertificeerd]]="nee",0,VLOOKUP(AS215,Data!M:S,5,0)*AT215)</f>
        <v>8.5192105263157902</v>
      </c>
      <c r="BA215" s="63">
        <f>IF(facturen[[#This Row],[TNO gecertificeerd]]="nee",0,VLOOKUP(AS215,Data!M:S,6,0)*AT215)</f>
        <v>8.7558552631578959</v>
      </c>
      <c r="BB215" s="63">
        <f>IF(facturen[[#This Row],[TNO gecertificeerd]]="nee",0,VLOOKUP(AS215,Data!M:S,7,0)*AT215)</f>
        <v>5.2061842105263159</v>
      </c>
    </row>
    <row r="216" spans="1:54" x14ac:dyDescent="0.2">
      <c r="A216">
        <v>474431</v>
      </c>
      <c r="B216">
        <v>474439</v>
      </c>
      <c r="C216" t="s">
        <v>80</v>
      </c>
      <c r="D216" t="s">
        <v>257</v>
      </c>
      <c r="E216" t="s">
        <v>56</v>
      </c>
      <c r="F216">
        <v>1</v>
      </c>
      <c r="G216" t="s">
        <v>80</v>
      </c>
      <c r="H216" t="s">
        <v>81</v>
      </c>
      <c r="I216" t="s">
        <v>82</v>
      </c>
      <c r="J216" t="s">
        <v>83</v>
      </c>
      <c r="K216" t="s">
        <v>412</v>
      </c>
      <c r="L216" t="s">
        <v>413</v>
      </c>
      <c r="M216" s="57">
        <v>44531</v>
      </c>
      <c r="N216" s="57">
        <v>44561</v>
      </c>
      <c r="O216" t="s">
        <v>85</v>
      </c>
      <c r="P216">
        <v>101100</v>
      </c>
      <c r="Q216" t="s">
        <v>303</v>
      </c>
      <c r="R216">
        <v>200301</v>
      </c>
      <c r="S216"/>
      <c r="T216" t="s">
        <v>304</v>
      </c>
      <c r="U216"/>
      <c r="V216" t="s">
        <v>64</v>
      </c>
      <c r="W216">
        <v>1</v>
      </c>
      <c r="X216" t="s">
        <v>625</v>
      </c>
      <c r="Y216" t="s">
        <v>644</v>
      </c>
      <c r="Z216" t="s">
        <v>645</v>
      </c>
      <c r="AA216" t="s">
        <v>68</v>
      </c>
      <c r="AB216" t="s">
        <v>69</v>
      </c>
      <c r="AC216" t="s">
        <v>70</v>
      </c>
      <c r="AD216">
        <v>10</v>
      </c>
      <c r="AE216" t="s">
        <v>646</v>
      </c>
      <c r="AF216">
        <v>11.98</v>
      </c>
      <c r="AG216">
        <v>11.98</v>
      </c>
      <c r="AH216">
        <v>1005092394</v>
      </c>
      <c r="AI216">
        <v>800100</v>
      </c>
      <c r="AJ216" t="s">
        <v>647</v>
      </c>
      <c r="AK216" t="s">
        <v>673</v>
      </c>
      <c r="AL216" t="s">
        <v>72</v>
      </c>
      <c r="AM216" t="s">
        <v>73</v>
      </c>
      <c r="AN216" s="1"/>
      <c r="AO216" s="59">
        <f t="shared" si="20"/>
        <v>12</v>
      </c>
      <c r="AP216" s="59" t="str">
        <f>VLOOKUP(AO216,Data!J:K,2,0)</f>
        <v>December</v>
      </c>
      <c r="AQ216" s="59">
        <f t="shared" si="21"/>
        <v>4</v>
      </c>
      <c r="AR216" s="60">
        <f t="shared" si="22"/>
        <v>2021</v>
      </c>
      <c r="AS216" s="60" t="str">
        <f>VLOOKUP(AD216,Data!D:E,2,0)</f>
        <v>Afval/Restafval</v>
      </c>
      <c r="AT216" s="61">
        <f>IF(X216="TON",IF(OR(LEFT(Z216,2)="TO",LEFT(Y216,2)="HA",Y216="TV ALG TON",Y216="AFVALBEL-TON",Y216="TANKW1-TON"),0,W216*1000),IF(OR(X216="KG",X216="LTR"),IF(OR(LEFT(Y216,2)="R ",LEFT(Y216,2)="HA",LEFT(Y216,2)="VK",LEFT(Z216,2)="TO"),0,W216),IF(X216="M3",VLOOKUP(Z216,Data!A:B,2,0)*W216,IF(AND(OR(X216="KEER",X216="STUK"),OR(LEFT(Y216,2)="LE",LEFT(Y216,2)="EL",LEFT(Y216,2)="LV")),VLOOKUP(Z216,Data!A:B,2,0)*W216,IF(X216="MAAND",IF(LEFT(Z216,2)="AB",IF(OR(LEFT(Y216,3)="AB ",LEFT(Y216,3)="ABW"),0,VLOOKUP(Z216,Data!A:B,2,0)*W216*VLOOKUP(AJ216,Data!G:H,2,0)*((N216-M216+1)/30.4)),0),0)))))</f>
        <v>24.453289473684215</v>
      </c>
      <c r="AU216" s="62">
        <f t="shared" si="23"/>
        <v>11.98</v>
      </c>
      <c r="AV216" s="62">
        <f t="shared" si="24"/>
        <v>0</v>
      </c>
      <c r="AW216" s="47" t="str">
        <f>IFERROR(VLOOKUP(AS216,Data!M:S,2,0),"nee")</f>
        <v>ja</v>
      </c>
      <c r="AX216" s="63">
        <f>IF(facturen[[#This Row],[TNO gecertificeerd]]="nee",0,VLOOKUP(AS216,Data!M:S,3,0)*(AT216/1000))</f>
        <v>0</v>
      </c>
      <c r="AY216" s="63">
        <f>IF(facturen[[#This Row],[TNO gecertificeerd]]="nee",0,VLOOKUP(AS216,Data!M:S,4,0)*AT216)</f>
        <v>1.2226644736842109</v>
      </c>
      <c r="AZ216" s="63">
        <f>IF(facturen[[#This Row],[TNO gecertificeerd]]="nee",0,VLOOKUP(AS216,Data!M:S,5,0)*AT216)</f>
        <v>8.8031842105263163</v>
      </c>
      <c r="BA216" s="63">
        <f>IF(facturen[[#This Row],[TNO gecertificeerd]]="nee",0,VLOOKUP(AS216,Data!M:S,6,0)*AT216)</f>
        <v>9.0477171052631586</v>
      </c>
      <c r="BB216" s="63">
        <f>IF(facturen[[#This Row],[TNO gecertificeerd]]="nee",0,VLOOKUP(AS216,Data!M:S,7,0)*AT216)</f>
        <v>5.3797236842105276</v>
      </c>
    </row>
    <row r="217" spans="1:54" x14ac:dyDescent="0.2">
      <c r="A217">
        <v>474431</v>
      </c>
      <c r="B217">
        <v>474439</v>
      </c>
      <c r="C217" t="s">
        <v>80</v>
      </c>
      <c r="D217" t="s">
        <v>257</v>
      </c>
      <c r="E217" t="s">
        <v>56</v>
      </c>
      <c r="F217">
        <v>1</v>
      </c>
      <c r="G217" t="s">
        <v>80</v>
      </c>
      <c r="H217" t="s">
        <v>81</v>
      </c>
      <c r="I217" t="s">
        <v>82</v>
      </c>
      <c r="J217" t="s">
        <v>83</v>
      </c>
      <c r="K217" t="s">
        <v>412</v>
      </c>
      <c r="L217" t="s">
        <v>658</v>
      </c>
      <c r="M217" s="57">
        <v>44256</v>
      </c>
      <c r="N217" s="57">
        <v>44286</v>
      </c>
      <c r="O217" t="s">
        <v>85</v>
      </c>
      <c r="P217"/>
      <c r="Q217"/>
      <c r="R217"/>
      <c r="S217"/>
      <c r="T217"/>
      <c r="U217"/>
      <c r="V217" t="s">
        <v>64</v>
      </c>
      <c r="W217">
        <v>1</v>
      </c>
      <c r="X217" t="s">
        <v>625</v>
      </c>
      <c r="Y217" t="s">
        <v>659</v>
      </c>
      <c r="Z217" t="s">
        <v>660</v>
      </c>
      <c r="AA217" t="s">
        <v>68</v>
      </c>
      <c r="AB217" t="s">
        <v>69</v>
      </c>
      <c r="AC217" t="s">
        <v>70</v>
      </c>
      <c r="AD217">
        <v>10</v>
      </c>
      <c r="AE217" t="s">
        <v>661</v>
      </c>
      <c r="AF217">
        <v>3.6</v>
      </c>
      <c r="AG217">
        <v>3.6</v>
      </c>
      <c r="AH217">
        <v>1004318104</v>
      </c>
      <c r="AI217">
        <v>800000</v>
      </c>
      <c r="AJ217"/>
      <c r="AK217"/>
      <c r="AL217" t="s">
        <v>72</v>
      </c>
      <c r="AM217" t="s">
        <v>73</v>
      </c>
      <c r="AN217" s="1"/>
      <c r="AO217" s="59">
        <f t="shared" si="20"/>
        <v>3</v>
      </c>
      <c r="AP217" s="59" t="str">
        <f>VLOOKUP(AO217,Data!J:K,2,0)</f>
        <v>Maart</v>
      </c>
      <c r="AQ217" s="59">
        <f t="shared" si="21"/>
        <v>1</v>
      </c>
      <c r="AR217" s="60">
        <f t="shared" si="22"/>
        <v>2021</v>
      </c>
      <c r="AS217" s="60" t="str">
        <f>VLOOKUP(AD217,Data!D:E,2,0)</f>
        <v>Afval/Restafval</v>
      </c>
      <c r="AT217" s="61">
        <f>IF(X217="TON",IF(OR(LEFT(Z217,2)="TO",LEFT(Y217,2)="HA",Y217="TV ALG TON",Y217="AFVALBEL-TON",Y217="TANKW1-TON"),0,W217*1000),IF(OR(X217="KG",X217="LTR"),IF(OR(LEFT(Y217,2)="R ",LEFT(Y217,2)="HA",LEFT(Y217,2)="VK",LEFT(Z217,2)="TO"),0,W217),IF(X217="M3",VLOOKUP(Z217,Data!A:B,2,0)*W217,IF(AND(OR(X217="KEER",X217="STUK"),OR(LEFT(Y217,2)="LE",LEFT(Y217,2)="EL",LEFT(Y217,2)="LV")),VLOOKUP(Z217,Data!A:B,2,0)*W217,IF(X217="MAAND",IF(LEFT(Z217,2)="AB",IF(OR(LEFT(Y217,3)="AB ",LEFT(Y217,3)="ABW"),0,VLOOKUP(Z217,Data!A:B,2,0)*W217*VLOOKUP(AJ217,Data!G:H,2,0)*((N217-M217+1)/30.4)),0),0)))))</f>
        <v>0</v>
      </c>
      <c r="AU217" s="62">
        <f t="shared" si="23"/>
        <v>3.6</v>
      </c>
      <c r="AV217" s="62">
        <f t="shared" si="24"/>
        <v>0</v>
      </c>
      <c r="AW217" s="47" t="str">
        <f>IFERROR(VLOOKUP(AS217,Data!M:S,2,0),"nee")</f>
        <v>ja</v>
      </c>
      <c r="AX217" s="63">
        <f>IF(facturen[[#This Row],[TNO gecertificeerd]]="nee",0,VLOOKUP(AS217,Data!M:S,3,0)*(AT217/1000))</f>
        <v>0</v>
      </c>
      <c r="AY217" s="63">
        <f>IF(facturen[[#This Row],[TNO gecertificeerd]]="nee",0,VLOOKUP(AS217,Data!M:S,4,0)*AT217)</f>
        <v>0</v>
      </c>
      <c r="AZ217" s="63">
        <f>IF(facturen[[#This Row],[TNO gecertificeerd]]="nee",0,VLOOKUP(AS217,Data!M:S,5,0)*AT217)</f>
        <v>0</v>
      </c>
      <c r="BA217" s="63">
        <f>IF(facturen[[#This Row],[TNO gecertificeerd]]="nee",0,VLOOKUP(AS217,Data!M:S,6,0)*AT217)</f>
        <v>0</v>
      </c>
      <c r="BB217" s="63">
        <f>IF(facturen[[#This Row],[TNO gecertificeerd]]="nee",0,VLOOKUP(AS217,Data!M:S,7,0)*AT217)</f>
        <v>0</v>
      </c>
    </row>
    <row r="218" spans="1:54" x14ac:dyDescent="0.2">
      <c r="A218">
        <v>474431</v>
      </c>
      <c r="B218">
        <v>474439</v>
      </c>
      <c r="C218" t="s">
        <v>80</v>
      </c>
      <c r="D218" t="s">
        <v>257</v>
      </c>
      <c r="E218" t="s">
        <v>56</v>
      </c>
      <c r="F218">
        <v>1</v>
      </c>
      <c r="G218" t="s">
        <v>80</v>
      </c>
      <c r="H218" t="s">
        <v>81</v>
      </c>
      <c r="I218" t="s">
        <v>82</v>
      </c>
      <c r="J218" t="s">
        <v>83</v>
      </c>
      <c r="K218" t="s">
        <v>412</v>
      </c>
      <c r="L218" t="s">
        <v>658</v>
      </c>
      <c r="M218" s="57">
        <v>44287</v>
      </c>
      <c r="N218" s="57">
        <v>44316</v>
      </c>
      <c r="O218" t="s">
        <v>85</v>
      </c>
      <c r="P218"/>
      <c r="Q218"/>
      <c r="R218"/>
      <c r="S218"/>
      <c r="T218"/>
      <c r="U218"/>
      <c r="V218" t="s">
        <v>64</v>
      </c>
      <c r="W218">
        <v>1</v>
      </c>
      <c r="X218" t="s">
        <v>625</v>
      </c>
      <c r="Y218" t="s">
        <v>659</v>
      </c>
      <c r="Z218" t="s">
        <v>660</v>
      </c>
      <c r="AA218" t="s">
        <v>68</v>
      </c>
      <c r="AB218" t="s">
        <v>69</v>
      </c>
      <c r="AC218" t="s">
        <v>70</v>
      </c>
      <c r="AD218">
        <v>10</v>
      </c>
      <c r="AE218" t="s">
        <v>661</v>
      </c>
      <c r="AF218">
        <v>3.6</v>
      </c>
      <c r="AG218">
        <v>3.6</v>
      </c>
      <c r="AH218">
        <v>1004429006</v>
      </c>
      <c r="AI218">
        <v>800000</v>
      </c>
      <c r="AJ218"/>
      <c r="AK218"/>
      <c r="AL218" t="s">
        <v>72</v>
      </c>
      <c r="AM218" t="s">
        <v>73</v>
      </c>
      <c r="AN218" s="1"/>
      <c r="AO218" s="59">
        <f t="shared" si="20"/>
        <v>4</v>
      </c>
      <c r="AP218" s="59" t="str">
        <f>VLOOKUP(AO218,Data!J:K,2,0)</f>
        <v>April</v>
      </c>
      <c r="AQ218" s="59">
        <f t="shared" si="21"/>
        <v>2</v>
      </c>
      <c r="AR218" s="60">
        <f t="shared" si="22"/>
        <v>2021</v>
      </c>
      <c r="AS218" s="60" t="str">
        <f>VLOOKUP(AD218,Data!D:E,2,0)</f>
        <v>Afval/Restafval</v>
      </c>
      <c r="AT218" s="61">
        <f>IF(X218="TON",IF(OR(LEFT(Z218,2)="TO",LEFT(Y218,2)="HA",Y218="TV ALG TON",Y218="AFVALBEL-TON",Y218="TANKW1-TON"),0,W218*1000),IF(OR(X218="KG",X218="LTR"),IF(OR(LEFT(Y218,2)="R ",LEFT(Y218,2)="HA",LEFT(Y218,2)="VK",LEFT(Z218,2)="TO"),0,W218),IF(X218="M3",VLOOKUP(Z218,Data!A:B,2,0)*W218,IF(AND(OR(X218="KEER",X218="STUK"),OR(LEFT(Y218,2)="LE",LEFT(Y218,2)="EL",LEFT(Y218,2)="LV")),VLOOKUP(Z218,Data!A:B,2,0)*W218,IF(X218="MAAND",IF(LEFT(Z218,2)="AB",IF(OR(LEFT(Y218,3)="AB ",LEFT(Y218,3)="ABW"),0,VLOOKUP(Z218,Data!A:B,2,0)*W218*VLOOKUP(AJ218,Data!G:H,2,0)*((N218-M218+1)/30.4)),0),0)))))</f>
        <v>0</v>
      </c>
      <c r="AU218" s="62">
        <f t="shared" si="23"/>
        <v>3.6</v>
      </c>
      <c r="AV218" s="62">
        <f t="shared" si="24"/>
        <v>0</v>
      </c>
      <c r="AW218" s="47" t="str">
        <f>IFERROR(VLOOKUP(AS218,Data!M:S,2,0),"nee")</f>
        <v>ja</v>
      </c>
      <c r="AX218" s="63">
        <f>IF(facturen[[#This Row],[TNO gecertificeerd]]="nee",0,VLOOKUP(AS218,Data!M:S,3,0)*(AT218/1000))</f>
        <v>0</v>
      </c>
      <c r="AY218" s="63">
        <f>IF(facturen[[#This Row],[TNO gecertificeerd]]="nee",0,VLOOKUP(AS218,Data!M:S,4,0)*AT218)</f>
        <v>0</v>
      </c>
      <c r="AZ218" s="63">
        <f>IF(facturen[[#This Row],[TNO gecertificeerd]]="nee",0,VLOOKUP(AS218,Data!M:S,5,0)*AT218)</f>
        <v>0</v>
      </c>
      <c r="BA218" s="63">
        <f>IF(facturen[[#This Row],[TNO gecertificeerd]]="nee",0,VLOOKUP(AS218,Data!M:S,6,0)*AT218)</f>
        <v>0</v>
      </c>
      <c r="BB218" s="63">
        <f>IF(facturen[[#This Row],[TNO gecertificeerd]]="nee",0,VLOOKUP(AS218,Data!M:S,7,0)*AT218)</f>
        <v>0</v>
      </c>
    </row>
    <row r="219" spans="1:54" x14ac:dyDescent="0.2">
      <c r="A219">
        <v>474431</v>
      </c>
      <c r="B219">
        <v>474439</v>
      </c>
      <c r="C219" t="s">
        <v>80</v>
      </c>
      <c r="D219" t="s">
        <v>257</v>
      </c>
      <c r="E219" t="s">
        <v>56</v>
      </c>
      <c r="F219">
        <v>1</v>
      </c>
      <c r="G219" t="s">
        <v>80</v>
      </c>
      <c r="H219" t="s">
        <v>81</v>
      </c>
      <c r="I219" t="s">
        <v>82</v>
      </c>
      <c r="J219" t="s">
        <v>83</v>
      </c>
      <c r="K219" t="s">
        <v>412</v>
      </c>
      <c r="L219" t="s">
        <v>658</v>
      </c>
      <c r="M219" s="57">
        <v>44317</v>
      </c>
      <c r="N219" s="57">
        <v>44347</v>
      </c>
      <c r="O219" t="s">
        <v>85</v>
      </c>
      <c r="P219"/>
      <c r="Q219"/>
      <c r="R219"/>
      <c r="S219"/>
      <c r="T219"/>
      <c r="U219"/>
      <c r="V219" t="s">
        <v>64</v>
      </c>
      <c r="W219">
        <v>1</v>
      </c>
      <c r="X219" t="s">
        <v>625</v>
      </c>
      <c r="Y219" t="s">
        <v>659</v>
      </c>
      <c r="Z219" t="s">
        <v>660</v>
      </c>
      <c r="AA219" t="s">
        <v>68</v>
      </c>
      <c r="AB219" t="s">
        <v>69</v>
      </c>
      <c r="AC219" t="s">
        <v>70</v>
      </c>
      <c r="AD219">
        <v>10</v>
      </c>
      <c r="AE219" t="s">
        <v>661</v>
      </c>
      <c r="AF219">
        <v>3.6</v>
      </c>
      <c r="AG219">
        <v>3.6</v>
      </c>
      <c r="AH219">
        <v>1004493829</v>
      </c>
      <c r="AI219">
        <v>800000</v>
      </c>
      <c r="AJ219"/>
      <c r="AK219"/>
      <c r="AL219" t="s">
        <v>72</v>
      </c>
      <c r="AM219" t="s">
        <v>73</v>
      </c>
      <c r="AN219" s="1"/>
      <c r="AO219" s="59">
        <f t="shared" si="20"/>
        <v>5</v>
      </c>
      <c r="AP219" s="59" t="str">
        <f>VLOOKUP(AO219,Data!J:K,2,0)</f>
        <v>Mei</v>
      </c>
      <c r="AQ219" s="59">
        <f t="shared" si="21"/>
        <v>2</v>
      </c>
      <c r="AR219" s="60">
        <f t="shared" si="22"/>
        <v>2021</v>
      </c>
      <c r="AS219" s="60" t="str">
        <f>VLOOKUP(AD219,Data!D:E,2,0)</f>
        <v>Afval/Restafval</v>
      </c>
      <c r="AT219" s="61">
        <f>IF(X219="TON",IF(OR(LEFT(Z219,2)="TO",LEFT(Y219,2)="HA",Y219="TV ALG TON",Y219="AFVALBEL-TON",Y219="TANKW1-TON"),0,W219*1000),IF(OR(X219="KG",X219="LTR"),IF(OR(LEFT(Y219,2)="R ",LEFT(Y219,2)="HA",LEFT(Y219,2)="VK",LEFT(Z219,2)="TO"),0,W219),IF(X219="M3",VLOOKUP(Z219,Data!A:B,2,0)*W219,IF(AND(OR(X219="KEER",X219="STUK"),OR(LEFT(Y219,2)="LE",LEFT(Y219,2)="EL",LEFT(Y219,2)="LV")),VLOOKUP(Z219,Data!A:B,2,0)*W219,IF(X219="MAAND",IF(LEFT(Z219,2)="AB",IF(OR(LEFT(Y219,3)="AB ",LEFT(Y219,3)="ABW"),0,VLOOKUP(Z219,Data!A:B,2,0)*W219*VLOOKUP(AJ219,Data!G:H,2,0)*((N219-M219+1)/30.4)),0),0)))))</f>
        <v>0</v>
      </c>
      <c r="AU219" s="62">
        <f t="shared" si="23"/>
        <v>3.6</v>
      </c>
      <c r="AV219" s="62">
        <f t="shared" si="24"/>
        <v>0</v>
      </c>
      <c r="AW219" s="47" t="str">
        <f>IFERROR(VLOOKUP(AS219,Data!M:S,2,0),"nee")</f>
        <v>ja</v>
      </c>
      <c r="AX219" s="63">
        <f>IF(facturen[[#This Row],[TNO gecertificeerd]]="nee",0,VLOOKUP(AS219,Data!M:S,3,0)*(AT219/1000))</f>
        <v>0</v>
      </c>
      <c r="AY219" s="63">
        <f>IF(facturen[[#This Row],[TNO gecertificeerd]]="nee",0,VLOOKUP(AS219,Data!M:S,4,0)*AT219)</f>
        <v>0</v>
      </c>
      <c r="AZ219" s="63">
        <f>IF(facturen[[#This Row],[TNO gecertificeerd]]="nee",0,VLOOKUP(AS219,Data!M:S,5,0)*AT219)</f>
        <v>0</v>
      </c>
      <c r="BA219" s="63">
        <f>IF(facturen[[#This Row],[TNO gecertificeerd]]="nee",0,VLOOKUP(AS219,Data!M:S,6,0)*AT219)</f>
        <v>0</v>
      </c>
      <c r="BB219" s="63">
        <f>IF(facturen[[#This Row],[TNO gecertificeerd]]="nee",0,VLOOKUP(AS219,Data!M:S,7,0)*AT219)</f>
        <v>0</v>
      </c>
    </row>
    <row r="220" spans="1:54" x14ac:dyDescent="0.2">
      <c r="A220">
        <v>474431</v>
      </c>
      <c r="B220">
        <v>474439</v>
      </c>
      <c r="C220" t="s">
        <v>80</v>
      </c>
      <c r="D220" t="s">
        <v>257</v>
      </c>
      <c r="E220" t="s">
        <v>56</v>
      </c>
      <c r="F220">
        <v>1</v>
      </c>
      <c r="G220" t="s">
        <v>80</v>
      </c>
      <c r="H220" t="s">
        <v>81</v>
      </c>
      <c r="I220" t="s">
        <v>82</v>
      </c>
      <c r="J220" t="s">
        <v>83</v>
      </c>
      <c r="K220" t="s">
        <v>412</v>
      </c>
      <c r="L220" t="s">
        <v>658</v>
      </c>
      <c r="M220" s="57">
        <v>44348</v>
      </c>
      <c r="N220" s="57">
        <v>44353</v>
      </c>
      <c r="O220" t="s">
        <v>85</v>
      </c>
      <c r="P220"/>
      <c r="Q220"/>
      <c r="R220"/>
      <c r="S220"/>
      <c r="T220"/>
      <c r="U220"/>
      <c r="V220" t="s">
        <v>64</v>
      </c>
      <c r="W220">
        <v>1</v>
      </c>
      <c r="X220" t="s">
        <v>625</v>
      </c>
      <c r="Y220" t="s">
        <v>659</v>
      </c>
      <c r="Z220" t="s">
        <v>660</v>
      </c>
      <c r="AA220" t="s">
        <v>68</v>
      </c>
      <c r="AB220" t="s">
        <v>69</v>
      </c>
      <c r="AC220" t="s">
        <v>70</v>
      </c>
      <c r="AD220">
        <v>10</v>
      </c>
      <c r="AE220" t="s">
        <v>661</v>
      </c>
      <c r="AF220">
        <v>0.72</v>
      </c>
      <c r="AG220">
        <v>0.72</v>
      </c>
      <c r="AH220">
        <v>1004542502</v>
      </c>
      <c r="AI220">
        <v>800000</v>
      </c>
      <c r="AJ220"/>
      <c r="AK220"/>
      <c r="AL220" t="s">
        <v>72</v>
      </c>
      <c r="AM220" t="s">
        <v>73</v>
      </c>
      <c r="AN220" s="1"/>
      <c r="AO220" s="59">
        <f t="shared" si="20"/>
        <v>6</v>
      </c>
      <c r="AP220" s="59" t="str">
        <f>VLOOKUP(AO220,Data!J:K,2,0)</f>
        <v>Juni</v>
      </c>
      <c r="AQ220" s="59">
        <f t="shared" si="21"/>
        <v>2</v>
      </c>
      <c r="AR220" s="60">
        <f t="shared" si="22"/>
        <v>2021</v>
      </c>
      <c r="AS220" s="60" t="str">
        <f>VLOOKUP(AD220,Data!D:E,2,0)</f>
        <v>Afval/Restafval</v>
      </c>
      <c r="AT220" s="61">
        <f>IF(X220="TON",IF(OR(LEFT(Z220,2)="TO",LEFT(Y220,2)="HA",Y220="TV ALG TON",Y220="AFVALBEL-TON",Y220="TANKW1-TON"),0,W220*1000),IF(OR(X220="KG",X220="LTR"),IF(OR(LEFT(Y220,2)="R ",LEFT(Y220,2)="HA",LEFT(Y220,2)="VK",LEFT(Z220,2)="TO"),0,W220),IF(X220="M3",VLOOKUP(Z220,Data!A:B,2,0)*W220,IF(AND(OR(X220="KEER",X220="STUK"),OR(LEFT(Y220,2)="LE",LEFT(Y220,2)="EL",LEFT(Y220,2)="LV")),VLOOKUP(Z220,Data!A:B,2,0)*W220,IF(X220="MAAND",IF(LEFT(Z220,2)="AB",IF(OR(LEFT(Y220,3)="AB ",LEFT(Y220,3)="ABW"),0,VLOOKUP(Z220,Data!A:B,2,0)*W220*VLOOKUP(AJ220,Data!G:H,2,0)*((N220-M220+1)/30.4)),0),0)))))</f>
        <v>0</v>
      </c>
      <c r="AU220" s="62">
        <f t="shared" si="23"/>
        <v>0.72</v>
      </c>
      <c r="AV220" s="62">
        <f t="shared" si="24"/>
        <v>0</v>
      </c>
      <c r="AW220" s="47" t="str">
        <f>IFERROR(VLOOKUP(AS220,Data!M:S,2,0),"nee")</f>
        <v>ja</v>
      </c>
      <c r="AX220" s="63">
        <f>IF(facturen[[#This Row],[TNO gecertificeerd]]="nee",0,VLOOKUP(AS220,Data!M:S,3,0)*(AT220/1000))</f>
        <v>0</v>
      </c>
      <c r="AY220" s="63">
        <f>IF(facturen[[#This Row],[TNO gecertificeerd]]="nee",0,VLOOKUP(AS220,Data!M:S,4,0)*AT220)</f>
        <v>0</v>
      </c>
      <c r="AZ220" s="63">
        <f>IF(facturen[[#This Row],[TNO gecertificeerd]]="nee",0,VLOOKUP(AS220,Data!M:S,5,0)*AT220)</f>
        <v>0</v>
      </c>
      <c r="BA220" s="63">
        <f>IF(facturen[[#This Row],[TNO gecertificeerd]]="nee",0,VLOOKUP(AS220,Data!M:S,6,0)*AT220)</f>
        <v>0</v>
      </c>
      <c r="BB220" s="63">
        <f>IF(facturen[[#This Row],[TNO gecertificeerd]]="nee",0,VLOOKUP(AS220,Data!M:S,7,0)*AT220)</f>
        <v>0</v>
      </c>
    </row>
    <row r="221" spans="1:54" x14ac:dyDescent="0.2">
      <c r="A221">
        <v>474431</v>
      </c>
      <c r="B221">
        <v>474439</v>
      </c>
      <c r="C221" t="s">
        <v>80</v>
      </c>
      <c r="D221" t="s">
        <v>257</v>
      </c>
      <c r="E221" t="s">
        <v>56</v>
      </c>
      <c r="F221">
        <v>1</v>
      </c>
      <c r="G221" t="s">
        <v>80</v>
      </c>
      <c r="H221" t="s">
        <v>81</v>
      </c>
      <c r="I221" t="s">
        <v>82</v>
      </c>
      <c r="J221" t="s">
        <v>83</v>
      </c>
      <c r="K221" t="s">
        <v>412</v>
      </c>
      <c r="L221" t="s">
        <v>413</v>
      </c>
      <c r="M221" s="57">
        <v>44228</v>
      </c>
      <c r="N221" s="57">
        <v>44255</v>
      </c>
      <c r="O221" t="s">
        <v>85</v>
      </c>
      <c r="P221">
        <v>101100</v>
      </c>
      <c r="Q221" t="s">
        <v>303</v>
      </c>
      <c r="R221">
        <v>200301</v>
      </c>
      <c r="S221"/>
      <c r="T221" t="s">
        <v>304</v>
      </c>
      <c r="U221"/>
      <c r="V221" t="s">
        <v>64</v>
      </c>
      <c r="W221">
        <v>1</v>
      </c>
      <c r="X221" t="s">
        <v>625</v>
      </c>
      <c r="Y221" t="s">
        <v>644</v>
      </c>
      <c r="Z221" t="s">
        <v>645</v>
      </c>
      <c r="AA221" t="s">
        <v>68</v>
      </c>
      <c r="AB221" t="s">
        <v>69</v>
      </c>
      <c r="AC221" t="s">
        <v>70</v>
      </c>
      <c r="AD221">
        <v>10</v>
      </c>
      <c r="AE221" t="s">
        <v>646</v>
      </c>
      <c r="AF221">
        <v>11.98</v>
      </c>
      <c r="AG221">
        <v>11.98</v>
      </c>
      <c r="AH221">
        <v>1004248111</v>
      </c>
      <c r="AI221">
        <v>800100</v>
      </c>
      <c r="AJ221" t="s">
        <v>647</v>
      </c>
      <c r="AK221" t="s">
        <v>667</v>
      </c>
      <c r="AL221" t="s">
        <v>72</v>
      </c>
      <c r="AM221" t="s">
        <v>73</v>
      </c>
      <c r="AN221" s="1"/>
      <c r="AO221" s="59">
        <f t="shared" si="20"/>
        <v>2</v>
      </c>
      <c r="AP221" s="59" t="str">
        <f>VLOOKUP(AO221,Data!J:K,2,0)</f>
        <v>Februari</v>
      </c>
      <c r="AQ221" s="59">
        <f t="shared" si="21"/>
        <v>1</v>
      </c>
      <c r="AR221" s="60">
        <f t="shared" si="22"/>
        <v>2021</v>
      </c>
      <c r="AS221" s="60" t="str">
        <f>VLOOKUP(AD221,Data!D:E,2,0)</f>
        <v>Afval/Restafval</v>
      </c>
      <c r="AT221" s="61">
        <f>IF(X221="TON",IF(OR(LEFT(Z221,2)="TO",LEFT(Y221,2)="HA",Y221="TV ALG TON",Y221="AFVALBEL-TON",Y221="TANKW1-TON"),0,W221*1000),IF(OR(X221="KG",X221="LTR"),IF(OR(LEFT(Y221,2)="R ",LEFT(Y221,2)="HA",LEFT(Y221,2)="VK",LEFT(Z221,2)="TO"),0,W221),IF(X221="M3",VLOOKUP(Z221,Data!A:B,2,0)*W221,IF(AND(OR(X221="KEER",X221="STUK"),OR(LEFT(Y221,2)="LE",LEFT(Y221,2)="EL",LEFT(Y221,2)="LV")),VLOOKUP(Z221,Data!A:B,2,0)*W221,IF(X221="MAAND",IF(LEFT(Z221,2)="AB",IF(OR(LEFT(Y221,3)="AB ",LEFT(Y221,3)="ABW"),0,VLOOKUP(Z221,Data!A:B,2,0)*W221*VLOOKUP(AJ221,Data!G:H,2,0)*((N221-M221+1)/30.4)),0),0)))))</f>
        <v>22.086842105263159</v>
      </c>
      <c r="AU221" s="62">
        <f t="shared" si="23"/>
        <v>11.98</v>
      </c>
      <c r="AV221" s="62">
        <f t="shared" si="24"/>
        <v>0</v>
      </c>
      <c r="AW221" s="47" t="str">
        <f>IFERROR(VLOOKUP(AS221,Data!M:S,2,0),"nee")</f>
        <v>ja</v>
      </c>
      <c r="AX221" s="63">
        <f>IF(facturen[[#This Row],[TNO gecertificeerd]]="nee",0,VLOOKUP(AS221,Data!M:S,3,0)*(AT221/1000))</f>
        <v>0</v>
      </c>
      <c r="AY221" s="63">
        <f>IF(facturen[[#This Row],[TNO gecertificeerd]]="nee",0,VLOOKUP(AS221,Data!M:S,4,0)*AT221)</f>
        <v>1.1043421052631579</v>
      </c>
      <c r="AZ221" s="63">
        <f>IF(facturen[[#This Row],[TNO gecertificeerd]]="nee",0,VLOOKUP(AS221,Data!M:S,5,0)*AT221)</f>
        <v>7.9512631578947373</v>
      </c>
      <c r="BA221" s="63">
        <f>IF(facturen[[#This Row],[TNO gecertificeerd]]="nee",0,VLOOKUP(AS221,Data!M:S,6,0)*AT221)</f>
        <v>8.1721315789473685</v>
      </c>
      <c r="BB221" s="63">
        <f>IF(facturen[[#This Row],[TNO gecertificeerd]]="nee",0,VLOOKUP(AS221,Data!M:S,7,0)*AT221)</f>
        <v>4.859105263157895</v>
      </c>
    </row>
    <row r="222" spans="1:54" x14ac:dyDescent="0.2">
      <c r="A222">
        <v>474431</v>
      </c>
      <c r="B222">
        <v>474439</v>
      </c>
      <c r="C222" t="s">
        <v>80</v>
      </c>
      <c r="D222" t="s">
        <v>257</v>
      </c>
      <c r="E222" t="s">
        <v>56</v>
      </c>
      <c r="F222">
        <v>1</v>
      </c>
      <c r="G222" t="s">
        <v>80</v>
      </c>
      <c r="H222" t="s">
        <v>81</v>
      </c>
      <c r="I222" t="s">
        <v>82</v>
      </c>
      <c r="J222" t="s">
        <v>83</v>
      </c>
      <c r="K222" t="s">
        <v>412</v>
      </c>
      <c r="L222" t="s">
        <v>658</v>
      </c>
      <c r="M222" s="57">
        <v>44197</v>
      </c>
      <c r="N222" s="57">
        <v>44227</v>
      </c>
      <c r="O222" t="s">
        <v>85</v>
      </c>
      <c r="P222"/>
      <c r="Q222"/>
      <c r="R222"/>
      <c r="S222"/>
      <c r="T222"/>
      <c r="U222"/>
      <c r="V222" t="s">
        <v>64</v>
      </c>
      <c r="W222">
        <v>1</v>
      </c>
      <c r="X222" t="s">
        <v>625</v>
      </c>
      <c r="Y222" t="s">
        <v>659</v>
      </c>
      <c r="Z222" t="s">
        <v>660</v>
      </c>
      <c r="AA222" t="s">
        <v>68</v>
      </c>
      <c r="AB222" t="s">
        <v>69</v>
      </c>
      <c r="AC222" t="s">
        <v>70</v>
      </c>
      <c r="AD222">
        <v>10</v>
      </c>
      <c r="AE222" t="s">
        <v>661</v>
      </c>
      <c r="AF222">
        <v>3.6</v>
      </c>
      <c r="AG222">
        <v>3.6</v>
      </c>
      <c r="AH222">
        <v>1004195045</v>
      </c>
      <c r="AI222">
        <v>800000</v>
      </c>
      <c r="AJ222"/>
      <c r="AK222"/>
      <c r="AL222" t="s">
        <v>72</v>
      </c>
      <c r="AM222" t="s">
        <v>73</v>
      </c>
      <c r="AN222" s="1"/>
      <c r="AO222" s="59">
        <f t="shared" si="20"/>
        <v>1</v>
      </c>
      <c r="AP222" s="59" t="str">
        <f>VLOOKUP(AO222,Data!J:K,2,0)</f>
        <v>Januari</v>
      </c>
      <c r="AQ222" s="59">
        <f t="shared" si="21"/>
        <v>1</v>
      </c>
      <c r="AR222" s="60">
        <f t="shared" si="22"/>
        <v>2021</v>
      </c>
      <c r="AS222" s="60" t="str">
        <f>VLOOKUP(AD222,Data!D:E,2,0)</f>
        <v>Afval/Restafval</v>
      </c>
      <c r="AT222" s="61">
        <f>IF(X222="TON",IF(OR(LEFT(Z222,2)="TO",LEFT(Y222,2)="HA",Y222="TV ALG TON",Y222="AFVALBEL-TON",Y222="TANKW1-TON"),0,W222*1000),IF(OR(X222="KG",X222="LTR"),IF(OR(LEFT(Y222,2)="R ",LEFT(Y222,2)="HA",LEFT(Y222,2)="VK",LEFT(Z222,2)="TO"),0,W222),IF(X222="M3",VLOOKUP(Z222,Data!A:B,2,0)*W222,IF(AND(OR(X222="KEER",X222="STUK"),OR(LEFT(Y222,2)="LE",LEFT(Y222,2)="EL",LEFT(Y222,2)="LV")),VLOOKUP(Z222,Data!A:B,2,0)*W222,IF(X222="MAAND",IF(LEFT(Z222,2)="AB",IF(OR(LEFT(Y222,3)="AB ",LEFT(Y222,3)="ABW"),0,VLOOKUP(Z222,Data!A:B,2,0)*W222*VLOOKUP(AJ222,Data!G:H,2,0)*((N222-M222+1)/30.4)),0),0)))))</f>
        <v>0</v>
      </c>
      <c r="AU222" s="62">
        <f t="shared" si="23"/>
        <v>3.6</v>
      </c>
      <c r="AV222" s="62">
        <f t="shared" si="24"/>
        <v>0</v>
      </c>
      <c r="AW222" s="47" t="str">
        <f>IFERROR(VLOOKUP(AS222,Data!M:S,2,0),"nee")</f>
        <v>ja</v>
      </c>
      <c r="AX222" s="63">
        <f>IF(facturen[[#This Row],[TNO gecertificeerd]]="nee",0,VLOOKUP(AS222,Data!M:S,3,0)*(AT222/1000))</f>
        <v>0</v>
      </c>
      <c r="AY222" s="63">
        <f>IF(facturen[[#This Row],[TNO gecertificeerd]]="nee",0,VLOOKUP(AS222,Data!M:S,4,0)*AT222)</f>
        <v>0</v>
      </c>
      <c r="AZ222" s="63">
        <f>IF(facturen[[#This Row],[TNO gecertificeerd]]="nee",0,VLOOKUP(AS222,Data!M:S,5,0)*AT222)</f>
        <v>0</v>
      </c>
      <c r="BA222" s="63">
        <f>IF(facturen[[#This Row],[TNO gecertificeerd]]="nee",0,VLOOKUP(AS222,Data!M:S,6,0)*AT222)</f>
        <v>0</v>
      </c>
      <c r="BB222" s="63">
        <f>IF(facturen[[#This Row],[TNO gecertificeerd]]="nee",0,VLOOKUP(AS222,Data!M:S,7,0)*AT222)</f>
        <v>0</v>
      </c>
    </row>
    <row r="223" spans="1:54" x14ac:dyDescent="0.2">
      <c r="A223">
        <v>474431</v>
      </c>
      <c r="B223">
        <v>474439</v>
      </c>
      <c r="C223" t="s">
        <v>80</v>
      </c>
      <c r="D223" t="s">
        <v>257</v>
      </c>
      <c r="E223" t="s">
        <v>56</v>
      </c>
      <c r="F223">
        <v>1</v>
      </c>
      <c r="G223" t="s">
        <v>80</v>
      </c>
      <c r="H223" t="s">
        <v>81</v>
      </c>
      <c r="I223" t="s">
        <v>82</v>
      </c>
      <c r="J223" t="s">
        <v>83</v>
      </c>
      <c r="K223" t="s">
        <v>412</v>
      </c>
      <c r="L223" t="s">
        <v>413</v>
      </c>
      <c r="M223" s="57">
        <v>44166</v>
      </c>
      <c r="N223" s="57">
        <v>44196</v>
      </c>
      <c r="O223" t="s">
        <v>85</v>
      </c>
      <c r="P223">
        <v>101100</v>
      </c>
      <c r="Q223" t="s">
        <v>303</v>
      </c>
      <c r="R223">
        <v>200301</v>
      </c>
      <c r="S223"/>
      <c r="T223" t="s">
        <v>304</v>
      </c>
      <c r="U223"/>
      <c r="V223" t="s">
        <v>64</v>
      </c>
      <c r="W223">
        <v>1</v>
      </c>
      <c r="X223" t="s">
        <v>625</v>
      </c>
      <c r="Y223" t="s">
        <v>644</v>
      </c>
      <c r="Z223" t="s">
        <v>645</v>
      </c>
      <c r="AA223" t="s">
        <v>68</v>
      </c>
      <c r="AB223" t="s">
        <v>69</v>
      </c>
      <c r="AC223" t="s">
        <v>70</v>
      </c>
      <c r="AD223">
        <v>10</v>
      </c>
      <c r="AE223" t="s">
        <v>646</v>
      </c>
      <c r="AF223">
        <v>11.98</v>
      </c>
      <c r="AG223">
        <v>11.98</v>
      </c>
      <c r="AH223">
        <v>1004194254</v>
      </c>
      <c r="AI223">
        <v>800100</v>
      </c>
      <c r="AJ223" t="s">
        <v>647</v>
      </c>
      <c r="AK223" t="s">
        <v>667</v>
      </c>
      <c r="AL223" t="s">
        <v>72</v>
      </c>
      <c r="AM223" t="s">
        <v>73</v>
      </c>
      <c r="AN223" s="1"/>
      <c r="AO223" s="59">
        <f t="shared" si="20"/>
        <v>12</v>
      </c>
      <c r="AP223" s="59" t="str">
        <f>VLOOKUP(AO223,Data!J:K,2,0)</f>
        <v>December</v>
      </c>
      <c r="AQ223" s="59">
        <f t="shared" si="21"/>
        <v>4</v>
      </c>
      <c r="AR223" s="60">
        <f t="shared" si="22"/>
        <v>2020</v>
      </c>
      <c r="AS223" s="60" t="str">
        <f>VLOOKUP(AD223,Data!D:E,2,0)</f>
        <v>Afval/Restafval</v>
      </c>
      <c r="AT223" s="61">
        <f>IF(X223="TON",IF(OR(LEFT(Z223,2)="TO",LEFT(Y223,2)="HA",Y223="TV ALG TON",Y223="AFVALBEL-TON",Y223="TANKW1-TON"),0,W223*1000),IF(OR(X223="KG",X223="LTR"),IF(OR(LEFT(Y223,2)="R ",LEFT(Y223,2)="HA",LEFT(Y223,2)="VK",LEFT(Z223,2)="TO"),0,W223),IF(X223="M3",VLOOKUP(Z223,Data!A:B,2,0)*W223,IF(AND(OR(X223="KEER",X223="STUK"),OR(LEFT(Y223,2)="LE",LEFT(Y223,2)="EL",LEFT(Y223,2)="LV")),VLOOKUP(Z223,Data!A:B,2,0)*W223,IF(X223="MAAND",IF(LEFT(Z223,2)="AB",IF(OR(LEFT(Y223,3)="AB ",LEFT(Y223,3)="ABW"),0,VLOOKUP(Z223,Data!A:B,2,0)*W223*VLOOKUP(AJ223,Data!G:H,2,0)*((N223-M223+1)/30.4)),0),0)))))</f>
        <v>24.453289473684215</v>
      </c>
      <c r="AU223" s="62">
        <f t="shared" si="23"/>
        <v>11.98</v>
      </c>
      <c r="AV223" s="62">
        <f t="shared" si="24"/>
        <v>0</v>
      </c>
      <c r="AW223" s="47" t="str">
        <f>IFERROR(VLOOKUP(AS223,Data!M:S,2,0),"nee")</f>
        <v>ja</v>
      </c>
      <c r="AX223" s="63">
        <f>IF(facturen[[#This Row],[TNO gecertificeerd]]="nee",0,VLOOKUP(AS223,Data!M:S,3,0)*(AT223/1000))</f>
        <v>0</v>
      </c>
      <c r="AY223" s="63">
        <f>IF(facturen[[#This Row],[TNO gecertificeerd]]="nee",0,VLOOKUP(AS223,Data!M:S,4,0)*AT223)</f>
        <v>1.2226644736842109</v>
      </c>
      <c r="AZ223" s="63">
        <f>IF(facturen[[#This Row],[TNO gecertificeerd]]="nee",0,VLOOKUP(AS223,Data!M:S,5,0)*AT223)</f>
        <v>8.8031842105263163</v>
      </c>
      <c r="BA223" s="63">
        <f>IF(facturen[[#This Row],[TNO gecertificeerd]]="nee",0,VLOOKUP(AS223,Data!M:S,6,0)*AT223)</f>
        <v>9.0477171052631586</v>
      </c>
      <c r="BB223" s="63">
        <f>IF(facturen[[#This Row],[TNO gecertificeerd]]="nee",0,VLOOKUP(AS223,Data!M:S,7,0)*AT223)</f>
        <v>5.3797236842105276</v>
      </c>
    </row>
    <row r="224" spans="1:54" x14ac:dyDescent="0.2">
      <c r="A224">
        <v>474431</v>
      </c>
      <c r="B224">
        <v>474478</v>
      </c>
      <c r="C224" t="s">
        <v>131</v>
      </c>
      <c r="D224" t="s">
        <v>257</v>
      </c>
      <c r="E224" t="s">
        <v>56</v>
      </c>
      <c r="F224">
        <v>1</v>
      </c>
      <c r="G224" t="s">
        <v>131</v>
      </c>
      <c r="H224" t="s">
        <v>132</v>
      </c>
      <c r="I224" t="s">
        <v>133</v>
      </c>
      <c r="J224" t="s">
        <v>59</v>
      </c>
      <c r="K224" t="s">
        <v>674</v>
      </c>
      <c r="L224" t="s">
        <v>413</v>
      </c>
      <c r="M224" s="57">
        <v>44228</v>
      </c>
      <c r="N224" s="57">
        <v>44255</v>
      </c>
      <c r="O224" t="s">
        <v>135</v>
      </c>
      <c r="P224">
        <v>1601010</v>
      </c>
      <c r="Q224" t="s">
        <v>465</v>
      </c>
      <c r="R224">
        <v>200301</v>
      </c>
      <c r="S224"/>
      <c r="T224" t="s">
        <v>467</v>
      </c>
      <c r="U224"/>
      <c r="V224" t="s">
        <v>64</v>
      </c>
      <c r="W224">
        <v>1</v>
      </c>
      <c r="X224" t="s">
        <v>625</v>
      </c>
      <c r="Y224" t="s">
        <v>644</v>
      </c>
      <c r="Z224" t="s">
        <v>645</v>
      </c>
      <c r="AA224" t="s">
        <v>68</v>
      </c>
      <c r="AB224" t="s">
        <v>69</v>
      </c>
      <c r="AC224" t="s">
        <v>70</v>
      </c>
      <c r="AD224">
        <v>10</v>
      </c>
      <c r="AE224" t="s">
        <v>646</v>
      </c>
      <c r="AF224">
        <v>11.98</v>
      </c>
      <c r="AG224">
        <v>11.98</v>
      </c>
      <c r="AH224">
        <v>1004248111</v>
      </c>
      <c r="AI224">
        <v>800100</v>
      </c>
      <c r="AJ224" t="s">
        <v>647</v>
      </c>
      <c r="AK224" t="s">
        <v>424</v>
      </c>
      <c r="AL224" t="s">
        <v>72</v>
      </c>
      <c r="AM224" t="s">
        <v>73</v>
      </c>
      <c r="AN224" s="1"/>
      <c r="AO224" s="59">
        <f t="shared" ref="AO224:AO287" si="25">MONTH(M224)</f>
        <v>2</v>
      </c>
      <c r="AP224" s="59" t="str">
        <f>VLOOKUP(AO224,Data!J:K,2,0)</f>
        <v>Februari</v>
      </c>
      <c r="AQ224" s="59">
        <f t="shared" si="21"/>
        <v>1</v>
      </c>
      <c r="AR224" s="60">
        <f t="shared" si="22"/>
        <v>2021</v>
      </c>
      <c r="AS224" s="60" t="str">
        <f>VLOOKUP(AD224,Data!D:E,2,0)</f>
        <v>Afval/Restafval</v>
      </c>
      <c r="AT224" s="61">
        <f>IF(X224="TON",IF(OR(LEFT(Z224,2)="TO",LEFT(Y224,2)="HA",Y224="TV ALG TON",Y224="AFVALBEL-TON",Y224="TANKW1-TON"),0,W224*1000),IF(OR(X224="KG",X224="LTR"),IF(OR(LEFT(Y224,2)="R ",LEFT(Y224,2)="HA",LEFT(Y224,2)="VK",LEFT(Z224,2)="TO"),0,W224),IF(X224="M3",VLOOKUP(Z224,Data!A:B,2,0)*W224,IF(AND(OR(X224="KEER",X224="STUK"),OR(LEFT(Y224,2)="LE",LEFT(Y224,2)="EL",LEFT(Y224,2)="LV")),VLOOKUP(Z224,Data!A:B,2,0)*W224,IF(X224="MAAND",IF(LEFT(Z224,2)="AB",IF(OR(LEFT(Y224,3)="AB ",LEFT(Y224,3)="ABW"),0,VLOOKUP(Z224,Data!A:B,2,0)*W224*VLOOKUP(AJ224,Data!G:H,2,0)*((N224-M224+1)/30.4)),0),0)))))</f>
        <v>22.086842105263159</v>
      </c>
      <c r="AU224" s="62">
        <f t="shared" si="23"/>
        <v>11.98</v>
      </c>
      <c r="AV224" s="62">
        <f t="shared" si="24"/>
        <v>0</v>
      </c>
      <c r="AW224" s="47" t="str">
        <f>IFERROR(VLOOKUP(AS224,Data!M:S,2,0),"nee")</f>
        <v>ja</v>
      </c>
      <c r="AX224" s="63">
        <f>IF(facturen[[#This Row],[TNO gecertificeerd]]="nee",0,VLOOKUP(AS224,Data!M:S,3,0)*(AT224/1000))</f>
        <v>0</v>
      </c>
      <c r="AY224" s="63">
        <f>IF(facturen[[#This Row],[TNO gecertificeerd]]="nee",0,VLOOKUP(AS224,Data!M:S,4,0)*AT224)</f>
        <v>1.1043421052631579</v>
      </c>
      <c r="AZ224" s="63">
        <f>IF(facturen[[#This Row],[TNO gecertificeerd]]="nee",0,VLOOKUP(AS224,Data!M:S,5,0)*AT224)</f>
        <v>7.9512631578947373</v>
      </c>
      <c r="BA224" s="63">
        <f>IF(facturen[[#This Row],[TNO gecertificeerd]]="nee",0,VLOOKUP(AS224,Data!M:S,6,0)*AT224)</f>
        <v>8.1721315789473685</v>
      </c>
      <c r="BB224" s="63">
        <f>IF(facturen[[#This Row],[TNO gecertificeerd]]="nee",0,VLOOKUP(AS224,Data!M:S,7,0)*AT224)</f>
        <v>4.859105263157895</v>
      </c>
    </row>
    <row r="225" spans="1:54" x14ac:dyDescent="0.2">
      <c r="A225">
        <v>474431</v>
      </c>
      <c r="B225">
        <v>474478</v>
      </c>
      <c r="C225" t="s">
        <v>131</v>
      </c>
      <c r="D225" t="s">
        <v>257</v>
      </c>
      <c r="E225" t="s">
        <v>56</v>
      </c>
      <c r="F225">
        <v>1</v>
      </c>
      <c r="G225" t="s">
        <v>131</v>
      </c>
      <c r="H225" t="s">
        <v>132</v>
      </c>
      <c r="I225" t="s">
        <v>133</v>
      </c>
      <c r="J225" t="s">
        <v>59</v>
      </c>
      <c r="K225" t="s">
        <v>674</v>
      </c>
      <c r="L225" t="s">
        <v>413</v>
      </c>
      <c r="M225" s="57">
        <v>44256</v>
      </c>
      <c r="N225" s="57">
        <v>44286</v>
      </c>
      <c r="O225" t="s">
        <v>135</v>
      </c>
      <c r="P225">
        <v>1601010</v>
      </c>
      <c r="Q225" t="s">
        <v>465</v>
      </c>
      <c r="R225">
        <v>200301</v>
      </c>
      <c r="S225"/>
      <c r="T225" t="s">
        <v>467</v>
      </c>
      <c r="U225"/>
      <c r="V225" t="s">
        <v>64</v>
      </c>
      <c r="W225">
        <v>1</v>
      </c>
      <c r="X225" t="s">
        <v>625</v>
      </c>
      <c r="Y225" t="s">
        <v>644</v>
      </c>
      <c r="Z225" t="s">
        <v>645</v>
      </c>
      <c r="AA225" t="s">
        <v>68</v>
      </c>
      <c r="AB225" t="s">
        <v>69</v>
      </c>
      <c r="AC225" t="s">
        <v>70</v>
      </c>
      <c r="AD225">
        <v>10</v>
      </c>
      <c r="AE225" t="s">
        <v>646</v>
      </c>
      <c r="AF225">
        <v>11.98</v>
      </c>
      <c r="AG225">
        <v>11.98</v>
      </c>
      <c r="AH225">
        <v>1004318104</v>
      </c>
      <c r="AI225">
        <v>800100</v>
      </c>
      <c r="AJ225" t="s">
        <v>647</v>
      </c>
      <c r="AK225" t="s">
        <v>675</v>
      </c>
      <c r="AL225" t="s">
        <v>72</v>
      </c>
      <c r="AM225" t="s">
        <v>73</v>
      </c>
      <c r="AN225" s="1"/>
      <c r="AO225" s="59">
        <f t="shared" si="25"/>
        <v>3</v>
      </c>
      <c r="AP225" s="59" t="str">
        <f>VLOOKUP(AO225,Data!J:K,2,0)</f>
        <v>Maart</v>
      </c>
      <c r="AQ225" s="59">
        <f t="shared" si="21"/>
        <v>1</v>
      </c>
      <c r="AR225" s="60">
        <f t="shared" si="22"/>
        <v>2021</v>
      </c>
      <c r="AS225" s="60" t="str">
        <f>VLOOKUP(AD225,Data!D:E,2,0)</f>
        <v>Afval/Restafval</v>
      </c>
      <c r="AT225" s="61">
        <f>IF(X225="TON",IF(OR(LEFT(Z225,2)="TO",LEFT(Y225,2)="HA",Y225="TV ALG TON",Y225="AFVALBEL-TON",Y225="TANKW1-TON"),0,W225*1000),IF(OR(X225="KG",X225="LTR"),IF(OR(LEFT(Y225,2)="R ",LEFT(Y225,2)="HA",LEFT(Y225,2)="VK",LEFT(Z225,2)="TO"),0,W225),IF(X225="M3",VLOOKUP(Z225,Data!A:B,2,0)*W225,IF(AND(OR(X225="KEER",X225="STUK"),OR(LEFT(Y225,2)="LE",LEFT(Y225,2)="EL",LEFT(Y225,2)="LV")),VLOOKUP(Z225,Data!A:B,2,0)*W225,IF(X225="MAAND",IF(LEFT(Z225,2)="AB",IF(OR(LEFT(Y225,3)="AB ",LEFT(Y225,3)="ABW"),0,VLOOKUP(Z225,Data!A:B,2,0)*W225*VLOOKUP(AJ225,Data!G:H,2,0)*((N225-M225+1)/30.4)),0),0)))))</f>
        <v>24.453289473684215</v>
      </c>
      <c r="AU225" s="62">
        <f t="shared" si="23"/>
        <v>11.98</v>
      </c>
      <c r="AV225" s="62">
        <f t="shared" si="24"/>
        <v>0</v>
      </c>
      <c r="AW225" s="47" t="str">
        <f>IFERROR(VLOOKUP(AS225,Data!M:S,2,0),"nee")</f>
        <v>ja</v>
      </c>
      <c r="AX225" s="63">
        <f>IF(facturen[[#This Row],[TNO gecertificeerd]]="nee",0,VLOOKUP(AS225,Data!M:S,3,0)*(AT225/1000))</f>
        <v>0</v>
      </c>
      <c r="AY225" s="63">
        <f>IF(facturen[[#This Row],[TNO gecertificeerd]]="nee",0,VLOOKUP(AS225,Data!M:S,4,0)*AT225)</f>
        <v>1.2226644736842109</v>
      </c>
      <c r="AZ225" s="63">
        <f>IF(facturen[[#This Row],[TNO gecertificeerd]]="nee",0,VLOOKUP(AS225,Data!M:S,5,0)*AT225)</f>
        <v>8.8031842105263163</v>
      </c>
      <c r="BA225" s="63">
        <f>IF(facturen[[#This Row],[TNO gecertificeerd]]="nee",0,VLOOKUP(AS225,Data!M:S,6,0)*AT225)</f>
        <v>9.0477171052631586</v>
      </c>
      <c r="BB225" s="63">
        <f>IF(facturen[[#This Row],[TNO gecertificeerd]]="nee",0,VLOOKUP(AS225,Data!M:S,7,0)*AT225)</f>
        <v>5.3797236842105276</v>
      </c>
    </row>
    <row r="226" spans="1:54" x14ac:dyDescent="0.2">
      <c r="A226">
        <v>474431</v>
      </c>
      <c r="B226">
        <v>474478</v>
      </c>
      <c r="C226" t="s">
        <v>131</v>
      </c>
      <c r="D226" t="s">
        <v>257</v>
      </c>
      <c r="E226" t="s">
        <v>56</v>
      </c>
      <c r="F226">
        <v>1</v>
      </c>
      <c r="G226" t="s">
        <v>131</v>
      </c>
      <c r="H226" t="s">
        <v>132</v>
      </c>
      <c r="I226" t="s">
        <v>133</v>
      </c>
      <c r="J226" t="s">
        <v>59</v>
      </c>
      <c r="K226" t="s">
        <v>674</v>
      </c>
      <c r="L226" t="s">
        <v>413</v>
      </c>
      <c r="M226" s="57">
        <v>44287</v>
      </c>
      <c r="N226" s="57">
        <v>44316</v>
      </c>
      <c r="O226" t="s">
        <v>135</v>
      </c>
      <c r="P226">
        <v>1601010</v>
      </c>
      <c r="Q226" t="s">
        <v>465</v>
      </c>
      <c r="R226">
        <v>200301</v>
      </c>
      <c r="S226"/>
      <c r="T226" t="s">
        <v>467</v>
      </c>
      <c r="U226"/>
      <c r="V226" t="s">
        <v>64</v>
      </c>
      <c r="W226">
        <v>1</v>
      </c>
      <c r="X226" t="s">
        <v>625</v>
      </c>
      <c r="Y226" t="s">
        <v>644</v>
      </c>
      <c r="Z226" t="s">
        <v>645</v>
      </c>
      <c r="AA226" t="s">
        <v>68</v>
      </c>
      <c r="AB226" t="s">
        <v>69</v>
      </c>
      <c r="AC226" t="s">
        <v>70</v>
      </c>
      <c r="AD226">
        <v>10</v>
      </c>
      <c r="AE226" t="s">
        <v>646</v>
      </c>
      <c r="AF226">
        <v>11.98</v>
      </c>
      <c r="AG226">
        <v>11.98</v>
      </c>
      <c r="AH226">
        <v>1004429006</v>
      </c>
      <c r="AI226">
        <v>800100</v>
      </c>
      <c r="AJ226" t="s">
        <v>647</v>
      </c>
      <c r="AK226" t="s">
        <v>676</v>
      </c>
      <c r="AL226" t="s">
        <v>72</v>
      </c>
      <c r="AM226" t="s">
        <v>73</v>
      </c>
      <c r="AN226" s="1"/>
      <c r="AO226" s="59">
        <f t="shared" si="25"/>
        <v>4</v>
      </c>
      <c r="AP226" s="59" t="str">
        <f>VLOOKUP(AO226,Data!J:K,2,0)</f>
        <v>April</v>
      </c>
      <c r="AQ226" s="59">
        <f t="shared" si="21"/>
        <v>2</v>
      </c>
      <c r="AR226" s="60">
        <f t="shared" si="22"/>
        <v>2021</v>
      </c>
      <c r="AS226" s="60" t="str">
        <f>VLOOKUP(AD226,Data!D:E,2,0)</f>
        <v>Afval/Restafval</v>
      </c>
      <c r="AT226" s="61">
        <f>IF(X226="TON",IF(OR(LEFT(Z226,2)="TO",LEFT(Y226,2)="HA",Y226="TV ALG TON",Y226="AFVALBEL-TON",Y226="TANKW1-TON"),0,W226*1000),IF(OR(X226="KG",X226="LTR"),IF(OR(LEFT(Y226,2)="R ",LEFT(Y226,2)="HA",LEFT(Y226,2)="VK",LEFT(Z226,2)="TO"),0,W226),IF(X226="M3",VLOOKUP(Z226,Data!A:B,2,0)*W226,IF(AND(OR(X226="KEER",X226="STUK"),OR(LEFT(Y226,2)="LE",LEFT(Y226,2)="EL",LEFT(Y226,2)="LV")),VLOOKUP(Z226,Data!A:B,2,0)*W226,IF(X226="MAAND",IF(LEFT(Z226,2)="AB",IF(OR(LEFT(Y226,3)="AB ",LEFT(Y226,3)="ABW"),0,VLOOKUP(Z226,Data!A:B,2,0)*W226*VLOOKUP(AJ226,Data!G:H,2,0)*((N226-M226+1)/30.4)),0),0)))))</f>
        <v>23.664473684210527</v>
      </c>
      <c r="AU226" s="62">
        <f t="shared" si="23"/>
        <v>11.98</v>
      </c>
      <c r="AV226" s="62">
        <f t="shared" si="24"/>
        <v>0</v>
      </c>
      <c r="AW226" s="47" t="str">
        <f>IFERROR(VLOOKUP(AS226,Data!M:S,2,0),"nee")</f>
        <v>ja</v>
      </c>
      <c r="AX226" s="63">
        <f>IF(facturen[[#This Row],[TNO gecertificeerd]]="nee",0,VLOOKUP(AS226,Data!M:S,3,0)*(AT226/1000))</f>
        <v>0</v>
      </c>
      <c r="AY226" s="63">
        <f>IF(facturen[[#This Row],[TNO gecertificeerd]]="nee",0,VLOOKUP(AS226,Data!M:S,4,0)*AT226)</f>
        <v>1.1832236842105264</v>
      </c>
      <c r="AZ226" s="63">
        <f>IF(facturen[[#This Row],[TNO gecertificeerd]]="nee",0,VLOOKUP(AS226,Data!M:S,5,0)*AT226)</f>
        <v>8.5192105263157902</v>
      </c>
      <c r="BA226" s="63">
        <f>IF(facturen[[#This Row],[TNO gecertificeerd]]="nee",0,VLOOKUP(AS226,Data!M:S,6,0)*AT226)</f>
        <v>8.7558552631578959</v>
      </c>
      <c r="BB226" s="63">
        <f>IF(facturen[[#This Row],[TNO gecertificeerd]]="nee",0,VLOOKUP(AS226,Data!M:S,7,0)*AT226)</f>
        <v>5.2061842105263159</v>
      </c>
    </row>
    <row r="227" spans="1:54" x14ac:dyDescent="0.2">
      <c r="A227">
        <v>474431</v>
      </c>
      <c r="B227">
        <v>474478</v>
      </c>
      <c r="C227" t="s">
        <v>131</v>
      </c>
      <c r="D227" t="s">
        <v>257</v>
      </c>
      <c r="E227" t="s">
        <v>56</v>
      </c>
      <c r="F227">
        <v>1</v>
      </c>
      <c r="G227" t="s">
        <v>131</v>
      </c>
      <c r="H227" t="s">
        <v>132</v>
      </c>
      <c r="I227" t="s">
        <v>133</v>
      </c>
      <c r="J227" t="s">
        <v>59</v>
      </c>
      <c r="K227" t="s">
        <v>674</v>
      </c>
      <c r="L227" t="s">
        <v>413</v>
      </c>
      <c r="M227" s="57">
        <v>44317</v>
      </c>
      <c r="N227" s="57">
        <v>44347</v>
      </c>
      <c r="O227" t="s">
        <v>135</v>
      </c>
      <c r="P227">
        <v>1601010</v>
      </c>
      <c r="Q227" t="s">
        <v>465</v>
      </c>
      <c r="R227">
        <v>200301</v>
      </c>
      <c r="S227"/>
      <c r="T227" t="s">
        <v>467</v>
      </c>
      <c r="U227"/>
      <c r="V227" t="s">
        <v>64</v>
      </c>
      <c r="W227">
        <v>1</v>
      </c>
      <c r="X227" t="s">
        <v>625</v>
      </c>
      <c r="Y227" t="s">
        <v>644</v>
      </c>
      <c r="Z227" t="s">
        <v>645</v>
      </c>
      <c r="AA227" t="s">
        <v>68</v>
      </c>
      <c r="AB227" t="s">
        <v>69</v>
      </c>
      <c r="AC227" t="s">
        <v>70</v>
      </c>
      <c r="AD227">
        <v>10</v>
      </c>
      <c r="AE227" t="s">
        <v>646</v>
      </c>
      <c r="AF227">
        <v>11.98</v>
      </c>
      <c r="AG227">
        <v>11.98</v>
      </c>
      <c r="AH227">
        <v>1004493829</v>
      </c>
      <c r="AI227">
        <v>800100</v>
      </c>
      <c r="AJ227" t="s">
        <v>647</v>
      </c>
      <c r="AK227" t="s">
        <v>677</v>
      </c>
      <c r="AL227" t="s">
        <v>72</v>
      </c>
      <c r="AM227" t="s">
        <v>73</v>
      </c>
      <c r="AN227" s="1"/>
      <c r="AO227" s="59">
        <f t="shared" si="25"/>
        <v>5</v>
      </c>
      <c r="AP227" s="59" t="str">
        <f>VLOOKUP(AO227,Data!J:K,2,0)</f>
        <v>Mei</v>
      </c>
      <c r="AQ227" s="59">
        <f t="shared" si="21"/>
        <v>2</v>
      </c>
      <c r="AR227" s="60">
        <f t="shared" si="22"/>
        <v>2021</v>
      </c>
      <c r="AS227" s="60" t="str">
        <f>VLOOKUP(AD227,Data!D:E,2,0)</f>
        <v>Afval/Restafval</v>
      </c>
      <c r="AT227" s="61">
        <f>IF(X227="TON",IF(OR(LEFT(Z227,2)="TO",LEFT(Y227,2)="HA",Y227="TV ALG TON",Y227="AFVALBEL-TON",Y227="TANKW1-TON"),0,W227*1000),IF(OR(X227="KG",X227="LTR"),IF(OR(LEFT(Y227,2)="R ",LEFT(Y227,2)="HA",LEFT(Y227,2)="VK",LEFT(Z227,2)="TO"),0,W227),IF(X227="M3",VLOOKUP(Z227,Data!A:B,2,0)*W227,IF(AND(OR(X227="KEER",X227="STUK"),OR(LEFT(Y227,2)="LE",LEFT(Y227,2)="EL",LEFT(Y227,2)="LV")),VLOOKUP(Z227,Data!A:B,2,0)*W227,IF(X227="MAAND",IF(LEFT(Z227,2)="AB",IF(OR(LEFT(Y227,3)="AB ",LEFT(Y227,3)="ABW"),0,VLOOKUP(Z227,Data!A:B,2,0)*W227*VLOOKUP(AJ227,Data!G:H,2,0)*((N227-M227+1)/30.4)),0),0)))))</f>
        <v>24.453289473684215</v>
      </c>
      <c r="AU227" s="62">
        <f t="shared" si="23"/>
        <v>11.98</v>
      </c>
      <c r="AV227" s="62">
        <f t="shared" si="24"/>
        <v>0</v>
      </c>
      <c r="AW227" s="47" t="str">
        <f>IFERROR(VLOOKUP(AS227,Data!M:S,2,0),"nee")</f>
        <v>ja</v>
      </c>
      <c r="AX227" s="63">
        <f>IF(facturen[[#This Row],[TNO gecertificeerd]]="nee",0,VLOOKUP(AS227,Data!M:S,3,0)*(AT227/1000))</f>
        <v>0</v>
      </c>
      <c r="AY227" s="63">
        <f>IF(facturen[[#This Row],[TNO gecertificeerd]]="nee",0,VLOOKUP(AS227,Data!M:S,4,0)*AT227)</f>
        <v>1.2226644736842109</v>
      </c>
      <c r="AZ227" s="63">
        <f>IF(facturen[[#This Row],[TNO gecertificeerd]]="nee",0,VLOOKUP(AS227,Data!M:S,5,0)*AT227)</f>
        <v>8.8031842105263163</v>
      </c>
      <c r="BA227" s="63">
        <f>IF(facturen[[#This Row],[TNO gecertificeerd]]="nee",0,VLOOKUP(AS227,Data!M:S,6,0)*AT227)</f>
        <v>9.0477171052631586</v>
      </c>
      <c r="BB227" s="63">
        <f>IF(facturen[[#This Row],[TNO gecertificeerd]]="nee",0,VLOOKUP(AS227,Data!M:S,7,0)*AT227)</f>
        <v>5.3797236842105276</v>
      </c>
    </row>
    <row r="228" spans="1:54" x14ac:dyDescent="0.2">
      <c r="A228">
        <v>474431</v>
      </c>
      <c r="B228">
        <v>474478</v>
      </c>
      <c r="C228" t="s">
        <v>131</v>
      </c>
      <c r="D228" t="s">
        <v>257</v>
      </c>
      <c r="E228" t="s">
        <v>56</v>
      </c>
      <c r="F228">
        <v>1</v>
      </c>
      <c r="G228" t="s">
        <v>131</v>
      </c>
      <c r="H228" t="s">
        <v>132</v>
      </c>
      <c r="I228" t="s">
        <v>133</v>
      </c>
      <c r="J228" t="s">
        <v>59</v>
      </c>
      <c r="K228" t="s">
        <v>674</v>
      </c>
      <c r="L228" t="s">
        <v>413</v>
      </c>
      <c r="M228" s="57">
        <v>44348</v>
      </c>
      <c r="N228" s="57">
        <v>44377</v>
      </c>
      <c r="O228" t="s">
        <v>135</v>
      </c>
      <c r="P228">
        <v>1601010</v>
      </c>
      <c r="Q228" t="s">
        <v>465</v>
      </c>
      <c r="R228">
        <v>200301</v>
      </c>
      <c r="S228"/>
      <c r="T228" t="s">
        <v>467</v>
      </c>
      <c r="U228"/>
      <c r="V228" t="s">
        <v>64</v>
      </c>
      <c r="W228">
        <v>1</v>
      </c>
      <c r="X228" t="s">
        <v>625</v>
      </c>
      <c r="Y228" t="s">
        <v>644</v>
      </c>
      <c r="Z228" t="s">
        <v>645</v>
      </c>
      <c r="AA228" t="s">
        <v>68</v>
      </c>
      <c r="AB228" t="s">
        <v>69</v>
      </c>
      <c r="AC228" t="s">
        <v>70</v>
      </c>
      <c r="AD228">
        <v>10</v>
      </c>
      <c r="AE228" t="s">
        <v>646</v>
      </c>
      <c r="AF228">
        <v>11.98</v>
      </c>
      <c r="AG228">
        <v>11.98</v>
      </c>
      <c r="AH228">
        <v>1004542502</v>
      </c>
      <c r="AI228">
        <v>800100</v>
      </c>
      <c r="AJ228" t="s">
        <v>647</v>
      </c>
      <c r="AK228" t="s">
        <v>678</v>
      </c>
      <c r="AL228" t="s">
        <v>72</v>
      </c>
      <c r="AM228" t="s">
        <v>73</v>
      </c>
      <c r="AN228" s="1"/>
      <c r="AO228" s="59">
        <f t="shared" si="25"/>
        <v>6</v>
      </c>
      <c r="AP228" s="59" t="str">
        <f>VLOOKUP(AO228,Data!J:K,2,0)</f>
        <v>Juni</v>
      </c>
      <c r="AQ228" s="59">
        <f t="shared" si="21"/>
        <v>2</v>
      </c>
      <c r="AR228" s="60">
        <f t="shared" si="22"/>
        <v>2021</v>
      </c>
      <c r="AS228" s="60" t="str">
        <f>VLOOKUP(AD228,Data!D:E,2,0)</f>
        <v>Afval/Restafval</v>
      </c>
      <c r="AT228" s="61">
        <f>IF(X228="TON",IF(OR(LEFT(Z228,2)="TO",LEFT(Y228,2)="HA",Y228="TV ALG TON",Y228="AFVALBEL-TON",Y228="TANKW1-TON"),0,W228*1000),IF(OR(X228="KG",X228="LTR"),IF(OR(LEFT(Y228,2)="R ",LEFT(Y228,2)="HA",LEFT(Y228,2)="VK",LEFT(Z228,2)="TO"),0,W228),IF(X228="M3",VLOOKUP(Z228,Data!A:B,2,0)*W228,IF(AND(OR(X228="KEER",X228="STUK"),OR(LEFT(Y228,2)="LE",LEFT(Y228,2)="EL",LEFT(Y228,2)="LV")),VLOOKUP(Z228,Data!A:B,2,0)*W228,IF(X228="MAAND",IF(LEFT(Z228,2)="AB",IF(OR(LEFT(Y228,3)="AB ",LEFT(Y228,3)="ABW"),0,VLOOKUP(Z228,Data!A:B,2,0)*W228*VLOOKUP(AJ228,Data!G:H,2,0)*((N228-M228+1)/30.4)),0),0)))))</f>
        <v>23.664473684210527</v>
      </c>
      <c r="AU228" s="62">
        <f t="shared" si="23"/>
        <v>11.98</v>
      </c>
      <c r="AV228" s="62">
        <f t="shared" si="24"/>
        <v>0</v>
      </c>
      <c r="AW228" s="47" t="str">
        <f>IFERROR(VLOOKUP(AS228,Data!M:S,2,0),"nee")</f>
        <v>ja</v>
      </c>
      <c r="AX228" s="63">
        <f>IF(facturen[[#This Row],[TNO gecertificeerd]]="nee",0,VLOOKUP(AS228,Data!M:S,3,0)*(AT228/1000))</f>
        <v>0</v>
      </c>
      <c r="AY228" s="63">
        <f>IF(facturen[[#This Row],[TNO gecertificeerd]]="nee",0,VLOOKUP(AS228,Data!M:S,4,0)*AT228)</f>
        <v>1.1832236842105264</v>
      </c>
      <c r="AZ228" s="63">
        <f>IF(facturen[[#This Row],[TNO gecertificeerd]]="nee",0,VLOOKUP(AS228,Data!M:S,5,0)*AT228)</f>
        <v>8.5192105263157902</v>
      </c>
      <c r="BA228" s="63">
        <f>IF(facturen[[#This Row],[TNO gecertificeerd]]="nee",0,VLOOKUP(AS228,Data!M:S,6,0)*AT228)</f>
        <v>8.7558552631578959</v>
      </c>
      <c r="BB228" s="63">
        <f>IF(facturen[[#This Row],[TNO gecertificeerd]]="nee",0,VLOOKUP(AS228,Data!M:S,7,0)*AT228)</f>
        <v>5.2061842105263159</v>
      </c>
    </row>
    <row r="229" spans="1:54" x14ac:dyDescent="0.2">
      <c r="A229">
        <v>474431</v>
      </c>
      <c r="B229">
        <v>474478</v>
      </c>
      <c r="C229" t="s">
        <v>131</v>
      </c>
      <c r="D229" t="s">
        <v>257</v>
      </c>
      <c r="E229" t="s">
        <v>56</v>
      </c>
      <c r="F229">
        <v>1</v>
      </c>
      <c r="G229" t="s">
        <v>131</v>
      </c>
      <c r="H229" t="s">
        <v>132</v>
      </c>
      <c r="I229" t="s">
        <v>133</v>
      </c>
      <c r="J229" t="s">
        <v>59</v>
      </c>
      <c r="K229" t="s">
        <v>674</v>
      </c>
      <c r="L229" t="s">
        <v>413</v>
      </c>
      <c r="M229" s="57">
        <v>44378</v>
      </c>
      <c r="N229" s="57">
        <v>44408</v>
      </c>
      <c r="O229" t="s">
        <v>135</v>
      </c>
      <c r="P229">
        <v>1601010</v>
      </c>
      <c r="Q229" t="s">
        <v>465</v>
      </c>
      <c r="R229">
        <v>200301</v>
      </c>
      <c r="S229"/>
      <c r="T229" t="s">
        <v>467</v>
      </c>
      <c r="U229"/>
      <c r="V229" t="s">
        <v>64</v>
      </c>
      <c r="W229">
        <v>1</v>
      </c>
      <c r="X229" t="s">
        <v>625</v>
      </c>
      <c r="Y229" t="s">
        <v>644</v>
      </c>
      <c r="Z229" t="s">
        <v>645</v>
      </c>
      <c r="AA229" t="s">
        <v>68</v>
      </c>
      <c r="AB229" t="s">
        <v>69</v>
      </c>
      <c r="AC229" t="s">
        <v>70</v>
      </c>
      <c r="AD229">
        <v>10</v>
      </c>
      <c r="AE229" t="s">
        <v>646</v>
      </c>
      <c r="AF229">
        <v>11.98</v>
      </c>
      <c r="AG229">
        <v>11.98</v>
      </c>
      <c r="AH229">
        <v>1004659075</v>
      </c>
      <c r="AI229">
        <v>800100</v>
      </c>
      <c r="AJ229" t="s">
        <v>647</v>
      </c>
      <c r="AK229" t="s">
        <v>679</v>
      </c>
      <c r="AL229" t="s">
        <v>72</v>
      </c>
      <c r="AM229" t="s">
        <v>73</v>
      </c>
      <c r="AN229" s="1"/>
      <c r="AO229" s="59">
        <f t="shared" si="25"/>
        <v>7</v>
      </c>
      <c r="AP229" s="59" t="str">
        <f>VLOOKUP(AO229,Data!J:K,2,0)</f>
        <v>Juli</v>
      </c>
      <c r="AQ229" s="59">
        <f t="shared" si="21"/>
        <v>3</v>
      </c>
      <c r="AR229" s="60">
        <f t="shared" si="22"/>
        <v>2021</v>
      </c>
      <c r="AS229" s="60" t="str">
        <f>VLOOKUP(AD229,Data!D:E,2,0)</f>
        <v>Afval/Restafval</v>
      </c>
      <c r="AT229" s="61">
        <f>IF(X229="TON",IF(OR(LEFT(Z229,2)="TO",LEFT(Y229,2)="HA",Y229="TV ALG TON",Y229="AFVALBEL-TON",Y229="TANKW1-TON"),0,W229*1000),IF(OR(X229="KG",X229="LTR"),IF(OR(LEFT(Y229,2)="R ",LEFT(Y229,2)="HA",LEFT(Y229,2)="VK",LEFT(Z229,2)="TO"),0,W229),IF(X229="M3",VLOOKUP(Z229,Data!A:B,2,0)*W229,IF(AND(OR(X229="KEER",X229="STUK"),OR(LEFT(Y229,2)="LE",LEFT(Y229,2)="EL",LEFT(Y229,2)="LV")),VLOOKUP(Z229,Data!A:B,2,0)*W229,IF(X229="MAAND",IF(LEFT(Z229,2)="AB",IF(OR(LEFT(Y229,3)="AB ",LEFT(Y229,3)="ABW"),0,VLOOKUP(Z229,Data!A:B,2,0)*W229*VLOOKUP(AJ229,Data!G:H,2,0)*((N229-M229+1)/30.4)),0),0)))))</f>
        <v>24.453289473684215</v>
      </c>
      <c r="AU229" s="62">
        <f t="shared" si="23"/>
        <v>11.98</v>
      </c>
      <c r="AV229" s="62">
        <f t="shared" si="24"/>
        <v>0</v>
      </c>
      <c r="AW229" s="47" t="str">
        <f>IFERROR(VLOOKUP(AS229,Data!M:S,2,0),"nee")</f>
        <v>ja</v>
      </c>
      <c r="AX229" s="63">
        <f>IF(facturen[[#This Row],[TNO gecertificeerd]]="nee",0,VLOOKUP(AS229,Data!M:S,3,0)*(AT229/1000))</f>
        <v>0</v>
      </c>
      <c r="AY229" s="63">
        <f>IF(facturen[[#This Row],[TNO gecertificeerd]]="nee",0,VLOOKUP(AS229,Data!M:S,4,0)*AT229)</f>
        <v>1.2226644736842109</v>
      </c>
      <c r="AZ229" s="63">
        <f>IF(facturen[[#This Row],[TNO gecertificeerd]]="nee",0,VLOOKUP(AS229,Data!M:S,5,0)*AT229)</f>
        <v>8.8031842105263163</v>
      </c>
      <c r="BA229" s="63">
        <f>IF(facturen[[#This Row],[TNO gecertificeerd]]="nee",0,VLOOKUP(AS229,Data!M:S,6,0)*AT229)</f>
        <v>9.0477171052631586</v>
      </c>
      <c r="BB229" s="63">
        <f>IF(facturen[[#This Row],[TNO gecertificeerd]]="nee",0,VLOOKUP(AS229,Data!M:S,7,0)*AT229)</f>
        <v>5.3797236842105276</v>
      </c>
    </row>
    <row r="230" spans="1:54" x14ac:dyDescent="0.2">
      <c r="A230">
        <v>474431</v>
      </c>
      <c r="B230">
        <v>474478</v>
      </c>
      <c r="C230" t="s">
        <v>131</v>
      </c>
      <c r="D230" t="s">
        <v>257</v>
      </c>
      <c r="E230" t="s">
        <v>56</v>
      </c>
      <c r="F230">
        <v>1</v>
      </c>
      <c r="G230" t="s">
        <v>131</v>
      </c>
      <c r="H230" t="s">
        <v>132</v>
      </c>
      <c r="I230" t="s">
        <v>133</v>
      </c>
      <c r="J230" t="s">
        <v>59</v>
      </c>
      <c r="K230" t="s">
        <v>674</v>
      </c>
      <c r="L230" t="s">
        <v>413</v>
      </c>
      <c r="M230" s="57">
        <v>44409</v>
      </c>
      <c r="N230" s="57">
        <v>44439</v>
      </c>
      <c r="O230" t="s">
        <v>135</v>
      </c>
      <c r="P230">
        <v>1601010</v>
      </c>
      <c r="Q230" t="s">
        <v>465</v>
      </c>
      <c r="R230">
        <v>200301</v>
      </c>
      <c r="S230"/>
      <c r="T230" t="s">
        <v>467</v>
      </c>
      <c r="U230"/>
      <c r="V230" t="s">
        <v>64</v>
      </c>
      <c r="W230">
        <v>1</v>
      </c>
      <c r="X230" t="s">
        <v>625</v>
      </c>
      <c r="Y230" t="s">
        <v>644</v>
      </c>
      <c r="Z230" t="s">
        <v>645</v>
      </c>
      <c r="AA230" t="s">
        <v>68</v>
      </c>
      <c r="AB230" t="s">
        <v>69</v>
      </c>
      <c r="AC230" t="s">
        <v>70</v>
      </c>
      <c r="AD230">
        <v>10</v>
      </c>
      <c r="AE230" t="s">
        <v>646</v>
      </c>
      <c r="AF230">
        <v>11.98</v>
      </c>
      <c r="AG230">
        <v>11.98</v>
      </c>
      <c r="AH230">
        <v>1004731850</v>
      </c>
      <c r="AI230">
        <v>800100</v>
      </c>
      <c r="AJ230" t="s">
        <v>647</v>
      </c>
      <c r="AK230" t="s">
        <v>680</v>
      </c>
      <c r="AL230" t="s">
        <v>72</v>
      </c>
      <c r="AM230" t="s">
        <v>73</v>
      </c>
      <c r="AN230" s="1"/>
      <c r="AO230" s="59">
        <f t="shared" si="25"/>
        <v>8</v>
      </c>
      <c r="AP230" s="59" t="str">
        <f>VLOOKUP(AO230,Data!J:K,2,0)</f>
        <v>Augustus</v>
      </c>
      <c r="AQ230" s="59">
        <f t="shared" si="21"/>
        <v>3</v>
      </c>
      <c r="AR230" s="60">
        <f t="shared" si="22"/>
        <v>2021</v>
      </c>
      <c r="AS230" s="60" t="str">
        <f>VLOOKUP(AD230,Data!D:E,2,0)</f>
        <v>Afval/Restafval</v>
      </c>
      <c r="AT230" s="61">
        <f>IF(X230="TON",IF(OR(LEFT(Z230,2)="TO",LEFT(Y230,2)="HA",Y230="TV ALG TON",Y230="AFVALBEL-TON",Y230="TANKW1-TON"),0,W230*1000),IF(OR(X230="KG",X230="LTR"),IF(OR(LEFT(Y230,2)="R ",LEFT(Y230,2)="HA",LEFT(Y230,2)="VK",LEFT(Z230,2)="TO"),0,W230),IF(X230="M3",VLOOKUP(Z230,Data!A:B,2,0)*W230,IF(AND(OR(X230="KEER",X230="STUK"),OR(LEFT(Y230,2)="LE",LEFT(Y230,2)="EL",LEFT(Y230,2)="LV")),VLOOKUP(Z230,Data!A:B,2,0)*W230,IF(X230="MAAND",IF(LEFT(Z230,2)="AB",IF(OR(LEFT(Y230,3)="AB ",LEFT(Y230,3)="ABW"),0,VLOOKUP(Z230,Data!A:B,2,0)*W230*VLOOKUP(AJ230,Data!G:H,2,0)*((N230-M230+1)/30.4)),0),0)))))</f>
        <v>24.453289473684215</v>
      </c>
      <c r="AU230" s="62">
        <f t="shared" si="23"/>
        <v>11.98</v>
      </c>
      <c r="AV230" s="62">
        <f t="shared" si="24"/>
        <v>0</v>
      </c>
      <c r="AW230" s="47" t="str">
        <f>IFERROR(VLOOKUP(AS230,Data!M:S,2,0),"nee")</f>
        <v>ja</v>
      </c>
      <c r="AX230" s="63">
        <f>IF(facturen[[#This Row],[TNO gecertificeerd]]="nee",0,VLOOKUP(AS230,Data!M:S,3,0)*(AT230/1000))</f>
        <v>0</v>
      </c>
      <c r="AY230" s="63">
        <f>IF(facturen[[#This Row],[TNO gecertificeerd]]="nee",0,VLOOKUP(AS230,Data!M:S,4,0)*AT230)</f>
        <v>1.2226644736842109</v>
      </c>
      <c r="AZ230" s="63">
        <f>IF(facturen[[#This Row],[TNO gecertificeerd]]="nee",0,VLOOKUP(AS230,Data!M:S,5,0)*AT230)</f>
        <v>8.8031842105263163</v>
      </c>
      <c r="BA230" s="63">
        <f>IF(facturen[[#This Row],[TNO gecertificeerd]]="nee",0,VLOOKUP(AS230,Data!M:S,6,0)*AT230)</f>
        <v>9.0477171052631586</v>
      </c>
      <c r="BB230" s="63">
        <f>IF(facturen[[#This Row],[TNO gecertificeerd]]="nee",0,VLOOKUP(AS230,Data!M:S,7,0)*AT230)</f>
        <v>5.3797236842105276</v>
      </c>
    </row>
    <row r="231" spans="1:54" x14ac:dyDescent="0.2">
      <c r="A231">
        <v>474431</v>
      </c>
      <c r="B231">
        <v>474478</v>
      </c>
      <c r="C231" t="s">
        <v>131</v>
      </c>
      <c r="D231" t="s">
        <v>257</v>
      </c>
      <c r="E231" t="s">
        <v>56</v>
      </c>
      <c r="F231">
        <v>1</v>
      </c>
      <c r="G231" t="s">
        <v>131</v>
      </c>
      <c r="H231" t="s">
        <v>132</v>
      </c>
      <c r="I231" t="s">
        <v>133</v>
      </c>
      <c r="J231" t="s">
        <v>59</v>
      </c>
      <c r="K231" t="s">
        <v>674</v>
      </c>
      <c r="L231" t="s">
        <v>413</v>
      </c>
      <c r="M231" s="57">
        <v>44440</v>
      </c>
      <c r="N231" s="57">
        <v>44469</v>
      </c>
      <c r="O231" t="s">
        <v>135</v>
      </c>
      <c r="P231">
        <v>1601010</v>
      </c>
      <c r="Q231" t="s">
        <v>465</v>
      </c>
      <c r="R231">
        <v>200301</v>
      </c>
      <c r="S231"/>
      <c r="T231" t="s">
        <v>467</v>
      </c>
      <c r="U231"/>
      <c r="V231" t="s">
        <v>64</v>
      </c>
      <c r="W231">
        <v>1</v>
      </c>
      <c r="X231" t="s">
        <v>625</v>
      </c>
      <c r="Y231" t="s">
        <v>644</v>
      </c>
      <c r="Z231" t="s">
        <v>645</v>
      </c>
      <c r="AA231" t="s">
        <v>68</v>
      </c>
      <c r="AB231" t="s">
        <v>69</v>
      </c>
      <c r="AC231" t="s">
        <v>70</v>
      </c>
      <c r="AD231">
        <v>10</v>
      </c>
      <c r="AE231" t="s">
        <v>646</v>
      </c>
      <c r="AF231">
        <v>11.98</v>
      </c>
      <c r="AG231">
        <v>11.98</v>
      </c>
      <c r="AH231">
        <v>1004806489</v>
      </c>
      <c r="AI231">
        <v>800100</v>
      </c>
      <c r="AJ231" t="s">
        <v>647</v>
      </c>
      <c r="AK231" t="s">
        <v>681</v>
      </c>
      <c r="AL231" t="s">
        <v>72</v>
      </c>
      <c r="AM231" t="s">
        <v>73</v>
      </c>
      <c r="AN231" s="1"/>
      <c r="AO231" s="59">
        <f t="shared" si="25"/>
        <v>9</v>
      </c>
      <c r="AP231" s="59" t="str">
        <f>VLOOKUP(AO231,Data!J:K,2,0)</f>
        <v>September</v>
      </c>
      <c r="AQ231" s="59">
        <f t="shared" si="21"/>
        <v>3</v>
      </c>
      <c r="AR231" s="60">
        <f t="shared" si="22"/>
        <v>2021</v>
      </c>
      <c r="AS231" s="60" t="str">
        <f>VLOOKUP(AD231,Data!D:E,2,0)</f>
        <v>Afval/Restafval</v>
      </c>
      <c r="AT231" s="61">
        <f>IF(X231="TON",IF(OR(LEFT(Z231,2)="TO",LEFT(Y231,2)="HA",Y231="TV ALG TON",Y231="AFVALBEL-TON",Y231="TANKW1-TON"),0,W231*1000),IF(OR(X231="KG",X231="LTR"),IF(OR(LEFT(Y231,2)="R ",LEFT(Y231,2)="HA",LEFT(Y231,2)="VK",LEFT(Z231,2)="TO"),0,W231),IF(X231="M3",VLOOKUP(Z231,Data!A:B,2,0)*W231,IF(AND(OR(X231="KEER",X231="STUK"),OR(LEFT(Y231,2)="LE",LEFT(Y231,2)="EL",LEFT(Y231,2)="LV")),VLOOKUP(Z231,Data!A:B,2,0)*W231,IF(X231="MAAND",IF(LEFT(Z231,2)="AB",IF(OR(LEFT(Y231,3)="AB ",LEFT(Y231,3)="ABW"),0,VLOOKUP(Z231,Data!A:B,2,0)*W231*VLOOKUP(AJ231,Data!G:H,2,0)*((N231-M231+1)/30.4)),0),0)))))</f>
        <v>23.664473684210527</v>
      </c>
      <c r="AU231" s="62">
        <f t="shared" si="23"/>
        <v>11.98</v>
      </c>
      <c r="AV231" s="62">
        <f t="shared" si="24"/>
        <v>0</v>
      </c>
      <c r="AW231" s="47" t="str">
        <f>IFERROR(VLOOKUP(AS231,Data!M:S,2,0),"nee")</f>
        <v>ja</v>
      </c>
      <c r="AX231" s="63">
        <f>IF(facturen[[#This Row],[TNO gecertificeerd]]="nee",0,VLOOKUP(AS231,Data!M:S,3,0)*(AT231/1000))</f>
        <v>0</v>
      </c>
      <c r="AY231" s="63">
        <f>IF(facturen[[#This Row],[TNO gecertificeerd]]="nee",0,VLOOKUP(AS231,Data!M:S,4,0)*AT231)</f>
        <v>1.1832236842105264</v>
      </c>
      <c r="AZ231" s="63">
        <f>IF(facturen[[#This Row],[TNO gecertificeerd]]="nee",0,VLOOKUP(AS231,Data!M:S,5,0)*AT231)</f>
        <v>8.5192105263157902</v>
      </c>
      <c r="BA231" s="63">
        <f>IF(facturen[[#This Row],[TNO gecertificeerd]]="nee",0,VLOOKUP(AS231,Data!M:S,6,0)*AT231)</f>
        <v>8.7558552631578959</v>
      </c>
      <c r="BB231" s="63">
        <f>IF(facturen[[#This Row],[TNO gecertificeerd]]="nee",0,VLOOKUP(AS231,Data!M:S,7,0)*AT231)</f>
        <v>5.2061842105263159</v>
      </c>
    </row>
    <row r="232" spans="1:54" x14ac:dyDescent="0.2">
      <c r="A232">
        <v>474431</v>
      </c>
      <c r="B232">
        <v>474478</v>
      </c>
      <c r="C232" t="s">
        <v>131</v>
      </c>
      <c r="D232" t="s">
        <v>257</v>
      </c>
      <c r="E232" t="s">
        <v>56</v>
      </c>
      <c r="F232">
        <v>1</v>
      </c>
      <c r="G232" t="s">
        <v>131</v>
      </c>
      <c r="H232" t="s">
        <v>132</v>
      </c>
      <c r="I232" t="s">
        <v>133</v>
      </c>
      <c r="J232" t="s">
        <v>59</v>
      </c>
      <c r="K232" t="s">
        <v>674</v>
      </c>
      <c r="L232" t="s">
        <v>413</v>
      </c>
      <c r="M232" s="57">
        <v>44470</v>
      </c>
      <c r="N232" s="57">
        <v>44500</v>
      </c>
      <c r="O232" t="s">
        <v>135</v>
      </c>
      <c r="P232">
        <v>1601010</v>
      </c>
      <c r="Q232" t="s">
        <v>465</v>
      </c>
      <c r="R232">
        <v>200301</v>
      </c>
      <c r="S232"/>
      <c r="T232" t="s">
        <v>467</v>
      </c>
      <c r="U232"/>
      <c r="V232" t="s">
        <v>64</v>
      </c>
      <c r="W232">
        <v>1</v>
      </c>
      <c r="X232" t="s">
        <v>625</v>
      </c>
      <c r="Y232" t="s">
        <v>644</v>
      </c>
      <c r="Z232" t="s">
        <v>645</v>
      </c>
      <c r="AA232" t="s">
        <v>68</v>
      </c>
      <c r="AB232" t="s">
        <v>69</v>
      </c>
      <c r="AC232" t="s">
        <v>70</v>
      </c>
      <c r="AD232">
        <v>10</v>
      </c>
      <c r="AE232" t="s">
        <v>646</v>
      </c>
      <c r="AF232">
        <v>11.98</v>
      </c>
      <c r="AG232">
        <v>11.98</v>
      </c>
      <c r="AH232">
        <v>1004921702</v>
      </c>
      <c r="AI232">
        <v>800100</v>
      </c>
      <c r="AJ232" t="s">
        <v>647</v>
      </c>
      <c r="AK232" t="s">
        <v>682</v>
      </c>
      <c r="AL232" t="s">
        <v>72</v>
      </c>
      <c r="AM232" t="s">
        <v>73</v>
      </c>
      <c r="AN232" s="1"/>
      <c r="AO232" s="59">
        <f t="shared" si="25"/>
        <v>10</v>
      </c>
      <c r="AP232" s="59" t="str">
        <f>VLOOKUP(AO232,Data!J:K,2,0)</f>
        <v>Oktober</v>
      </c>
      <c r="AQ232" s="59">
        <f t="shared" si="21"/>
        <v>4</v>
      </c>
      <c r="AR232" s="60">
        <f t="shared" si="22"/>
        <v>2021</v>
      </c>
      <c r="AS232" s="60" t="str">
        <f>VLOOKUP(AD232,Data!D:E,2,0)</f>
        <v>Afval/Restafval</v>
      </c>
      <c r="AT232" s="61">
        <f>IF(X232="TON",IF(OR(LEFT(Z232,2)="TO",LEFT(Y232,2)="HA",Y232="TV ALG TON",Y232="AFVALBEL-TON",Y232="TANKW1-TON"),0,W232*1000),IF(OR(X232="KG",X232="LTR"),IF(OR(LEFT(Y232,2)="R ",LEFT(Y232,2)="HA",LEFT(Y232,2)="VK",LEFT(Z232,2)="TO"),0,W232),IF(X232="M3",VLOOKUP(Z232,Data!A:B,2,0)*W232,IF(AND(OR(X232="KEER",X232="STUK"),OR(LEFT(Y232,2)="LE",LEFT(Y232,2)="EL",LEFT(Y232,2)="LV")),VLOOKUP(Z232,Data!A:B,2,0)*W232,IF(X232="MAAND",IF(LEFT(Z232,2)="AB",IF(OR(LEFT(Y232,3)="AB ",LEFT(Y232,3)="ABW"),0,VLOOKUP(Z232,Data!A:B,2,0)*W232*VLOOKUP(AJ232,Data!G:H,2,0)*((N232-M232+1)/30.4)),0),0)))))</f>
        <v>24.453289473684215</v>
      </c>
      <c r="AU232" s="62">
        <f t="shared" si="23"/>
        <v>11.98</v>
      </c>
      <c r="AV232" s="62">
        <f t="shared" si="24"/>
        <v>0</v>
      </c>
      <c r="AW232" s="47" t="str">
        <f>IFERROR(VLOOKUP(AS232,Data!M:S,2,0),"nee")</f>
        <v>ja</v>
      </c>
      <c r="AX232" s="63">
        <f>IF(facturen[[#This Row],[TNO gecertificeerd]]="nee",0,VLOOKUP(AS232,Data!M:S,3,0)*(AT232/1000))</f>
        <v>0</v>
      </c>
      <c r="AY232" s="63">
        <f>IF(facturen[[#This Row],[TNO gecertificeerd]]="nee",0,VLOOKUP(AS232,Data!M:S,4,0)*AT232)</f>
        <v>1.2226644736842109</v>
      </c>
      <c r="AZ232" s="63">
        <f>IF(facturen[[#This Row],[TNO gecertificeerd]]="nee",0,VLOOKUP(AS232,Data!M:S,5,0)*AT232)</f>
        <v>8.8031842105263163</v>
      </c>
      <c r="BA232" s="63">
        <f>IF(facturen[[#This Row],[TNO gecertificeerd]]="nee",0,VLOOKUP(AS232,Data!M:S,6,0)*AT232)</f>
        <v>9.0477171052631586</v>
      </c>
      <c r="BB232" s="63">
        <f>IF(facturen[[#This Row],[TNO gecertificeerd]]="nee",0,VLOOKUP(AS232,Data!M:S,7,0)*AT232)</f>
        <v>5.3797236842105276</v>
      </c>
    </row>
    <row r="233" spans="1:54" x14ac:dyDescent="0.2">
      <c r="A233">
        <v>474431</v>
      </c>
      <c r="B233">
        <v>474478</v>
      </c>
      <c r="C233" t="s">
        <v>131</v>
      </c>
      <c r="D233" t="s">
        <v>257</v>
      </c>
      <c r="E233" t="s">
        <v>56</v>
      </c>
      <c r="F233">
        <v>1</v>
      </c>
      <c r="G233" t="s">
        <v>131</v>
      </c>
      <c r="H233" t="s">
        <v>132</v>
      </c>
      <c r="I233" t="s">
        <v>133</v>
      </c>
      <c r="J233" t="s">
        <v>59</v>
      </c>
      <c r="K233" t="s">
        <v>674</v>
      </c>
      <c r="L233" t="s">
        <v>413</v>
      </c>
      <c r="M233" s="57">
        <v>44501</v>
      </c>
      <c r="N233" s="57">
        <v>44530</v>
      </c>
      <c r="O233" t="s">
        <v>135</v>
      </c>
      <c r="P233">
        <v>1601010</v>
      </c>
      <c r="Q233" t="s">
        <v>465</v>
      </c>
      <c r="R233">
        <v>200301</v>
      </c>
      <c r="S233"/>
      <c r="T233" t="s">
        <v>467</v>
      </c>
      <c r="U233"/>
      <c r="V233" t="s">
        <v>64</v>
      </c>
      <c r="W233">
        <v>1</v>
      </c>
      <c r="X233" t="s">
        <v>625</v>
      </c>
      <c r="Y233" t="s">
        <v>644</v>
      </c>
      <c r="Z233" t="s">
        <v>645</v>
      </c>
      <c r="AA233" t="s">
        <v>68</v>
      </c>
      <c r="AB233" t="s">
        <v>69</v>
      </c>
      <c r="AC233" t="s">
        <v>70</v>
      </c>
      <c r="AD233">
        <v>10</v>
      </c>
      <c r="AE233" t="s">
        <v>646</v>
      </c>
      <c r="AF233">
        <v>11.98</v>
      </c>
      <c r="AG233">
        <v>11.98</v>
      </c>
      <c r="AH233">
        <v>1005004563</v>
      </c>
      <c r="AI233">
        <v>800100</v>
      </c>
      <c r="AJ233" t="s">
        <v>647</v>
      </c>
      <c r="AK233" t="s">
        <v>683</v>
      </c>
      <c r="AL233" t="s">
        <v>72</v>
      </c>
      <c r="AM233" t="s">
        <v>73</v>
      </c>
      <c r="AN233" s="1"/>
      <c r="AO233" s="59">
        <f t="shared" si="25"/>
        <v>11</v>
      </c>
      <c r="AP233" s="59" t="str">
        <f>VLOOKUP(AO233,Data!J:K,2,0)</f>
        <v>November</v>
      </c>
      <c r="AQ233" s="59">
        <f t="shared" si="21"/>
        <v>4</v>
      </c>
      <c r="AR233" s="60">
        <f t="shared" si="22"/>
        <v>2021</v>
      </c>
      <c r="AS233" s="60" t="str">
        <f>VLOOKUP(AD233,Data!D:E,2,0)</f>
        <v>Afval/Restafval</v>
      </c>
      <c r="AT233" s="61">
        <f>IF(X233="TON",IF(OR(LEFT(Z233,2)="TO",LEFT(Y233,2)="HA",Y233="TV ALG TON",Y233="AFVALBEL-TON",Y233="TANKW1-TON"),0,W233*1000),IF(OR(X233="KG",X233="LTR"),IF(OR(LEFT(Y233,2)="R ",LEFT(Y233,2)="HA",LEFT(Y233,2)="VK",LEFT(Z233,2)="TO"),0,W233),IF(X233="M3",VLOOKUP(Z233,Data!A:B,2,0)*W233,IF(AND(OR(X233="KEER",X233="STUK"),OR(LEFT(Y233,2)="LE",LEFT(Y233,2)="EL",LEFT(Y233,2)="LV")),VLOOKUP(Z233,Data!A:B,2,0)*W233,IF(X233="MAAND",IF(LEFT(Z233,2)="AB",IF(OR(LEFT(Y233,3)="AB ",LEFT(Y233,3)="ABW"),0,VLOOKUP(Z233,Data!A:B,2,0)*W233*VLOOKUP(AJ233,Data!G:H,2,0)*((N233-M233+1)/30.4)),0),0)))))</f>
        <v>23.664473684210527</v>
      </c>
      <c r="AU233" s="62">
        <f t="shared" si="23"/>
        <v>11.98</v>
      </c>
      <c r="AV233" s="62">
        <f t="shared" si="24"/>
        <v>0</v>
      </c>
      <c r="AW233" s="47" t="str">
        <f>IFERROR(VLOOKUP(AS233,Data!M:S,2,0),"nee")</f>
        <v>ja</v>
      </c>
      <c r="AX233" s="63">
        <f>IF(facturen[[#This Row],[TNO gecertificeerd]]="nee",0,VLOOKUP(AS233,Data!M:S,3,0)*(AT233/1000))</f>
        <v>0</v>
      </c>
      <c r="AY233" s="63">
        <f>IF(facturen[[#This Row],[TNO gecertificeerd]]="nee",0,VLOOKUP(AS233,Data!M:S,4,0)*AT233)</f>
        <v>1.1832236842105264</v>
      </c>
      <c r="AZ233" s="63">
        <f>IF(facturen[[#This Row],[TNO gecertificeerd]]="nee",0,VLOOKUP(AS233,Data!M:S,5,0)*AT233)</f>
        <v>8.5192105263157902</v>
      </c>
      <c r="BA233" s="63">
        <f>IF(facturen[[#This Row],[TNO gecertificeerd]]="nee",0,VLOOKUP(AS233,Data!M:S,6,0)*AT233)</f>
        <v>8.7558552631578959</v>
      </c>
      <c r="BB233" s="63">
        <f>IF(facturen[[#This Row],[TNO gecertificeerd]]="nee",0,VLOOKUP(AS233,Data!M:S,7,0)*AT233)</f>
        <v>5.2061842105263159</v>
      </c>
    </row>
    <row r="234" spans="1:54" x14ac:dyDescent="0.2">
      <c r="A234">
        <v>474431</v>
      </c>
      <c r="B234">
        <v>474478</v>
      </c>
      <c r="C234" t="s">
        <v>131</v>
      </c>
      <c r="D234" t="s">
        <v>257</v>
      </c>
      <c r="E234" t="s">
        <v>56</v>
      </c>
      <c r="F234">
        <v>1</v>
      </c>
      <c r="G234" t="s">
        <v>131</v>
      </c>
      <c r="H234" t="s">
        <v>132</v>
      </c>
      <c r="I234" t="s">
        <v>133</v>
      </c>
      <c r="J234" t="s">
        <v>59</v>
      </c>
      <c r="K234" t="s">
        <v>674</v>
      </c>
      <c r="L234" t="s">
        <v>413</v>
      </c>
      <c r="M234" s="57">
        <v>44531</v>
      </c>
      <c r="N234" s="57">
        <v>44561</v>
      </c>
      <c r="O234" t="s">
        <v>135</v>
      </c>
      <c r="P234">
        <v>1601010</v>
      </c>
      <c r="Q234" t="s">
        <v>465</v>
      </c>
      <c r="R234">
        <v>200301</v>
      </c>
      <c r="S234"/>
      <c r="T234" t="s">
        <v>467</v>
      </c>
      <c r="U234"/>
      <c r="V234" t="s">
        <v>64</v>
      </c>
      <c r="W234">
        <v>1</v>
      </c>
      <c r="X234" t="s">
        <v>625</v>
      </c>
      <c r="Y234" t="s">
        <v>644</v>
      </c>
      <c r="Z234" t="s">
        <v>645</v>
      </c>
      <c r="AA234" t="s">
        <v>68</v>
      </c>
      <c r="AB234" t="s">
        <v>69</v>
      </c>
      <c r="AC234" t="s">
        <v>70</v>
      </c>
      <c r="AD234">
        <v>10</v>
      </c>
      <c r="AE234" t="s">
        <v>646</v>
      </c>
      <c r="AF234">
        <v>11.98</v>
      </c>
      <c r="AG234">
        <v>11.98</v>
      </c>
      <c r="AH234">
        <v>1005092394</v>
      </c>
      <c r="AI234">
        <v>800100</v>
      </c>
      <c r="AJ234" t="s">
        <v>647</v>
      </c>
      <c r="AK234" t="s">
        <v>684</v>
      </c>
      <c r="AL234" t="s">
        <v>72</v>
      </c>
      <c r="AM234" t="s">
        <v>73</v>
      </c>
      <c r="AN234" s="1"/>
      <c r="AO234" s="59">
        <f t="shared" si="25"/>
        <v>12</v>
      </c>
      <c r="AP234" s="59" t="str">
        <f>VLOOKUP(AO234,Data!J:K,2,0)</f>
        <v>December</v>
      </c>
      <c r="AQ234" s="59">
        <f t="shared" si="21"/>
        <v>4</v>
      </c>
      <c r="AR234" s="60">
        <f t="shared" si="22"/>
        <v>2021</v>
      </c>
      <c r="AS234" s="60" t="str">
        <f>VLOOKUP(AD234,Data!D:E,2,0)</f>
        <v>Afval/Restafval</v>
      </c>
      <c r="AT234" s="61">
        <f>IF(X234="TON",IF(OR(LEFT(Z234,2)="TO",LEFT(Y234,2)="HA",Y234="TV ALG TON",Y234="AFVALBEL-TON",Y234="TANKW1-TON"),0,W234*1000),IF(OR(X234="KG",X234="LTR"),IF(OR(LEFT(Y234,2)="R ",LEFT(Y234,2)="HA",LEFT(Y234,2)="VK",LEFT(Z234,2)="TO"),0,W234),IF(X234="M3",VLOOKUP(Z234,Data!A:B,2,0)*W234,IF(AND(OR(X234="KEER",X234="STUK"),OR(LEFT(Y234,2)="LE",LEFT(Y234,2)="EL",LEFT(Y234,2)="LV")),VLOOKUP(Z234,Data!A:B,2,0)*W234,IF(X234="MAAND",IF(LEFT(Z234,2)="AB",IF(OR(LEFT(Y234,3)="AB ",LEFT(Y234,3)="ABW"),0,VLOOKUP(Z234,Data!A:B,2,0)*W234*VLOOKUP(AJ234,Data!G:H,2,0)*((N234-M234+1)/30.4)),0),0)))))</f>
        <v>24.453289473684215</v>
      </c>
      <c r="AU234" s="62">
        <f t="shared" si="23"/>
        <v>11.98</v>
      </c>
      <c r="AV234" s="62">
        <f t="shared" si="24"/>
        <v>0</v>
      </c>
      <c r="AW234" s="47" t="str">
        <f>IFERROR(VLOOKUP(AS234,Data!M:S,2,0),"nee")</f>
        <v>ja</v>
      </c>
      <c r="AX234" s="63">
        <f>IF(facturen[[#This Row],[TNO gecertificeerd]]="nee",0,VLOOKUP(AS234,Data!M:S,3,0)*(AT234/1000))</f>
        <v>0</v>
      </c>
      <c r="AY234" s="63">
        <f>IF(facturen[[#This Row],[TNO gecertificeerd]]="nee",0,VLOOKUP(AS234,Data!M:S,4,0)*AT234)</f>
        <v>1.2226644736842109</v>
      </c>
      <c r="AZ234" s="63">
        <f>IF(facturen[[#This Row],[TNO gecertificeerd]]="nee",0,VLOOKUP(AS234,Data!M:S,5,0)*AT234)</f>
        <v>8.8031842105263163</v>
      </c>
      <c r="BA234" s="63">
        <f>IF(facturen[[#This Row],[TNO gecertificeerd]]="nee",0,VLOOKUP(AS234,Data!M:S,6,0)*AT234)</f>
        <v>9.0477171052631586</v>
      </c>
      <c r="BB234" s="63">
        <f>IF(facturen[[#This Row],[TNO gecertificeerd]]="nee",0,VLOOKUP(AS234,Data!M:S,7,0)*AT234)</f>
        <v>5.3797236842105276</v>
      </c>
    </row>
    <row r="235" spans="1:54" x14ac:dyDescent="0.2">
      <c r="A235">
        <v>474431</v>
      </c>
      <c r="B235">
        <v>474478</v>
      </c>
      <c r="C235" t="s">
        <v>131</v>
      </c>
      <c r="D235" t="s">
        <v>257</v>
      </c>
      <c r="E235" t="s">
        <v>56</v>
      </c>
      <c r="F235">
        <v>1</v>
      </c>
      <c r="G235" t="s">
        <v>131</v>
      </c>
      <c r="H235" t="s">
        <v>132</v>
      </c>
      <c r="I235" t="s">
        <v>133</v>
      </c>
      <c r="J235" t="s">
        <v>59</v>
      </c>
      <c r="K235" t="s">
        <v>674</v>
      </c>
      <c r="L235" t="s">
        <v>658</v>
      </c>
      <c r="M235" s="57">
        <v>44197</v>
      </c>
      <c r="N235" s="57">
        <v>44227</v>
      </c>
      <c r="O235" t="s">
        <v>135</v>
      </c>
      <c r="P235"/>
      <c r="Q235"/>
      <c r="R235"/>
      <c r="S235"/>
      <c r="T235"/>
      <c r="U235"/>
      <c r="V235" t="s">
        <v>64</v>
      </c>
      <c r="W235">
        <v>1</v>
      </c>
      <c r="X235" t="s">
        <v>625</v>
      </c>
      <c r="Y235" t="s">
        <v>659</v>
      </c>
      <c r="Z235" t="s">
        <v>660</v>
      </c>
      <c r="AA235" t="s">
        <v>68</v>
      </c>
      <c r="AB235" t="s">
        <v>69</v>
      </c>
      <c r="AC235" t="s">
        <v>70</v>
      </c>
      <c r="AD235">
        <v>10</v>
      </c>
      <c r="AE235" t="s">
        <v>661</v>
      </c>
      <c r="AF235">
        <v>3.6</v>
      </c>
      <c r="AG235">
        <v>3.6</v>
      </c>
      <c r="AH235">
        <v>1004195045</v>
      </c>
      <c r="AI235">
        <v>800000</v>
      </c>
      <c r="AJ235"/>
      <c r="AK235"/>
      <c r="AL235" t="s">
        <v>72</v>
      </c>
      <c r="AM235" t="s">
        <v>73</v>
      </c>
      <c r="AN235" s="1"/>
      <c r="AO235" s="59">
        <f t="shared" si="25"/>
        <v>1</v>
      </c>
      <c r="AP235" s="59" t="str">
        <f>VLOOKUP(AO235,Data!J:K,2,0)</f>
        <v>Januari</v>
      </c>
      <c r="AQ235" s="59">
        <f t="shared" si="21"/>
        <v>1</v>
      </c>
      <c r="AR235" s="60">
        <f t="shared" si="22"/>
        <v>2021</v>
      </c>
      <c r="AS235" s="60" t="str">
        <f>VLOOKUP(AD235,Data!D:E,2,0)</f>
        <v>Afval/Restafval</v>
      </c>
      <c r="AT235" s="61">
        <f>IF(X235="TON",IF(OR(LEFT(Z235,2)="TO",LEFT(Y235,2)="HA",Y235="TV ALG TON",Y235="AFVALBEL-TON",Y235="TANKW1-TON"),0,W235*1000),IF(OR(X235="KG",X235="LTR"),IF(OR(LEFT(Y235,2)="R ",LEFT(Y235,2)="HA",LEFT(Y235,2)="VK",LEFT(Z235,2)="TO"),0,W235),IF(X235="M3",VLOOKUP(Z235,Data!A:B,2,0)*W235,IF(AND(OR(X235="KEER",X235="STUK"),OR(LEFT(Y235,2)="LE",LEFT(Y235,2)="EL",LEFT(Y235,2)="LV")),VLOOKUP(Z235,Data!A:B,2,0)*W235,IF(X235="MAAND",IF(LEFT(Z235,2)="AB",IF(OR(LEFT(Y235,3)="AB ",LEFT(Y235,3)="ABW"),0,VLOOKUP(Z235,Data!A:B,2,0)*W235*VLOOKUP(AJ235,Data!G:H,2,0)*((N235-M235+1)/30.4)),0),0)))))</f>
        <v>0</v>
      </c>
      <c r="AU235" s="62">
        <f t="shared" si="23"/>
        <v>3.6</v>
      </c>
      <c r="AV235" s="62">
        <f t="shared" si="24"/>
        <v>0</v>
      </c>
      <c r="AW235" s="47" t="str">
        <f>IFERROR(VLOOKUP(AS235,Data!M:S,2,0),"nee")</f>
        <v>ja</v>
      </c>
      <c r="AX235" s="63">
        <f>IF(facturen[[#This Row],[TNO gecertificeerd]]="nee",0,VLOOKUP(AS235,Data!M:S,3,0)*(AT235/1000))</f>
        <v>0</v>
      </c>
      <c r="AY235" s="63">
        <f>IF(facturen[[#This Row],[TNO gecertificeerd]]="nee",0,VLOOKUP(AS235,Data!M:S,4,0)*AT235)</f>
        <v>0</v>
      </c>
      <c r="AZ235" s="63">
        <f>IF(facturen[[#This Row],[TNO gecertificeerd]]="nee",0,VLOOKUP(AS235,Data!M:S,5,0)*AT235)</f>
        <v>0</v>
      </c>
      <c r="BA235" s="63">
        <f>IF(facturen[[#This Row],[TNO gecertificeerd]]="nee",0,VLOOKUP(AS235,Data!M:S,6,0)*AT235)</f>
        <v>0</v>
      </c>
      <c r="BB235" s="63">
        <f>IF(facturen[[#This Row],[TNO gecertificeerd]]="nee",0,VLOOKUP(AS235,Data!M:S,7,0)*AT235)</f>
        <v>0</v>
      </c>
    </row>
    <row r="236" spans="1:54" x14ac:dyDescent="0.2">
      <c r="A236">
        <v>474431</v>
      </c>
      <c r="B236">
        <v>474478</v>
      </c>
      <c r="C236" t="s">
        <v>131</v>
      </c>
      <c r="D236" t="s">
        <v>257</v>
      </c>
      <c r="E236" t="s">
        <v>56</v>
      </c>
      <c r="F236">
        <v>1</v>
      </c>
      <c r="G236" t="s">
        <v>131</v>
      </c>
      <c r="H236" t="s">
        <v>132</v>
      </c>
      <c r="I236" t="s">
        <v>133</v>
      </c>
      <c r="J236" t="s">
        <v>59</v>
      </c>
      <c r="K236" t="s">
        <v>674</v>
      </c>
      <c r="L236" t="s">
        <v>413</v>
      </c>
      <c r="M236" s="57">
        <v>44166</v>
      </c>
      <c r="N236" s="57">
        <v>44196</v>
      </c>
      <c r="O236" t="s">
        <v>135</v>
      </c>
      <c r="P236">
        <v>101100</v>
      </c>
      <c r="Q236" t="s">
        <v>303</v>
      </c>
      <c r="R236">
        <v>200301</v>
      </c>
      <c r="S236"/>
      <c r="T236" t="s">
        <v>304</v>
      </c>
      <c r="U236"/>
      <c r="V236" t="s">
        <v>64</v>
      </c>
      <c r="W236">
        <v>1</v>
      </c>
      <c r="X236" t="s">
        <v>625</v>
      </c>
      <c r="Y236" t="s">
        <v>644</v>
      </c>
      <c r="Z236" t="s">
        <v>645</v>
      </c>
      <c r="AA236" t="s">
        <v>68</v>
      </c>
      <c r="AB236" t="s">
        <v>69</v>
      </c>
      <c r="AC236" t="s">
        <v>70</v>
      </c>
      <c r="AD236">
        <v>10</v>
      </c>
      <c r="AE236" t="s">
        <v>646</v>
      </c>
      <c r="AF236">
        <v>11.98</v>
      </c>
      <c r="AG236">
        <v>11.98</v>
      </c>
      <c r="AH236">
        <v>1004194254</v>
      </c>
      <c r="AI236">
        <v>800100</v>
      </c>
      <c r="AJ236" t="s">
        <v>647</v>
      </c>
      <c r="AK236" t="s">
        <v>471</v>
      </c>
      <c r="AL236" t="s">
        <v>72</v>
      </c>
      <c r="AM236" t="s">
        <v>73</v>
      </c>
      <c r="AN236" s="1"/>
      <c r="AO236" s="59">
        <f t="shared" si="25"/>
        <v>12</v>
      </c>
      <c r="AP236" s="59" t="str">
        <f>VLOOKUP(AO236,Data!J:K,2,0)</f>
        <v>December</v>
      </c>
      <c r="AQ236" s="59">
        <f t="shared" si="21"/>
        <v>4</v>
      </c>
      <c r="AR236" s="60">
        <f t="shared" si="22"/>
        <v>2020</v>
      </c>
      <c r="AS236" s="60" t="str">
        <f>VLOOKUP(AD236,Data!D:E,2,0)</f>
        <v>Afval/Restafval</v>
      </c>
      <c r="AT236" s="61">
        <f>IF(X236="TON",IF(OR(LEFT(Z236,2)="TO",LEFT(Y236,2)="HA",Y236="TV ALG TON",Y236="AFVALBEL-TON",Y236="TANKW1-TON"),0,W236*1000),IF(OR(X236="KG",X236="LTR"),IF(OR(LEFT(Y236,2)="R ",LEFT(Y236,2)="HA",LEFT(Y236,2)="VK",LEFT(Z236,2)="TO"),0,W236),IF(X236="M3",VLOOKUP(Z236,Data!A:B,2,0)*W236,IF(AND(OR(X236="KEER",X236="STUK"),OR(LEFT(Y236,2)="LE",LEFT(Y236,2)="EL",LEFT(Y236,2)="LV")),VLOOKUP(Z236,Data!A:B,2,0)*W236,IF(X236="MAAND",IF(LEFT(Z236,2)="AB",IF(OR(LEFT(Y236,3)="AB ",LEFT(Y236,3)="ABW"),0,VLOOKUP(Z236,Data!A:B,2,0)*W236*VLOOKUP(AJ236,Data!G:H,2,0)*((N236-M236+1)/30.4)),0),0)))))</f>
        <v>24.453289473684215</v>
      </c>
      <c r="AU236" s="62">
        <f t="shared" si="23"/>
        <v>11.98</v>
      </c>
      <c r="AV236" s="62">
        <f t="shared" si="24"/>
        <v>0</v>
      </c>
      <c r="AW236" s="47" t="str">
        <f>IFERROR(VLOOKUP(AS236,Data!M:S,2,0),"nee")</f>
        <v>ja</v>
      </c>
      <c r="AX236" s="63">
        <f>IF(facturen[[#This Row],[TNO gecertificeerd]]="nee",0,VLOOKUP(AS236,Data!M:S,3,0)*(AT236/1000))</f>
        <v>0</v>
      </c>
      <c r="AY236" s="63">
        <f>IF(facturen[[#This Row],[TNO gecertificeerd]]="nee",0,VLOOKUP(AS236,Data!M:S,4,0)*AT236)</f>
        <v>1.2226644736842109</v>
      </c>
      <c r="AZ236" s="63">
        <f>IF(facturen[[#This Row],[TNO gecertificeerd]]="nee",0,VLOOKUP(AS236,Data!M:S,5,0)*AT236)</f>
        <v>8.8031842105263163</v>
      </c>
      <c r="BA236" s="63">
        <f>IF(facturen[[#This Row],[TNO gecertificeerd]]="nee",0,VLOOKUP(AS236,Data!M:S,6,0)*AT236)</f>
        <v>9.0477171052631586</v>
      </c>
      <c r="BB236" s="63">
        <f>IF(facturen[[#This Row],[TNO gecertificeerd]]="nee",0,VLOOKUP(AS236,Data!M:S,7,0)*AT236)</f>
        <v>5.3797236842105276</v>
      </c>
    </row>
    <row r="237" spans="1:54" x14ac:dyDescent="0.2">
      <c r="A237">
        <v>474431</v>
      </c>
      <c r="B237">
        <v>474484</v>
      </c>
      <c r="C237" t="s">
        <v>143</v>
      </c>
      <c r="D237" t="s">
        <v>257</v>
      </c>
      <c r="E237" t="s">
        <v>56</v>
      </c>
      <c r="F237">
        <v>1</v>
      </c>
      <c r="G237" t="s">
        <v>143</v>
      </c>
      <c r="H237" t="s">
        <v>144</v>
      </c>
      <c r="I237" t="s">
        <v>145</v>
      </c>
      <c r="J237" t="s">
        <v>59</v>
      </c>
      <c r="K237" t="s">
        <v>685</v>
      </c>
      <c r="L237" t="s">
        <v>413</v>
      </c>
      <c r="M237" s="57">
        <v>44228</v>
      </c>
      <c r="N237" s="57">
        <v>44255</v>
      </c>
      <c r="O237" t="s">
        <v>147</v>
      </c>
      <c r="P237">
        <v>1601010</v>
      </c>
      <c r="Q237" t="s">
        <v>465</v>
      </c>
      <c r="R237">
        <v>200301</v>
      </c>
      <c r="S237"/>
      <c r="T237" t="s">
        <v>467</v>
      </c>
      <c r="U237"/>
      <c r="V237" t="s">
        <v>64</v>
      </c>
      <c r="W237">
        <v>1</v>
      </c>
      <c r="X237" t="s">
        <v>625</v>
      </c>
      <c r="Y237" t="s">
        <v>644</v>
      </c>
      <c r="Z237" t="s">
        <v>645</v>
      </c>
      <c r="AA237" t="s">
        <v>68</v>
      </c>
      <c r="AB237" t="s">
        <v>69</v>
      </c>
      <c r="AC237" t="s">
        <v>70</v>
      </c>
      <c r="AD237">
        <v>10</v>
      </c>
      <c r="AE237" t="s">
        <v>646</v>
      </c>
      <c r="AF237">
        <v>11.98</v>
      </c>
      <c r="AG237">
        <v>11.98</v>
      </c>
      <c r="AH237">
        <v>1004248111</v>
      </c>
      <c r="AI237">
        <v>800100</v>
      </c>
      <c r="AJ237" t="s">
        <v>647</v>
      </c>
      <c r="AK237" t="s">
        <v>420</v>
      </c>
      <c r="AL237" t="s">
        <v>72</v>
      </c>
      <c r="AM237" t="s">
        <v>73</v>
      </c>
      <c r="AN237" s="1"/>
      <c r="AO237" s="59">
        <f t="shared" si="25"/>
        <v>2</v>
      </c>
      <c r="AP237" s="59" t="str">
        <f>VLOOKUP(AO237,Data!J:K,2,0)</f>
        <v>Februari</v>
      </c>
      <c r="AQ237" s="59">
        <f t="shared" si="21"/>
        <v>1</v>
      </c>
      <c r="AR237" s="60">
        <f t="shared" si="22"/>
        <v>2021</v>
      </c>
      <c r="AS237" s="60" t="str">
        <f>VLOOKUP(AD237,Data!D:E,2,0)</f>
        <v>Afval/Restafval</v>
      </c>
      <c r="AT237" s="61">
        <f>IF(X237="TON",IF(OR(LEFT(Z237,2)="TO",LEFT(Y237,2)="HA",Y237="TV ALG TON",Y237="AFVALBEL-TON",Y237="TANKW1-TON"),0,W237*1000),IF(OR(X237="KG",X237="LTR"),IF(OR(LEFT(Y237,2)="R ",LEFT(Y237,2)="HA",LEFT(Y237,2)="VK",LEFT(Z237,2)="TO"),0,W237),IF(X237="M3",VLOOKUP(Z237,Data!A:B,2,0)*W237,IF(AND(OR(X237="KEER",X237="STUK"),OR(LEFT(Y237,2)="LE",LEFT(Y237,2)="EL",LEFT(Y237,2)="LV")),VLOOKUP(Z237,Data!A:B,2,0)*W237,IF(X237="MAAND",IF(LEFT(Z237,2)="AB",IF(OR(LEFT(Y237,3)="AB ",LEFT(Y237,3)="ABW"),0,VLOOKUP(Z237,Data!A:B,2,0)*W237*VLOOKUP(AJ237,Data!G:H,2,0)*((N237-M237+1)/30.4)),0),0)))))</f>
        <v>22.086842105263159</v>
      </c>
      <c r="AU237" s="62">
        <f t="shared" si="23"/>
        <v>11.98</v>
      </c>
      <c r="AV237" s="62">
        <f t="shared" si="24"/>
        <v>0</v>
      </c>
      <c r="AW237" s="47" t="str">
        <f>IFERROR(VLOOKUP(AS237,Data!M:S,2,0),"nee")</f>
        <v>ja</v>
      </c>
      <c r="AX237" s="63">
        <f>IF(facturen[[#This Row],[TNO gecertificeerd]]="nee",0,VLOOKUP(AS237,Data!M:S,3,0)*(AT237/1000))</f>
        <v>0</v>
      </c>
      <c r="AY237" s="63">
        <f>IF(facturen[[#This Row],[TNO gecertificeerd]]="nee",0,VLOOKUP(AS237,Data!M:S,4,0)*AT237)</f>
        <v>1.1043421052631579</v>
      </c>
      <c r="AZ237" s="63">
        <f>IF(facturen[[#This Row],[TNO gecertificeerd]]="nee",0,VLOOKUP(AS237,Data!M:S,5,0)*AT237)</f>
        <v>7.9512631578947373</v>
      </c>
      <c r="BA237" s="63">
        <f>IF(facturen[[#This Row],[TNO gecertificeerd]]="nee",0,VLOOKUP(AS237,Data!M:S,6,0)*AT237)</f>
        <v>8.1721315789473685</v>
      </c>
      <c r="BB237" s="63">
        <f>IF(facturen[[#This Row],[TNO gecertificeerd]]="nee",0,VLOOKUP(AS237,Data!M:S,7,0)*AT237)</f>
        <v>4.859105263157895</v>
      </c>
    </row>
    <row r="238" spans="1:54" x14ac:dyDescent="0.2">
      <c r="A238">
        <v>474431</v>
      </c>
      <c r="B238">
        <v>474484</v>
      </c>
      <c r="C238" t="s">
        <v>143</v>
      </c>
      <c r="D238" t="s">
        <v>257</v>
      </c>
      <c r="E238" t="s">
        <v>56</v>
      </c>
      <c r="F238">
        <v>1</v>
      </c>
      <c r="G238" t="s">
        <v>143</v>
      </c>
      <c r="H238" t="s">
        <v>144</v>
      </c>
      <c r="I238" t="s">
        <v>145</v>
      </c>
      <c r="J238" t="s">
        <v>59</v>
      </c>
      <c r="K238" t="s">
        <v>685</v>
      </c>
      <c r="L238" t="s">
        <v>413</v>
      </c>
      <c r="M238" s="57">
        <v>44256</v>
      </c>
      <c r="N238" s="57">
        <v>44286</v>
      </c>
      <c r="O238" t="s">
        <v>147</v>
      </c>
      <c r="P238">
        <v>1601010</v>
      </c>
      <c r="Q238" t="s">
        <v>465</v>
      </c>
      <c r="R238">
        <v>200301</v>
      </c>
      <c r="S238"/>
      <c r="T238" t="s">
        <v>467</v>
      </c>
      <c r="U238"/>
      <c r="V238" t="s">
        <v>64</v>
      </c>
      <c r="W238">
        <v>1</v>
      </c>
      <c r="X238" t="s">
        <v>625</v>
      </c>
      <c r="Y238" t="s">
        <v>644</v>
      </c>
      <c r="Z238" t="s">
        <v>645</v>
      </c>
      <c r="AA238" t="s">
        <v>68</v>
      </c>
      <c r="AB238" t="s">
        <v>69</v>
      </c>
      <c r="AC238" t="s">
        <v>70</v>
      </c>
      <c r="AD238">
        <v>10</v>
      </c>
      <c r="AE238" t="s">
        <v>646</v>
      </c>
      <c r="AF238">
        <v>11.98</v>
      </c>
      <c r="AG238">
        <v>11.98</v>
      </c>
      <c r="AH238">
        <v>1004318104</v>
      </c>
      <c r="AI238">
        <v>800100</v>
      </c>
      <c r="AJ238" t="s">
        <v>647</v>
      </c>
      <c r="AK238" t="s">
        <v>686</v>
      </c>
      <c r="AL238" t="s">
        <v>72</v>
      </c>
      <c r="AM238" t="s">
        <v>73</v>
      </c>
      <c r="AN238" s="1"/>
      <c r="AO238" s="59">
        <f t="shared" si="25"/>
        <v>3</v>
      </c>
      <c r="AP238" s="59" t="str">
        <f>VLOOKUP(AO238,Data!J:K,2,0)</f>
        <v>Maart</v>
      </c>
      <c r="AQ238" s="59">
        <f t="shared" si="21"/>
        <v>1</v>
      </c>
      <c r="AR238" s="60">
        <f t="shared" si="22"/>
        <v>2021</v>
      </c>
      <c r="AS238" s="60" t="str">
        <f>VLOOKUP(AD238,Data!D:E,2,0)</f>
        <v>Afval/Restafval</v>
      </c>
      <c r="AT238" s="61">
        <f>IF(X238="TON",IF(OR(LEFT(Z238,2)="TO",LEFT(Y238,2)="HA",Y238="TV ALG TON",Y238="AFVALBEL-TON",Y238="TANKW1-TON"),0,W238*1000),IF(OR(X238="KG",X238="LTR"),IF(OR(LEFT(Y238,2)="R ",LEFT(Y238,2)="HA",LEFT(Y238,2)="VK",LEFT(Z238,2)="TO"),0,W238),IF(X238="M3",VLOOKUP(Z238,Data!A:B,2,0)*W238,IF(AND(OR(X238="KEER",X238="STUK"),OR(LEFT(Y238,2)="LE",LEFT(Y238,2)="EL",LEFT(Y238,2)="LV")),VLOOKUP(Z238,Data!A:B,2,0)*W238,IF(X238="MAAND",IF(LEFT(Z238,2)="AB",IF(OR(LEFT(Y238,3)="AB ",LEFT(Y238,3)="ABW"),0,VLOOKUP(Z238,Data!A:B,2,0)*W238*VLOOKUP(AJ238,Data!G:H,2,0)*((N238-M238+1)/30.4)),0),0)))))</f>
        <v>24.453289473684215</v>
      </c>
      <c r="AU238" s="62">
        <f t="shared" si="23"/>
        <v>11.98</v>
      </c>
      <c r="AV238" s="62">
        <f t="shared" si="24"/>
        <v>0</v>
      </c>
      <c r="AW238" s="47" t="str">
        <f>IFERROR(VLOOKUP(AS238,Data!M:S,2,0),"nee")</f>
        <v>ja</v>
      </c>
      <c r="AX238" s="63">
        <f>IF(facturen[[#This Row],[TNO gecertificeerd]]="nee",0,VLOOKUP(AS238,Data!M:S,3,0)*(AT238/1000))</f>
        <v>0</v>
      </c>
      <c r="AY238" s="63">
        <f>IF(facturen[[#This Row],[TNO gecertificeerd]]="nee",0,VLOOKUP(AS238,Data!M:S,4,0)*AT238)</f>
        <v>1.2226644736842109</v>
      </c>
      <c r="AZ238" s="63">
        <f>IF(facturen[[#This Row],[TNO gecertificeerd]]="nee",0,VLOOKUP(AS238,Data!M:S,5,0)*AT238)</f>
        <v>8.8031842105263163</v>
      </c>
      <c r="BA238" s="63">
        <f>IF(facturen[[#This Row],[TNO gecertificeerd]]="nee",0,VLOOKUP(AS238,Data!M:S,6,0)*AT238)</f>
        <v>9.0477171052631586</v>
      </c>
      <c r="BB238" s="63">
        <f>IF(facturen[[#This Row],[TNO gecertificeerd]]="nee",0,VLOOKUP(AS238,Data!M:S,7,0)*AT238)</f>
        <v>5.3797236842105276</v>
      </c>
    </row>
    <row r="239" spans="1:54" x14ac:dyDescent="0.2">
      <c r="A239">
        <v>474431</v>
      </c>
      <c r="B239">
        <v>474484</v>
      </c>
      <c r="C239" t="s">
        <v>143</v>
      </c>
      <c r="D239" t="s">
        <v>257</v>
      </c>
      <c r="E239" t="s">
        <v>56</v>
      </c>
      <c r="F239">
        <v>1</v>
      </c>
      <c r="G239" t="s">
        <v>143</v>
      </c>
      <c r="H239" t="s">
        <v>144</v>
      </c>
      <c r="I239" t="s">
        <v>145</v>
      </c>
      <c r="J239" t="s">
        <v>59</v>
      </c>
      <c r="K239" t="s">
        <v>685</v>
      </c>
      <c r="L239" t="s">
        <v>413</v>
      </c>
      <c r="M239" s="57">
        <v>44287</v>
      </c>
      <c r="N239" s="57">
        <v>44316</v>
      </c>
      <c r="O239" t="s">
        <v>147</v>
      </c>
      <c r="P239">
        <v>1601010</v>
      </c>
      <c r="Q239" t="s">
        <v>465</v>
      </c>
      <c r="R239">
        <v>200301</v>
      </c>
      <c r="S239"/>
      <c r="T239" t="s">
        <v>467</v>
      </c>
      <c r="U239"/>
      <c r="V239" t="s">
        <v>64</v>
      </c>
      <c r="W239">
        <v>1</v>
      </c>
      <c r="X239" t="s">
        <v>625</v>
      </c>
      <c r="Y239" t="s">
        <v>644</v>
      </c>
      <c r="Z239" t="s">
        <v>645</v>
      </c>
      <c r="AA239" t="s">
        <v>68</v>
      </c>
      <c r="AB239" t="s">
        <v>69</v>
      </c>
      <c r="AC239" t="s">
        <v>70</v>
      </c>
      <c r="AD239">
        <v>10</v>
      </c>
      <c r="AE239" t="s">
        <v>646</v>
      </c>
      <c r="AF239">
        <v>11.98</v>
      </c>
      <c r="AG239">
        <v>11.98</v>
      </c>
      <c r="AH239">
        <v>1004429006</v>
      </c>
      <c r="AI239">
        <v>800100</v>
      </c>
      <c r="AJ239" t="s">
        <v>647</v>
      </c>
      <c r="AK239" t="s">
        <v>687</v>
      </c>
      <c r="AL239" t="s">
        <v>72</v>
      </c>
      <c r="AM239" t="s">
        <v>73</v>
      </c>
      <c r="AN239" s="1"/>
      <c r="AO239" s="59">
        <f t="shared" si="25"/>
        <v>4</v>
      </c>
      <c r="AP239" s="59" t="str">
        <f>VLOOKUP(AO239,Data!J:K,2,0)</f>
        <v>April</v>
      </c>
      <c r="AQ239" s="59">
        <f t="shared" si="21"/>
        <v>2</v>
      </c>
      <c r="AR239" s="60">
        <f t="shared" si="22"/>
        <v>2021</v>
      </c>
      <c r="AS239" s="60" t="str">
        <f>VLOOKUP(AD239,Data!D:E,2,0)</f>
        <v>Afval/Restafval</v>
      </c>
      <c r="AT239" s="61">
        <f>IF(X239="TON",IF(OR(LEFT(Z239,2)="TO",LEFT(Y239,2)="HA",Y239="TV ALG TON",Y239="AFVALBEL-TON",Y239="TANKW1-TON"),0,W239*1000),IF(OR(X239="KG",X239="LTR"),IF(OR(LEFT(Y239,2)="R ",LEFT(Y239,2)="HA",LEFT(Y239,2)="VK",LEFT(Z239,2)="TO"),0,W239),IF(X239="M3",VLOOKUP(Z239,Data!A:B,2,0)*W239,IF(AND(OR(X239="KEER",X239="STUK"),OR(LEFT(Y239,2)="LE",LEFT(Y239,2)="EL",LEFT(Y239,2)="LV")),VLOOKUP(Z239,Data!A:B,2,0)*W239,IF(X239="MAAND",IF(LEFT(Z239,2)="AB",IF(OR(LEFT(Y239,3)="AB ",LEFT(Y239,3)="ABW"),0,VLOOKUP(Z239,Data!A:B,2,0)*W239*VLOOKUP(AJ239,Data!G:H,2,0)*((N239-M239+1)/30.4)),0),0)))))</f>
        <v>23.664473684210527</v>
      </c>
      <c r="AU239" s="62">
        <f t="shared" si="23"/>
        <v>11.98</v>
      </c>
      <c r="AV239" s="62">
        <f t="shared" si="24"/>
        <v>0</v>
      </c>
      <c r="AW239" s="47" t="str">
        <f>IFERROR(VLOOKUP(AS239,Data!M:S,2,0),"nee")</f>
        <v>ja</v>
      </c>
      <c r="AX239" s="63">
        <f>IF(facturen[[#This Row],[TNO gecertificeerd]]="nee",0,VLOOKUP(AS239,Data!M:S,3,0)*(AT239/1000))</f>
        <v>0</v>
      </c>
      <c r="AY239" s="63">
        <f>IF(facturen[[#This Row],[TNO gecertificeerd]]="nee",0,VLOOKUP(AS239,Data!M:S,4,0)*AT239)</f>
        <v>1.1832236842105264</v>
      </c>
      <c r="AZ239" s="63">
        <f>IF(facturen[[#This Row],[TNO gecertificeerd]]="nee",0,VLOOKUP(AS239,Data!M:S,5,0)*AT239)</f>
        <v>8.5192105263157902</v>
      </c>
      <c r="BA239" s="63">
        <f>IF(facturen[[#This Row],[TNO gecertificeerd]]="nee",0,VLOOKUP(AS239,Data!M:S,6,0)*AT239)</f>
        <v>8.7558552631578959</v>
      </c>
      <c r="BB239" s="63">
        <f>IF(facturen[[#This Row],[TNO gecertificeerd]]="nee",0,VLOOKUP(AS239,Data!M:S,7,0)*AT239)</f>
        <v>5.2061842105263159</v>
      </c>
    </row>
    <row r="240" spans="1:54" x14ac:dyDescent="0.2">
      <c r="A240">
        <v>474431</v>
      </c>
      <c r="B240">
        <v>474484</v>
      </c>
      <c r="C240" t="s">
        <v>143</v>
      </c>
      <c r="D240" t="s">
        <v>257</v>
      </c>
      <c r="E240" t="s">
        <v>56</v>
      </c>
      <c r="F240">
        <v>1</v>
      </c>
      <c r="G240" t="s">
        <v>143</v>
      </c>
      <c r="H240" t="s">
        <v>144</v>
      </c>
      <c r="I240" t="s">
        <v>145</v>
      </c>
      <c r="J240" t="s">
        <v>59</v>
      </c>
      <c r="K240" t="s">
        <v>685</v>
      </c>
      <c r="L240" t="s">
        <v>413</v>
      </c>
      <c r="M240" s="57">
        <v>44317</v>
      </c>
      <c r="N240" s="57">
        <v>44347</v>
      </c>
      <c r="O240" t="s">
        <v>147</v>
      </c>
      <c r="P240">
        <v>1601010</v>
      </c>
      <c r="Q240" t="s">
        <v>465</v>
      </c>
      <c r="R240">
        <v>200301</v>
      </c>
      <c r="S240"/>
      <c r="T240" t="s">
        <v>467</v>
      </c>
      <c r="U240"/>
      <c r="V240" t="s">
        <v>64</v>
      </c>
      <c r="W240">
        <v>1</v>
      </c>
      <c r="X240" t="s">
        <v>625</v>
      </c>
      <c r="Y240" t="s">
        <v>644</v>
      </c>
      <c r="Z240" t="s">
        <v>645</v>
      </c>
      <c r="AA240" t="s">
        <v>68</v>
      </c>
      <c r="AB240" t="s">
        <v>69</v>
      </c>
      <c r="AC240" t="s">
        <v>70</v>
      </c>
      <c r="AD240">
        <v>10</v>
      </c>
      <c r="AE240" t="s">
        <v>646</v>
      </c>
      <c r="AF240">
        <v>11.98</v>
      </c>
      <c r="AG240">
        <v>11.98</v>
      </c>
      <c r="AH240">
        <v>1004493829</v>
      </c>
      <c r="AI240">
        <v>800100</v>
      </c>
      <c r="AJ240" t="s">
        <v>647</v>
      </c>
      <c r="AK240" t="s">
        <v>688</v>
      </c>
      <c r="AL240" t="s">
        <v>72</v>
      </c>
      <c r="AM240" t="s">
        <v>73</v>
      </c>
      <c r="AN240" s="1"/>
      <c r="AO240" s="59">
        <f t="shared" si="25"/>
        <v>5</v>
      </c>
      <c r="AP240" s="59" t="str">
        <f>VLOOKUP(AO240,Data!J:K,2,0)</f>
        <v>Mei</v>
      </c>
      <c r="AQ240" s="59">
        <f t="shared" si="21"/>
        <v>2</v>
      </c>
      <c r="AR240" s="60">
        <f t="shared" si="22"/>
        <v>2021</v>
      </c>
      <c r="AS240" s="60" t="str">
        <f>VLOOKUP(AD240,Data!D:E,2,0)</f>
        <v>Afval/Restafval</v>
      </c>
      <c r="AT240" s="61">
        <f>IF(X240="TON",IF(OR(LEFT(Z240,2)="TO",LEFT(Y240,2)="HA",Y240="TV ALG TON",Y240="AFVALBEL-TON",Y240="TANKW1-TON"),0,W240*1000),IF(OR(X240="KG",X240="LTR"),IF(OR(LEFT(Y240,2)="R ",LEFT(Y240,2)="HA",LEFT(Y240,2)="VK",LEFT(Z240,2)="TO"),0,W240),IF(X240="M3",VLOOKUP(Z240,Data!A:B,2,0)*W240,IF(AND(OR(X240="KEER",X240="STUK"),OR(LEFT(Y240,2)="LE",LEFT(Y240,2)="EL",LEFT(Y240,2)="LV")),VLOOKUP(Z240,Data!A:B,2,0)*W240,IF(X240="MAAND",IF(LEFT(Z240,2)="AB",IF(OR(LEFT(Y240,3)="AB ",LEFT(Y240,3)="ABW"),0,VLOOKUP(Z240,Data!A:B,2,0)*W240*VLOOKUP(AJ240,Data!G:H,2,0)*((N240-M240+1)/30.4)),0),0)))))</f>
        <v>24.453289473684215</v>
      </c>
      <c r="AU240" s="62">
        <f t="shared" si="23"/>
        <v>11.98</v>
      </c>
      <c r="AV240" s="62">
        <f t="shared" si="24"/>
        <v>0</v>
      </c>
      <c r="AW240" s="47" t="str">
        <f>IFERROR(VLOOKUP(AS240,Data!M:S,2,0),"nee")</f>
        <v>ja</v>
      </c>
      <c r="AX240" s="63">
        <f>IF(facturen[[#This Row],[TNO gecertificeerd]]="nee",0,VLOOKUP(AS240,Data!M:S,3,0)*(AT240/1000))</f>
        <v>0</v>
      </c>
      <c r="AY240" s="63">
        <f>IF(facturen[[#This Row],[TNO gecertificeerd]]="nee",0,VLOOKUP(AS240,Data!M:S,4,0)*AT240)</f>
        <v>1.2226644736842109</v>
      </c>
      <c r="AZ240" s="63">
        <f>IF(facturen[[#This Row],[TNO gecertificeerd]]="nee",0,VLOOKUP(AS240,Data!M:S,5,0)*AT240)</f>
        <v>8.8031842105263163</v>
      </c>
      <c r="BA240" s="63">
        <f>IF(facturen[[#This Row],[TNO gecertificeerd]]="nee",0,VLOOKUP(AS240,Data!M:S,6,0)*AT240)</f>
        <v>9.0477171052631586</v>
      </c>
      <c r="BB240" s="63">
        <f>IF(facturen[[#This Row],[TNO gecertificeerd]]="nee",0,VLOOKUP(AS240,Data!M:S,7,0)*AT240)</f>
        <v>5.3797236842105276</v>
      </c>
    </row>
    <row r="241" spans="1:54" x14ac:dyDescent="0.2">
      <c r="A241">
        <v>474431</v>
      </c>
      <c r="B241">
        <v>474484</v>
      </c>
      <c r="C241" t="s">
        <v>143</v>
      </c>
      <c r="D241" t="s">
        <v>257</v>
      </c>
      <c r="E241" t="s">
        <v>56</v>
      </c>
      <c r="F241">
        <v>1</v>
      </c>
      <c r="G241" t="s">
        <v>143</v>
      </c>
      <c r="H241" t="s">
        <v>144</v>
      </c>
      <c r="I241" t="s">
        <v>145</v>
      </c>
      <c r="J241" t="s">
        <v>59</v>
      </c>
      <c r="K241" t="s">
        <v>685</v>
      </c>
      <c r="L241" t="s">
        <v>413</v>
      </c>
      <c r="M241" s="57">
        <v>44348</v>
      </c>
      <c r="N241" s="57">
        <v>44377</v>
      </c>
      <c r="O241" t="s">
        <v>147</v>
      </c>
      <c r="P241">
        <v>1601010</v>
      </c>
      <c r="Q241" t="s">
        <v>465</v>
      </c>
      <c r="R241">
        <v>200301</v>
      </c>
      <c r="S241"/>
      <c r="T241" t="s">
        <v>467</v>
      </c>
      <c r="U241"/>
      <c r="V241" t="s">
        <v>64</v>
      </c>
      <c r="W241">
        <v>1</v>
      </c>
      <c r="X241" t="s">
        <v>625</v>
      </c>
      <c r="Y241" t="s">
        <v>644</v>
      </c>
      <c r="Z241" t="s">
        <v>645</v>
      </c>
      <c r="AA241" t="s">
        <v>68</v>
      </c>
      <c r="AB241" t="s">
        <v>69</v>
      </c>
      <c r="AC241" t="s">
        <v>70</v>
      </c>
      <c r="AD241">
        <v>10</v>
      </c>
      <c r="AE241" t="s">
        <v>646</v>
      </c>
      <c r="AF241">
        <v>11.98</v>
      </c>
      <c r="AG241">
        <v>11.98</v>
      </c>
      <c r="AH241">
        <v>1004542502</v>
      </c>
      <c r="AI241">
        <v>800100</v>
      </c>
      <c r="AJ241" t="s">
        <v>647</v>
      </c>
      <c r="AK241" t="s">
        <v>689</v>
      </c>
      <c r="AL241" t="s">
        <v>72</v>
      </c>
      <c r="AM241" t="s">
        <v>73</v>
      </c>
      <c r="AN241" s="1"/>
      <c r="AO241" s="59">
        <f t="shared" si="25"/>
        <v>6</v>
      </c>
      <c r="AP241" s="59" t="str">
        <f>VLOOKUP(AO241,Data!J:K,2,0)</f>
        <v>Juni</v>
      </c>
      <c r="AQ241" s="59">
        <f t="shared" si="21"/>
        <v>2</v>
      </c>
      <c r="AR241" s="60">
        <f t="shared" si="22"/>
        <v>2021</v>
      </c>
      <c r="AS241" s="60" t="str">
        <f>VLOOKUP(AD241,Data!D:E,2,0)</f>
        <v>Afval/Restafval</v>
      </c>
      <c r="AT241" s="61">
        <f>IF(X241="TON",IF(OR(LEFT(Z241,2)="TO",LEFT(Y241,2)="HA",Y241="TV ALG TON",Y241="AFVALBEL-TON",Y241="TANKW1-TON"),0,W241*1000),IF(OR(X241="KG",X241="LTR"),IF(OR(LEFT(Y241,2)="R ",LEFT(Y241,2)="HA",LEFT(Y241,2)="VK",LEFT(Z241,2)="TO"),0,W241),IF(X241="M3",VLOOKUP(Z241,Data!A:B,2,0)*W241,IF(AND(OR(X241="KEER",X241="STUK"),OR(LEFT(Y241,2)="LE",LEFT(Y241,2)="EL",LEFT(Y241,2)="LV")),VLOOKUP(Z241,Data!A:B,2,0)*W241,IF(X241="MAAND",IF(LEFT(Z241,2)="AB",IF(OR(LEFT(Y241,3)="AB ",LEFT(Y241,3)="ABW"),0,VLOOKUP(Z241,Data!A:B,2,0)*W241*VLOOKUP(AJ241,Data!G:H,2,0)*((N241-M241+1)/30.4)),0),0)))))</f>
        <v>23.664473684210527</v>
      </c>
      <c r="AU241" s="62">
        <f t="shared" si="23"/>
        <v>11.98</v>
      </c>
      <c r="AV241" s="62">
        <f t="shared" si="24"/>
        <v>0</v>
      </c>
      <c r="AW241" s="47" t="str">
        <f>IFERROR(VLOOKUP(AS241,Data!M:S,2,0),"nee")</f>
        <v>ja</v>
      </c>
      <c r="AX241" s="63">
        <f>IF(facturen[[#This Row],[TNO gecertificeerd]]="nee",0,VLOOKUP(AS241,Data!M:S,3,0)*(AT241/1000))</f>
        <v>0</v>
      </c>
      <c r="AY241" s="63">
        <f>IF(facturen[[#This Row],[TNO gecertificeerd]]="nee",0,VLOOKUP(AS241,Data!M:S,4,0)*AT241)</f>
        <v>1.1832236842105264</v>
      </c>
      <c r="AZ241" s="63">
        <f>IF(facturen[[#This Row],[TNO gecertificeerd]]="nee",0,VLOOKUP(AS241,Data!M:S,5,0)*AT241)</f>
        <v>8.5192105263157902</v>
      </c>
      <c r="BA241" s="63">
        <f>IF(facturen[[#This Row],[TNO gecertificeerd]]="nee",0,VLOOKUP(AS241,Data!M:S,6,0)*AT241)</f>
        <v>8.7558552631578959</v>
      </c>
      <c r="BB241" s="63">
        <f>IF(facturen[[#This Row],[TNO gecertificeerd]]="nee",0,VLOOKUP(AS241,Data!M:S,7,0)*AT241)</f>
        <v>5.2061842105263159</v>
      </c>
    </row>
    <row r="242" spans="1:54" x14ac:dyDescent="0.2">
      <c r="A242">
        <v>474431</v>
      </c>
      <c r="B242">
        <v>474484</v>
      </c>
      <c r="C242" t="s">
        <v>143</v>
      </c>
      <c r="D242" t="s">
        <v>257</v>
      </c>
      <c r="E242" t="s">
        <v>56</v>
      </c>
      <c r="F242">
        <v>1</v>
      </c>
      <c r="G242" t="s">
        <v>143</v>
      </c>
      <c r="H242" t="s">
        <v>144</v>
      </c>
      <c r="I242" t="s">
        <v>145</v>
      </c>
      <c r="J242" t="s">
        <v>59</v>
      </c>
      <c r="K242" t="s">
        <v>685</v>
      </c>
      <c r="L242" t="s">
        <v>413</v>
      </c>
      <c r="M242" s="57">
        <v>44378</v>
      </c>
      <c r="N242" s="57">
        <v>44408</v>
      </c>
      <c r="O242" t="s">
        <v>147</v>
      </c>
      <c r="P242">
        <v>1601010</v>
      </c>
      <c r="Q242" t="s">
        <v>465</v>
      </c>
      <c r="R242">
        <v>200301</v>
      </c>
      <c r="S242"/>
      <c r="T242" t="s">
        <v>467</v>
      </c>
      <c r="U242"/>
      <c r="V242" t="s">
        <v>64</v>
      </c>
      <c r="W242">
        <v>1</v>
      </c>
      <c r="X242" t="s">
        <v>625</v>
      </c>
      <c r="Y242" t="s">
        <v>644</v>
      </c>
      <c r="Z242" t="s">
        <v>645</v>
      </c>
      <c r="AA242" t="s">
        <v>68</v>
      </c>
      <c r="AB242" t="s">
        <v>69</v>
      </c>
      <c r="AC242" t="s">
        <v>70</v>
      </c>
      <c r="AD242">
        <v>10</v>
      </c>
      <c r="AE242" t="s">
        <v>646</v>
      </c>
      <c r="AF242">
        <v>11.98</v>
      </c>
      <c r="AG242">
        <v>11.98</v>
      </c>
      <c r="AH242">
        <v>1004659075</v>
      </c>
      <c r="AI242">
        <v>800100</v>
      </c>
      <c r="AJ242" t="s">
        <v>647</v>
      </c>
      <c r="AK242" t="s">
        <v>690</v>
      </c>
      <c r="AL242" t="s">
        <v>72</v>
      </c>
      <c r="AM242" t="s">
        <v>73</v>
      </c>
      <c r="AN242" s="1"/>
      <c r="AO242" s="59">
        <f t="shared" si="25"/>
        <v>7</v>
      </c>
      <c r="AP242" s="59" t="str">
        <f>VLOOKUP(AO242,Data!J:K,2,0)</f>
        <v>Juli</v>
      </c>
      <c r="AQ242" s="59">
        <f t="shared" si="21"/>
        <v>3</v>
      </c>
      <c r="AR242" s="60">
        <f t="shared" si="22"/>
        <v>2021</v>
      </c>
      <c r="AS242" s="60" t="str">
        <f>VLOOKUP(AD242,Data!D:E,2,0)</f>
        <v>Afval/Restafval</v>
      </c>
      <c r="AT242" s="61">
        <f>IF(X242="TON",IF(OR(LEFT(Z242,2)="TO",LEFT(Y242,2)="HA",Y242="TV ALG TON",Y242="AFVALBEL-TON",Y242="TANKW1-TON"),0,W242*1000),IF(OR(X242="KG",X242="LTR"),IF(OR(LEFT(Y242,2)="R ",LEFT(Y242,2)="HA",LEFT(Y242,2)="VK",LEFT(Z242,2)="TO"),0,W242),IF(X242="M3",VLOOKUP(Z242,Data!A:B,2,0)*W242,IF(AND(OR(X242="KEER",X242="STUK"),OR(LEFT(Y242,2)="LE",LEFT(Y242,2)="EL",LEFT(Y242,2)="LV")),VLOOKUP(Z242,Data!A:B,2,0)*W242,IF(X242="MAAND",IF(LEFT(Z242,2)="AB",IF(OR(LEFT(Y242,3)="AB ",LEFT(Y242,3)="ABW"),0,VLOOKUP(Z242,Data!A:B,2,0)*W242*VLOOKUP(AJ242,Data!G:H,2,0)*((N242-M242+1)/30.4)),0),0)))))</f>
        <v>24.453289473684215</v>
      </c>
      <c r="AU242" s="62">
        <f t="shared" si="23"/>
        <v>11.98</v>
      </c>
      <c r="AV242" s="62">
        <f t="shared" si="24"/>
        <v>0</v>
      </c>
      <c r="AW242" s="47" t="str">
        <f>IFERROR(VLOOKUP(AS242,Data!M:S,2,0),"nee")</f>
        <v>ja</v>
      </c>
      <c r="AX242" s="63">
        <f>IF(facturen[[#This Row],[TNO gecertificeerd]]="nee",0,VLOOKUP(AS242,Data!M:S,3,0)*(AT242/1000))</f>
        <v>0</v>
      </c>
      <c r="AY242" s="63">
        <f>IF(facturen[[#This Row],[TNO gecertificeerd]]="nee",0,VLOOKUP(AS242,Data!M:S,4,0)*AT242)</f>
        <v>1.2226644736842109</v>
      </c>
      <c r="AZ242" s="63">
        <f>IF(facturen[[#This Row],[TNO gecertificeerd]]="nee",0,VLOOKUP(AS242,Data!M:S,5,0)*AT242)</f>
        <v>8.8031842105263163</v>
      </c>
      <c r="BA242" s="63">
        <f>IF(facturen[[#This Row],[TNO gecertificeerd]]="nee",0,VLOOKUP(AS242,Data!M:S,6,0)*AT242)</f>
        <v>9.0477171052631586</v>
      </c>
      <c r="BB242" s="63">
        <f>IF(facturen[[#This Row],[TNO gecertificeerd]]="nee",0,VLOOKUP(AS242,Data!M:S,7,0)*AT242)</f>
        <v>5.3797236842105276</v>
      </c>
    </row>
    <row r="243" spans="1:54" x14ac:dyDescent="0.2">
      <c r="A243">
        <v>474431</v>
      </c>
      <c r="B243">
        <v>474484</v>
      </c>
      <c r="C243" t="s">
        <v>143</v>
      </c>
      <c r="D243" t="s">
        <v>257</v>
      </c>
      <c r="E243" t="s">
        <v>56</v>
      </c>
      <c r="F243">
        <v>1</v>
      </c>
      <c r="G243" t="s">
        <v>143</v>
      </c>
      <c r="H243" t="s">
        <v>144</v>
      </c>
      <c r="I243" t="s">
        <v>145</v>
      </c>
      <c r="J243" t="s">
        <v>59</v>
      </c>
      <c r="K243" t="s">
        <v>685</v>
      </c>
      <c r="L243" t="s">
        <v>413</v>
      </c>
      <c r="M243" s="57">
        <v>44409</v>
      </c>
      <c r="N243" s="57">
        <v>44439</v>
      </c>
      <c r="O243" t="s">
        <v>147</v>
      </c>
      <c r="P243">
        <v>1601010</v>
      </c>
      <c r="Q243" t="s">
        <v>465</v>
      </c>
      <c r="R243">
        <v>200301</v>
      </c>
      <c r="S243"/>
      <c r="T243" t="s">
        <v>467</v>
      </c>
      <c r="U243"/>
      <c r="V243" t="s">
        <v>64</v>
      </c>
      <c r="W243">
        <v>1</v>
      </c>
      <c r="X243" t="s">
        <v>625</v>
      </c>
      <c r="Y243" t="s">
        <v>644</v>
      </c>
      <c r="Z243" t="s">
        <v>645</v>
      </c>
      <c r="AA243" t="s">
        <v>68</v>
      </c>
      <c r="AB243" t="s">
        <v>69</v>
      </c>
      <c r="AC243" t="s">
        <v>70</v>
      </c>
      <c r="AD243">
        <v>10</v>
      </c>
      <c r="AE243" t="s">
        <v>646</v>
      </c>
      <c r="AF243">
        <v>11.98</v>
      </c>
      <c r="AG243">
        <v>11.98</v>
      </c>
      <c r="AH243">
        <v>1004731850</v>
      </c>
      <c r="AI243">
        <v>800100</v>
      </c>
      <c r="AJ243" t="s">
        <v>647</v>
      </c>
      <c r="AK243" t="s">
        <v>691</v>
      </c>
      <c r="AL243" t="s">
        <v>72</v>
      </c>
      <c r="AM243" t="s">
        <v>73</v>
      </c>
      <c r="AN243" s="1"/>
      <c r="AO243" s="59">
        <f t="shared" si="25"/>
        <v>8</v>
      </c>
      <c r="AP243" s="59" t="str">
        <f>VLOOKUP(AO243,Data!J:K,2,0)</f>
        <v>Augustus</v>
      </c>
      <c r="AQ243" s="59">
        <f t="shared" si="21"/>
        <v>3</v>
      </c>
      <c r="AR243" s="60">
        <f t="shared" si="22"/>
        <v>2021</v>
      </c>
      <c r="AS243" s="60" t="str">
        <f>VLOOKUP(AD243,Data!D:E,2,0)</f>
        <v>Afval/Restafval</v>
      </c>
      <c r="AT243" s="61">
        <f>IF(X243="TON",IF(OR(LEFT(Z243,2)="TO",LEFT(Y243,2)="HA",Y243="TV ALG TON",Y243="AFVALBEL-TON",Y243="TANKW1-TON"),0,W243*1000),IF(OR(X243="KG",X243="LTR"),IF(OR(LEFT(Y243,2)="R ",LEFT(Y243,2)="HA",LEFT(Y243,2)="VK",LEFT(Z243,2)="TO"),0,W243),IF(X243="M3",VLOOKUP(Z243,Data!A:B,2,0)*W243,IF(AND(OR(X243="KEER",X243="STUK"),OR(LEFT(Y243,2)="LE",LEFT(Y243,2)="EL",LEFT(Y243,2)="LV")),VLOOKUP(Z243,Data!A:B,2,0)*W243,IF(X243="MAAND",IF(LEFT(Z243,2)="AB",IF(OR(LEFT(Y243,3)="AB ",LEFT(Y243,3)="ABW"),0,VLOOKUP(Z243,Data!A:B,2,0)*W243*VLOOKUP(AJ243,Data!G:H,2,0)*((N243-M243+1)/30.4)),0),0)))))</f>
        <v>24.453289473684215</v>
      </c>
      <c r="AU243" s="62">
        <f t="shared" si="23"/>
        <v>11.98</v>
      </c>
      <c r="AV243" s="62">
        <f t="shared" si="24"/>
        <v>0</v>
      </c>
      <c r="AW243" s="47" t="str">
        <f>IFERROR(VLOOKUP(AS243,Data!M:S,2,0),"nee")</f>
        <v>ja</v>
      </c>
      <c r="AX243" s="63">
        <f>IF(facturen[[#This Row],[TNO gecertificeerd]]="nee",0,VLOOKUP(AS243,Data!M:S,3,0)*(AT243/1000))</f>
        <v>0</v>
      </c>
      <c r="AY243" s="63">
        <f>IF(facturen[[#This Row],[TNO gecertificeerd]]="nee",0,VLOOKUP(AS243,Data!M:S,4,0)*AT243)</f>
        <v>1.2226644736842109</v>
      </c>
      <c r="AZ243" s="63">
        <f>IF(facturen[[#This Row],[TNO gecertificeerd]]="nee",0,VLOOKUP(AS243,Data!M:S,5,0)*AT243)</f>
        <v>8.8031842105263163</v>
      </c>
      <c r="BA243" s="63">
        <f>IF(facturen[[#This Row],[TNO gecertificeerd]]="nee",0,VLOOKUP(AS243,Data!M:S,6,0)*AT243)</f>
        <v>9.0477171052631586</v>
      </c>
      <c r="BB243" s="63">
        <f>IF(facturen[[#This Row],[TNO gecertificeerd]]="nee",0,VLOOKUP(AS243,Data!M:S,7,0)*AT243)</f>
        <v>5.3797236842105276</v>
      </c>
    </row>
    <row r="244" spans="1:54" x14ac:dyDescent="0.2">
      <c r="A244">
        <v>474431</v>
      </c>
      <c r="B244">
        <v>474484</v>
      </c>
      <c r="C244" t="s">
        <v>143</v>
      </c>
      <c r="D244" t="s">
        <v>257</v>
      </c>
      <c r="E244" t="s">
        <v>56</v>
      </c>
      <c r="F244">
        <v>1</v>
      </c>
      <c r="G244" t="s">
        <v>143</v>
      </c>
      <c r="H244" t="s">
        <v>144</v>
      </c>
      <c r="I244" t="s">
        <v>145</v>
      </c>
      <c r="J244" t="s">
        <v>59</v>
      </c>
      <c r="K244" t="s">
        <v>685</v>
      </c>
      <c r="L244" t="s">
        <v>413</v>
      </c>
      <c r="M244" s="57">
        <v>44440</v>
      </c>
      <c r="N244" s="57">
        <v>44469</v>
      </c>
      <c r="O244" t="s">
        <v>147</v>
      </c>
      <c r="P244">
        <v>1601010</v>
      </c>
      <c r="Q244" t="s">
        <v>465</v>
      </c>
      <c r="R244">
        <v>200301</v>
      </c>
      <c r="S244"/>
      <c r="T244" t="s">
        <v>467</v>
      </c>
      <c r="U244"/>
      <c r="V244" t="s">
        <v>64</v>
      </c>
      <c r="W244">
        <v>1</v>
      </c>
      <c r="X244" t="s">
        <v>625</v>
      </c>
      <c r="Y244" t="s">
        <v>644</v>
      </c>
      <c r="Z244" t="s">
        <v>645</v>
      </c>
      <c r="AA244" t="s">
        <v>68</v>
      </c>
      <c r="AB244" t="s">
        <v>69</v>
      </c>
      <c r="AC244" t="s">
        <v>70</v>
      </c>
      <c r="AD244">
        <v>10</v>
      </c>
      <c r="AE244" t="s">
        <v>646</v>
      </c>
      <c r="AF244">
        <v>11.98</v>
      </c>
      <c r="AG244">
        <v>11.98</v>
      </c>
      <c r="AH244">
        <v>1004806489</v>
      </c>
      <c r="AI244">
        <v>800100</v>
      </c>
      <c r="AJ244" t="s">
        <v>647</v>
      </c>
      <c r="AK244" t="s">
        <v>692</v>
      </c>
      <c r="AL244" t="s">
        <v>72</v>
      </c>
      <c r="AM244" t="s">
        <v>73</v>
      </c>
      <c r="AN244" s="1"/>
      <c r="AO244" s="59">
        <f t="shared" si="25"/>
        <v>9</v>
      </c>
      <c r="AP244" s="59" t="str">
        <f>VLOOKUP(AO244,Data!J:K,2,0)</f>
        <v>September</v>
      </c>
      <c r="AQ244" s="59">
        <f t="shared" si="21"/>
        <v>3</v>
      </c>
      <c r="AR244" s="60">
        <f t="shared" si="22"/>
        <v>2021</v>
      </c>
      <c r="AS244" s="60" t="str">
        <f>VLOOKUP(AD244,Data!D:E,2,0)</f>
        <v>Afval/Restafval</v>
      </c>
      <c r="AT244" s="61">
        <f>IF(X244="TON",IF(OR(LEFT(Z244,2)="TO",LEFT(Y244,2)="HA",Y244="TV ALG TON",Y244="AFVALBEL-TON",Y244="TANKW1-TON"),0,W244*1000),IF(OR(X244="KG",X244="LTR"),IF(OR(LEFT(Y244,2)="R ",LEFT(Y244,2)="HA",LEFT(Y244,2)="VK",LEFT(Z244,2)="TO"),0,W244),IF(X244="M3",VLOOKUP(Z244,Data!A:B,2,0)*W244,IF(AND(OR(X244="KEER",X244="STUK"),OR(LEFT(Y244,2)="LE",LEFT(Y244,2)="EL",LEFT(Y244,2)="LV")),VLOOKUP(Z244,Data!A:B,2,0)*W244,IF(X244="MAAND",IF(LEFT(Z244,2)="AB",IF(OR(LEFT(Y244,3)="AB ",LEFT(Y244,3)="ABW"),0,VLOOKUP(Z244,Data!A:B,2,0)*W244*VLOOKUP(AJ244,Data!G:H,2,0)*((N244-M244+1)/30.4)),0),0)))))</f>
        <v>23.664473684210527</v>
      </c>
      <c r="AU244" s="62">
        <f t="shared" si="23"/>
        <v>11.98</v>
      </c>
      <c r="AV244" s="62">
        <f t="shared" si="24"/>
        <v>0</v>
      </c>
      <c r="AW244" s="47" t="str">
        <f>IFERROR(VLOOKUP(AS244,Data!M:S,2,0),"nee")</f>
        <v>ja</v>
      </c>
      <c r="AX244" s="63">
        <f>IF(facturen[[#This Row],[TNO gecertificeerd]]="nee",0,VLOOKUP(AS244,Data!M:S,3,0)*(AT244/1000))</f>
        <v>0</v>
      </c>
      <c r="AY244" s="63">
        <f>IF(facturen[[#This Row],[TNO gecertificeerd]]="nee",0,VLOOKUP(AS244,Data!M:S,4,0)*AT244)</f>
        <v>1.1832236842105264</v>
      </c>
      <c r="AZ244" s="63">
        <f>IF(facturen[[#This Row],[TNO gecertificeerd]]="nee",0,VLOOKUP(AS244,Data!M:S,5,0)*AT244)</f>
        <v>8.5192105263157902</v>
      </c>
      <c r="BA244" s="63">
        <f>IF(facturen[[#This Row],[TNO gecertificeerd]]="nee",0,VLOOKUP(AS244,Data!M:S,6,0)*AT244)</f>
        <v>8.7558552631578959</v>
      </c>
      <c r="BB244" s="63">
        <f>IF(facturen[[#This Row],[TNO gecertificeerd]]="nee",0,VLOOKUP(AS244,Data!M:S,7,0)*AT244)</f>
        <v>5.2061842105263159</v>
      </c>
    </row>
    <row r="245" spans="1:54" x14ac:dyDescent="0.2">
      <c r="A245">
        <v>474431</v>
      </c>
      <c r="B245">
        <v>474484</v>
      </c>
      <c r="C245" t="s">
        <v>143</v>
      </c>
      <c r="D245" t="s">
        <v>257</v>
      </c>
      <c r="E245" t="s">
        <v>56</v>
      </c>
      <c r="F245">
        <v>1</v>
      </c>
      <c r="G245" t="s">
        <v>143</v>
      </c>
      <c r="H245" t="s">
        <v>144</v>
      </c>
      <c r="I245" t="s">
        <v>145</v>
      </c>
      <c r="J245" t="s">
        <v>59</v>
      </c>
      <c r="K245" t="s">
        <v>685</v>
      </c>
      <c r="L245" t="s">
        <v>413</v>
      </c>
      <c r="M245" s="57">
        <v>44470</v>
      </c>
      <c r="N245" s="57">
        <v>44500</v>
      </c>
      <c r="O245" t="s">
        <v>147</v>
      </c>
      <c r="P245">
        <v>1601010</v>
      </c>
      <c r="Q245" t="s">
        <v>465</v>
      </c>
      <c r="R245">
        <v>200301</v>
      </c>
      <c r="S245"/>
      <c r="T245" t="s">
        <v>467</v>
      </c>
      <c r="U245"/>
      <c r="V245" t="s">
        <v>64</v>
      </c>
      <c r="W245">
        <v>1</v>
      </c>
      <c r="X245" t="s">
        <v>625</v>
      </c>
      <c r="Y245" t="s">
        <v>644</v>
      </c>
      <c r="Z245" t="s">
        <v>645</v>
      </c>
      <c r="AA245" t="s">
        <v>68</v>
      </c>
      <c r="AB245" t="s">
        <v>69</v>
      </c>
      <c r="AC245" t="s">
        <v>70</v>
      </c>
      <c r="AD245">
        <v>10</v>
      </c>
      <c r="AE245" t="s">
        <v>646</v>
      </c>
      <c r="AF245">
        <v>11.98</v>
      </c>
      <c r="AG245">
        <v>11.98</v>
      </c>
      <c r="AH245">
        <v>1004921702</v>
      </c>
      <c r="AI245">
        <v>800100</v>
      </c>
      <c r="AJ245" t="s">
        <v>647</v>
      </c>
      <c r="AK245" t="s">
        <v>693</v>
      </c>
      <c r="AL245" t="s">
        <v>72</v>
      </c>
      <c r="AM245" t="s">
        <v>73</v>
      </c>
      <c r="AN245" s="1"/>
      <c r="AO245" s="59">
        <f t="shared" si="25"/>
        <v>10</v>
      </c>
      <c r="AP245" s="59" t="str">
        <f>VLOOKUP(AO245,Data!J:K,2,0)</f>
        <v>Oktober</v>
      </c>
      <c r="AQ245" s="59">
        <f t="shared" si="21"/>
        <v>4</v>
      </c>
      <c r="AR245" s="60">
        <f t="shared" si="22"/>
        <v>2021</v>
      </c>
      <c r="AS245" s="60" t="str">
        <f>VLOOKUP(AD245,Data!D:E,2,0)</f>
        <v>Afval/Restafval</v>
      </c>
      <c r="AT245" s="61">
        <f>IF(X245="TON",IF(OR(LEFT(Z245,2)="TO",LEFT(Y245,2)="HA",Y245="TV ALG TON",Y245="AFVALBEL-TON",Y245="TANKW1-TON"),0,W245*1000),IF(OR(X245="KG",X245="LTR"),IF(OR(LEFT(Y245,2)="R ",LEFT(Y245,2)="HA",LEFT(Y245,2)="VK",LEFT(Z245,2)="TO"),0,W245),IF(X245="M3",VLOOKUP(Z245,Data!A:B,2,0)*W245,IF(AND(OR(X245="KEER",X245="STUK"),OR(LEFT(Y245,2)="LE",LEFT(Y245,2)="EL",LEFT(Y245,2)="LV")),VLOOKUP(Z245,Data!A:B,2,0)*W245,IF(X245="MAAND",IF(LEFT(Z245,2)="AB",IF(OR(LEFT(Y245,3)="AB ",LEFT(Y245,3)="ABW"),0,VLOOKUP(Z245,Data!A:B,2,0)*W245*VLOOKUP(AJ245,Data!G:H,2,0)*((N245-M245+1)/30.4)),0),0)))))</f>
        <v>24.453289473684215</v>
      </c>
      <c r="AU245" s="62">
        <f t="shared" si="23"/>
        <v>11.98</v>
      </c>
      <c r="AV245" s="62">
        <f t="shared" si="24"/>
        <v>0</v>
      </c>
      <c r="AW245" s="47" t="str">
        <f>IFERROR(VLOOKUP(AS245,Data!M:S,2,0),"nee")</f>
        <v>ja</v>
      </c>
      <c r="AX245" s="63">
        <f>IF(facturen[[#This Row],[TNO gecertificeerd]]="nee",0,VLOOKUP(AS245,Data!M:S,3,0)*(AT245/1000))</f>
        <v>0</v>
      </c>
      <c r="AY245" s="63">
        <f>IF(facturen[[#This Row],[TNO gecertificeerd]]="nee",0,VLOOKUP(AS245,Data!M:S,4,0)*AT245)</f>
        <v>1.2226644736842109</v>
      </c>
      <c r="AZ245" s="63">
        <f>IF(facturen[[#This Row],[TNO gecertificeerd]]="nee",0,VLOOKUP(AS245,Data!M:S,5,0)*AT245)</f>
        <v>8.8031842105263163</v>
      </c>
      <c r="BA245" s="63">
        <f>IF(facturen[[#This Row],[TNO gecertificeerd]]="nee",0,VLOOKUP(AS245,Data!M:S,6,0)*AT245)</f>
        <v>9.0477171052631586</v>
      </c>
      <c r="BB245" s="63">
        <f>IF(facturen[[#This Row],[TNO gecertificeerd]]="nee",0,VLOOKUP(AS245,Data!M:S,7,0)*AT245)</f>
        <v>5.3797236842105276</v>
      </c>
    </row>
    <row r="246" spans="1:54" x14ac:dyDescent="0.2">
      <c r="A246">
        <v>474431</v>
      </c>
      <c r="B246">
        <v>474484</v>
      </c>
      <c r="C246" t="s">
        <v>143</v>
      </c>
      <c r="D246" t="s">
        <v>257</v>
      </c>
      <c r="E246" t="s">
        <v>56</v>
      </c>
      <c r="F246">
        <v>1</v>
      </c>
      <c r="G246" t="s">
        <v>143</v>
      </c>
      <c r="H246" t="s">
        <v>144</v>
      </c>
      <c r="I246" t="s">
        <v>145</v>
      </c>
      <c r="J246" t="s">
        <v>59</v>
      </c>
      <c r="K246" t="s">
        <v>685</v>
      </c>
      <c r="L246" t="s">
        <v>413</v>
      </c>
      <c r="M246" s="57">
        <v>44501</v>
      </c>
      <c r="N246" s="57">
        <v>44530</v>
      </c>
      <c r="O246" t="s">
        <v>147</v>
      </c>
      <c r="P246">
        <v>1601010</v>
      </c>
      <c r="Q246" t="s">
        <v>465</v>
      </c>
      <c r="R246">
        <v>200301</v>
      </c>
      <c r="S246"/>
      <c r="T246" t="s">
        <v>467</v>
      </c>
      <c r="U246"/>
      <c r="V246" t="s">
        <v>64</v>
      </c>
      <c r="W246">
        <v>1</v>
      </c>
      <c r="X246" t="s">
        <v>625</v>
      </c>
      <c r="Y246" t="s">
        <v>644</v>
      </c>
      <c r="Z246" t="s">
        <v>645</v>
      </c>
      <c r="AA246" t="s">
        <v>68</v>
      </c>
      <c r="AB246" t="s">
        <v>69</v>
      </c>
      <c r="AC246" t="s">
        <v>70</v>
      </c>
      <c r="AD246">
        <v>10</v>
      </c>
      <c r="AE246" t="s">
        <v>646</v>
      </c>
      <c r="AF246">
        <v>11.98</v>
      </c>
      <c r="AG246">
        <v>11.98</v>
      </c>
      <c r="AH246">
        <v>1005004563</v>
      </c>
      <c r="AI246">
        <v>800100</v>
      </c>
      <c r="AJ246" t="s">
        <v>647</v>
      </c>
      <c r="AK246" t="s">
        <v>694</v>
      </c>
      <c r="AL246" t="s">
        <v>72</v>
      </c>
      <c r="AM246" t="s">
        <v>73</v>
      </c>
      <c r="AN246" s="1"/>
      <c r="AO246" s="59">
        <f t="shared" si="25"/>
        <v>11</v>
      </c>
      <c r="AP246" s="59" t="str">
        <f>VLOOKUP(AO246,Data!J:K,2,0)</f>
        <v>November</v>
      </c>
      <c r="AQ246" s="59">
        <f t="shared" si="21"/>
        <v>4</v>
      </c>
      <c r="AR246" s="60">
        <f t="shared" si="22"/>
        <v>2021</v>
      </c>
      <c r="AS246" s="60" t="str">
        <f>VLOOKUP(AD246,Data!D:E,2,0)</f>
        <v>Afval/Restafval</v>
      </c>
      <c r="AT246" s="61">
        <f>IF(X246="TON",IF(OR(LEFT(Z246,2)="TO",LEFT(Y246,2)="HA",Y246="TV ALG TON",Y246="AFVALBEL-TON",Y246="TANKW1-TON"),0,W246*1000),IF(OR(X246="KG",X246="LTR"),IF(OR(LEFT(Y246,2)="R ",LEFT(Y246,2)="HA",LEFT(Y246,2)="VK",LEFT(Z246,2)="TO"),0,W246),IF(X246="M3",VLOOKUP(Z246,Data!A:B,2,0)*W246,IF(AND(OR(X246="KEER",X246="STUK"),OR(LEFT(Y246,2)="LE",LEFT(Y246,2)="EL",LEFT(Y246,2)="LV")),VLOOKUP(Z246,Data!A:B,2,0)*W246,IF(X246="MAAND",IF(LEFT(Z246,2)="AB",IF(OR(LEFT(Y246,3)="AB ",LEFT(Y246,3)="ABW"),0,VLOOKUP(Z246,Data!A:B,2,0)*W246*VLOOKUP(AJ246,Data!G:H,2,0)*((N246-M246+1)/30.4)),0),0)))))</f>
        <v>23.664473684210527</v>
      </c>
      <c r="AU246" s="62">
        <f t="shared" si="23"/>
        <v>11.98</v>
      </c>
      <c r="AV246" s="62">
        <f t="shared" si="24"/>
        <v>0</v>
      </c>
      <c r="AW246" s="47" t="str">
        <f>IFERROR(VLOOKUP(AS246,Data!M:S,2,0),"nee")</f>
        <v>ja</v>
      </c>
      <c r="AX246" s="63">
        <f>IF(facturen[[#This Row],[TNO gecertificeerd]]="nee",0,VLOOKUP(AS246,Data!M:S,3,0)*(AT246/1000))</f>
        <v>0</v>
      </c>
      <c r="AY246" s="63">
        <f>IF(facturen[[#This Row],[TNO gecertificeerd]]="nee",0,VLOOKUP(AS246,Data!M:S,4,0)*AT246)</f>
        <v>1.1832236842105264</v>
      </c>
      <c r="AZ246" s="63">
        <f>IF(facturen[[#This Row],[TNO gecertificeerd]]="nee",0,VLOOKUP(AS246,Data!M:S,5,0)*AT246)</f>
        <v>8.5192105263157902</v>
      </c>
      <c r="BA246" s="63">
        <f>IF(facturen[[#This Row],[TNO gecertificeerd]]="nee",0,VLOOKUP(AS246,Data!M:S,6,0)*AT246)</f>
        <v>8.7558552631578959</v>
      </c>
      <c r="BB246" s="63">
        <f>IF(facturen[[#This Row],[TNO gecertificeerd]]="nee",0,VLOOKUP(AS246,Data!M:S,7,0)*AT246)</f>
        <v>5.2061842105263159</v>
      </c>
    </row>
    <row r="247" spans="1:54" x14ac:dyDescent="0.2">
      <c r="A247">
        <v>474431</v>
      </c>
      <c r="B247">
        <v>474484</v>
      </c>
      <c r="C247" t="s">
        <v>143</v>
      </c>
      <c r="D247" t="s">
        <v>257</v>
      </c>
      <c r="E247" t="s">
        <v>56</v>
      </c>
      <c r="F247">
        <v>1</v>
      </c>
      <c r="G247" t="s">
        <v>143</v>
      </c>
      <c r="H247" t="s">
        <v>144</v>
      </c>
      <c r="I247" t="s">
        <v>145</v>
      </c>
      <c r="J247" t="s">
        <v>59</v>
      </c>
      <c r="K247" t="s">
        <v>685</v>
      </c>
      <c r="L247" t="s">
        <v>413</v>
      </c>
      <c r="M247" s="57">
        <v>44531</v>
      </c>
      <c r="N247" s="57">
        <v>44561</v>
      </c>
      <c r="O247" t="s">
        <v>147</v>
      </c>
      <c r="P247">
        <v>1601010</v>
      </c>
      <c r="Q247" t="s">
        <v>465</v>
      </c>
      <c r="R247">
        <v>200301</v>
      </c>
      <c r="S247"/>
      <c r="T247" t="s">
        <v>467</v>
      </c>
      <c r="U247"/>
      <c r="V247" t="s">
        <v>64</v>
      </c>
      <c r="W247">
        <v>1</v>
      </c>
      <c r="X247" t="s">
        <v>625</v>
      </c>
      <c r="Y247" t="s">
        <v>644</v>
      </c>
      <c r="Z247" t="s">
        <v>645</v>
      </c>
      <c r="AA247" t="s">
        <v>68</v>
      </c>
      <c r="AB247" t="s">
        <v>69</v>
      </c>
      <c r="AC247" t="s">
        <v>70</v>
      </c>
      <c r="AD247">
        <v>10</v>
      </c>
      <c r="AE247" t="s">
        <v>646</v>
      </c>
      <c r="AF247">
        <v>11.98</v>
      </c>
      <c r="AG247">
        <v>11.98</v>
      </c>
      <c r="AH247">
        <v>1005092394</v>
      </c>
      <c r="AI247">
        <v>800100</v>
      </c>
      <c r="AJ247" t="s">
        <v>647</v>
      </c>
      <c r="AK247" t="s">
        <v>695</v>
      </c>
      <c r="AL247" t="s">
        <v>72</v>
      </c>
      <c r="AM247" t="s">
        <v>73</v>
      </c>
      <c r="AN247" s="1"/>
      <c r="AO247" s="59">
        <f t="shared" si="25"/>
        <v>12</v>
      </c>
      <c r="AP247" s="59" t="str">
        <f>VLOOKUP(AO247,Data!J:K,2,0)</f>
        <v>December</v>
      </c>
      <c r="AQ247" s="59">
        <f t="shared" si="21"/>
        <v>4</v>
      </c>
      <c r="AR247" s="60">
        <f t="shared" si="22"/>
        <v>2021</v>
      </c>
      <c r="AS247" s="60" t="str">
        <f>VLOOKUP(AD247,Data!D:E,2,0)</f>
        <v>Afval/Restafval</v>
      </c>
      <c r="AT247" s="61">
        <f>IF(X247="TON",IF(OR(LEFT(Z247,2)="TO",LEFT(Y247,2)="HA",Y247="TV ALG TON",Y247="AFVALBEL-TON",Y247="TANKW1-TON"),0,W247*1000),IF(OR(X247="KG",X247="LTR"),IF(OR(LEFT(Y247,2)="R ",LEFT(Y247,2)="HA",LEFT(Y247,2)="VK",LEFT(Z247,2)="TO"),0,W247),IF(X247="M3",VLOOKUP(Z247,Data!A:B,2,0)*W247,IF(AND(OR(X247="KEER",X247="STUK"),OR(LEFT(Y247,2)="LE",LEFT(Y247,2)="EL",LEFT(Y247,2)="LV")),VLOOKUP(Z247,Data!A:B,2,0)*W247,IF(X247="MAAND",IF(LEFT(Z247,2)="AB",IF(OR(LEFT(Y247,3)="AB ",LEFT(Y247,3)="ABW"),0,VLOOKUP(Z247,Data!A:B,2,0)*W247*VLOOKUP(AJ247,Data!G:H,2,0)*((N247-M247+1)/30.4)),0),0)))))</f>
        <v>24.453289473684215</v>
      </c>
      <c r="AU247" s="62">
        <f t="shared" si="23"/>
        <v>11.98</v>
      </c>
      <c r="AV247" s="62">
        <f t="shared" si="24"/>
        <v>0</v>
      </c>
      <c r="AW247" s="47" t="str">
        <f>IFERROR(VLOOKUP(AS247,Data!M:S,2,0),"nee")</f>
        <v>ja</v>
      </c>
      <c r="AX247" s="63">
        <f>IF(facturen[[#This Row],[TNO gecertificeerd]]="nee",0,VLOOKUP(AS247,Data!M:S,3,0)*(AT247/1000))</f>
        <v>0</v>
      </c>
      <c r="AY247" s="63">
        <f>IF(facturen[[#This Row],[TNO gecertificeerd]]="nee",0,VLOOKUP(AS247,Data!M:S,4,0)*AT247)</f>
        <v>1.2226644736842109</v>
      </c>
      <c r="AZ247" s="63">
        <f>IF(facturen[[#This Row],[TNO gecertificeerd]]="nee",0,VLOOKUP(AS247,Data!M:S,5,0)*AT247)</f>
        <v>8.8031842105263163</v>
      </c>
      <c r="BA247" s="63">
        <f>IF(facturen[[#This Row],[TNO gecertificeerd]]="nee",0,VLOOKUP(AS247,Data!M:S,6,0)*AT247)</f>
        <v>9.0477171052631586</v>
      </c>
      <c r="BB247" s="63">
        <f>IF(facturen[[#This Row],[TNO gecertificeerd]]="nee",0,VLOOKUP(AS247,Data!M:S,7,0)*AT247)</f>
        <v>5.3797236842105276</v>
      </c>
    </row>
    <row r="248" spans="1:54" x14ac:dyDescent="0.2">
      <c r="A248">
        <v>474431</v>
      </c>
      <c r="B248">
        <v>474484</v>
      </c>
      <c r="C248" t="s">
        <v>143</v>
      </c>
      <c r="D248" t="s">
        <v>257</v>
      </c>
      <c r="E248" t="s">
        <v>56</v>
      </c>
      <c r="F248">
        <v>1</v>
      </c>
      <c r="G248" t="s">
        <v>143</v>
      </c>
      <c r="H248" t="s">
        <v>144</v>
      </c>
      <c r="I248" t="s">
        <v>145</v>
      </c>
      <c r="J248" t="s">
        <v>59</v>
      </c>
      <c r="K248" t="s">
        <v>685</v>
      </c>
      <c r="L248" t="s">
        <v>658</v>
      </c>
      <c r="M248" s="57">
        <v>44197</v>
      </c>
      <c r="N248" s="57">
        <v>44227</v>
      </c>
      <c r="O248" t="s">
        <v>147</v>
      </c>
      <c r="P248"/>
      <c r="Q248"/>
      <c r="R248"/>
      <c r="S248"/>
      <c r="T248"/>
      <c r="U248"/>
      <c r="V248" t="s">
        <v>64</v>
      </c>
      <c r="W248">
        <v>1</v>
      </c>
      <c r="X248" t="s">
        <v>625</v>
      </c>
      <c r="Y248" t="s">
        <v>659</v>
      </c>
      <c r="Z248" t="s">
        <v>660</v>
      </c>
      <c r="AA248" t="s">
        <v>68</v>
      </c>
      <c r="AB248" t="s">
        <v>69</v>
      </c>
      <c r="AC248" t="s">
        <v>70</v>
      </c>
      <c r="AD248">
        <v>10</v>
      </c>
      <c r="AE248" t="s">
        <v>661</v>
      </c>
      <c r="AF248">
        <v>3.6</v>
      </c>
      <c r="AG248">
        <v>3.6</v>
      </c>
      <c r="AH248">
        <v>1004195045</v>
      </c>
      <c r="AI248">
        <v>800000</v>
      </c>
      <c r="AJ248"/>
      <c r="AK248"/>
      <c r="AL248" t="s">
        <v>72</v>
      </c>
      <c r="AM248" t="s">
        <v>73</v>
      </c>
      <c r="AN248" s="1"/>
      <c r="AO248" s="59">
        <f t="shared" si="25"/>
        <v>1</v>
      </c>
      <c r="AP248" s="59" t="str">
        <f>VLOOKUP(AO248,Data!J:K,2,0)</f>
        <v>Januari</v>
      </c>
      <c r="AQ248" s="59">
        <f t="shared" si="21"/>
        <v>1</v>
      </c>
      <c r="AR248" s="60">
        <f t="shared" si="22"/>
        <v>2021</v>
      </c>
      <c r="AS248" s="60" t="str">
        <f>VLOOKUP(AD248,Data!D:E,2,0)</f>
        <v>Afval/Restafval</v>
      </c>
      <c r="AT248" s="61">
        <f>IF(X248="TON",IF(OR(LEFT(Z248,2)="TO",LEFT(Y248,2)="HA",Y248="TV ALG TON",Y248="AFVALBEL-TON",Y248="TANKW1-TON"),0,W248*1000),IF(OR(X248="KG",X248="LTR"),IF(OR(LEFT(Y248,2)="R ",LEFT(Y248,2)="HA",LEFT(Y248,2)="VK",LEFT(Z248,2)="TO"),0,W248),IF(X248="M3",VLOOKUP(Z248,Data!A:B,2,0)*W248,IF(AND(OR(X248="KEER",X248="STUK"),OR(LEFT(Y248,2)="LE",LEFT(Y248,2)="EL",LEFT(Y248,2)="LV")),VLOOKUP(Z248,Data!A:B,2,0)*W248,IF(X248="MAAND",IF(LEFT(Z248,2)="AB",IF(OR(LEFT(Y248,3)="AB ",LEFT(Y248,3)="ABW"),0,VLOOKUP(Z248,Data!A:B,2,0)*W248*VLOOKUP(AJ248,Data!G:H,2,0)*((N248-M248+1)/30.4)),0),0)))))</f>
        <v>0</v>
      </c>
      <c r="AU248" s="62">
        <f t="shared" si="23"/>
        <v>3.6</v>
      </c>
      <c r="AV248" s="62">
        <f t="shared" si="24"/>
        <v>0</v>
      </c>
      <c r="AW248" s="47" t="str">
        <f>IFERROR(VLOOKUP(AS248,Data!M:S,2,0),"nee")</f>
        <v>ja</v>
      </c>
      <c r="AX248" s="63">
        <f>IF(facturen[[#This Row],[TNO gecertificeerd]]="nee",0,VLOOKUP(AS248,Data!M:S,3,0)*(AT248/1000))</f>
        <v>0</v>
      </c>
      <c r="AY248" s="63">
        <f>IF(facturen[[#This Row],[TNO gecertificeerd]]="nee",0,VLOOKUP(AS248,Data!M:S,4,0)*AT248)</f>
        <v>0</v>
      </c>
      <c r="AZ248" s="63">
        <f>IF(facturen[[#This Row],[TNO gecertificeerd]]="nee",0,VLOOKUP(AS248,Data!M:S,5,0)*AT248)</f>
        <v>0</v>
      </c>
      <c r="BA248" s="63">
        <f>IF(facturen[[#This Row],[TNO gecertificeerd]]="nee",0,VLOOKUP(AS248,Data!M:S,6,0)*AT248)</f>
        <v>0</v>
      </c>
      <c r="BB248" s="63">
        <f>IF(facturen[[#This Row],[TNO gecertificeerd]]="nee",0,VLOOKUP(AS248,Data!M:S,7,0)*AT248)</f>
        <v>0</v>
      </c>
    </row>
    <row r="249" spans="1:54" x14ac:dyDescent="0.2">
      <c r="A249">
        <v>474431</v>
      </c>
      <c r="B249">
        <v>474484</v>
      </c>
      <c r="C249" t="s">
        <v>143</v>
      </c>
      <c r="D249" t="s">
        <v>257</v>
      </c>
      <c r="E249" t="s">
        <v>56</v>
      </c>
      <c r="F249">
        <v>1</v>
      </c>
      <c r="G249" t="s">
        <v>143</v>
      </c>
      <c r="H249" t="s">
        <v>144</v>
      </c>
      <c r="I249" t="s">
        <v>145</v>
      </c>
      <c r="J249" t="s">
        <v>59</v>
      </c>
      <c r="K249" t="s">
        <v>685</v>
      </c>
      <c r="L249" t="s">
        <v>413</v>
      </c>
      <c r="M249" s="57">
        <v>44166</v>
      </c>
      <c r="N249" s="57">
        <v>44196</v>
      </c>
      <c r="O249" t="s">
        <v>147</v>
      </c>
      <c r="P249">
        <v>101100</v>
      </c>
      <c r="Q249" t="s">
        <v>303</v>
      </c>
      <c r="R249">
        <v>200301</v>
      </c>
      <c r="S249"/>
      <c r="T249" t="s">
        <v>304</v>
      </c>
      <c r="U249"/>
      <c r="V249" t="s">
        <v>64</v>
      </c>
      <c r="W249">
        <v>1</v>
      </c>
      <c r="X249" t="s">
        <v>625</v>
      </c>
      <c r="Y249" t="s">
        <v>644</v>
      </c>
      <c r="Z249" t="s">
        <v>645</v>
      </c>
      <c r="AA249" t="s">
        <v>68</v>
      </c>
      <c r="AB249" t="s">
        <v>69</v>
      </c>
      <c r="AC249" t="s">
        <v>70</v>
      </c>
      <c r="AD249">
        <v>10</v>
      </c>
      <c r="AE249" t="s">
        <v>646</v>
      </c>
      <c r="AF249">
        <v>11.98</v>
      </c>
      <c r="AG249">
        <v>11.98</v>
      </c>
      <c r="AH249">
        <v>1004194254</v>
      </c>
      <c r="AI249">
        <v>800100</v>
      </c>
      <c r="AJ249" t="s">
        <v>647</v>
      </c>
      <c r="AK249" t="s">
        <v>350</v>
      </c>
      <c r="AL249" t="s">
        <v>72</v>
      </c>
      <c r="AM249" t="s">
        <v>73</v>
      </c>
      <c r="AN249" s="1"/>
      <c r="AO249" s="59">
        <f t="shared" si="25"/>
        <v>12</v>
      </c>
      <c r="AP249" s="59" t="str">
        <f>VLOOKUP(AO249,Data!J:K,2,0)</f>
        <v>December</v>
      </c>
      <c r="AQ249" s="59">
        <f t="shared" si="21"/>
        <v>4</v>
      </c>
      <c r="AR249" s="60">
        <f t="shared" si="22"/>
        <v>2020</v>
      </c>
      <c r="AS249" s="60" t="str">
        <f>VLOOKUP(AD249,Data!D:E,2,0)</f>
        <v>Afval/Restafval</v>
      </c>
      <c r="AT249" s="61">
        <f>IF(X249="TON",IF(OR(LEFT(Z249,2)="TO",LEFT(Y249,2)="HA",Y249="TV ALG TON",Y249="AFVALBEL-TON",Y249="TANKW1-TON"),0,W249*1000),IF(OR(X249="KG",X249="LTR"),IF(OR(LEFT(Y249,2)="R ",LEFT(Y249,2)="HA",LEFT(Y249,2)="VK",LEFT(Z249,2)="TO"),0,W249),IF(X249="M3",VLOOKUP(Z249,Data!A:B,2,0)*W249,IF(AND(OR(X249="KEER",X249="STUK"),OR(LEFT(Y249,2)="LE",LEFT(Y249,2)="EL",LEFT(Y249,2)="LV")),VLOOKUP(Z249,Data!A:B,2,0)*W249,IF(X249="MAAND",IF(LEFT(Z249,2)="AB",IF(OR(LEFT(Y249,3)="AB ",LEFT(Y249,3)="ABW"),0,VLOOKUP(Z249,Data!A:B,2,0)*W249*VLOOKUP(AJ249,Data!G:H,2,0)*((N249-M249+1)/30.4)),0),0)))))</f>
        <v>24.453289473684215</v>
      </c>
      <c r="AU249" s="62">
        <f t="shared" si="23"/>
        <v>11.98</v>
      </c>
      <c r="AV249" s="62">
        <f t="shared" si="24"/>
        <v>0</v>
      </c>
      <c r="AW249" s="47" t="str">
        <f>IFERROR(VLOOKUP(AS249,Data!M:S,2,0),"nee")</f>
        <v>ja</v>
      </c>
      <c r="AX249" s="63">
        <f>IF(facturen[[#This Row],[TNO gecertificeerd]]="nee",0,VLOOKUP(AS249,Data!M:S,3,0)*(AT249/1000))</f>
        <v>0</v>
      </c>
      <c r="AY249" s="63">
        <f>IF(facturen[[#This Row],[TNO gecertificeerd]]="nee",0,VLOOKUP(AS249,Data!M:S,4,0)*AT249)</f>
        <v>1.2226644736842109</v>
      </c>
      <c r="AZ249" s="63">
        <f>IF(facturen[[#This Row],[TNO gecertificeerd]]="nee",0,VLOOKUP(AS249,Data!M:S,5,0)*AT249)</f>
        <v>8.8031842105263163</v>
      </c>
      <c r="BA249" s="63">
        <f>IF(facturen[[#This Row],[TNO gecertificeerd]]="nee",0,VLOOKUP(AS249,Data!M:S,6,0)*AT249)</f>
        <v>9.0477171052631586</v>
      </c>
      <c r="BB249" s="63">
        <f>IF(facturen[[#This Row],[TNO gecertificeerd]]="nee",0,VLOOKUP(AS249,Data!M:S,7,0)*AT249)</f>
        <v>5.3797236842105276</v>
      </c>
    </row>
    <row r="250" spans="1:54" x14ac:dyDescent="0.2">
      <c r="A250">
        <v>474431</v>
      </c>
      <c r="B250">
        <v>474498</v>
      </c>
      <c r="C250" t="s">
        <v>182</v>
      </c>
      <c r="D250" t="s">
        <v>257</v>
      </c>
      <c r="E250" t="s">
        <v>56</v>
      </c>
      <c r="F250">
        <v>1</v>
      </c>
      <c r="G250" t="s">
        <v>182</v>
      </c>
      <c r="H250" t="s">
        <v>183</v>
      </c>
      <c r="I250" t="s">
        <v>184</v>
      </c>
      <c r="J250" t="s">
        <v>59</v>
      </c>
      <c r="K250" t="s">
        <v>447</v>
      </c>
      <c r="L250" t="s">
        <v>413</v>
      </c>
      <c r="M250" s="57">
        <v>44228</v>
      </c>
      <c r="N250" s="57">
        <v>44255</v>
      </c>
      <c r="O250" t="s">
        <v>186</v>
      </c>
      <c r="P250">
        <v>1601010</v>
      </c>
      <c r="Q250" t="s">
        <v>465</v>
      </c>
      <c r="R250">
        <v>200301</v>
      </c>
      <c r="S250"/>
      <c r="T250" t="s">
        <v>467</v>
      </c>
      <c r="U250"/>
      <c r="V250" t="s">
        <v>64</v>
      </c>
      <c r="W250">
        <v>1</v>
      </c>
      <c r="X250" t="s">
        <v>625</v>
      </c>
      <c r="Y250" t="s">
        <v>644</v>
      </c>
      <c r="Z250" t="s">
        <v>645</v>
      </c>
      <c r="AA250" t="s">
        <v>68</v>
      </c>
      <c r="AB250" t="s">
        <v>69</v>
      </c>
      <c r="AC250" t="s">
        <v>70</v>
      </c>
      <c r="AD250">
        <v>10</v>
      </c>
      <c r="AE250" t="s">
        <v>646</v>
      </c>
      <c r="AF250">
        <v>11.98</v>
      </c>
      <c r="AG250">
        <v>11.98</v>
      </c>
      <c r="AH250">
        <v>1004248111</v>
      </c>
      <c r="AI250">
        <v>800100</v>
      </c>
      <c r="AJ250" t="s">
        <v>647</v>
      </c>
      <c r="AK250" t="s">
        <v>488</v>
      </c>
      <c r="AL250" t="s">
        <v>72</v>
      </c>
      <c r="AM250" t="s">
        <v>73</v>
      </c>
      <c r="AN250" s="1"/>
      <c r="AO250" s="59">
        <f t="shared" si="25"/>
        <v>2</v>
      </c>
      <c r="AP250" s="59" t="str">
        <f>VLOOKUP(AO250,Data!J:K,2,0)</f>
        <v>Februari</v>
      </c>
      <c r="AQ250" s="59">
        <f t="shared" si="21"/>
        <v>1</v>
      </c>
      <c r="AR250" s="60">
        <f t="shared" si="22"/>
        <v>2021</v>
      </c>
      <c r="AS250" s="60" t="str">
        <f>VLOOKUP(AD250,Data!D:E,2,0)</f>
        <v>Afval/Restafval</v>
      </c>
      <c r="AT250" s="61">
        <f>IF(X250="TON",IF(OR(LEFT(Z250,2)="TO",LEFT(Y250,2)="HA",Y250="TV ALG TON",Y250="AFVALBEL-TON",Y250="TANKW1-TON"),0,W250*1000),IF(OR(X250="KG",X250="LTR"),IF(OR(LEFT(Y250,2)="R ",LEFT(Y250,2)="HA",LEFT(Y250,2)="VK",LEFT(Z250,2)="TO"),0,W250),IF(X250="M3",VLOOKUP(Z250,Data!A:B,2,0)*W250,IF(AND(OR(X250="KEER",X250="STUK"),OR(LEFT(Y250,2)="LE",LEFT(Y250,2)="EL",LEFT(Y250,2)="LV")),VLOOKUP(Z250,Data!A:B,2,0)*W250,IF(X250="MAAND",IF(LEFT(Z250,2)="AB",IF(OR(LEFT(Y250,3)="AB ",LEFT(Y250,3)="ABW"),0,VLOOKUP(Z250,Data!A:B,2,0)*W250*VLOOKUP(AJ250,Data!G:H,2,0)*((N250-M250+1)/30.4)),0),0)))))</f>
        <v>22.086842105263159</v>
      </c>
      <c r="AU250" s="62">
        <f t="shared" si="23"/>
        <v>11.98</v>
      </c>
      <c r="AV250" s="62">
        <f t="shared" si="24"/>
        <v>0</v>
      </c>
      <c r="AW250" s="47" t="str">
        <f>IFERROR(VLOOKUP(AS250,Data!M:S,2,0),"nee")</f>
        <v>ja</v>
      </c>
      <c r="AX250" s="63">
        <f>IF(facturen[[#This Row],[TNO gecertificeerd]]="nee",0,VLOOKUP(AS250,Data!M:S,3,0)*(AT250/1000))</f>
        <v>0</v>
      </c>
      <c r="AY250" s="63">
        <f>IF(facturen[[#This Row],[TNO gecertificeerd]]="nee",0,VLOOKUP(AS250,Data!M:S,4,0)*AT250)</f>
        <v>1.1043421052631579</v>
      </c>
      <c r="AZ250" s="63">
        <f>IF(facturen[[#This Row],[TNO gecertificeerd]]="nee",0,VLOOKUP(AS250,Data!M:S,5,0)*AT250)</f>
        <v>7.9512631578947373</v>
      </c>
      <c r="BA250" s="63">
        <f>IF(facturen[[#This Row],[TNO gecertificeerd]]="nee",0,VLOOKUP(AS250,Data!M:S,6,0)*AT250)</f>
        <v>8.1721315789473685</v>
      </c>
      <c r="BB250" s="63">
        <f>IF(facturen[[#This Row],[TNO gecertificeerd]]="nee",0,VLOOKUP(AS250,Data!M:S,7,0)*AT250)</f>
        <v>4.859105263157895</v>
      </c>
    </row>
    <row r="251" spans="1:54" x14ac:dyDescent="0.2">
      <c r="A251">
        <v>474431</v>
      </c>
      <c r="B251">
        <v>474498</v>
      </c>
      <c r="C251" t="s">
        <v>182</v>
      </c>
      <c r="D251" t="s">
        <v>257</v>
      </c>
      <c r="E251" t="s">
        <v>56</v>
      </c>
      <c r="F251">
        <v>1</v>
      </c>
      <c r="G251" t="s">
        <v>182</v>
      </c>
      <c r="H251" t="s">
        <v>183</v>
      </c>
      <c r="I251" t="s">
        <v>184</v>
      </c>
      <c r="J251" t="s">
        <v>59</v>
      </c>
      <c r="K251" t="s">
        <v>447</v>
      </c>
      <c r="L251" t="s">
        <v>413</v>
      </c>
      <c r="M251" s="57">
        <v>44256</v>
      </c>
      <c r="N251" s="57">
        <v>44286</v>
      </c>
      <c r="O251" t="s">
        <v>186</v>
      </c>
      <c r="P251">
        <v>1601010</v>
      </c>
      <c r="Q251" t="s">
        <v>465</v>
      </c>
      <c r="R251">
        <v>200301</v>
      </c>
      <c r="S251"/>
      <c r="T251" t="s">
        <v>467</v>
      </c>
      <c r="U251"/>
      <c r="V251" t="s">
        <v>64</v>
      </c>
      <c r="W251">
        <v>1</v>
      </c>
      <c r="X251" t="s">
        <v>625</v>
      </c>
      <c r="Y251" t="s">
        <v>644</v>
      </c>
      <c r="Z251" t="s">
        <v>645</v>
      </c>
      <c r="AA251" t="s">
        <v>68</v>
      </c>
      <c r="AB251" t="s">
        <v>69</v>
      </c>
      <c r="AC251" t="s">
        <v>70</v>
      </c>
      <c r="AD251">
        <v>10</v>
      </c>
      <c r="AE251" t="s">
        <v>646</v>
      </c>
      <c r="AF251">
        <v>11.98</v>
      </c>
      <c r="AG251">
        <v>11.98</v>
      </c>
      <c r="AH251">
        <v>1004318104</v>
      </c>
      <c r="AI251">
        <v>800100</v>
      </c>
      <c r="AJ251" t="s">
        <v>647</v>
      </c>
      <c r="AK251" t="s">
        <v>696</v>
      </c>
      <c r="AL251" t="s">
        <v>72</v>
      </c>
      <c r="AM251" t="s">
        <v>73</v>
      </c>
      <c r="AN251" s="1"/>
      <c r="AO251" s="59">
        <f t="shared" si="25"/>
        <v>3</v>
      </c>
      <c r="AP251" s="59" t="str">
        <f>VLOOKUP(AO251,Data!J:K,2,0)</f>
        <v>Maart</v>
      </c>
      <c r="AQ251" s="59">
        <f t="shared" si="21"/>
        <v>1</v>
      </c>
      <c r="AR251" s="60">
        <f t="shared" si="22"/>
        <v>2021</v>
      </c>
      <c r="AS251" s="60" t="str">
        <f>VLOOKUP(AD251,Data!D:E,2,0)</f>
        <v>Afval/Restafval</v>
      </c>
      <c r="AT251" s="61">
        <f>IF(X251="TON",IF(OR(LEFT(Z251,2)="TO",LEFT(Y251,2)="HA",Y251="TV ALG TON",Y251="AFVALBEL-TON",Y251="TANKW1-TON"),0,W251*1000),IF(OR(X251="KG",X251="LTR"),IF(OR(LEFT(Y251,2)="R ",LEFT(Y251,2)="HA",LEFT(Y251,2)="VK",LEFT(Z251,2)="TO"),0,W251),IF(X251="M3",VLOOKUP(Z251,Data!A:B,2,0)*W251,IF(AND(OR(X251="KEER",X251="STUK"),OR(LEFT(Y251,2)="LE",LEFT(Y251,2)="EL",LEFT(Y251,2)="LV")),VLOOKUP(Z251,Data!A:B,2,0)*W251,IF(X251="MAAND",IF(LEFT(Z251,2)="AB",IF(OR(LEFT(Y251,3)="AB ",LEFT(Y251,3)="ABW"),0,VLOOKUP(Z251,Data!A:B,2,0)*W251*VLOOKUP(AJ251,Data!G:H,2,0)*((N251-M251+1)/30.4)),0),0)))))</f>
        <v>24.453289473684215</v>
      </c>
      <c r="AU251" s="62">
        <f t="shared" si="23"/>
        <v>11.98</v>
      </c>
      <c r="AV251" s="62">
        <f t="shared" si="24"/>
        <v>0</v>
      </c>
      <c r="AW251" s="47" t="str">
        <f>IFERROR(VLOOKUP(AS251,Data!M:S,2,0),"nee")</f>
        <v>ja</v>
      </c>
      <c r="AX251" s="63">
        <f>IF(facturen[[#This Row],[TNO gecertificeerd]]="nee",0,VLOOKUP(AS251,Data!M:S,3,0)*(AT251/1000))</f>
        <v>0</v>
      </c>
      <c r="AY251" s="63">
        <f>IF(facturen[[#This Row],[TNO gecertificeerd]]="nee",0,VLOOKUP(AS251,Data!M:S,4,0)*AT251)</f>
        <v>1.2226644736842109</v>
      </c>
      <c r="AZ251" s="63">
        <f>IF(facturen[[#This Row],[TNO gecertificeerd]]="nee",0,VLOOKUP(AS251,Data!M:S,5,0)*AT251)</f>
        <v>8.8031842105263163</v>
      </c>
      <c r="BA251" s="63">
        <f>IF(facturen[[#This Row],[TNO gecertificeerd]]="nee",0,VLOOKUP(AS251,Data!M:S,6,0)*AT251)</f>
        <v>9.0477171052631586</v>
      </c>
      <c r="BB251" s="63">
        <f>IF(facturen[[#This Row],[TNO gecertificeerd]]="nee",0,VLOOKUP(AS251,Data!M:S,7,0)*AT251)</f>
        <v>5.3797236842105276</v>
      </c>
    </row>
    <row r="252" spans="1:54" x14ac:dyDescent="0.2">
      <c r="A252">
        <v>474431</v>
      </c>
      <c r="B252">
        <v>474498</v>
      </c>
      <c r="C252" t="s">
        <v>182</v>
      </c>
      <c r="D252" t="s">
        <v>257</v>
      </c>
      <c r="E252" t="s">
        <v>56</v>
      </c>
      <c r="F252">
        <v>1</v>
      </c>
      <c r="G252" t="s">
        <v>182</v>
      </c>
      <c r="H252" t="s">
        <v>183</v>
      </c>
      <c r="I252" t="s">
        <v>184</v>
      </c>
      <c r="J252" t="s">
        <v>59</v>
      </c>
      <c r="K252" t="s">
        <v>447</v>
      </c>
      <c r="L252" t="s">
        <v>413</v>
      </c>
      <c r="M252" s="57">
        <v>44287</v>
      </c>
      <c r="N252" s="57">
        <v>44316</v>
      </c>
      <c r="O252" t="s">
        <v>186</v>
      </c>
      <c r="P252">
        <v>1601010</v>
      </c>
      <c r="Q252" t="s">
        <v>465</v>
      </c>
      <c r="R252">
        <v>200301</v>
      </c>
      <c r="S252"/>
      <c r="T252" t="s">
        <v>467</v>
      </c>
      <c r="U252"/>
      <c r="V252" t="s">
        <v>64</v>
      </c>
      <c r="W252">
        <v>1</v>
      </c>
      <c r="X252" t="s">
        <v>625</v>
      </c>
      <c r="Y252" t="s">
        <v>644</v>
      </c>
      <c r="Z252" t="s">
        <v>645</v>
      </c>
      <c r="AA252" t="s">
        <v>68</v>
      </c>
      <c r="AB252" t="s">
        <v>69</v>
      </c>
      <c r="AC252" t="s">
        <v>70</v>
      </c>
      <c r="AD252">
        <v>10</v>
      </c>
      <c r="AE252" t="s">
        <v>646</v>
      </c>
      <c r="AF252">
        <v>11.98</v>
      </c>
      <c r="AG252">
        <v>11.98</v>
      </c>
      <c r="AH252">
        <v>1004429006</v>
      </c>
      <c r="AI252">
        <v>800100</v>
      </c>
      <c r="AJ252" t="s">
        <v>647</v>
      </c>
      <c r="AK252" t="s">
        <v>697</v>
      </c>
      <c r="AL252" t="s">
        <v>72</v>
      </c>
      <c r="AM252" t="s">
        <v>73</v>
      </c>
      <c r="AN252" s="1"/>
      <c r="AO252" s="59">
        <f t="shared" si="25"/>
        <v>4</v>
      </c>
      <c r="AP252" s="59" t="str">
        <f>VLOOKUP(AO252,Data!J:K,2,0)</f>
        <v>April</v>
      </c>
      <c r="AQ252" s="59">
        <f t="shared" si="21"/>
        <v>2</v>
      </c>
      <c r="AR252" s="60">
        <f t="shared" si="22"/>
        <v>2021</v>
      </c>
      <c r="AS252" s="60" t="str">
        <f>VLOOKUP(AD252,Data!D:E,2,0)</f>
        <v>Afval/Restafval</v>
      </c>
      <c r="AT252" s="61">
        <f>IF(X252="TON",IF(OR(LEFT(Z252,2)="TO",LEFT(Y252,2)="HA",Y252="TV ALG TON",Y252="AFVALBEL-TON",Y252="TANKW1-TON"),0,W252*1000),IF(OR(X252="KG",X252="LTR"),IF(OR(LEFT(Y252,2)="R ",LEFT(Y252,2)="HA",LEFT(Y252,2)="VK",LEFT(Z252,2)="TO"),0,W252),IF(X252="M3",VLOOKUP(Z252,Data!A:B,2,0)*W252,IF(AND(OR(X252="KEER",X252="STUK"),OR(LEFT(Y252,2)="LE",LEFT(Y252,2)="EL",LEFT(Y252,2)="LV")),VLOOKUP(Z252,Data!A:B,2,0)*W252,IF(X252="MAAND",IF(LEFT(Z252,2)="AB",IF(OR(LEFT(Y252,3)="AB ",LEFT(Y252,3)="ABW"),0,VLOOKUP(Z252,Data!A:B,2,0)*W252*VLOOKUP(AJ252,Data!G:H,2,0)*((N252-M252+1)/30.4)),0),0)))))</f>
        <v>23.664473684210527</v>
      </c>
      <c r="AU252" s="62">
        <f t="shared" si="23"/>
        <v>11.98</v>
      </c>
      <c r="AV252" s="62">
        <f t="shared" si="24"/>
        <v>0</v>
      </c>
      <c r="AW252" s="47" t="str">
        <f>IFERROR(VLOOKUP(AS252,Data!M:S,2,0),"nee")</f>
        <v>ja</v>
      </c>
      <c r="AX252" s="63">
        <f>IF(facturen[[#This Row],[TNO gecertificeerd]]="nee",0,VLOOKUP(AS252,Data!M:S,3,0)*(AT252/1000))</f>
        <v>0</v>
      </c>
      <c r="AY252" s="63">
        <f>IF(facturen[[#This Row],[TNO gecertificeerd]]="nee",0,VLOOKUP(AS252,Data!M:S,4,0)*AT252)</f>
        <v>1.1832236842105264</v>
      </c>
      <c r="AZ252" s="63">
        <f>IF(facturen[[#This Row],[TNO gecertificeerd]]="nee",0,VLOOKUP(AS252,Data!M:S,5,0)*AT252)</f>
        <v>8.5192105263157902</v>
      </c>
      <c r="BA252" s="63">
        <f>IF(facturen[[#This Row],[TNO gecertificeerd]]="nee",0,VLOOKUP(AS252,Data!M:S,6,0)*AT252)</f>
        <v>8.7558552631578959</v>
      </c>
      <c r="BB252" s="63">
        <f>IF(facturen[[#This Row],[TNO gecertificeerd]]="nee",0,VLOOKUP(AS252,Data!M:S,7,0)*AT252)</f>
        <v>5.2061842105263159</v>
      </c>
    </row>
    <row r="253" spans="1:54" x14ac:dyDescent="0.2">
      <c r="A253">
        <v>474431</v>
      </c>
      <c r="B253">
        <v>474498</v>
      </c>
      <c r="C253" t="s">
        <v>182</v>
      </c>
      <c r="D253" t="s">
        <v>257</v>
      </c>
      <c r="E253" t="s">
        <v>56</v>
      </c>
      <c r="F253">
        <v>1</v>
      </c>
      <c r="G253" t="s">
        <v>182</v>
      </c>
      <c r="H253" t="s">
        <v>183</v>
      </c>
      <c r="I253" t="s">
        <v>184</v>
      </c>
      <c r="J253" t="s">
        <v>59</v>
      </c>
      <c r="K253" t="s">
        <v>447</v>
      </c>
      <c r="L253" t="s">
        <v>413</v>
      </c>
      <c r="M253" s="57">
        <v>44317</v>
      </c>
      <c r="N253" s="57">
        <v>44347</v>
      </c>
      <c r="O253" t="s">
        <v>186</v>
      </c>
      <c r="P253">
        <v>1601010</v>
      </c>
      <c r="Q253" t="s">
        <v>465</v>
      </c>
      <c r="R253">
        <v>200301</v>
      </c>
      <c r="S253"/>
      <c r="T253" t="s">
        <v>467</v>
      </c>
      <c r="U253"/>
      <c r="V253" t="s">
        <v>64</v>
      </c>
      <c r="W253">
        <v>1</v>
      </c>
      <c r="X253" t="s">
        <v>625</v>
      </c>
      <c r="Y253" t="s">
        <v>644</v>
      </c>
      <c r="Z253" t="s">
        <v>645</v>
      </c>
      <c r="AA253" t="s">
        <v>68</v>
      </c>
      <c r="AB253" t="s">
        <v>69</v>
      </c>
      <c r="AC253" t="s">
        <v>70</v>
      </c>
      <c r="AD253">
        <v>10</v>
      </c>
      <c r="AE253" t="s">
        <v>646</v>
      </c>
      <c r="AF253">
        <v>11.98</v>
      </c>
      <c r="AG253">
        <v>11.98</v>
      </c>
      <c r="AH253">
        <v>1004493829</v>
      </c>
      <c r="AI253">
        <v>800100</v>
      </c>
      <c r="AJ253" t="s">
        <v>647</v>
      </c>
      <c r="AK253" t="s">
        <v>698</v>
      </c>
      <c r="AL253" t="s">
        <v>72</v>
      </c>
      <c r="AM253" t="s">
        <v>73</v>
      </c>
      <c r="AN253" s="1"/>
      <c r="AO253" s="59">
        <f t="shared" si="25"/>
        <v>5</v>
      </c>
      <c r="AP253" s="59" t="str">
        <f>VLOOKUP(AO253,Data!J:K,2,0)</f>
        <v>Mei</v>
      </c>
      <c r="AQ253" s="59">
        <f t="shared" si="21"/>
        <v>2</v>
      </c>
      <c r="AR253" s="60">
        <f t="shared" si="22"/>
        <v>2021</v>
      </c>
      <c r="AS253" s="60" t="str">
        <f>VLOOKUP(AD253,Data!D:E,2,0)</f>
        <v>Afval/Restafval</v>
      </c>
      <c r="AT253" s="61">
        <f>IF(X253="TON",IF(OR(LEFT(Z253,2)="TO",LEFT(Y253,2)="HA",Y253="TV ALG TON",Y253="AFVALBEL-TON",Y253="TANKW1-TON"),0,W253*1000),IF(OR(X253="KG",X253="LTR"),IF(OR(LEFT(Y253,2)="R ",LEFT(Y253,2)="HA",LEFT(Y253,2)="VK",LEFT(Z253,2)="TO"),0,W253),IF(X253="M3",VLOOKUP(Z253,Data!A:B,2,0)*W253,IF(AND(OR(X253="KEER",X253="STUK"),OR(LEFT(Y253,2)="LE",LEFT(Y253,2)="EL",LEFT(Y253,2)="LV")),VLOOKUP(Z253,Data!A:B,2,0)*W253,IF(X253="MAAND",IF(LEFT(Z253,2)="AB",IF(OR(LEFT(Y253,3)="AB ",LEFT(Y253,3)="ABW"),0,VLOOKUP(Z253,Data!A:B,2,0)*W253*VLOOKUP(AJ253,Data!G:H,2,0)*((N253-M253+1)/30.4)),0),0)))))</f>
        <v>24.453289473684215</v>
      </c>
      <c r="AU253" s="62">
        <f t="shared" si="23"/>
        <v>11.98</v>
      </c>
      <c r="AV253" s="62">
        <f t="shared" si="24"/>
        <v>0</v>
      </c>
      <c r="AW253" s="47" t="str">
        <f>IFERROR(VLOOKUP(AS253,Data!M:S,2,0),"nee")</f>
        <v>ja</v>
      </c>
      <c r="AX253" s="63">
        <f>IF(facturen[[#This Row],[TNO gecertificeerd]]="nee",0,VLOOKUP(AS253,Data!M:S,3,0)*(AT253/1000))</f>
        <v>0</v>
      </c>
      <c r="AY253" s="63">
        <f>IF(facturen[[#This Row],[TNO gecertificeerd]]="nee",0,VLOOKUP(AS253,Data!M:S,4,0)*AT253)</f>
        <v>1.2226644736842109</v>
      </c>
      <c r="AZ253" s="63">
        <f>IF(facturen[[#This Row],[TNO gecertificeerd]]="nee",0,VLOOKUP(AS253,Data!M:S,5,0)*AT253)</f>
        <v>8.8031842105263163</v>
      </c>
      <c r="BA253" s="63">
        <f>IF(facturen[[#This Row],[TNO gecertificeerd]]="nee",0,VLOOKUP(AS253,Data!M:S,6,0)*AT253)</f>
        <v>9.0477171052631586</v>
      </c>
      <c r="BB253" s="63">
        <f>IF(facturen[[#This Row],[TNO gecertificeerd]]="nee",0,VLOOKUP(AS253,Data!M:S,7,0)*AT253)</f>
        <v>5.3797236842105276</v>
      </c>
    </row>
    <row r="254" spans="1:54" x14ac:dyDescent="0.2">
      <c r="A254">
        <v>474431</v>
      </c>
      <c r="B254">
        <v>474498</v>
      </c>
      <c r="C254" t="s">
        <v>182</v>
      </c>
      <c r="D254" t="s">
        <v>257</v>
      </c>
      <c r="E254" t="s">
        <v>56</v>
      </c>
      <c r="F254">
        <v>1</v>
      </c>
      <c r="G254" t="s">
        <v>182</v>
      </c>
      <c r="H254" t="s">
        <v>183</v>
      </c>
      <c r="I254" t="s">
        <v>184</v>
      </c>
      <c r="J254" t="s">
        <v>59</v>
      </c>
      <c r="K254" t="s">
        <v>447</v>
      </c>
      <c r="L254" t="s">
        <v>413</v>
      </c>
      <c r="M254" s="57">
        <v>44348</v>
      </c>
      <c r="N254" s="57">
        <v>44377</v>
      </c>
      <c r="O254" t="s">
        <v>186</v>
      </c>
      <c r="P254">
        <v>1601010</v>
      </c>
      <c r="Q254" t="s">
        <v>465</v>
      </c>
      <c r="R254">
        <v>200301</v>
      </c>
      <c r="S254"/>
      <c r="T254" t="s">
        <v>467</v>
      </c>
      <c r="U254"/>
      <c r="V254" t="s">
        <v>64</v>
      </c>
      <c r="W254">
        <v>1</v>
      </c>
      <c r="X254" t="s">
        <v>625</v>
      </c>
      <c r="Y254" t="s">
        <v>644</v>
      </c>
      <c r="Z254" t="s">
        <v>645</v>
      </c>
      <c r="AA254" t="s">
        <v>68</v>
      </c>
      <c r="AB254" t="s">
        <v>69</v>
      </c>
      <c r="AC254" t="s">
        <v>70</v>
      </c>
      <c r="AD254">
        <v>10</v>
      </c>
      <c r="AE254" t="s">
        <v>646</v>
      </c>
      <c r="AF254">
        <v>11.98</v>
      </c>
      <c r="AG254">
        <v>11.98</v>
      </c>
      <c r="AH254">
        <v>1004542502</v>
      </c>
      <c r="AI254">
        <v>800100</v>
      </c>
      <c r="AJ254" t="s">
        <v>647</v>
      </c>
      <c r="AK254" t="s">
        <v>699</v>
      </c>
      <c r="AL254" t="s">
        <v>72</v>
      </c>
      <c r="AM254" t="s">
        <v>73</v>
      </c>
      <c r="AN254" s="1"/>
      <c r="AO254" s="59">
        <f t="shared" si="25"/>
        <v>6</v>
      </c>
      <c r="AP254" s="59" t="str">
        <f>VLOOKUP(AO254,Data!J:K,2,0)</f>
        <v>Juni</v>
      </c>
      <c r="AQ254" s="59">
        <f t="shared" si="21"/>
        <v>2</v>
      </c>
      <c r="AR254" s="60">
        <f t="shared" si="22"/>
        <v>2021</v>
      </c>
      <c r="AS254" s="60" t="str">
        <f>VLOOKUP(AD254,Data!D:E,2,0)</f>
        <v>Afval/Restafval</v>
      </c>
      <c r="AT254" s="61">
        <f>IF(X254="TON",IF(OR(LEFT(Z254,2)="TO",LEFT(Y254,2)="HA",Y254="TV ALG TON",Y254="AFVALBEL-TON",Y254="TANKW1-TON"),0,W254*1000),IF(OR(X254="KG",X254="LTR"),IF(OR(LEFT(Y254,2)="R ",LEFT(Y254,2)="HA",LEFT(Y254,2)="VK",LEFT(Z254,2)="TO"),0,W254),IF(X254="M3",VLOOKUP(Z254,Data!A:B,2,0)*W254,IF(AND(OR(X254="KEER",X254="STUK"),OR(LEFT(Y254,2)="LE",LEFT(Y254,2)="EL",LEFT(Y254,2)="LV")),VLOOKUP(Z254,Data!A:B,2,0)*W254,IF(X254="MAAND",IF(LEFT(Z254,2)="AB",IF(OR(LEFT(Y254,3)="AB ",LEFT(Y254,3)="ABW"),0,VLOOKUP(Z254,Data!A:B,2,0)*W254*VLOOKUP(AJ254,Data!G:H,2,0)*((N254-M254+1)/30.4)),0),0)))))</f>
        <v>23.664473684210527</v>
      </c>
      <c r="AU254" s="62">
        <f t="shared" si="23"/>
        <v>11.98</v>
      </c>
      <c r="AV254" s="62">
        <f t="shared" si="24"/>
        <v>0</v>
      </c>
      <c r="AW254" s="47" t="str">
        <f>IFERROR(VLOOKUP(AS254,Data!M:S,2,0),"nee")</f>
        <v>ja</v>
      </c>
      <c r="AX254" s="63">
        <f>IF(facturen[[#This Row],[TNO gecertificeerd]]="nee",0,VLOOKUP(AS254,Data!M:S,3,0)*(AT254/1000))</f>
        <v>0</v>
      </c>
      <c r="AY254" s="63">
        <f>IF(facturen[[#This Row],[TNO gecertificeerd]]="nee",0,VLOOKUP(AS254,Data!M:S,4,0)*AT254)</f>
        <v>1.1832236842105264</v>
      </c>
      <c r="AZ254" s="63">
        <f>IF(facturen[[#This Row],[TNO gecertificeerd]]="nee",0,VLOOKUP(AS254,Data!M:S,5,0)*AT254)</f>
        <v>8.5192105263157902</v>
      </c>
      <c r="BA254" s="63">
        <f>IF(facturen[[#This Row],[TNO gecertificeerd]]="nee",0,VLOOKUP(AS254,Data!M:S,6,0)*AT254)</f>
        <v>8.7558552631578959</v>
      </c>
      <c r="BB254" s="63">
        <f>IF(facturen[[#This Row],[TNO gecertificeerd]]="nee",0,VLOOKUP(AS254,Data!M:S,7,0)*AT254)</f>
        <v>5.2061842105263159</v>
      </c>
    </row>
    <row r="255" spans="1:54" x14ac:dyDescent="0.2">
      <c r="A255">
        <v>474431</v>
      </c>
      <c r="B255">
        <v>474498</v>
      </c>
      <c r="C255" t="s">
        <v>182</v>
      </c>
      <c r="D255" t="s">
        <v>257</v>
      </c>
      <c r="E255" t="s">
        <v>56</v>
      </c>
      <c r="F255">
        <v>1</v>
      </c>
      <c r="G255" t="s">
        <v>182</v>
      </c>
      <c r="H255" t="s">
        <v>183</v>
      </c>
      <c r="I255" t="s">
        <v>184</v>
      </c>
      <c r="J255" t="s">
        <v>59</v>
      </c>
      <c r="K255" t="s">
        <v>447</v>
      </c>
      <c r="L255" t="s">
        <v>413</v>
      </c>
      <c r="M255" s="57">
        <v>44378</v>
      </c>
      <c r="N255" s="57">
        <v>44408</v>
      </c>
      <c r="O255" t="s">
        <v>186</v>
      </c>
      <c r="P255">
        <v>1601010</v>
      </c>
      <c r="Q255" t="s">
        <v>465</v>
      </c>
      <c r="R255">
        <v>200301</v>
      </c>
      <c r="S255"/>
      <c r="T255" t="s">
        <v>467</v>
      </c>
      <c r="U255"/>
      <c r="V255" t="s">
        <v>64</v>
      </c>
      <c r="W255">
        <v>1</v>
      </c>
      <c r="X255" t="s">
        <v>625</v>
      </c>
      <c r="Y255" t="s">
        <v>644</v>
      </c>
      <c r="Z255" t="s">
        <v>645</v>
      </c>
      <c r="AA255" t="s">
        <v>68</v>
      </c>
      <c r="AB255" t="s">
        <v>69</v>
      </c>
      <c r="AC255" t="s">
        <v>70</v>
      </c>
      <c r="AD255">
        <v>10</v>
      </c>
      <c r="AE255" t="s">
        <v>646</v>
      </c>
      <c r="AF255">
        <v>11.98</v>
      </c>
      <c r="AG255">
        <v>11.98</v>
      </c>
      <c r="AH255">
        <v>1004659075</v>
      </c>
      <c r="AI255">
        <v>800100</v>
      </c>
      <c r="AJ255" t="s">
        <v>647</v>
      </c>
      <c r="AK255" t="s">
        <v>700</v>
      </c>
      <c r="AL255" t="s">
        <v>72</v>
      </c>
      <c r="AM255" t="s">
        <v>73</v>
      </c>
      <c r="AN255" s="1"/>
      <c r="AO255" s="59">
        <f t="shared" si="25"/>
        <v>7</v>
      </c>
      <c r="AP255" s="59" t="str">
        <f>VLOOKUP(AO255,Data!J:K,2,0)</f>
        <v>Juli</v>
      </c>
      <c r="AQ255" s="59">
        <f t="shared" si="21"/>
        <v>3</v>
      </c>
      <c r="AR255" s="60">
        <f t="shared" si="22"/>
        <v>2021</v>
      </c>
      <c r="AS255" s="60" t="str">
        <f>VLOOKUP(AD255,Data!D:E,2,0)</f>
        <v>Afval/Restafval</v>
      </c>
      <c r="AT255" s="61">
        <f>IF(X255="TON",IF(OR(LEFT(Z255,2)="TO",LEFT(Y255,2)="HA",Y255="TV ALG TON",Y255="AFVALBEL-TON",Y255="TANKW1-TON"),0,W255*1000),IF(OR(X255="KG",X255="LTR"),IF(OR(LEFT(Y255,2)="R ",LEFT(Y255,2)="HA",LEFT(Y255,2)="VK",LEFT(Z255,2)="TO"),0,W255),IF(X255="M3",VLOOKUP(Z255,Data!A:B,2,0)*W255,IF(AND(OR(X255="KEER",X255="STUK"),OR(LEFT(Y255,2)="LE",LEFT(Y255,2)="EL",LEFT(Y255,2)="LV")),VLOOKUP(Z255,Data!A:B,2,0)*W255,IF(X255="MAAND",IF(LEFT(Z255,2)="AB",IF(OR(LEFT(Y255,3)="AB ",LEFT(Y255,3)="ABW"),0,VLOOKUP(Z255,Data!A:B,2,0)*W255*VLOOKUP(AJ255,Data!G:H,2,0)*((N255-M255+1)/30.4)),0),0)))))</f>
        <v>24.453289473684215</v>
      </c>
      <c r="AU255" s="62">
        <f t="shared" si="23"/>
        <v>11.98</v>
      </c>
      <c r="AV255" s="62">
        <f t="shared" si="24"/>
        <v>0</v>
      </c>
      <c r="AW255" s="47" t="str">
        <f>IFERROR(VLOOKUP(AS255,Data!M:S,2,0),"nee")</f>
        <v>ja</v>
      </c>
      <c r="AX255" s="63">
        <f>IF(facturen[[#This Row],[TNO gecertificeerd]]="nee",0,VLOOKUP(AS255,Data!M:S,3,0)*(AT255/1000))</f>
        <v>0</v>
      </c>
      <c r="AY255" s="63">
        <f>IF(facturen[[#This Row],[TNO gecertificeerd]]="nee",0,VLOOKUP(AS255,Data!M:S,4,0)*AT255)</f>
        <v>1.2226644736842109</v>
      </c>
      <c r="AZ255" s="63">
        <f>IF(facturen[[#This Row],[TNO gecertificeerd]]="nee",0,VLOOKUP(AS255,Data!M:S,5,0)*AT255)</f>
        <v>8.8031842105263163</v>
      </c>
      <c r="BA255" s="63">
        <f>IF(facturen[[#This Row],[TNO gecertificeerd]]="nee",0,VLOOKUP(AS255,Data!M:S,6,0)*AT255)</f>
        <v>9.0477171052631586</v>
      </c>
      <c r="BB255" s="63">
        <f>IF(facturen[[#This Row],[TNO gecertificeerd]]="nee",0,VLOOKUP(AS255,Data!M:S,7,0)*AT255)</f>
        <v>5.3797236842105276</v>
      </c>
    </row>
    <row r="256" spans="1:54" x14ac:dyDescent="0.2">
      <c r="A256">
        <v>474431</v>
      </c>
      <c r="B256">
        <v>474498</v>
      </c>
      <c r="C256" t="s">
        <v>182</v>
      </c>
      <c r="D256" t="s">
        <v>257</v>
      </c>
      <c r="E256" t="s">
        <v>56</v>
      </c>
      <c r="F256">
        <v>1</v>
      </c>
      <c r="G256" t="s">
        <v>182</v>
      </c>
      <c r="H256" t="s">
        <v>183</v>
      </c>
      <c r="I256" t="s">
        <v>184</v>
      </c>
      <c r="J256" t="s">
        <v>59</v>
      </c>
      <c r="K256" t="s">
        <v>447</v>
      </c>
      <c r="L256" t="s">
        <v>413</v>
      </c>
      <c r="M256" s="57">
        <v>44409</v>
      </c>
      <c r="N256" s="57">
        <v>44439</v>
      </c>
      <c r="O256" t="s">
        <v>186</v>
      </c>
      <c r="P256">
        <v>1601010</v>
      </c>
      <c r="Q256" t="s">
        <v>465</v>
      </c>
      <c r="R256">
        <v>200301</v>
      </c>
      <c r="S256"/>
      <c r="T256" t="s">
        <v>467</v>
      </c>
      <c r="U256"/>
      <c r="V256" t="s">
        <v>64</v>
      </c>
      <c r="W256">
        <v>1</v>
      </c>
      <c r="X256" t="s">
        <v>625</v>
      </c>
      <c r="Y256" t="s">
        <v>644</v>
      </c>
      <c r="Z256" t="s">
        <v>645</v>
      </c>
      <c r="AA256" t="s">
        <v>68</v>
      </c>
      <c r="AB256" t="s">
        <v>69</v>
      </c>
      <c r="AC256" t="s">
        <v>70</v>
      </c>
      <c r="AD256">
        <v>10</v>
      </c>
      <c r="AE256" t="s">
        <v>646</v>
      </c>
      <c r="AF256">
        <v>11.98</v>
      </c>
      <c r="AG256">
        <v>11.98</v>
      </c>
      <c r="AH256">
        <v>1004731850</v>
      </c>
      <c r="AI256">
        <v>800100</v>
      </c>
      <c r="AJ256" t="s">
        <v>647</v>
      </c>
      <c r="AK256" t="s">
        <v>701</v>
      </c>
      <c r="AL256" t="s">
        <v>72</v>
      </c>
      <c r="AM256" t="s">
        <v>73</v>
      </c>
      <c r="AN256" s="1"/>
      <c r="AO256" s="59">
        <f t="shared" si="25"/>
        <v>8</v>
      </c>
      <c r="AP256" s="59" t="str">
        <f>VLOOKUP(AO256,Data!J:K,2,0)</f>
        <v>Augustus</v>
      </c>
      <c r="AQ256" s="59">
        <f t="shared" si="21"/>
        <v>3</v>
      </c>
      <c r="AR256" s="60">
        <f t="shared" si="22"/>
        <v>2021</v>
      </c>
      <c r="AS256" s="60" t="str">
        <f>VLOOKUP(AD256,Data!D:E,2,0)</f>
        <v>Afval/Restafval</v>
      </c>
      <c r="AT256" s="61">
        <f>IF(X256="TON",IF(OR(LEFT(Z256,2)="TO",LEFT(Y256,2)="HA",Y256="TV ALG TON",Y256="AFVALBEL-TON",Y256="TANKW1-TON"),0,W256*1000),IF(OR(X256="KG",X256="LTR"),IF(OR(LEFT(Y256,2)="R ",LEFT(Y256,2)="HA",LEFT(Y256,2)="VK",LEFT(Z256,2)="TO"),0,W256),IF(X256="M3",VLOOKUP(Z256,Data!A:B,2,0)*W256,IF(AND(OR(X256="KEER",X256="STUK"),OR(LEFT(Y256,2)="LE",LEFT(Y256,2)="EL",LEFT(Y256,2)="LV")),VLOOKUP(Z256,Data!A:B,2,0)*W256,IF(X256="MAAND",IF(LEFT(Z256,2)="AB",IF(OR(LEFT(Y256,3)="AB ",LEFT(Y256,3)="ABW"),0,VLOOKUP(Z256,Data!A:B,2,0)*W256*VLOOKUP(AJ256,Data!G:H,2,0)*((N256-M256+1)/30.4)),0),0)))))</f>
        <v>24.453289473684215</v>
      </c>
      <c r="AU256" s="62">
        <f t="shared" si="23"/>
        <v>11.98</v>
      </c>
      <c r="AV256" s="62">
        <f t="shared" si="24"/>
        <v>0</v>
      </c>
      <c r="AW256" s="47" t="str">
        <f>IFERROR(VLOOKUP(AS256,Data!M:S,2,0),"nee")</f>
        <v>ja</v>
      </c>
      <c r="AX256" s="63">
        <f>IF(facturen[[#This Row],[TNO gecertificeerd]]="nee",0,VLOOKUP(AS256,Data!M:S,3,0)*(AT256/1000))</f>
        <v>0</v>
      </c>
      <c r="AY256" s="63">
        <f>IF(facturen[[#This Row],[TNO gecertificeerd]]="nee",0,VLOOKUP(AS256,Data!M:S,4,0)*AT256)</f>
        <v>1.2226644736842109</v>
      </c>
      <c r="AZ256" s="63">
        <f>IF(facturen[[#This Row],[TNO gecertificeerd]]="nee",0,VLOOKUP(AS256,Data!M:S,5,0)*AT256)</f>
        <v>8.8031842105263163</v>
      </c>
      <c r="BA256" s="63">
        <f>IF(facturen[[#This Row],[TNO gecertificeerd]]="nee",0,VLOOKUP(AS256,Data!M:S,6,0)*AT256)</f>
        <v>9.0477171052631586</v>
      </c>
      <c r="BB256" s="63">
        <f>IF(facturen[[#This Row],[TNO gecertificeerd]]="nee",0,VLOOKUP(AS256,Data!M:S,7,0)*AT256)</f>
        <v>5.3797236842105276</v>
      </c>
    </row>
    <row r="257" spans="1:54" x14ac:dyDescent="0.2">
      <c r="A257">
        <v>474431</v>
      </c>
      <c r="B257">
        <v>474498</v>
      </c>
      <c r="C257" t="s">
        <v>182</v>
      </c>
      <c r="D257" t="s">
        <v>257</v>
      </c>
      <c r="E257" t="s">
        <v>56</v>
      </c>
      <c r="F257">
        <v>1</v>
      </c>
      <c r="G257" t="s">
        <v>182</v>
      </c>
      <c r="H257" t="s">
        <v>183</v>
      </c>
      <c r="I257" t="s">
        <v>184</v>
      </c>
      <c r="J257" t="s">
        <v>59</v>
      </c>
      <c r="K257" t="s">
        <v>447</v>
      </c>
      <c r="L257" t="s">
        <v>413</v>
      </c>
      <c r="M257" s="57">
        <v>44440</v>
      </c>
      <c r="N257" s="57">
        <v>44469</v>
      </c>
      <c r="O257" t="s">
        <v>186</v>
      </c>
      <c r="P257">
        <v>1601010</v>
      </c>
      <c r="Q257" t="s">
        <v>465</v>
      </c>
      <c r="R257">
        <v>200301</v>
      </c>
      <c r="S257"/>
      <c r="T257" t="s">
        <v>467</v>
      </c>
      <c r="U257"/>
      <c r="V257" t="s">
        <v>64</v>
      </c>
      <c r="W257">
        <v>1</v>
      </c>
      <c r="X257" t="s">
        <v>625</v>
      </c>
      <c r="Y257" t="s">
        <v>644</v>
      </c>
      <c r="Z257" t="s">
        <v>645</v>
      </c>
      <c r="AA257" t="s">
        <v>68</v>
      </c>
      <c r="AB257" t="s">
        <v>69</v>
      </c>
      <c r="AC257" t="s">
        <v>70</v>
      </c>
      <c r="AD257">
        <v>10</v>
      </c>
      <c r="AE257" t="s">
        <v>646</v>
      </c>
      <c r="AF257">
        <v>11.98</v>
      </c>
      <c r="AG257">
        <v>11.98</v>
      </c>
      <c r="AH257">
        <v>1004806489</v>
      </c>
      <c r="AI257">
        <v>800100</v>
      </c>
      <c r="AJ257" t="s">
        <v>647</v>
      </c>
      <c r="AK257" t="s">
        <v>702</v>
      </c>
      <c r="AL257" t="s">
        <v>72</v>
      </c>
      <c r="AM257" t="s">
        <v>73</v>
      </c>
      <c r="AN257" s="1"/>
      <c r="AO257" s="59">
        <f t="shared" si="25"/>
        <v>9</v>
      </c>
      <c r="AP257" s="59" t="str">
        <f>VLOOKUP(AO257,Data!J:K,2,0)</f>
        <v>September</v>
      </c>
      <c r="AQ257" s="59">
        <f t="shared" ref="AQ257:AQ320" si="26">IF(AO257&lt;=3,1,IF(AO257&lt;=6,2,IF(AO257&lt;=9,3,IF(AO257&lt;=12,4))))</f>
        <v>3</v>
      </c>
      <c r="AR257" s="60">
        <f t="shared" ref="AR257:AR320" si="27">YEAR(M257)</f>
        <v>2021</v>
      </c>
      <c r="AS257" s="60" t="str">
        <f>VLOOKUP(AD257,Data!D:E,2,0)</f>
        <v>Afval/Restafval</v>
      </c>
      <c r="AT257" s="61">
        <f>IF(X257="TON",IF(OR(LEFT(Z257,2)="TO",LEFT(Y257,2)="HA",Y257="TV ALG TON",Y257="AFVALBEL-TON",Y257="TANKW1-TON"),0,W257*1000),IF(OR(X257="KG",X257="LTR"),IF(OR(LEFT(Y257,2)="R ",LEFT(Y257,2)="HA",LEFT(Y257,2)="VK",LEFT(Z257,2)="TO"),0,W257),IF(X257="M3",VLOOKUP(Z257,Data!A:B,2,0)*W257,IF(AND(OR(X257="KEER",X257="STUK"),OR(LEFT(Y257,2)="LE",LEFT(Y257,2)="EL",LEFT(Y257,2)="LV")),VLOOKUP(Z257,Data!A:B,2,0)*W257,IF(X257="MAAND",IF(LEFT(Z257,2)="AB",IF(OR(LEFT(Y257,3)="AB ",LEFT(Y257,3)="ABW"),0,VLOOKUP(Z257,Data!A:B,2,0)*W257*VLOOKUP(AJ257,Data!G:H,2,0)*((N257-M257+1)/30.4)),0),0)))))</f>
        <v>23.664473684210527</v>
      </c>
      <c r="AU257" s="62">
        <f t="shared" ref="AU257:AU320" si="28">IF(AF257&gt;=0,AG257,)</f>
        <v>11.98</v>
      </c>
      <c r="AV257" s="62">
        <f t="shared" ref="AV257:AV320" si="29">IF(AF257&lt;0,-AG257,)</f>
        <v>0</v>
      </c>
      <c r="AW257" s="47" t="str">
        <f>IFERROR(VLOOKUP(AS257,Data!M:S,2,0),"nee")</f>
        <v>ja</v>
      </c>
      <c r="AX257" s="63">
        <f>IF(facturen[[#This Row],[TNO gecertificeerd]]="nee",0,VLOOKUP(AS257,Data!M:S,3,0)*(AT257/1000))</f>
        <v>0</v>
      </c>
      <c r="AY257" s="63">
        <f>IF(facturen[[#This Row],[TNO gecertificeerd]]="nee",0,VLOOKUP(AS257,Data!M:S,4,0)*AT257)</f>
        <v>1.1832236842105264</v>
      </c>
      <c r="AZ257" s="63">
        <f>IF(facturen[[#This Row],[TNO gecertificeerd]]="nee",0,VLOOKUP(AS257,Data!M:S,5,0)*AT257)</f>
        <v>8.5192105263157902</v>
      </c>
      <c r="BA257" s="63">
        <f>IF(facturen[[#This Row],[TNO gecertificeerd]]="nee",0,VLOOKUP(AS257,Data!M:S,6,0)*AT257)</f>
        <v>8.7558552631578959</v>
      </c>
      <c r="BB257" s="63">
        <f>IF(facturen[[#This Row],[TNO gecertificeerd]]="nee",0,VLOOKUP(AS257,Data!M:S,7,0)*AT257)</f>
        <v>5.2061842105263159</v>
      </c>
    </row>
    <row r="258" spans="1:54" x14ac:dyDescent="0.2">
      <c r="A258">
        <v>474431</v>
      </c>
      <c r="B258">
        <v>474498</v>
      </c>
      <c r="C258" t="s">
        <v>182</v>
      </c>
      <c r="D258" t="s">
        <v>257</v>
      </c>
      <c r="E258" t="s">
        <v>56</v>
      </c>
      <c r="F258">
        <v>1</v>
      </c>
      <c r="G258" t="s">
        <v>182</v>
      </c>
      <c r="H258" t="s">
        <v>183</v>
      </c>
      <c r="I258" t="s">
        <v>184</v>
      </c>
      <c r="J258" t="s">
        <v>59</v>
      </c>
      <c r="K258" t="s">
        <v>447</v>
      </c>
      <c r="L258" t="s">
        <v>413</v>
      </c>
      <c r="M258" s="57">
        <v>44470</v>
      </c>
      <c r="N258" s="57">
        <v>44500</v>
      </c>
      <c r="O258" t="s">
        <v>186</v>
      </c>
      <c r="P258">
        <v>1601010</v>
      </c>
      <c r="Q258" t="s">
        <v>465</v>
      </c>
      <c r="R258">
        <v>200301</v>
      </c>
      <c r="S258"/>
      <c r="T258" t="s">
        <v>467</v>
      </c>
      <c r="U258"/>
      <c r="V258" t="s">
        <v>64</v>
      </c>
      <c r="W258">
        <v>1</v>
      </c>
      <c r="X258" t="s">
        <v>625</v>
      </c>
      <c r="Y258" t="s">
        <v>644</v>
      </c>
      <c r="Z258" t="s">
        <v>645</v>
      </c>
      <c r="AA258" t="s">
        <v>68</v>
      </c>
      <c r="AB258" t="s">
        <v>69</v>
      </c>
      <c r="AC258" t="s">
        <v>70</v>
      </c>
      <c r="AD258">
        <v>10</v>
      </c>
      <c r="AE258" t="s">
        <v>646</v>
      </c>
      <c r="AF258">
        <v>11.98</v>
      </c>
      <c r="AG258">
        <v>11.98</v>
      </c>
      <c r="AH258">
        <v>1004921702</v>
      </c>
      <c r="AI258">
        <v>800100</v>
      </c>
      <c r="AJ258" t="s">
        <v>647</v>
      </c>
      <c r="AK258" t="s">
        <v>703</v>
      </c>
      <c r="AL258" t="s">
        <v>72</v>
      </c>
      <c r="AM258" t="s">
        <v>73</v>
      </c>
      <c r="AN258" s="1"/>
      <c r="AO258" s="59">
        <f t="shared" si="25"/>
        <v>10</v>
      </c>
      <c r="AP258" s="59" t="str">
        <f>VLOOKUP(AO258,Data!J:K,2,0)</f>
        <v>Oktober</v>
      </c>
      <c r="AQ258" s="59">
        <f t="shared" si="26"/>
        <v>4</v>
      </c>
      <c r="AR258" s="60">
        <f t="shared" si="27"/>
        <v>2021</v>
      </c>
      <c r="AS258" s="60" t="str">
        <f>VLOOKUP(AD258,Data!D:E,2,0)</f>
        <v>Afval/Restafval</v>
      </c>
      <c r="AT258" s="61">
        <f>IF(X258="TON",IF(OR(LEFT(Z258,2)="TO",LEFT(Y258,2)="HA",Y258="TV ALG TON",Y258="AFVALBEL-TON",Y258="TANKW1-TON"),0,W258*1000),IF(OR(X258="KG",X258="LTR"),IF(OR(LEFT(Y258,2)="R ",LEFT(Y258,2)="HA",LEFT(Y258,2)="VK",LEFT(Z258,2)="TO"),0,W258),IF(X258="M3",VLOOKUP(Z258,Data!A:B,2,0)*W258,IF(AND(OR(X258="KEER",X258="STUK"),OR(LEFT(Y258,2)="LE",LEFT(Y258,2)="EL",LEFT(Y258,2)="LV")),VLOOKUP(Z258,Data!A:B,2,0)*W258,IF(X258="MAAND",IF(LEFT(Z258,2)="AB",IF(OR(LEFT(Y258,3)="AB ",LEFT(Y258,3)="ABW"),0,VLOOKUP(Z258,Data!A:B,2,0)*W258*VLOOKUP(AJ258,Data!G:H,2,0)*((N258-M258+1)/30.4)),0),0)))))</f>
        <v>24.453289473684215</v>
      </c>
      <c r="AU258" s="62">
        <f t="shared" si="28"/>
        <v>11.98</v>
      </c>
      <c r="AV258" s="62">
        <f t="shared" si="29"/>
        <v>0</v>
      </c>
      <c r="AW258" s="47" t="str">
        <f>IFERROR(VLOOKUP(AS258,Data!M:S,2,0),"nee")</f>
        <v>ja</v>
      </c>
      <c r="AX258" s="63">
        <f>IF(facturen[[#This Row],[TNO gecertificeerd]]="nee",0,VLOOKUP(AS258,Data!M:S,3,0)*(AT258/1000))</f>
        <v>0</v>
      </c>
      <c r="AY258" s="63">
        <f>IF(facturen[[#This Row],[TNO gecertificeerd]]="nee",0,VLOOKUP(AS258,Data!M:S,4,0)*AT258)</f>
        <v>1.2226644736842109</v>
      </c>
      <c r="AZ258" s="63">
        <f>IF(facturen[[#This Row],[TNO gecertificeerd]]="nee",0,VLOOKUP(AS258,Data!M:S,5,0)*AT258)</f>
        <v>8.8031842105263163</v>
      </c>
      <c r="BA258" s="63">
        <f>IF(facturen[[#This Row],[TNO gecertificeerd]]="nee",0,VLOOKUP(AS258,Data!M:S,6,0)*AT258)</f>
        <v>9.0477171052631586</v>
      </c>
      <c r="BB258" s="63">
        <f>IF(facturen[[#This Row],[TNO gecertificeerd]]="nee",0,VLOOKUP(AS258,Data!M:S,7,0)*AT258)</f>
        <v>5.3797236842105276</v>
      </c>
    </row>
    <row r="259" spans="1:54" x14ac:dyDescent="0.2">
      <c r="A259">
        <v>474431</v>
      </c>
      <c r="B259">
        <v>474498</v>
      </c>
      <c r="C259" t="s">
        <v>182</v>
      </c>
      <c r="D259" t="s">
        <v>257</v>
      </c>
      <c r="E259" t="s">
        <v>56</v>
      </c>
      <c r="F259">
        <v>1</v>
      </c>
      <c r="G259" t="s">
        <v>182</v>
      </c>
      <c r="H259" t="s">
        <v>183</v>
      </c>
      <c r="I259" t="s">
        <v>184</v>
      </c>
      <c r="J259" t="s">
        <v>59</v>
      </c>
      <c r="K259" t="s">
        <v>447</v>
      </c>
      <c r="L259" t="s">
        <v>413</v>
      </c>
      <c r="M259" s="57">
        <v>44501</v>
      </c>
      <c r="N259" s="57">
        <v>44530</v>
      </c>
      <c r="O259" t="s">
        <v>186</v>
      </c>
      <c r="P259">
        <v>1601010</v>
      </c>
      <c r="Q259" t="s">
        <v>465</v>
      </c>
      <c r="R259">
        <v>200301</v>
      </c>
      <c r="S259"/>
      <c r="T259" t="s">
        <v>467</v>
      </c>
      <c r="U259"/>
      <c r="V259" t="s">
        <v>64</v>
      </c>
      <c r="W259">
        <v>1</v>
      </c>
      <c r="X259" t="s">
        <v>625</v>
      </c>
      <c r="Y259" t="s">
        <v>644</v>
      </c>
      <c r="Z259" t="s">
        <v>645</v>
      </c>
      <c r="AA259" t="s">
        <v>68</v>
      </c>
      <c r="AB259" t="s">
        <v>69</v>
      </c>
      <c r="AC259" t="s">
        <v>70</v>
      </c>
      <c r="AD259">
        <v>10</v>
      </c>
      <c r="AE259" t="s">
        <v>646</v>
      </c>
      <c r="AF259">
        <v>11.98</v>
      </c>
      <c r="AG259">
        <v>11.98</v>
      </c>
      <c r="AH259">
        <v>1005004563</v>
      </c>
      <c r="AI259">
        <v>800100</v>
      </c>
      <c r="AJ259" t="s">
        <v>647</v>
      </c>
      <c r="AK259" t="s">
        <v>704</v>
      </c>
      <c r="AL259" t="s">
        <v>72</v>
      </c>
      <c r="AM259" t="s">
        <v>73</v>
      </c>
      <c r="AN259" s="1"/>
      <c r="AO259" s="59">
        <f t="shared" si="25"/>
        <v>11</v>
      </c>
      <c r="AP259" s="59" t="str">
        <f>VLOOKUP(AO259,Data!J:K,2,0)</f>
        <v>November</v>
      </c>
      <c r="AQ259" s="59">
        <f t="shared" si="26"/>
        <v>4</v>
      </c>
      <c r="AR259" s="60">
        <f t="shared" si="27"/>
        <v>2021</v>
      </c>
      <c r="AS259" s="60" t="str">
        <f>VLOOKUP(AD259,Data!D:E,2,0)</f>
        <v>Afval/Restafval</v>
      </c>
      <c r="AT259" s="61">
        <f>IF(X259="TON",IF(OR(LEFT(Z259,2)="TO",LEFT(Y259,2)="HA",Y259="TV ALG TON",Y259="AFVALBEL-TON",Y259="TANKW1-TON"),0,W259*1000),IF(OR(X259="KG",X259="LTR"),IF(OR(LEFT(Y259,2)="R ",LEFT(Y259,2)="HA",LEFT(Y259,2)="VK",LEFT(Z259,2)="TO"),0,W259),IF(X259="M3",VLOOKUP(Z259,Data!A:B,2,0)*W259,IF(AND(OR(X259="KEER",X259="STUK"),OR(LEFT(Y259,2)="LE",LEFT(Y259,2)="EL",LEFT(Y259,2)="LV")),VLOOKUP(Z259,Data!A:B,2,0)*W259,IF(X259="MAAND",IF(LEFT(Z259,2)="AB",IF(OR(LEFT(Y259,3)="AB ",LEFT(Y259,3)="ABW"),0,VLOOKUP(Z259,Data!A:B,2,0)*W259*VLOOKUP(AJ259,Data!G:H,2,0)*((N259-M259+1)/30.4)),0),0)))))</f>
        <v>23.664473684210527</v>
      </c>
      <c r="AU259" s="62">
        <f t="shared" si="28"/>
        <v>11.98</v>
      </c>
      <c r="AV259" s="62">
        <f t="shared" si="29"/>
        <v>0</v>
      </c>
      <c r="AW259" s="47" t="str">
        <f>IFERROR(VLOOKUP(AS259,Data!M:S,2,0),"nee")</f>
        <v>ja</v>
      </c>
      <c r="AX259" s="63">
        <f>IF(facturen[[#This Row],[TNO gecertificeerd]]="nee",0,VLOOKUP(AS259,Data!M:S,3,0)*(AT259/1000))</f>
        <v>0</v>
      </c>
      <c r="AY259" s="63">
        <f>IF(facturen[[#This Row],[TNO gecertificeerd]]="nee",0,VLOOKUP(AS259,Data!M:S,4,0)*AT259)</f>
        <v>1.1832236842105264</v>
      </c>
      <c r="AZ259" s="63">
        <f>IF(facturen[[#This Row],[TNO gecertificeerd]]="nee",0,VLOOKUP(AS259,Data!M:S,5,0)*AT259)</f>
        <v>8.5192105263157902</v>
      </c>
      <c r="BA259" s="63">
        <f>IF(facturen[[#This Row],[TNO gecertificeerd]]="nee",0,VLOOKUP(AS259,Data!M:S,6,0)*AT259)</f>
        <v>8.7558552631578959</v>
      </c>
      <c r="BB259" s="63">
        <f>IF(facturen[[#This Row],[TNO gecertificeerd]]="nee",0,VLOOKUP(AS259,Data!M:S,7,0)*AT259)</f>
        <v>5.2061842105263159</v>
      </c>
    </row>
    <row r="260" spans="1:54" x14ac:dyDescent="0.2">
      <c r="A260">
        <v>474431</v>
      </c>
      <c r="B260">
        <v>474498</v>
      </c>
      <c r="C260" t="s">
        <v>182</v>
      </c>
      <c r="D260" t="s">
        <v>257</v>
      </c>
      <c r="E260" t="s">
        <v>56</v>
      </c>
      <c r="F260">
        <v>1</v>
      </c>
      <c r="G260" t="s">
        <v>182</v>
      </c>
      <c r="H260" t="s">
        <v>183</v>
      </c>
      <c r="I260" t="s">
        <v>184</v>
      </c>
      <c r="J260" t="s">
        <v>59</v>
      </c>
      <c r="K260" t="s">
        <v>447</v>
      </c>
      <c r="L260" t="s">
        <v>413</v>
      </c>
      <c r="M260" s="57">
        <v>44531</v>
      </c>
      <c r="N260" s="57">
        <v>44561</v>
      </c>
      <c r="O260" t="s">
        <v>186</v>
      </c>
      <c r="P260">
        <v>1601010</v>
      </c>
      <c r="Q260" t="s">
        <v>465</v>
      </c>
      <c r="R260">
        <v>200301</v>
      </c>
      <c r="S260"/>
      <c r="T260" t="s">
        <v>467</v>
      </c>
      <c r="U260"/>
      <c r="V260" t="s">
        <v>64</v>
      </c>
      <c r="W260">
        <v>1</v>
      </c>
      <c r="X260" t="s">
        <v>625</v>
      </c>
      <c r="Y260" t="s">
        <v>644</v>
      </c>
      <c r="Z260" t="s">
        <v>645</v>
      </c>
      <c r="AA260" t="s">
        <v>68</v>
      </c>
      <c r="AB260" t="s">
        <v>69</v>
      </c>
      <c r="AC260" t="s">
        <v>70</v>
      </c>
      <c r="AD260">
        <v>10</v>
      </c>
      <c r="AE260" t="s">
        <v>646</v>
      </c>
      <c r="AF260">
        <v>11.98</v>
      </c>
      <c r="AG260">
        <v>11.98</v>
      </c>
      <c r="AH260">
        <v>1005092394</v>
      </c>
      <c r="AI260">
        <v>800100</v>
      </c>
      <c r="AJ260" t="s">
        <v>647</v>
      </c>
      <c r="AK260" t="s">
        <v>705</v>
      </c>
      <c r="AL260" t="s">
        <v>72</v>
      </c>
      <c r="AM260" t="s">
        <v>73</v>
      </c>
      <c r="AN260" s="1"/>
      <c r="AO260" s="59">
        <f t="shared" si="25"/>
        <v>12</v>
      </c>
      <c r="AP260" s="59" t="str">
        <f>VLOOKUP(AO260,Data!J:K,2,0)</f>
        <v>December</v>
      </c>
      <c r="AQ260" s="59">
        <f t="shared" si="26"/>
        <v>4</v>
      </c>
      <c r="AR260" s="60">
        <f t="shared" si="27"/>
        <v>2021</v>
      </c>
      <c r="AS260" s="60" t="str">
        <f>VLOOKUP(AD260,Data!D:E,2,0)</f>
        <v>Afval/Restafval</v>
      </c>
      <c r="AT260" s="61">
        <f>IF(X260="TON",IF(OR(LEFT(Z260,2)="TO",LEFT(Y260,2)="HA",Y260="TV ALG TON",Y260="AFVALBEL-TON",Y260="TANKW1-TON"),0,W260*1000),IF(OR(X260="KG",X260="LTR"),IF(OR(LEFT(Y260,2)="R ",LEFT(Y260,2)="HA",LEFT(Y260,2)="VK",LEFT(Z260,2)="TO"),0,W260),IF(X260="M3",VLOOKUP(Z260,Data!A:B,2,0)*W260,IF(AND(OR(X260="KEER",X260="STUK"),OR(LEFT(Y260,2)="LE",LEFT(Y260,2)="EL",LEFT(Y260,2)="LV")),VLOOKUP(Z260,Data!A:B,2,0)*W260,IF(X260="MAAND",IF(LEFT(Z260,2)="AB",IF(OR(LEFT(Y260,3)="AB ",LEFT(Y260,3)="ABW"),0,VLOOKUP(Z260,Data!A:B,2,0)*W260*VLOOKUP(AJ260,Data!G:H,2,0)*((N260-M260+1)/30.4)),0),0)))))</f>
        <v>24.453289473684215</v>
      </c>
      <c r="AU260" s="62">
        <f t="shared" si="28"/>
        <v>11.98</v>
      </c>
      <c r="AV260" s="62">
        <f t="shared" si="29"/>
        <v>0</v>
      </c>
      <c r="AW260" s="47" t="str">
        <f>IFERROR(VLOOKUP(AS260,Data!M:S,2,0),"nee")</f>
        <v>ja</v>
      </c>
      <c r="AX260" s="63">
        <f>IF(facturen[[#This Row],[TNO gecertificeerd]]="nee",0,VLOOKUP(AS260,Data!M:S,3,0)*(AT260/1000))</f>
        <v>0</v>
      </c>
      <c r="AY260" s="63">
        <f>IF(facturen[[#This Row],[TNO gecertificeerd]]="nee",0,VLOOKUP(AS260,Data!M:S,4,0)*AT260)</f>
        <v>1.2226644736842109</v>
      </c>
      <c r="AZ260" s="63">
        <f>IF(facturen[[#This Row],[TNO gecertificeerd]]="nee",0,VLOOKUP(AS260,Data!M:S,5,0)*AT260)</f>
        <v>8.8031842105263163</v>
      </c>
      <c r="BA260" s="63">
        <f>IF(facturen[[#This Row],[TNO gecertificeerd]]="nee",0,VLOOKUP(AS260,Data!M:S,6,0)*AT260)</f>
        <v>9.0477171052631586</v>
      </c>
      <c r="BB260" s="63">
        <f>IF(facturen[[#This Row],[TNO gecertificeerd]]="nee",0,VLOOKUP(AS260,Data!M:S,7,0)*AT260)</f>
        <v>5.3797236842105276</v>
      </c>
    </row>
    <row r="261" spans="1:54" x14ac:dyDescent="0.2">
      <c r="A261">
        <v>474431</v>
      </c>
      <c r="B261">
        <v>474498</v>
      </c>
      <c r="C261" t="s">
        <v>182</v>
      </c>
      <c r="D261" t="s">
        <v>257</v>
      </c>
      <c r="E261" t="s">
        <v>56</v>
      </c>
      <c r="F261">
        <v>1</v>
      </c>
      <c r="G261" t="s">
        <v>182</v>
      </c>
      <c r="H261" t="s">
        <v>183</v>
      </c>
      <c r="I261" t="s">
        <v>184</v>
      </c>
      <c r="J261" t="s">
        <v>59</v>
      </c>
      <c r="K261" t="s">
        <v>447</v>
      </c>
      <c r="L261" t="s">
        <v>658</v>
      </c>
      <c r="M261" s="57">
        <v>44197</v>
      </c>
      <c r="N261" s="57">
        <v>44227</v>
      </c>
      <c r="O261" t="s">
        <v>186</v>
      </c>
      <c r="P261"/>
      <c r="Q261"/>
      <c r="R261"/>
      <c r="S261"/>
      <c r="T261"/>
      <c r="U261"/>
      <c r="V261" t="s">
        <v>64</v>
      </c>
      <c r="W261">
        <v>1</v>
      </c>
      <c r="X261" t="s">
        <v>625</v>
      </c>
      <c r="Y261" t="s">
        <v>659</v>
      </c>
      <c r="Z261" t="s">
        <v>660</v>
      </c>
      <c r="AA261" t="s">
        <v>68</v>
      </c>
      <c r="AB261" t="s">
        <v>69</v>
      </c>
      <c r="AC261" t="s">
        <v>70</v>
      </c>
      <c r="AD261">
        <v>10</v>
      </c>
      <c r="AE261" t="s">
        <v>661</v>
      </c>
      <c r="AF261">
        <v>3.6</v>
      </c>
      <c r="AG261">
        <v>3.6</v>
      </c>
      <c r="AH261">
        <v>1004195045</v>
      </c>
      <c r="AI261">
        <v>800000</v>
      </c>
      <c r="AJ261"/>
      <c r="AK261"/>
      <c r="AL261" t="s">
        <v>72</v>
      </c>
      <c r="AM261" t="s">
        <v>73</v>
      </c>
      <c r="AN261" s="1"/>
      <c r="AO261" s="59">
        <f t="shared" si="25"/>
        <v>1</v>
      </c>
      <c r="AP261" s="59" t="str">
        <f>VLOOKUP(AO261,Data!J:K,2,0)</f>
        <v>Januari</v>
      </c>
      <c r="AQ261" s="59">
        <f t="shared" si="26"/>
        <v>1</v>
      </c>
      <c r="AR261" s="60">
        <f t="shared" si="27"/>
        <v>2021</v>
      </c>
      <c r="AS261" s="60" t="str">
        <f>VLOOKUP(AD261,Data!D:E,2,0)</f>
        <v>Afval/Restafval</v>
      </c>
      <c r="AT261" s="61">
        <f>IF(X261="TON",IF(OR(LEFT(Z261,2)="TO",LEFT(Y261,2)="HA",Y261="TV ALG TON",Y261="AFVALBEL-TON",Y261="TANKW1-TON"),0,W261*1000),IF(OR(X261="KG",X261="LTR"),IF(OR(LEFT(Y261,2)="R ",LEFT(Y261,2)="HA",LEFT(Y261,2)="VK",LEFT(Z261,2)="TO"),0,W261),IF(X261="M3",VLOOKUP(Z261,Data!A:B,2,0)*W261,IF(AND(OR(X261="KEER",X261="STUK"),OR(LEFT(Y261,2)="LE",LEFT(Y261,2)="EL",LEFT(Y261,2)="LV")),VLOOKUP(Z261,Data!A:B,2,0)*W261,IF(X261="MAAND",IF(LEFT(Z261,2)="AB",IF(OR(LEFT(Y261,3)="AB ",LEFT(Y261,3)="ABW"),0,VLOOKUP(Z261,Data!A:B,2,0)*W261*VLOOKUP(AJ261,Data!G:H,2,0)*((N261-M261+1)/30.4)),0),0)))))</f>
        <v>0</v>
      </c>
      <c r="AU261" s="62">
        <f t="shared" si="28"/>
        <v>3.6</v>
      </c>
      <c r="AV261" s="62">
        <f t="shared" si="29"/>
        <v>0</v>
      </c>
      <c r="AW261" s="47" t="str">
        <f>IFERROR(VLOOKUP(AS261,Data!M:S,2,0),"nee")</f>
        <v>ja</v>
      </c>
      <c r="AX261" s="63">
        <f>IF(facturen[[#This Row],[TNO gecertificeerd]]="nee",0,VLOOKUP(AS261,Data!M:S,3,0)*(AT261/1000))</f>
        <v>0</v>
      </c>
      <c r="AY261" s="63">
        <f>IF(facturen[[#This Row],[TNO gecertificeerd]]="nee",0,VLOOKUP(AS261,Data!M:S,4,0)*AT261)</f>
        <v>0</v>
      </c>
      <c r="AZ261" s="63">
        <f>IF(facturen[[#This Row],[TNO gecertificeerd]]="nee",0,VLOOKUP(AS261,Data!M:S,5,0)*AT261)</f>
        <v>0</v>
      </c>
      <c r="BA261" s="63">
        <f>IF(facturen[[#This Row],[TNO gecertificeerd]]="nee",0,VLOOKUP(AS261,Data!M:S,6,0)*AT261)</f>
        <v>0</v>
      </c>
      <c r="BB261" s="63">
        <f>IF(facturen[[#This Row],[TNO gecertificeerd]]="nee",0,VLOOKUP(AS261,Data!M:S,7,0)*AT261)</f>
        <v>0</v>
      </c>
    </row>
    <row r="262" spans="1:54" x14ac:dyDescent="0.2">
      <c r="A262">
        <v>474431</v>
      </c>
      <c r="B262">
        <v>474498</v>
      </c>
      <c r="C262" t="s">
        <v>182</v>
      </c>
      <c r="D262" t="s">
        <v>257</v>
      </c>
      <c r="E262" t="s">
        <v>56</v>
      </c>
      <c r="F262">
        <v>1</v>
      </c>
      <c r="G262" t="s">
        <v>182</v>
      </c>
      <c r="H262" t="s">
        <v>183</v>
      </c>
      <c r="I262" t="s">
        <v>184</v>
      </c>
      <c r="J262" t="s">
        <v>59</v>
      </c>
      <c r="K262" t="s">
        <v>447</v>
      </c>
      <c r="L262" t="s">
        <v>413</v>
      </c>
      <c r="M262" s="57">
        <v>44166</v>
      </c>
      <c r="N262" s="57">
        <v>44196</v>
      </c>
      <c r="O262" t="s">
        <v>186</v>
      </c>
      <c r="P262">
        <v>101100</v>
      </c>
      <c r="Q262" t="s">
        <v>303</v>
      </c>
      <c r="R262">
        <v>200301</v>
      </c>
      <c r="S262"/>
      <c r="T262" t="s">
        <v>304</v>
      </c>
      <c r="U262"/>
      <c r="V262" t="s">
        <v>64</v>
      </c>
      <c r="W262">
        <v>1</v>
      </c>
      <c r="X262" t="s">
        <v>625</v>
      </c>
      <c r="Y262" t="s">
        <v>644</v>
      </c>
      <c r="Z262" t="s">
        <v>645</v>
      </c>
      <c r="AA262" t="s">
        <v>68</v>
      </c>
      <c r="AB262" t="s">
        <v>69</v>
      </c>
      <c r="AC262" t="s">
        <v>70</v>
      </c>
      <c r="AD262">
        <v>10</v>
      </c>
      <c r="AE262" t="s">
        <v>646</v>
      </c>
      <c r="AF262">
        <v>11.98</v>
      </c>
      <c r="AG262">
        <v>11.98</v>
      </c>
      <c r="AH262">
        <v>1004194254</v>
      </c>
      <c r="AI262">
        <v>800100</v>
      </c>
      <c r="AJ262" t="s">
        <v>647</v>
      </c>
      <c r="AK262" t="s">
        <v>706</v>
      </c>
      <c r="AL262" t="s">
        <v>72</v>
      </c>
      <c r="AM262" t="s">
        <v>73</v>
      </c>
      <c r="AN262" s="1"/>
      <c r="AO262" s="59">
        <f t="shared" si="25"/>
        <v>12</v>
      </c>
      <c r="AP262" s="59" t="str">
        <f>VLOOKUP(AO262,Data!J:K,2,0)</f>
        <v>December</v>
      </c>
      <c r="AQ262" s="59">
        <f t="shared" si="26"/>
        <v>4</v>
      </c>
      <c r="AR262" s="60">
        <f t="shared" si="27"/>
        <v>2020</v>
      </c>
      <c r="AS262" s="60" t="str">
        <f>VLOOKUP(AD262,Data!D:E,2,0)</f>
        <v>Afval/Restafval</v>
      </c>
      <c r="AT262" s="61">
        <f>IF(X262="TON",IF(OR(LEFT(Z262,2)="TO",LEFT(Y262,2)="HA",Y262="TV ALG TON",Y262="AFVALBEL-TON",Y262="TANKW1-TON"),0,W262*1000),IF(OR(X262="KG",X262="LTR"),IF(OR(LEFT(Y262,2)="R ",LEFT(Y262,2)="HA",LEFT(Y262,2)="VK",LEFT(Z262,2)="TO"),0,W262),IF(X262="M3",VLOOKUP(Z262,Data!A:B,2,0)*W262,IF(AND(OR(X262="KEER",X262="STUK"),OR(LEFT(Y262,2)="LE",LEFT(Y262,2)="EL",LEFT(Y262,2)="LV")),VLOOKUP(Z262,Data!A:B,2,0)*W262,IF(X262="MAAND",IF(LEFT(Z262,2)="AB",IF(OR(LEFT(Y262,3)="AB ",LEFT(Y262,3)="ABW"),0,VLOOKUP(Z262,Data!A:B,2,0)*W262*VLOOKUP(AJ262,Data!G:H,2,0)*((N262-M262+1)/30.4)),0),0)))))</f>
        <v>24.453289473684215</v>
      </c>
      <c r="AU262" s="62">
        <f t="shared" si="28"/>
        <v>11.98</v>
      </c>
      <c r="AV262" s="62">
        <f t="shared" si="29"/>
        <v>0</v>
      </c>
      <c r="AW262" s="47" t="str">
        <f>IFERROR(VLOOKUP(AS262,Data!M:S,2,0),"nee")</f>
        <v>ja</v>
      </c>
      <c r="AX262" s="63">
        <f>IF(facturen[[#This Row],[TNO gecertificeerd]]="nee",0,VLOOKUP(AS262,Data!M:S,3,0)*(AT262/1000))</f>
        <v>0</v>
      </c>
      <c r="AY262" s="63">
        <f>IF(facturen[[#This Row],[TNO gecertificeerd]]="nee",0,VLOOKUP(AS262,Data!M:S,4,0)*AT262)</f>
        <v>1.2226644736842109</v>
      </c>
      <c r="AZ262" s="63">
        <f>IF(facturen[[#This Row],[TNO gecertificeerd]]="nee",0,VLOOKUP(AS262,Data!M:S,5,0)*AT262)</f>
        <v>8.8031842105263163</v>
      </c>
      <c r="BA262" s="63">
        <f>IF(facturen[[#This Row],[TNO gecertificeerd]]="nee",0,VLOOKUP(AS262,Data!M:S,6,0)*AT262)</f>
        <v>9.0477171052631586</v>
      </c>
      <c r="BB262" s="63">
        <f>IF(facturen[[#This Row],[TNO gecertificeerd]]="nee",0,VLOOKUP(AS262,Data!M:S,7,0)*AT262)</f>
        <v>5.3797236842105276</v>
      </c>
    </row>
    <row r="263" spans="1:54" x14ac:dyDescent="0.2">
      <c r="A263">
        <v>474431</v>
      </c>
      <c r="B263">
        <v>474499</v>
      </c>
      <c r="C263" t="s">
        <v>188</v>
      </c>
      <c r="D263" t="s">
        <v>257</v>
      </c>
      <c r="E263" t="s">
        <v>56</v>
      </c>
      <c r="F263">
        <v>1</v>
      </c>
      <c r="G263" t="s">
        <v>188</v>
      </c>
      <c r="H263" t="s">
        <v>189</v>
      </c>
      <c r="I263" t="s">
        <v>190</v>
      </c>
      <c r="J263" t="s">
        <v>90</v>
      </c>
      <c r="K263" t="s">
        <v>707</v>
      </c>
      <c r="L263" t="s">
        <v>413</v>
      </c>
      <c r="M263" s="57">
        <v>44228</v>
      </c>
      <c r="N263" s="57">
        <v>44255</v>
      </c>
      <c r="O263" t="s">
        <v>192</v>
      </c>
      <c r="P263">
        <v>101100</v>
      </c>
      <c r="Q263" t="s">
        <v>303</v>
      </c>
      <c r="R263">
        <v>200301</v>
      </c>
      <c r="S263"/>
      <c r="T263" t="s">
        <v>304</v>
      </c>
      <c r="U263"/>
      <c r="V263" t="s">
        <v>64</v>
      </c>
      <c r="W263">
        <v>1</v>
      </c>
      <c r="X263" t="s">
        <v>625</v>
      </c>
      <c r="Y263" t="s">
        <v>644</v>
      </c>
      <c r="Z263" t="s">
        <v>645</v>
      </c>
      <c r="AA263" t="s">
        <v>68</v>
      </c>
      <c r="AB263" t="s">
        <v>69</v>
      </c>
      <c r="AC263" t="s">
        <v>70</v>
      </c>
      <c r="AD263">
        <v>10</v>
      </c>
      <c r="AE263" t="s">
        <v>646</v>
      </c>
      <c r="AF263">
        <v>11.98</v>
      </c>
      <c r="AG263">
        <v>11.98</v>
      </c>
      <c r="AH263">
        <v>1004248111</v>
      </c>
      <c r="AI263">
        <v>800100</v>
      </c>
      <c r="AJ263" t="s">
        <v>647</v>
      </c>
      <c r="AK263" t="s">
        <v>441</v>
      </c>
      <c r="AL263" t="s">
        <v>72</v>
      </c>
      <c r="AM263" t="s">
        <v>73</v>
      </c>
      <c r="AN263" s="1"/>
      <c r="AO263" s="59">
        <f t="shared" si="25"/>
        <v>2</v>
      </c>
      <c r="AP263" s="59" t="str">
        <f>VLOOKUP(AO263,Data!J:K,2,0)</f>
        <v>Februari</v>
      </c>
      <c r="AQ263" s="59">
        <f t="shared" si="26"/>
        <v>1</v>
      </c>
      <c r="AR263" s="60">
        <f t="shared" si="27"/>
        <v>2021</v>
      </c>
      <c r="AS263" s="60" t="str">
        <f>VLOOKUP(AD263,Data!D:E,2,0)</f>
        <v>Afval/Restafval</v>
      </c>
      <c r="AT263" s="61">
        <f>IF(X263="TON",IF(OR(LEFT(Z263,2)="TO",LEFT(Y263,2)="HA",Y263="TV ALG TON",Y263="AFVALBEL-TON",Y263="TANKW1-TON"),0,W263*1000),IF(OR(X263="KG",X263="LTR"),IF(OR(LEFT(Y263,2)="R ",LEFT(Y263,2)="HA",LEFT(Y263,2)="VK",LEFT(Z263,2)="TO"),0,W263),IF(X263="M3",VLOOKUP(Z263,Data!A:B,2,0)*W263,IF(AND(OR(X263="KEER",X263="STUK"),OR(LEFT(Y263,2)="LE",LEFT(Y263,2)="EL",LEFT(Y263,2)="LV")),VLOOKUP(Z263,Data!A:B,2,0)*W263,IF(X263="MAAND",IF(LEFT(Z263,2)="AB",IF(OR(LEFT(Y263,3)="AB ",LEFT(Y263,3)="ABW"),0,VLOOKUP(Z263,Data!A:B,2,0)*W263*VLOOKUP(AJ263,Data!G:H,2,0)*((N263-M263+1)/30.4)),0),0)))))</f>
        <v>22.086842105263159</v>
      </c>
      <c r="AU263" s="62">
        <f t="shared" si="28"/>
        <v>11.98</v>
      </c>
      <c r="AV263" s="62">
        <f t="shared" si="29"/>
        <v>0</v>
      </c>
      <c r="AW263" s="47" t="str">
        <f>IFERROR(VLOOKUP(AS263,Data!M:S,2,0),"nee")</f>
        <v>ja</v>
      </c>
      <c r="AX263" s="63">
        <f>IF(facturen[[#This Row],[TNO gecertificeerd]]="nee",0,VLOOKUP(AS263,Data!M:S,3,0)*(AT263/1000))</f>
        <v>0</v>
      </c>
      <c r="AY263" s="63">
        <f>IF(facturen[[#This Row],[TNO gecertificeerd]]="nee",0,VLOOKUP(AS263,Data!M:S,4,0)*AT263)</f>
        <v>1.1043421052631579</v>
      </c>
      <c r="AZ263" s="63">
        <f>IF(facturen[[#This Row],[TNO gecertificeerd]]="nee",0,VLOOKUP(AS263,Data!M:S,5,0)*AT263)</f>
        <v>7.9512631578947373</v>
      </c>
      <c r="BA263" s="63">
        <f>IF(facturen[[#This Row],[TNO gecertificeerd]]="nee",0,VLOOKUP(AS263,Data!M:S,6,0)*AT263)</f>
        <v>8.1721315789473685</v>
      </c>
      <c r="BB263" s="63">
        <f>IF(facturen[[#This Row],[TNO gecertificeerd]]="nee",0,VLOOKUP(AS263,Data!M:S,7,0)*AT263)</f>
        <v>4.859105263157895</v>
      </c>
    </row>
    <row r="264" spans="1:54" x14ac:dyDescent="0.2">
      <c r="A264">
        <v>474431</v>
      </c>
      <c r="B264">
        <v>474499</v>
      </c>
      <c r="C264" t="s">
        <v>188</v>
      </c>
      <c r="D264" t="s">
        <v>257</v>
      </c>
      <c r="E264" t="s">
        <v>56</v>
      </c>
      <c r="F264">
        <v>1</v>
      </c>
      <c r="G264" t="s">
        <v>188</v>
      </c>
      <c r="H264" t="s">
        <v>189</v>
      </c>
      <c r="I264" t="s">
        <v>190</v>
      </c>
      <c r="J264" t="s">
        <v>90</v>
      </c>
      <c r="K264" t="s">
        <v>707</v>
      </c>
      <c r="L264" t="s">
        <v>413</v>
      </c>
      <c r="M264" s="57">
        <v>44256</v>
      </c>
      <c r="N264" s="57">
        <v>44286</v>
      </c>
      <c r="O264" t="s">
        <v>192</v>
      </c>
      <c r="P264">
        <v>101100</v>
      </c>
      <c r="Q264" t="s">
        <v>303</v>
      </c>
      <c r="R264">
        <v>200301</v>
      </c>
      <c r="S264"/>
      <c r="T264" t="s">
        <v>304</v>
      </c>
      <c r="U264"/>
      <c r="V264" t="s">
        <v>64</v>
      </c>
      <c r="W264">
        <v>1</v>
      </c>
      <c r="X264" t="s">
        <v>625</v>
      </c>
      <c r="Y264" t="s">
        <v>644</v>
      </c>
      <c r="Z264" t="s">
        <v>645</v>
      </c>
      <c r="AA264" t="s">
        <v>68</v>
      </c>
      <c r="AB264" t="s">
        <v>69</v>
      </c>
      <c r="AC264" t="s">
        <v>70</v>
      </c>
      <c r="AD264">
        <v>10</v>
      </c>
      <c r="AE264" t="s">
        <v>646</v>
      </c>
      <c r="AF264">
        <v>11.98</v>
      </c>
      <c r="AG264">
        <v>11.98</v>
      </c>
      <c r="AH264">
        <v>1004318104</v>
      </c>
      <c r="AI264">
        <v>800100</v>
      </c>
      <c r="AJ264" t="s">
        <v>647</v>
      </c>
      <c r="AK264" t="s">
        <v>708</v>
      </c>
      <c r="AL264" t="s">
        <v>72</v>
      </c>
      <c r="AM264" t="s">
        <v>73</v>
      </c>
      <c r="AN264" s="1"/>
      <c r="AO264" s="59">
        <f t="shared" si="25"/>
        <v>3</v>
      </c>
      <c r="AP264" s="59" t="str">
        <f>VLOOKUP(AO264,Data!J:K,2,0)</f>
        <v>Maart</v>
      </c>
      <c r="AQ264" s="59">
        <f t="shared" si="26"/>
        <v>1</v>
      </c>
      <c r="AR264" s="60">
        <f t="shared" si="27"/>
        <v>2021</v>
      </c>
      <c r="AS264" s="60" t="str">
        <f>VLOOKUP(AD264,Data!D:E,2,0)</f>
        <v>Afval/Restafval</v>
      </c>
      <c r="AT264" s="61">
        <f>IF(X264="TON",IF(OR(LEFT(Z264,2)="TO",LEFT(Y264,2)="HA",Y264="TV ALG TON",Y264="AFVALBEL-TON",Y264="TANKW1-TON"),0,W264*1000),IF(OR(X264="KG",X264="LTR"),IF(OR(LEFT(Y264,2)="R ",LEFT(Y264,2)="HA",LEFT(Y264,2)="VK",LEFT(Z264,2)="TO"),0,W264),IF(X264="M3",VLOOKUP(Z264,Data!A:B,2,0)*W264,IF(AND(OR(X264="KEER",X264="STUK"),OR(LEFT(Y264,2)="LE",LEFT(Y264,2)="EL",LEFT(Y264,2)="LV")),VLOOKUP(Z264,Data!A:B,2,0)*W264,IF(X264="MAAND",IF(LEFT(Z264,2)="AB",IF(OR(LEFT(Y264,3)="AB ",LEFT(Y264,3)="ABW"),0,VLOOKUP(Z264,Data!A:B,2,0)*W264*VLOOKUP(AJ264,Data!G:H,2,0)*((N264-M264+1)/30.4)),0),0)))))</f>
        <v>24.453289473684215</v>
      </c>
      <c r="AU264" s="62">
        <f t="shared" si="28"/>
        <v>11.98</v>
      </c>
      <c r="AV264" s="62">
        <f t="shared" si="29"/>
        <v>0</v>
      </c>
      <c r="AW264" s="47" t="str">
        <f>IFERROR(VLOOKUP(AS264,Data!M:S,2,0),"nee")</f>
        <v>ja</v>
      </c>
      <c r="AX264" s="63">
        <f>IF(facturen[[#This Row],[TNO gecertificeerd]]="nee",0,VLOOKUP(AS264,Data!M:S,3,0)*(AT264/1000))</f>
        <v>0</v>
      </c>
      <c r="AY264" s="63">
        <f>IF(facturen[[#This Row],[TNO gecertificeerd]]="nee",0,VLOOKUP(AS264,Data!M:S,4,0)*AT264)</f>
        <v>1.2226644736842109</v>
      </c>
      <c r="AZ264" s="63">
        <f>IF(facturen[[#This Row],[TNO gecertificeerd]]="nee",0,VLOOKUP(AS264,Data!M:S,5,0)*AT264)</f>
        <v>8.8031842105263163</v>
      </c>
      <c r="BA264" s="63">
        <f>IF(facturen[[#This Row],[TNO gecertificeerd]]="nee",0,VLOOKUP(AS264,Data!M:S,6,0)*AT264)</f>
        <v>9.0477171052631586</v>
      </c>
      <c r="BB264" s="63">
        <f>IF(facturen[[#This Row],[TNO gecertificeerd]]="nee",0,VLOOKUP(AS264,Data!M:S,7,0)*AT264)</f>
        <v>5.3797236842105276</v>
      </c>
    </row>
    <row r="265" spans="1:54" x14ac:dyDescent="0.2">
      <c r="A265">
        <v>474431</v>
      </c>
      <c r="B265">
        <v>474499</v>
      </c>
      <c r="C265" t="s">
        <v>188</v>
      </c>
      <c r="D265" t="s">
        <v>257</v>
      </c>
      <c r="E265" t="s">
        <v>56</v>
      </c>
      <c r="F265">
        <v>1</v>
      </c>
      <c r="G265" t="s">
        <v>188</v>
      </c>
      <c r="H265" t="s">
        <v>189</v>
      </c>
      <c r="I265" t="s">
        <v>190</v>
      </c>
      <c r="J265" t="s">
        <v>90</v>
      </c>
      <c r="K265" t="s">
        <v>707</v>
      </c>
      <c r="L265" t="s">
        <v>413</v>
      </c>
      <c r="M265" s="57">
        <v>44287</v>
      </c>
      <c r="N265" s="57">
        <v>44316</v>
      </c>
      <c r="O265" t="s">
        <v>192</v>
      </c>
      <c r="P265">
        <v>101100</v>
      </c>
      <c r="Q265" t="s">
        <v>303</v>
      </c>
      <c r="R265">
        <v>200301</v>
      </c>
      <c r="S265"/>
      <c r="T265" t="s">
        <v>304</v>
      </c>
      <c r="U265"/>
      <c r="V265" t="s">
        <v>64</v>
      </c>
      <c r="W265">
        <v>1</v>
      </c>
      <c r="X265" t="s">
        <v>625</v>
      </c>
      <c r="Y265" t="s">
        <v>644</v>
      </c>
      <c r="Z265" t="s">
        <v>645</v>
      </c>
      <c r="AA265" t="s">
        <v>68</v>
      </c>
      <c r="AB265" t="s">
        <v>69</v>
      </c>
      <c r="AC265" t="s">
        <v>70</v>
      </c>
      <c r="AD265">
        <v>10</v>
      </c>
      <c r="AE265" t="s">
        <v>646</v>
      </c>
      <c r="AF265">
        <v>11.98</v>
      </c>
      <c r="AG265">
        <v>11.98</v>
      </c>
      <c r="AH265">
        <v>1004429006</v>
      </c>
      <c r="AI265">
        <v>800100</v>
      </c>
      <c r="AJ265" t="s">
        <v>647</v>
      </c>
      <c r="AK265" t="s">
        <v>709</v>
      </c>
      <c r="AL265" t="s">
        <v>72</v>
      </c>
      <c r="AM265" t="s">
        <v>73</v>
      </c>
      <c r="AN265" s="1"/>
      <c r="AO265" s="59">
        <f t="shared" si="25"/>
        <v>4</v>
      </c>
      <c r="AP265" s="59" t="str">
        <f>VLOOKUP(AO265,Data!J:K,2,0)</f>
        <v>April</v>
      </c>
      <c r="AQ265" s="59">
        <f t="shared" si="26"/>
        <v>2</v>
      </c>
      <c r="AR265" s="60">
        <f t="shared" si="27"/>
        <v>2021</v>
      </c>
      <c r="AS265" s="60" t="str">
        <f>VLOOKUP(AD265,Data!D:E,2,0)</f>
        <v>Afval/Restafval</v>
      </c>
      <c r="AT265" s="61">
        <f>IF(X265="TON",IF(OR(LEFT(Z265,2)="TO",LEFT(Y265,2)="HA",Y265="TV ALG TON",Y265="AFVALBEL-TON",Y265="TANKW1-TON"),0,W265*1000),IF(OR(X265="KG",X265="LTR"),IF(OR(LEFT(Y265,2)="R ",LEFT(Y265,2)="HA",LEFT(Y265,2)="VK",LEFT(Z265,2)="TO"),0,W265),IF(X265="M3",VLOOKUP(Z265,Data!A:B,2,0)*W265,IF(AND(OR(X265="KEER",X265="STUK"),OR(LEFT(Y265,2)="LE",LEFT(Y265,2)="EL",LEFT(Y265,2)="LV")),VLOOKUP(Z265,Data!A:B,2,0)*W265,IF(X265="MAAND",IF(LEFT(Z265,2)="AB",IF(OR(LEFT(Y265,3)="AB ",LEFT(Y265,3)="ABW"),0,VLOOKUP(Z265,Data!A:B,2,0)*W265*VLOOKUP(AJ265,Data!G:H,2,0)*((N265-M265+1)/30.4)),0),0)))))</f>
        <v>23.664473684210527</v>
      </c>
      <c r="AU265" s="62">
        <f t="shared" si="28"/>
        <v>11.98</v>
      </c>
      <c r="AV265" s="62">
        <f t="shared" si="29"/>
        <v>0</v>
      </c>
      <c r="AW265" s="47" t="str">
        <f>IFERROR(VLOOKUP(AS265,Data!M:S,2,0),"nee")</f>
        <v>ja</v>
      </c>
      <c r="AX265" s="63">
        <f>IF(facturen[[#This Row],[TNO gecertificeerd]]="nee",0,VLOOKUP(AS265,Data!M:S,3,0)*(AT265/1000))</f>
        <v>0</v>
      </c>
      <c r="AY265" s="63">
        <f>IF(facturen[[#This Row],[TNO gecertificeerd]]="nee",0,VLOOKUP(AS265,Data!M:S,4,0)*AT265)</f>
        <v>1.1832236842105264</v>
      </c>
      <c r="AZ265" s="63">
        <f>IF(facturen[[#This Row],[TNO gecertificeerd]]="nee",0,VLOOKUP(AS265,Data!M:S,5,0)*AT265)</f>
        <v>8.5192105263157902</v>
      </c>
      <c r="BA265" s="63">
        <f>IF(facturen[[#This Row],[TNO gecertificeerd]]="nee",0,VLOOKUP(AS265,Data!M:S,6,0)*AT265)</f>
        <v>8.7558552631578959</v>
      </c>
      <c r="BB265" s="63">
        <f>IF(facturen[[#This Row],[TNO gecertificeerd]]="nee",0,VLOOKUP(AS265,Data!M:S,7,0)*AT265)</f>
        <v>5.2061842105263159</v>
      </c>
    </row>
    <row r="266" spans="1:54" x14ac:dyDescent="0.2">
      <c r="A266">
        <v>474431</v>
      </c>
      <c r="B266">
        <v>474499</v>
      </c>
      <c r="C266" t="s">
        <v>188</v>
      </c>
      <c r="D266" t="s">
        <v>257</v>
      </c>
      <c r="E266" t="s">
        <v>56</v>
      </c>
      <c r="F266">
        <v>1</v>
      </c>
      <c r="G266" t="s">
        <v>188</v>
      </c>
      <c r="H266" t="s">
        <v>189</v>
      </c>
      <c r="I266" t="s">
        <v>190</v>
      </c>
      <c r="J266" t="s">
        <v>90</v>
      </c>
      <c r="K266" t="s">
        <v>707</v>
      </c>
      <c r="L266" t="s">
        <v>413</v>
      </c>
      <c r="M266" s="57">
        <v>44317</v>
      </c>
      <c r="N266" s="57">
        <v>44347</v>
      </c>
      <c r="O266" t="s">
        <v>192</v>
      </c>
      <c r="P266">
        <v>101100</v>
      </c>
      <c r="Q266" t="s">
        <v>303</v>
      </c>
      <c r="R266">
        <v>200301</v>
      </c>
      <c r="S266"/>
      <c r="T266" t="s">
        <v>304</v>
      </c>
      <c r="U266"/>
      <c r="V266" t="s">
        <v>64</v>
      </c>
      <c r="W266">
        <v>1</v>
      </c>
      <c r="X266" t="s">
        <v>625</v>
      </c>
      <c r="Y266" t="s">
        <v>644</v>
      </c>
      <c r="Z266" t="s">
        <v>645</v>
      </c>
      <c r="AA266" t="s">
        <v>68</v>
      </c>
      <c r="AB266" t="s">
        <v>69</v>
      </c>
      <c r="AC266" t="s">
        <v>70</v>
      </c>
      <c r="AD266">
        <v>10</v>
      </c>
      <c r="AE266" t="s">
        <v>646</v>
      </c>
      <c r="AF266">
        <v>11.98</v>
      </c>
      <c r="AG266">
        <v>11.98</v>
      </c>
      <c r="AH266">
        <v>1004493829</v>
      </c>
      <c r="AI266">
        <v>800100</v>
      </c>
      <c r="AJ266" t="s">
        <v>647</v>
      </c>
      <c r="AK266" t="s">
        <v>710</v>
      </c>
      <c r="AL266" t="s">
        <v>72</v>
      </c>
      <c r="AM266" t="s">
        <v>73</v>
      </c>
      <c r="AN266" s="1"/>
      <c r="AO266" s="59">
        <f t="shared" si="25"/>
        <v>5</v>
      </c>
      <c r="AP266" s="59" t="str">
        <f>VLOOKUP(AO266,Data!J:K,2,0)</f>
        <v>Mei</v>
      </c>
      <c r="AQ266" s="59">
        <f t="shared" si="26"/>
        <v>2</v>
      </c>
      <c r="AR266" s="60">
        <f t="shared" si="27"/>
        <v>2021</v>
      </c>
      <c r="AS266" s="60" t="str">
        <f>VLOOKUP(AD266,Data!D:E,2,0)</f>
        <v>Afval/Restafval</v>
      </c>
      <c r="AT266" s="61">
        <f>IF(X266="TON",IF(OR(LEFT(Z266,2)="TO",LEFT(Y266,2)="HA",Y266="TV ALG TON",Y266="AFVALBEL-TON",Y266="TANKW1-TON"),0,W266*1000),IF(OR(X266="KG",X266="LTR"),IF(OR(LEFT(Y266,2)="R ",LEFT(Y266,2)="HA",LEFT(Y266,2)="VK",LEFT(Z266,2)="TO"),0,W266),IF(X266="M3",VLOOKUP(Z266,Data!A:B,2,0)*W266,IF(AND(OR(X266="KEER",X266="STUK"),OR(LEFT(Y266,2)="LE",LEFT(Y266,2)="EL",LEFT(Y266,2)="LV")),VLOOKUP(Z266,Data!A:B,2,0)*W266,IF(X266="MAAND",IF(LEFT(Z266,2)="AB",IF(OR(LEFT(Y266,3)="AB ",LEFT(Y266,3)="ABW"),0,VLOOKUP(Z266,Data!A:B,2,0)*W266*VLOOKUP(AJ266,Data!G:H,2,0)*((N266-M266+1)/30.4)),0),0)))))</f>
        <v>24.453289473684215</v>
      </c>
      <c r="AU266" s="62">
        <f t="shared" si="28"/>
        <v>11.98</v>
      </c>
      <c r="AV266" s="62">
        <f t="shared" si="29"/>
        <v>0</v>
      </c>
      <c r="AW266" s="47" t="str">
        <f>IFERROR(VLOOKUP(AS266,Data!M:S,2,0),"nee")</f>
        <v>ja</v>
      </c>
      <c r="AX266" s="63">
        <f>IF(facturen[[#This Row],[TNO gecertificeerd]]="nee",0,VLOOKUP(AS266,Data!M:S,3,0)*(AT266/1000))</f>
        <v>0</v>
      </c>
      <c r="AY266" s="63">
        <f>IF(facturen[[#This Row],[TNO gecertificeerd]]="nee",0,VLOOKUP(AS266,Data!M:S,4,0)*AT266)</f>
        <v>1.2226644736842109</v>
      </c>
      <c r="AZ266" s="63">
        <f>IF(facturen[[#This Row],[TNO gecertificeerd]]="nee",0,VLOOKUP(AS266,Data!M:S,5,0)*AT266)</f>
        <v>8.8031842105263163</v>
      </c>
      <c r="BA266" s="63">
        <f>IF(facturen[[#This Row],[TNO gecertificeerd]]="nee",0,VLOOKUP(AS266,Data!M:S,6,0)*AT266)</f>
        <v>9.0477171052631586</v>
      </c>
      <c r="BB266" s="63">
        <f>IF(facturen[[#This Row],[TNO gecertificeerd]]="nee",0,VLOOKUP(AS266,Data!M:S,7,0)*AT266)</f>
        <v>5.3797236842105276</v>
      </c>
    </row>
    <row r="267" spans="1:54" x14ac:dyDescent="0.2">
      <c r="A267">
        <v>474431</v>
      </c>
      <c r="B267">
        <v>474499</v>
      </c>
      <c r="C267" t="s">
        <v>188</v>
      </c>
      <c r="D267" t="s">
        <v>257</v>
      </c>
      <c r="E267" t="s">
        <v>56</v>
      </c>
      <c r="F267">
        <v>1</v>
      </c>
      <c r="G267" t="s">
        <v>188</v>
      </c>
      <c r="H267" t="s">
        <v>189</v>
      </c>
      <c r="I267" t="s">
        <v>190</v>
      </c>
      <c r="J267" t="s">
        <v>90</v>
      </c>
      <c r="K267" t="s">
        <v>707</v>
      </c>
      <c r="L267" t="s">
        <v>413</v>
      </c>
      <c r="M267" s="57">
        <v>44348</v>
      </c>
      <c r="N267" s="57">
        <v>44377</v>
      </c>
      <c r="O267" t="s">
        <v>192</v>
      </c>
      <c r="P267">
        <v>101100</v>
      </c>
      <c r="Q267" t="s">
        <v>303</v>
      </c>
      <c r="R267">
        <v>200301</v>
      </c>
      <c r="S267"/>
      <c r="T267" t="s">
        <v>304</v>
      </c>
      <c r="U267"/>
      <c r="V267" t="s">
        <v>64</v>
      </c>
      <c r="W267">
        <v>1</v>
      </c>
      <c r="X267" t="s">
        <v>625</v>
      </c>
      <c r="Y267" t="s">
        <v>644</v>
      </c>
      <c r="Z267" t="s">
        <v>645</v>
      </c>
      <c r="AA267" t="s">
        <v>68</v>
      </c>
      <c r="AB267" t="s">
        <v>69</v>
      </c>
      <c r="AC267" t="s">
        <v>70</v>
      </c>
      <c r="AD267">
        <v>10</v>
      </c>
      <c r="AE267" t="s">
        <v>646</v>
      </c>
      <c r="AF267">
        <v>11.98</v>
      </c>
      <c r="AG267">
        <v>11.98</v>
      </c>
      <c r="AH267">
        <v>1004542502</v>
      </c>
      <c r="AI267">
        <v>800100</v>
      </c>
      <c r="AJ267" t="s">
        <v>647</v>
      </c>
      <c r="AK267" t="s">
        <v>711</v>
      </c>
      <c r="AL267" t="s">
        <v>72</v>
      </c>
      <c r="AM267" t="s">
        <v>73</v>
      </c>
      <c r="AN267" s="1"/>
      <c r="AO267" s="59">
        <f t="shared" si="25"/>
        <v>6</v>
      </c>
      <c r="AP267" s="59" t="str">
        <f>VLOOKUP(AO267,Data!J:K,2,0)</f>
        <v>Juni</v>
      </c>
      <c r="AQ267" s="59">
        <f t="shared" si="26"/>
        <v>2</v>
      </c>
      <c r="AR267" s="60">
        <f t="shared" si="27"/>
        <v>2021</v>
      </c>
      <c r="AS267" s="60" t="str">
        <f>VLOOKUP(AD267,Data!D:E,2,0)</f>
        <v>Afval/Restafval</v>
      </c>
      <c r="AT267" s="61">
        <f>IF(X267="TON",IF(OR(LEFT(Z267,2)="TO",LEFT(Y267,2)="HA",Y267="TV ALG TON",Y267="AFVALBEL-TON",Y267="TANKW1-TON"),0,W267*1000),IF(OR(X267="KG",X267="LTR"),IF(OR(LEFT(Y267,2)="R ",LEFT(Y267,2)="HA",LEFT(Y267,2)="VK",LEFT(Z267,2)="TO"),0,W267),IF(X267="M3",VLOOKUP(Z267,Data!A:B,2,0)*W267,IF(AND(OR(X267="KEER",X267="STUK"),OR(LEFT(Y267,2)="LE",LEFT(Y267,2)="EL",LEFT(Y267,2)="LV")),VLOOKUP(Z267,Data!A:B,2,0)*W267,IF(X267="MAAND",IF(LEFT(Z267,2)="AB",IF(OR(LEFT(Y267,3)="AB ",LEFT(Y267,3)="ABW"),0,VLOOKUP(Z267,Data!A:B,2,0)*W267*VLOOKUP(AJ267,Data!G:H,2,0)*((N267-M267+1)/30.4)),0),0)))))</f>
        <v>23.664473684210527</v>
      </c>
      <c r="AU267" s="62">
        <f t="shared" si="28"/>
        <v>11.98</v>
      </c>
      <c r="AV267" s="62">
        <f t="shared" si="29"/>
        <v>0</v>
      </c>
      <c r="AW267" s="47" t="str">
        <f>IFERROR(VLOOKUP(AS267,Data!M:S,2,0),"nee")</f>
        <v>ja</v>
      </c>
      <c r="AX267" s="63">
        <f>IF(facturen[[#This Row],[TNO gecertificeerd]]="nee",0,VLOOKUP(AS267,Data!M:S,3,0)*(AT267/1000))</f>
        <v>0</v>
      </c>
      <c r="AY267" s="63">
        <f>IF(facturen[[#This Row],[TNO gecertificeerd]]="nee",0,VLOOKUP(AS267,Data!M:S,4,0)*AT267)</f>
        <v>1.1832236842105264</v>
      </c>
      <c r="AZ267" s="63">
        <f>IF(facturen[[#This Row],[TNO gecertificeerd]]="nee",0,VLOOKUP(AS267,Data!M:S,5,0)*AT267)</f>
        <v>8.5192105263157902</v>
      </c>
      <c r="BA267" s="63">
        <f>IF(facturen[[#This Row],[TNO gecertificeerd]]="nee",0,VLOOKUP(AS267,Data!M:S,6,0)*AT267)</f>
        <v>8.7558552631578959</v>
      </c>
      <c r="BB267" s="63">
        <f>IF(facturen[[#This Row],[TNO gecertificeerd]]="nee",0,VLOOKUP(AS267,Data!M:S,7,0)*AT267)</f>
        <v>5.2061842105263159</v>
      </c>
    </row>
    <row r="268" spans="1:54" x14ac:dyDescent="0.2">
      <c r="A268">
        <v>474431</v>
      </c>
      <c r="B268">
        <v>474499</v>
      </c>
      <c r="C268" t="s">
        <v>188</v>
      </c>
      <c r="D268" t="s">
        <v>257</v>
      </c>
      <c r="E268" t="s">
        <v>56</v>
      </c>
      <c r="F268">
        <v>1</v>
      </c>
      <c r="G268" t="s">
        <v>188</v>
      </c>
      <c r="H268" t="s">
        <v>189</v>
      </c>
      <c r="I268" t="s">
        <v>190</v>
      </c>
      <c r="J268" t="s">
        <v>90</v>
      </c>
      <c r="K268" t="s">
        <v>707</v>
      </c>
      <c r="L268" t="s">
        <v>413</v>
      </c>
      <c r="M268" s="57">
        <v>44378</v>
      </c>
      <c r="N268" s="57">
        <v>44408</v>
      </c>
      <c r="O268" t="s">
        <v>192</v>
      </c>
      <c r="P268">
        <v>101100</v>
      </c>
      <c r="Q268" t="s">
        <v>303</v>
      </c>
      <c r="R268">
        <v>200301</v>
      </c>
      <c r="S268"/>
      <c r="T268" t="s">
        <v>304</v>
      </c>
      <c r="U268"/>
      <c r="V268" t="s">
        <v>64</v>
      </c>
      <c r="W268">
        <v>1</v>
      </c>
      <c r="X268" t="s">
        <v>625</v>
      </c>
      <c r="Y268" t="s">
        <v>644</v>
      </c>
      <c r="Z268" t="s">
        <v>645</v>
      </c>
      <c r="AA268" t="s">
        <v>68</v>
      </c>
      <c r="AB268" t="s">
        <v>69</v>
      </c>
      <c r="AC268" t="s">
        <v>70</v>
      </c>
      <c r="AD268">
        <v>10</v>
      </c>
      <c r="AE268" t="s">
        <v>646</v>
      </c>
      <c r="AF268">
        <v>11.98</v>
      </c>
      <c r="AG268">
        <v>11.98</v>
      </c>
      <c r="AH268">
        <v>1004659075</v>
      </c>
      <c r="AI268">
        <v>800100</v>
      </c>
      <c r="AJ268" t="s">
        <v>647</v>
      </c>
      <c r="AK268" t="s">
        <v>712</v>
      </c>
      <c r="AL268" t="s">
        <v>72</v>
      </c>
      <c r="AM268" t="s">
        <v>73</v>
      </c>
      <c r="AN268" s="1"/>
      <c r="AO268" s="59">
        <f t="shared" si="25"/>
        <v>7</v>
      </c>
      <c r="AP268" s="59" t="str">
        <f>VLOOKUP(AO268,Data!J:K,2,0)</f>
        <v>Juli</v>
      </c>
      <c r="AQ268" s="59">
        <f t="shared" si="26"/>
        <v>3</v>
      </c>
      <c r="AR268" s="60">
        <f t="shared" si="27"/>
        <v>2021</v>
      </c>
      <c r="AS268" s="60" t="str">
        <f>VLOOKUP(AD268,Data!D:E,2,0)</f>
        <v>Afval/Restafval</v>
      </c>
      <c r="AT268" s="61">
        <f>IF(X268="TON",IF(OR(LEFT(Z268,2)="TO",LEFT(Y268,2)="HA",Y268="TV ALG TON",Y268="AFVALBEL-TON",Y268="TANKW1-TON"),0,W268*1000),IF(OR(X268="KG",X268="LTR"),IF(OR(LEFT(Y268,2)="R ",LEFT(Y268,2)="HA",LEFT(Y268,2)="VK",LEFT(Z268,2)="TO"),0,W268),IF(X268="M3",VLOOKUP(Z268,Data!A:B,2,0)*W268,IF(AND(OR(X268="KEER",X268="STUK"),OR(LEFT(Y268,2)="LE",LEFT(Y268,2)="EL",LEFT(Y268,2)="LV")),VLOOKUP(Z268,Data!A:B,2,0)*W268,IF(X268="MAAND",IF(LEFT(Z268,2)="AB",IF(OR(LEFT(Y268,3)="AB ",LEFT(Y268,3)="ABW"),0,VLOOKUP(Z268,Data!A:B,2,0)*W268*VLOOKUP(AJ268,Data!G:H,2,0)*((N268-M268+1)/30.4)),0),0)))))</f>
        <v>24.453289473684215</v>
      </c>
      <c r="AU268" s="62">
        <f t="shared" si="28"/>
        <v>11.98</v>
      </c>
      <c r="AV268" s="62">
        <f t="shared" si="29"/>
        <v>0</v>
      </c>
      <c r="AW268" s="47" t="str">
        <f>IFERROR(VLOOKUP(AS268,Data!M:S,2,0),"nee")</f>
        <v>ja</v>
      </c>
      <c r="AX268" s="63">
        <f>IF(facturen[[#This Row],[TNO gecertificeerd]]="nee",0,VLOOKUP(AS268,Data!M:S,3,0)*(AT268/1000))</f>
        <v>0</v>
      </c>
      <c r="AY268" s="63">
        <f>IF(facturen[[#This Row],[TNO gecertificeerd]]="nee",0,VLOOKUP(AS268,Data!M:S,4,0)*AT268)</f>
        <v>1.2226644736842109</v>
      </c>
      <c r="AZ268" s="63">
        <f>IF(facturen[[#This Row],[TNO gecertificeerd]]="nee",0,VLOOKUP(AS268,Data!M:S,5,0)*AT268)</f>
        <v>8.8031842105263163</v>
      </c>
      <c r="BA268" s="63">
        <f>IF(facturen[[#This Row],[TNO gecertificeerd]]="nee",0,VLOOKUP(AS268,Data!M:S,6,0)*AT268)</f>
        <v>9.0477171052631586</v>
      </c>
      <c r="BB268" s="63">
        <f>IF(facturen[[#This Row],[TNO gecertificeerd]]="nee",0,VLOOKUP(AS268,Data!M:S,7,0)*AT268)</f>
        <v>5.3797236842105276</v>
      </c>
    </row>
    <row r="269" spans="1:54" x14ac:dyDescent="0.2">
      <c r="A269">
        <v>474431</v>
      </c>
      <c r="B269">
        <v>474499</v>
      </c>
      <c r="C269" t="s">
        <v>188</v>
      </c>
      <c r="D269" t="s">
        <v>257</v>
      </c>
      <c r="E269" t="s">
        <v>56</v>
      </c>
      <c r="F269">
        <v>1</v>
      </c>
      <c r="G269" t="s">
        <v>188</v>
      </c>
      <c r="H269" t="s">
        <v>189</v>
      </c>
      <c r="I269" t="s">
        <v>190</v>
      </c>
      <c r="J269" t="s">
        <v>90</v>
      </c>
      <c r="K269" t="s">
        <v>707</v>
      </c>
      <c r="L269" t="s">
        <v>413</v>
      </c>
      <c r="M269" s="57">
        <v>44409</v>
      </c>
      <c r="N269" s="57">
        <v>44439</v>
      </c>
      <c r="O269" t="s">
        <v>192</v>
      </c>
      <c r="P269">
        <v>101100</v>
      </c>
      <c r="Q269" t="s">
        <v>303</v>
      </c>
      <c r="R269">
        <v>200301</v>
      </c>
      <c r="S269"/>
      <c r="T269" t="s">
        <v>304</v>
      </c>
      <c r="U269"/>
      <c r="V269" t="s">
        <v>64</v>
      </c>
      <c r="W269">
        <v>1</v>
      </c>
      <c r="X269" t="s">
        <v>625</v>
      </c>
      <c r="Y269" t="s">
        <v>644</v>
      </c>
      <c r="Z269" t="s">
        <v>645</v>
      </c>
      <c r="AA269" t="s">
        <v>68</v>
      </c>
      <c r="AB269" t="s">
        <v>69</v>
      </c>
      <c r="AC269" t="s">
        <v>70</v>
      </c>
      <c r="AD269">
        <v>10</v>
      </c>
      <c r="AE269" t="s">
        <v>646</v>
      </c>
      <c r="AF269">
        <v>11.98</v>
      </c>
      <c r="AG269">
        <v>11.98</v>
      </c>
      <c r="AH269">
        <v>1004731850</v>
      </c>
      <c r="AI269">
        <v>800100</v>
      </c>
      <c r="AJ269" t="s">
        <v>647</v>
      </c>
      <c r="AK269" t="s">
        <v>713</v>
      </c>
      <c r="AL269" t="s">
        <v>72</v>
      </c>
      <c r="AM269" t="s">
        <v>73</v>
      </c>
      <c r="AN269" s="1"/>
      <c r="AO269" s="59">
        <f t="shared" si="25"/>
        <v>8</v>
      </c>
      <c r="AP269" s="59" t="str">
        <f>VLOOKUP(AO269,Data!J:K,2,0)</f>
        <v>Augustus</v>
      </c>
      <c r="AQ269" s="59">
        <f t="shared" si="26"/>
        <v>3</v>
      </c>
      <c r="AR269" s="60">
        <f t="shared" si="27"/>
        <v>2021</v>
      </c>
      <c r="AS269" s="60" t="str">
        <f>VLOOKUP(AD269,Data!D:E,2,0)</f>
        <v>Afval/Restafval</v>
      </c>
      <c r="AT269" s="61">
        <f>IF(X269="TON",IF(OR(LEFT(Z269,2)="TO",LEFT(Y269,2)="HA",Y269="TV ALG TON",Y269="AFVALBEL-TON",Y269="TANKW1-TON"),0,W269*1000),IF(OR(X269="KG",X269="LTR"),IF(OR(LEFT(Y269,2)="R ",LEFT(Y269,2)="HA",LEFT(Y269,2)="VK",LEFT(Z269,2)="TO"),0,W269),IF(X269="M3",VLOOKUP(Z269,Data!A:B,2,0)*W269,IF(AND(OR(X269="KEER",X269="STUK"),OR(LEFT(Y269,2)="LE",LEFT(Y269,2)="EL",LEFT(Y269,2)="LV")),VLOOKUP(Z269,Data!A:B,2,0)*W269,IF(X269="MAAND",IF(LEFT(Z269,2)="AB",IF(OR(LEFT(Y269,3)="AB ",LEFT(Y269,3)="ABW"),0,VLOOKUP(Z269,Data!A:B,2,0)*W269*VLOOKUP(AJ269,Data!G:H,2,0)*((N269-M269+1)/30.4)),0),0)))))</f>
        <v>24.453289473684215</v>
      </c>
      <c r="AU269" s="62">
        <f t="shared" si="28"/>
        <v>11.98</v>
      </c>
      <c r="AV269" s="62">
        <f t="shared" si="29"/>
        <v>0</v>
      </c>
      <c r="AW269" s="47" t="str">
        <f>IFERROR(VLOOKUP(AS269,Data!M:S,2,0),"nee")</f>
        <v>ja</v>
      </c>
      <c r="AX269" s="63">
        <f>IF(facturen[[#This Row],[TNO gecertificeerd]]="nee",0,VLOOKUP(AS269,Data!M:S,3,0)*(AT269/1000))</f>
        <v>0</v>
      </c>
      <c r="AY269" s="63">
        <f>IF(facturen[[#This Row],[TNO gecertificeerd]]="nee",0,VLOOKUP(AS269,Data!M:S,4,0)*AT269)</f>
        <v>1.2226644736842109</v>
      </c>
      <c r="AZ269" s="63">
        <f>IF(facturen[[#This Row],[TNO gecertificeerd]]="nee",0,VLOOKUP(AS269,Data!M:S,5,0)*AT269)</f>
        <v>8.8031842105263163</v>
      </c>
      <c r="BA269" s="63">
        <f>IF(facturen[[#This Row],[TNO gecertificeerd]]="nee",0,VLOOKUP(AS269,Data!M:S,6,0)*AT269)</f>
        <v>9.0477171052631586</v>
      </c>
      <c r="BB269" s="63">
        <f>IF(facturen[[#This Row],[TNO gecertificeerd]]="nee",0,VLOOKUP(AS269,Data!M:S,7,0)*AT269)</f>
        <v>5.3797236842105276</v>
      </c>
    </row>
    <row r="270" spans="1:54" x14ac:dyDescent="0.2">
      <c r="A270">
        <v>474431</v>
      </c>
      <c r="B270">
        <v>474499</v>
      </c>
      <c r="C270" t="s">
        <v>188</v>
      </c>
      <c r="D270" t="s">
        <v>257</v>
      </c>
      <c r="E270" t="s">
        <v>56</v>
      </c>
      <c r="F270">
        <v>1</v>
      </c>
      <c r="G270" t="s">
        <v>188</v>
      </c>
      <c r="H270" t="s">
        <v>189</v>
      </c>
      <c r="I270" t="s">
        <v>190</v>
      </c>
      <c r="J270" t="s">
        <v>90</v>
      </c>
      <c r="K270" t="s">
        <v>707</v>
      </c>
      <c r="L270" t="s">
        <v>413</v>
      </c>
      <c r="M270" s="57">
        <v>44440</v>
      </c>
      <c r="N270" s="57">
        <v>44469</v>
      </c>
      <c r="O270" t="s">
        <v>192</v>
      </c>
      <c r="P270">
        <v>101100</v>
      </c>
      <c r="Q270" t="s">
        <v>303</v>
      </c>
      <c r="R270">
        <v>200301</v>
      </c>
      <c r="S270"/>
      <c r="T270" t="s">
        <v>304</v>
      </c>
      <c r="U270"/>
      <c r="V270" t="s">
        <v>64</v>
      </c>
      <c r="W270">
        <v>1</v>
      </c>
      <c r="X270" t="s">
        <v>625</v>
      </c>
      <c r="Y270" t="s">
        <v>644</v>
      </c>
      <c r="Z270" t="s">
        <v>645</v>
      </c>
      <c r="AA270" t="s">
        <v>68</v>
      </c>
      <c r="AB270" t="s">
        <v>69</v>
      </c>
      <c r="AC270" t="s">
        <v>70</v>
      </c>
      <c r="AD270">
        <v>10</v>
      </c>
      <c r="AE270" t="s">
        <v>646</v>
      </c>
      <c r="AF270">
        <v>11.98</v>
      </c>
      <c r="AG270">
        <v>11.98</v>
      </c>
      <c r="AH270">
        <v>1004806489</v>
      </c>
      <c r="AI270">
        <v>800100</v>
      </c>
      <c r="AJ270" t="s">
        <v>647</v>
      </c>
      <c r="AK270" t="s">
        <v>714</v>
      </c>
      <c r="AL270" t="s">
        <v>72</v>
      </c>
      <c r="AM270" t="s">
        <v>73</v>
      </c>
      <c r="AN270" s="1"/>
      <c r="AO270" s="59">
        <f t="shared" si="25"/>
        <v>9</v>
      </c>
      <c r="AP270" s="59" t="str">
        <f>VLOOKUP(AO270,Data!J:K,2,0)</f>
        <v>September</v>
      </c>
      <c r="AQ270" s="59">
        <f t="shared" si="26"/>
        <v>3</v>
      </c>
      <c r="AR270" s="60">
        <f t="shared" si="27"/>
        <v>2021</v>
      </c>
      <c r="AS270" s="60" t="str">
        <f>VLOOKUP(AD270,Data!D:E,2,0)</f>
        <v>Afval/Restafval</v>
      </c>
      <c r="AT270" s="61">
        <f>IF(X270="TON",IF(OR(LEFT(Z270,2)="TO",LEFT(Y270,2)="HA",Y270="TV ALG TON",Y270="AFVALBEL-TON",Y270="TANKW1-TON"),0,W270*1000),IF(OR(X270="KG",X270="LTR"),IF(OR(LEFT(Y270,2)="R ",LEFT(Y270,2)="HA",LEFT(Y270,2)="VK",LEFT(Z270,2)="TO"),0,W270),IF(X270="M3",VLOOKUP(Z270,Data!A:B,2,0)*W270,IF(AND(OR(X270="KEER",X270="STUK"),OR(LEFT(Y270,2)="LE",LEFT(Y270,2)="EL",LEFT(Y270,2)="LV")),VLOOKUP(Z270,Data!A:B,2,0)*W270,IF(X270="MAAND",IF(LEFT(Z270,2)="AB",IF(OR(LEFT(Y270,3)="AB ",LEFT(Y270,3)="ABW"),0,VLOOKUP(Z270,Data!A:B,2,0)*W270*VLOOKUP(AJ270,Data!G:H,2,0)*((N270-M270+1)/30.4)),0),0)))))</f>
        <v>23.664473684210527</v>
      </c>
      <c r="AU270" s="62">
        <f t="shared" si="28"/>
        <v>11.98</v>
      </c>
      <c r="AV270" s="62">
        <f t="shared" si="29"/>
        <v>0</v>
      </c>
      <c r="AW270" s="47" t="str">
        <f>IFERROR(VLOOKUP(AS270,Data!M:S,2,0),"nee")</f>
        <v>ja</v>
      </c>
      <c r="AX270" s="63">
        <f>IF(facturen[[#This Row],[TNO gecertificeerd]]="nee",0,VLOOKUP(AS270,Data!M:S,3,0)*(AT270/1000))</f>
        <v>0</v>
      </c>
      <c r="AY270" s="63">
        <f>IF(facturen[[#This Row],[TNO gecertificeerd]]="nee",0,VLOOKUP(AS270,Data!M:S,4,0)*AT270)</f>
        <v>1.1832236842105264</v>
      </c>
      <c r="AZ270" s="63">
        <f>IF(facturen[[#This Row],[TNO gecertificeerd]]="nee",0,VLOOKUP(AS270,Data!M:S,5,0)*AT270)</f>
        <v>8.5192105263157902</v>
      </c>
      <c r="BA270" s="63">
        <f>IF(facturen[[#This Row],[TNO gecertificeerd]]="nee",0,VLOOKUP(AS270,Data!M:S,6,0)*AT270)</f>
        <v>8.7558552631578959</v>
      </c>
      <c r="BB270" s="63">
        <f>IF(facturen[[#This Row],[TNO gecertificeerd]]="nee",0,VLOOKUP(AS270,Data!M:S,7,0)*AT270)</f>
        <v>5.2061842105263159</v>
      </c>
    </row>
    <row r="271" spans="1:54" x14ac:dyDescent="0.2">
      <c r="A271">
        <v>474431</v>
      </c>
      <c r="B271">
        <v>474499</v>
      </c>
      <c r="C271" t="s">
        <v>188</v>
      </c>
      <c r="D271" t="s">
        <v>257</v>
      </c>
      <c r="E271" t="s">
        <v>56</v>
      </c>
      <c r="F271">
        <v>1</v>
      </c>
      <c r="G271" t="s">
        <v>188</v>
      </c>
      <c r="H271" t="s">
        <v>189</v>
      </c>
      <c r="I271" t="s">
        <v>190</v>
      </c>
      <c r="J271" t="s">
        <v>90</v>
      </c>
      <c r="K271" t="s">
        <v>707</v>
      </c>
      <c r="L271" t="s">
        <v>413</v>
      </c>
      <c r="M271" s="57">
        <v>44470</v>
      </c>
      <c r="N271" s="57">
        <v>44500</v>
      </c>
      <c r="O271" t="s">
        <v>192</v>
      </c>
      <c r="P271">
        <v>101100</v>
      </c>
      <c r="Q271" t="s">
        <v>303</v>
      </c>
      <c r="R271">
        <v>200301</v>
      </c>
      <c r="S271"/>
      <c r="T271" t="s">
        <v>304</v>
      </c>
      <c r="U271"/>
      <c r="V271" t="s">
        <v>64</v>
      </c>
      <c r="W271">
        <v>1</v>
      </c>
      <c r="X271" t="s">
        <v>625</v>
      </c>
      <c r="Y271" t="s">
        <v>644</v>
      </c>
      <c r="Z271" t="s">
        <v>645</v>
      </c>
      <c r="AA271" t="s">
        <v>68</v>
      </c>
      <c r="AB271" t="s">
        <v>69</v>
      </c>
      <c r="AC271" t="s">
        <v>70</v>
      </c>
      <c r="AD271">
        <v>10</v>
      </c>
      <c r="AE271" t="s">
        <v>646</v>
      </c>
      <c r="AF271">
        <v>11.98</v>
      </c>
      <c r="AG271">
        <v>11.98</v>
      </c>
      <c r="AH271">
        <v>1004921702</v>
      </c>
      <c r="AI271">
        <v>800100</v>
      </c>
      <c r="AJ271" t="s">
        <v>647</v>
      </c>
      <c r="AK271" t="s">
        <v>715</v>
      </c>
      <c r="AL271" t="s">
        <v>72</v>
      </c>
      <c r="AM271" t="s">
        <v>73</v>
      </c>
      <c r="AN271" s="1"/>
      <c r="AO271" s="59">
        <f t="shared" si="25"/>
        <v>10</v>
      </c>
      <c r="AP271" s="59" t="str">
        <f>VLOOKUP(AO271,Data!J:K,2,0)</f>
        <v>Oktober</v>
      </c>
      <c r="AQ271" s="59">
        <f t="shared" si="26"/>
        <v>4</v>
      </c>
      <c r="AR271" s="60">
        <f t="shared" si="27"/>
        <v>2021</v>
      </c>
      <c r="AS271" s="60" t="str">
        <f>VLOOKUP(AD271,Data!D:E,2,0)</f>
        <v>Afval/Restafval</v>
      </c>
      <c r="AT271" s="61">
        <f>IF(X271="TON",IF(OR(LEFT(Z271,2)="TO",LEFT(Y271,2)="HA",Y271="TV ALG TON",Y271="AFVALBEL-TON",Y271="TANKW1-TON"),0,W271*1000),IF(OR(X271="KG",X271="LTR"),IF(OR(LEFT(Y271,2)="R ",LEFT(Y271,2)="HA",LEFT(Y271,2)="VK",LEFT(Z271,2)="TO"),0,W271),IF(X271="M3",VLOOKUP(Z271,Data!A:B,2,0)*W271,IF(AND(OR(X271="KEER",X271="STUK"),OR(LEFT(Y271,2)="LE",LEFT(Y271,2)="EL",LEFT(Y271,2)="LV")),VLOOKUP(Z271,Data!A:B,2,0)*W271,IF(X271="MAAND",IF(LEFT(Z271,2)="AB",IF(OR(LEFT(Y271,3)="AB ",LEFT(Y271,3)="ABW"),0,VLOOKUP(Z271,Data!A:B,2,0)*W271*VLOOKUP(AJ271,Data!G:H,2,0)*((N271-M271+1)/30.4)),0),0)))))</f>
        <v>24.453289473684215</v>
      </c>
      <c r="AU271" s="62">
        <f t="shared" si="28"/>
        <v>11.98</v>
      </c>
      <c r="AV271" s="62">
        <f t="shared" si="29"/>
        <v>0</v>
      </c>
      <c r="AW271" s="47" t="str">
        <f>IFERROR(VLOOKUP(AS271,Data!M:S,2,0),"nee")</f>
        <v>ja</v>
      </c>
      <c r="AX271" s="63">
        <f>IF(facturen[[#This Row],[TNO gecertificeerd]]="nee",0,VLOOKUP(AS271,Data!M:S,3,0)*(AT271/1000))</f>
        <v>0</v>
      </c>
      <c r="AY271" s="63">
        <f>IF(facturen[[#This Row],[TNO gecertificeerd]]="nee",0,VLOOKUP(AS271,Data!M:S,4,0)*AT271)</f>
        <v>1.2226644736842109</v>
      </c>
      <c r="AZ271" s="63">
        <f>IF(facturen[[#This Row],[TNO gecertificeerd]]="nee",0,VLOOKUP(AS271,Data!M:S,5,0)*AT271)</f>
        <v>8.8031842105263163</v>
      </c>
      <c r="BA271" s="63">
        <f>IF(facturen[[#This Row],[TNO gecertificeerd]]="nee",0,VLOOKUP(AS271,Data!M:S,6,0)*AT271)</f>
        <v>9.0477171052631586</v>
      </c>
      <c r="BB271" s="63">
        <f>IF(facturen[[#This Row],[TNO gecertificeerd]]="nee",0,VLOOKUP(AS271,Data!M:S,7,0)*AT271)</f>
        <v>5.3797236842105276</v>
      </c>
    </row>
    <row r="272" spans="1:54" x14ac:dyDescent="0.2">
      <c r="A272">
        <v>474431</v>
      </c>
      <c r="B272">
        <v>474499</v>
      </c>
      <c r="C272" t="s">
        <v>188</v>
      </c>
      <c r="D272" t="s">
        <v>257</v>
      </c>
      <c r="E272" t="s">
        <v>56</v>
      </c>
      <c r="F272">
        <v>1</v>
      </c>
      <c r="G272" t="s">
        <v>188</v>
      </c>
      <c r="H272" t="s">
        <v>189</v>
      </c>
      <c r="I272" t="s">
        <v>190</v>
      </c>
      <c r="J272" t="s">
        <v>90</v>
      </c>
      <c r="K272" t="s">
        <v>707</v>
      </c>
      <c r="L272" t="s">
        <v>413</v>
      </c>
      <c r="M272" s="57">
        <v>44501</v>
      </c>
      <c r="N272" s="57">
        <v>44530</v>
      </c>
      <c r="O272" t="s">
        <v>192</v>
      </c>
      <c r="P272">
        <v>101100</v>
      </c>
      <c r="Q272" t="s">
        <v>303</v>
      </c>
      <c r="R272">
        <v>200301</v>
      </c>
      <c r="S272"/>
      <c r="T272" t="s">
        <v>304</v>
      </c>
      <c r="U272"/>
      <c r="V272" t="s">
        <v>64</v>
      </c>
      <c r="W272">
        <v>1</v>
      </c>
      <c r="X272" t="s">
        <v>625</v>
      </c>
      <c r="Y272" t="s">
        <v>644</v>
      </c>
      <c r="Z272" t="s">
        <v>645</v>
      </c>
      <c r="AA272" t="s">
        <v>68</v>
      </c>
      <c r="AB272" t="s">
        <v>69</v>
      </c>
      <c r="AC272" t="s">
        <v>70</v>
      </c>
      <c r="AD272">
        <v>10</v>
      </c>
      <c r="AE272" t="s">
        <v>646</v>
      </c>
      <c r="AF272">
        <v>11.98</v>
      </c>
      <c r="AG272">
        <v>11.98</v>
      </c>
      <c r="AH272">
        <v>1005004563</v>
      </c>
      <c r="AI272">
        <v>800100</v>
      </c>
      <c r="AJ272" t="s">
        <v>647</v>
      </c>
      <c r="AK272" t="s">
        <v>716</v>
      </c>
      <c r="AL272" t="s">
        <v>72</v>
      </c>
      <c r="AM272" t="s">
        <v>73</v>
      </c>
      <c r="AN272" s="1"/>
      <c r="AO272" s="59">
        <f t="shared" si="25"/>
        <v>11</v>
      </c>
      <c r="AP272" s="59" t="str">
        <f>VLOOKUP(AO272,Data!J:K,2,0)</f>
        <v>November</v>
      </c>
      <c r="AQ272" s="59">
        <f t="shared" si="26"/>
        <v>4</v>
      </c>
      <c r="AR272" s="60">
        <f t="shared" si="27"/>
        <v>2021</v>
      </c>
      <c r="AS272" s="60" t="str">
        <f>VLOOKUP(AD272,Data!D:E,2,0)</f>
        <v>Afval/Restafval</v>
      </c>
      <c r="AT272" s="61">
        <f>IF(X272="TON",IF(OR(LEFT(Z272,2)="TO",LEFT(Y272,2)="HA",Y272="TV ALG TON",Y272="AFVALBEL-TON",Y272="TANKW1-TON"),0,W272*1000),IF(OR(X272="KG",X272="LTR"),IF(OR(LEFT(Y272,2)="R ",LEFT(Y272,2)="HA",LEFT(Y272,2)="VK",LEFT(Z272,2)="TO"),0,W272),IF(X272="M3",VLOOKUP(Z272,Data!A:B,2,0)*W272,IF(AND(OR(X272="KEER",X272="STUK"),OR(LEFT(Y272,2)="LE",LEFT(Y272,2)="EL",LEFT(Y272,2)="LV")),VLOOKUP(Z272,Data!A:B,2,0)*W272,IF(X272="MAAND",IF(LEFT(Z272,2)="AB",IF(OR(LEFT(Y272,3)="AB ",LEFT(Y272,3)="ABW"),0,VLOOKUP(Z272,Data!A:B,2,0)*W272*VLOOKUP(AJ272,Data!G:H,2,0)*((N272-M272+1)/30.4)),0),0)))))</f>
        <v>23.664473684210527</v>
      </c>
      <c r="AU272" s="62">
        <f t="shared" si="28"/>
        <v>11.98</v>
      </c>
      <c r="AV272" s="62">
        <f t="shared" si="29"/>
        <v>0</v>
      </c>
      <c r="AW272" s="47" t="str">
        <f>IFERROR(VLOOKUP(AS272,Data!M:S,2,0),"nee")</f>
        <v>ja</v>
      </c>
      <c r="AX272" s="63">
        <f>IF(facturen[[#This Row],[TNO gecertificeerd]]="nee",0,VLOOKUP(AS272,Data!M:S,3,0)*(AT272/1000))</f>
        <v>0</v>
      </c>
      <c r="AY272" s="63">
        <f>IF(facturen[[#This Row],[TNO gecertificeerd]]="nee",0,VLOOKUP(AS272,Data!M:S,4,0)*AT272)</f>
        <v>1.1832236842105264</v>
      </c>
      <c r="AZ272" s="63">
        <f>IF(facturen[[#This Row],[TNO gecertificeerd]]="nee",0,VLOOKUP(AS272,Data!M:S,5,0)*AT272)</f>
        <v>8.5192105263157902</v>
      </c>
      <c r="BA272" s="63">
        <f>IF(facturen[[#This Row],[TNO gecertificeerd]]="nee",0,VLOOKUP(AS272,Data!M:S,6,0)*AT272)</f>
        <v>8.7558552631578959</v>
      </c>
      <c r="BB272" s="63">
        <f>IF(facturen[[#This Row],[TNO gecertificeerd]]="nee",0,VLOOKUP(AS272,Data!M:S,7,0)*AT272)</f>
        <v>5.2061842105263159</v>
      </c>
    </row>
    <row r="273" spans="1:54" x14ac:dyDescent="0.2">
      <c r="A273">
        <v>474431</v>
      </c>
      <c r="B273">
        <v>474499</v>
      </c>
      <c r="C273" t="s">
        <v>188</v>
      </c>
      <c r="D273" t="s">
        <v>257</v>
      </c>
      <c r="E273" t="s">
        <v>56</v>
      </c>
      <c r="F273">
        <v>1</v>
      </c>
      <c r="G273" t="s">
        <v>188</v>
      </c>
      <c r="H273" t="s">
        <v>189</v>
      </c>
      <c r="I273" t="s">
        <v>190</v>
      </c>
      <c r="J273" t="s">
        <v>90</v>
      </c>
      <c r="K273" t="s">
        <v>707</v>
      </c>
      <c r="L273" t="s">
        <v>413</v>
      </c>
      <c r="M273" s="57">
        <v>44531</v>
      </c>
      <c r="N273" s="57">
        <v>44561</v>
      </c>
      <c r="O273" t="s">
        <v>192</v>
      </c>
      <c r="P273">
        <v>101100</v>
      </c>
      <c r="Q273" t="s">
        <v>303</v>
      </c>
      <c r="R273">
        <v>200301</v>
      </c>
      <c r="S273"/>
      <c r="T273" t="s">
        <v>304</v>
      </c>
      <c r="U273"/>
      <c r="V273" t="s">
        <v>64</v>
      </c>
      <c r="W273">
        <v>1</v>
      </c>
      <c r="X273" t="s">
        <v>625</v>
      </c>
      <c r="Y273" t="s">
        <v>644</v>
      </c>
      <c r="Z273" t="s">
        <v>645</v>
      </c>
      <c r="AA273" t="s">
        <v>68</v>
      </c>
      <c r="AB273" t="s">
        <v>69</v>
      </c>
      <c r="AC273" t="s">
        <v>70</v>
      </c>
      <c r="AD273">
        <v>10</v>
      </c>
      <c r="AE273" t="s">
        <v>646</v>
      </c>
      <c r="AF273">
        <v>11.98</v>
      </c>
      <c r="AG273">
        <v>11.98</v>
      </c>
      <c r="AH273">
        <v>1005092394</v>
      </c>
      <c r="AI273">
        <v>800100</v>
      </c>
      <c r="AJ273" t="s">
        <v>647</v>
      </c>
      <c r="AK273" t="s">
        <v>717</v>
      </c>
      <c r="AL273" t="s">
        <v>72</v>
      </c>
      <c r="AM273" t="s">
        <v>73</v>
      </c>
      <c r="AN273" s="1"/>
      <c r="AO273" s="59">
        <f t="shared" si="25"/>
        <v>12</v>
      </c>
      <c r="AP273" s="59" t="str">
        <f>VLOOKUP(AO273,Data!J:K,2,0)</f>
        <v>December</v>
      </c>
      <c r="AQ273" s="59">
        <f t="shared" si="26"/>
        <v>4</v>
      </c>
      <c r="AR273" s="60">
        <f t="shared" si="27"/>
        <v>2021</v>
      </c>
      <c r="AS273" s="60" t="str">
        <f>VLOOKUP(AD273,Data!D:E,2,0)</f>
        <v>Afval/Restafval</v>
      </c>
      <c r="AT273" s="61">
        <f>IF(X273="TON",IF(OR(LEFT(Z273,2)="TO",LEFT(Y273,2)="HA",Y273="TV ALG TON",Y273="AFVALBEL-TON",Y273="TANKW1-TON"),0,W273*1000),IF(OR(X273="KG",X273="LTR"),IF(OR(LEFT(Y273,2)="R ",LEFT(Y273,2)="HA",LEFT(Y273,2)="VK",LEFT(Z273,2)="TO"),0,W273),IF(X273="M3",VLOOKUP(Z273,Data!A:B,2,0)*W273,IF(AND(OR(X273="KEER",X273="STUK"),OR(LEFT(Y273,2)="LE",LEFT(Y273,2)="EL",LEFT(Y273,2)="LV")),VLOOKUP(Z273,Data!A:B,2,0)*W273,IF(X273="MAAND",IF(LEFT(Z273,2)="AB",IF(OR(LEFT(Y273,3)="AB ",LEFT(Y273,3)="ABW"),0,VLOOKUP(Z273,Data!A:B,2,0)*W273*VLOOKUP(AJ273,Data!G:H,2,0)*((N273-M273+1)/30.4)),0),0)))))</f>
        <v>24.453289473684215</v>
      </c>
      <c r="AU273" s="62">
        <f t="shared" si="28"/>
        <v>11.98</v>
      </c>
      <c r="AV273" s="62">
        <f t="shared" si="29"/>
        <v>0</v>
      </c>
      <c r="AW273" s="47" t="str">
        <f>IFERROR(VLOOKUP(AS273,Data!M:S,2,0),"nee")</f>
        <v>ja</v>
      </c>
      <c r="AX273" s="63">
        <f>IF(facturen[[#This Row],[TNO gecertificeerd]]="nee",0,VLOOKUP(AS273,Data!M:S,3,0)*(AT273/1000))</f>
        <v>0</v>
      </c>
      <c r="AY273" s="63">
        <f>IF(facturen[[#This Row],[TNO gecertificeerd]]="nee",0,VLOOKUP(AS273,Data!M:S,4,0)*AT273)</f>
        <v>1.2226644736842109</v>
      </c>
      <c r="AZ273" s="63">
        <f>IF(facturen[[#This Row],[TNO gecertificeerd]]="nee",0,VLOOKUP(AS273,Data!M:S,5,0)*AT273)</f>
        <v>8.8031842105263163</v>
      </c>
      <c r="BA273" s="63">
        <f>IF(facturen[[#This Row],[TNO gecertificeerd]]="nee",0,VLOOKUP(AS273,Data!M:S,6,0)*AT273)</f>
        <v>9.0477171052631586</v>
      </c>
      <c r="BB273" s="63">
        <f>IF(facturen[[#This Row],[TNO gecertificeerd]]="nee",0,VLOOKUP(AS273,Data!M:S,7,0)*AT273)</f>
        <v>5.3797236842105276</v>
      </c>
    </row>
    <row r="274" spans="1:54" x14ac:dyDescent="0.2">
      <c r="A274">
        <v>474431</v>
      </c>
      <c r="B274">
        <v>474499</v>
      </c>
      <c r="C274" t="s">
        <v>188</v>
      </c>
      <c r="D274" t="s">
        <v>257</v>
      </c>
      <c r="E274" t="s">
        <v>56</v>
      </c>
      <c r="F274">
        <v>1</v>
      </c>
      <c r="G274" t="s">
        <v>188</v>
      </c>
      <c r="H274" t="s">
        <v>189</v>
      </c>
      <c r="I274" t="s">
        <v>190</v>
      </c>
      <c r="J274" t="s">
        <v>90</v>
      </c>
      <c r="K274" t="s">
        <v>707</v>
      </c>
      <c r="L274" t="s">
        <v>658</v>
      </c>
      <c r="M274" s="57">
        <v>44197</v>
      </c>
      <c r="N274" s="57">
        <v>44227</v>
      </c>
      <c r="O274" t="s">
        <v>192</v>
      </c>
      <c r="P274"/>
      <c r="Q274"/>
      <c r="R274"/>
      <c r="S274"/>
      <c r="T274"/>
      <c r="U274"/>
      <c r="V274" t="s">
        <v>64</v>
      </c>
      <c r="W274">
        <v>1</v>
      </c>
      <c r="X274" t="s">
        <v>625</v>
      </c>
      <c r="Y274" t="s">
        <v>659</v>
      </c>
      <c r="Z274" t="s">
        <v>660</v>
      </c>
      <c r="AA274" t="s">
        <v>68</v>
      </c>
      <c r="AB274" t="s">
        <v>69</v>
      </c>
      <c r="AC274" t="s">
        <v>70</v>
      </c>
      <c r="AD274">
        <v>10</v>
      </c>
      <c r="AE274" t="s">
        <v>661</v>
      </c>
      <c r="AF274">
        <v>3.6</v>
      </c>
      <c r="AG274">
        <v>3.6</v>
      </c>
      <c r="AH274">
        <v>1004195045</v>
      </c>
      <c r="AI274">
        <v>800000</v>
      </c>
      <c r="AJ274"/>
      <c r="AK274"/>
      <c r="AL274" t="s">
        <v>72</v>
      </c>
      <c r="AM274" t="s">
        <v>73</v>
      </c>
      <c r="AN274" s="1"/>
      <c r="AO274" s="59">
        <f t="shared" si="25"/>
        <v>1</v>
      </c>
      <c r="AP274" s="59" t="str">
        <f>VLOOKUP(AO274,Data!J:K,2,0)</f>
        <v>Januari</v>
      </c>
      <c r="AQ274" s="59">
        <f t="shared" si="26"/>
        <v>1</v>
      </c>
      <c r="AR274" s="60">
        <f t="shared" si="27"/>
        <v>2021</v>
      </c>
      <c r="AS274" s="60" t="str">
        <f>VLOOKUP(AD274,Data!D:E,2,0)</f>
        <v>Afval/Restafval</v>
      </c>
      <c r="AT274" s="61">
        <f>IF(X274="TON",IF(OR(LEFT(Z274,2)="TO",LEFT(Y274,2)="HA",Y274="TV ALG TON",Y274="AFVALBEL-TON",Y274="TANKW1-TON"),0,W274*1000),IF(OR(X274="KG",X274="LTR"),IF(OR(LEFT(Y274,2)="R ",LEFT(Y274,2)="HA",LEFT(Y274,2)="VK",LEFT(Z274,2)="TO"),0,W274),IF(X274="M3",VLOOKUP(Z274,Data!A:B,2,0)*W274,IF(AND(OR(X274="KEER",X274="STUK"),OR(LEFT(Y274,2)="LE",LEFT(Y274,2)="EL",LEFT(Y274,2)="LV")),VLOOKUP(Z274,Data!A:B,2,0)*W274,IF(X274="MAAND",IF(LEFT(Z274,2)="AB",IF(OR(LEFT(Y274,3)="AB ",LEFT(Y274,3)="ABW"),0,VLOOKUP(Z274,Data!A:B,2,0)*W274*VLOOKUP(AJ274,Data!G:H,2,0)*((N274-M274+1)/30.4)),0),0)))))</f>
        <v>0</v>
      </c>
      <c r="AU274" s="62">
        <f t="shared" si="28"/>
        <v>3.6</v>
      </c>
      <c r="AV274" s="62">
        <f t="shared" si="29"/>
        <v>0</v>
      </c>
      <c r="AW274" s="47" t="str">
        <f>IFERROR(VLOOKUP(AS274,Data!M:S,2,0),"nee")</f>
        <v>ja</v>
      </c>
      <c r="AX274" s="63">
        <f>IF(facturen[[#This Row],[TNO gecertificeerd]]="nee",0,VLOOKUP(AS274,Data!M:S,3,0)*(AT274/1000))</f>
        <v>0</v>
      </c>
      <c r="AY274" s="63">
        <f>IF(facturen[[#This Row],[TNO gecertificeerd]]="nee",0,VLOOKUP(AS274,Data!M:S,4,0)*AT274)</f>
        <v>0</v>
      </c>
      <c r="AZ274" s="63">
        <f>IF(facturen[[#This Row],[TNO gecertificeerd]]="nee",0,VLOOKUP(AS274,Data!M:S,5,0)*AT274)</f>
        <v>0</v>
      </c>
      <c r="BA274" s="63">
        <f>IF(facturen[[#This Row],[TNO gecertificeerd]]="nee",0,VLOOKUP(AS274,Data!M:S,6,0)*AT274)</f>
        <v>0</v>
      </c>
      <c r="BB274" s="63">
        <f>IF(facturen[[#This Row],[TNO gecertificeerd]]="nee",0,VLOOKUP(AS274,Data!M:S,7,0)*AT274)</f>
        <v>0</v>
      </c>
    </row>
    <row r="275" spans="1:54" x14ac:dyDescent="0.2">
      <c r="A275">
        <v>474431</v>
      </c>
      <c r="B275">
        <v>474499</v>
      </c>
      <c r="C275" t="s">
        <v>188</v>
      </c>
      <c r="D275" t="s">
        <v>257</v>
      </c>
      <c r="E275" t="s">
        <v>56</v>
      </c>
      <c r="F275">
        <v>1</v>
      </c>
      <c r="G275" t="s">
        <v>188</v>
      </c>
      <c r="H275" t="s">
        <v>189</v>
      </c>
      <c r="I275" t="s">
        <v>190</v>
      </c>
      <c r="J275" t="s">
        <v>90</v>
      </c>
      <c r="K275" t="s">
        <v>707</v>
      </c>
      <c r="L275" t="s">
        <v>413</v>
      </c>
      <c r="M275" s="57">
        <v>44166</v>
      </c>
      <c r="N275" s="57">
        <v>44196</v>
      </c>
      <c r="O275" t="s">
        <v>192</v>
      </c>
      <c r="P275">
        <v>101100</v>
      </c>
      <c r="Q275" t="s">
        <v>303</v>
      </c>
      <c r="R275">
        <v>200301</v>
      </c>
      <c r="S275"/>
      <c r="T275" t="s">
        <v>304</v>
      </c>
      <c r="U275"/>
      <c r="V275" t="s">
        <v>64</v>
      </c>
      <c r="W275">
        <v>1</v>
      </c>
      <c r="X275" t="s">
        <v>625</v>
      </c>
      <c r="Y275" t="s">
        <v>644</v>
      </c>
      <c r="Z275" t="s">
        <v>645</v>
      </c>
      <c r="AA275" t="s">
        <v>68</v>
      </c>
      <c r="AB275" t="s">
        <v>69</v>
      </c>
      <c r="AC275" t="s">
        <v>70</v>
      </c>
      <c r="AD275">
        <v>10</v>
      </c>
      <c r="AE275" t="s">
        <v>646</v>
      </c>
      <c r="AF275">
        <v>11.98</v>
      </c>
      <c r="AG275">
        <v>11.98</v>
      </c>
      <c r="AH275">
        <v>1004194254</v>
      </c>
      <c r="AI275">
        <v>800100</v>
      </c>
      <c r="AJ275" t="s">
        <v>647</v>
      </c>
      <c r="AK275" t="s">
        <v>441</v>
      </c>
      <c r="AL275" t="s">
        <v>72</v>
      </c>
      <c r="AM275" t="s">
        <v>73</v>
      </c>
      <c r="AN275" s="1"/>
      <c r="AO275" s="59">
        <f t="shared" si="25"/>
        <v>12</v>
      </c>
      <c r="AP275" s="59" t="str">
        <f>VLOOKUP(AO275,Data!J:K,2,0)</f>
        <v>December</v>
      </c>
      <c r="AQ275" s="59">
        <f t="shared" si="26"/>
        <v>4</v>
      </c>
      <c r="AR275" s="60">
        <f t="shared" si="27"/>
        <v>2020</v>
      </c>
      <c r="AS275" s="60" t="str">
        <f>VLOOKUP(AD275,Data!D:E,2,0)</f>
        <v>Afval/Restafval</v>
      </c>
      <c r="AT275" s="61">
        <f>IF(X275="TON",IF(OR(LEFT(Z275,2)="TO",LEFT(Y275,2)="HA",Y275="TV ALG TON",Y275="AFVALBEL-TON",Y275="TANKW1-TON"),0,W275*1000),IF(OR(X275="KG",X275="LTR"),IF(OR(LEFT(Y275,2)="R ",LEFT(Y275,2)="HA",LEFT(Y275,2)="VK",LEFT(Z275,2)="TO"),0,W275),IF(X275="M3",VLOOKUP(Z275,Data!A:B,2,0)*W275,IF(AND(OR(X275="KEER",X275="STUK"),OR(LEFT(Y275,2)="LE",LEFT(Y275,2)="EL",LEFT(Y275,2)="LV")),VLOOKUP(Z275,Data!A:B,2,0)*W275,IF(X275="MAAND",IF(LEFT(Z275,2)="AB",IF(OR(LEFT(Y275,3)="AB ",LEFT(Y275,3)="ABW"),0,VLOOKUP(Z275,Data!A:B,2,0)*W275*VLOOKUP(AJ275,Data!G:H,2,0)*((N275-M275+1)/30.4)),0),0)))))</f>
        <v>24.453289473684215</v>
      </c>
      <c r="AU275" s="62">
        <f t="shared" si="28"/>
        <v>11.98</v>
      </c>
      <c r="AV275" s="62">
        <f t="shared" si="29"/>
        <v>0</v>
      </c>
      <c r="AW275" s="47" t="str">
        <f>IFERROR(VLOOKUP(AS275,Data!M:S,2,0),"nee")</f>
        <v>ja</v>
      </c>
      <c r="AX275" s="63">
        <f>IF(facturen[[#This Row],[TNO gecertificeerd]]="nee",0,VLOOKUP(AS275,Data!M:S,3,0)*(AT275/1000))</f>
        <v>0</v>
      </c>
      <c r="AY275" s="63">
        <f>IF(facturen[[#This Row],[TNO gecertificeerd]]="nee",0,VLOOKUP(AS275,Data!M:S,4,0)*AT275)</f>
        <v>1.2226644736842109</v>
      </c>
      <c r="AZ275" s="63">
        <f>IF(facturen[[#This Row],[TNO gecertificeerd]]="nee",0,VLOOKUP(AS275,Data!M:S,5,0)*AT275)</f>
        <v>8.8031842105263163</v>
      </c>
      <c r="BA275" s="63">
        <f>IF(facturen[[#This Row],[TNO gecertificeerd]]="nee",0,VLOOKUP(AS275,Data!M:S,6,0)*AT275)</f>
        <v>9.0477171052631586</v>
      </c>
      <c r="BB275" s="63">
        <f>IF(facturen[[#This Row],[TNO gecertificeerd]]="nee",0,VLOOKUP(AS275,Data!M:S,7,0)*AT275)</f>
        <v>5.3797236842105276</v>
      </c>
    </row>
    <row r="276" spans="1:54" x14ac:dyDescent="0.2">
      <c r="A276">
        <v>474431</v>
      </c>
      <c r="B276">
        <v>474503</v>
      </c>
      <c r="C276" t="s">
        <v>237</v>
      </c>
      <c r="D276" t="s">
        <v>257</v>
      </c>
      <c r="E276" t="s">
        <v>56</v>
      </c>
      <c r="F276">
        <v>1</v>
      </c>
      <c r="G276" t="s">
        <v>237</v>
      </c>
      <c r="H276" t="s">
        <v>238</v>
      </c>
      <c r="I276" t="s">
        <v>239</v>
      </c>
      <c r="J276" t="s">
        <v>59</v>
      </c>
      <c r="K276" t="s">
        <v>486</v>
      </c>
      <c r="L276" t="s">
        <v>413</v>
      </c>
      <c r="M276" s="57">
        <v>44228</v>
      </c>
      <c r="N276" s="57">
        <v>44255</v>
      </c>
      <c r="O276" t="s">
        <v>241</v>
      </c>
      <c r="P276">
        <v>1601010</v>
      </c>
      <c r="Q276" t="s">
        <v>465</v>
      </c>
      <c r="R276">
        <v>200301</v>
      </c>
      <c r="S276"/>
      <c r="T276" t="s">
        <v>467</v>
      </c>
      <c r="U276"/>
      <c r="V276" t="s">
        <v>64</v>
      </c>
      <c r="W276">
        <v>1</v>
      </c>
      <c r="X276" t="s">
        <v>625</v>
      </c>
      <c r="Y276" t="s">
        <v>644</v>
      </c>
      <c r="Z276" t="s">
        <v>645</v>
      </c>
      <c r="AA276" t="s">
        <v>68</v>
      </c>
      <c r="AB276" t="s">
        <v>69</v>
      </c>
      <c r="AC276" t="s">
        <v>70</v>
      </c>
      <c r="AD276">
        <v>10</v>
      </c>
      <c r="AE276" t="s">
        <v>646</v>
      </c>
      <c r="AF276">
        <v>11.98</v>
      </c>
      <c r="AG276">
        <v>11.98</v>
      </c>
      <c r="AH276">
        <v>1004248111</v>
      </c>
      <c r="AI276">
        <v>800100</v>
      </c>
      <c r="AJ276" t="s">
        <v>647</v>
      </c>
      <c r="AK276" t="s">
        <v>488</v>
      </c>
      <c r="AL276" t="s">
        <v>72</v>
      </c>
      <c r="AM276" t="s">
        <v>73</v>
      </c>
      <c r="AN276" s="1"/>
      <c r="AO276" s="59">
        <f t="shared" si="25"/>
        <v>2</v>
      </c>
      <c r="AP276" s="59" t="str">
        <f>VLOOKUP(AO276,Data!J:K,2,0)</f>
        <v>Februari</v>
      </c>
      <c r="AQ276" s="59">
        <f t="shared" si="26"/>
        <v>1</v>
      </c>
      <c r="AR276" s="60">
        <f t="shared" si="27"/>
        <v>2021</v>
      </c>
      <c r="AS276" s="60" t="str">
        <f>VLOOKUP(AD276,Data!D:E,2,0)</f>
        <v>Afval/Restafval</v>
      </c>
      <c r="AT276" s="61">
        <f>IF(X276="TON",IF(OR(LEFT(Z276,2)="TO",LEFT(Y276,2)="HA",Y276="TV ALG TON",Y276="AFVALBEL-TON",Y276="TANKW1-TON"),0,W276*1000),IF(OR(X276="KG",X276="LTR"),IF(OR(LEFT(Y276,2)="R ",LEFT(Y276,2)="HA",LEFT(Y276,2)="VK",LEFT(Z276,2)="TO"),0,W276),IF(X276="M3",VLOOKUP(Z276,Data!A:B,2,0)*W276,IF(AND(OR(X276="KEER",X276="STUK"),OR(LEFT(Y276,2)="LE",LEFT(Y276,2)="EL",LEFT(Y276,2)="LV")),VLOOKUP(Z276,Data!A:B,2,0)*W276,IF(X276="MAAND",IF(LEFT(Z276,2)="AB",IF(OR(LEFT(Y276,3)="AB ",LEFT(Y276,3)="ABW"),0,VLOOKUP(Z276,Data!A:B,2,0)*W276*VLOOKUP(AJ276,Data!G:H,2,0)*((N276-M276+1)/30.4)),0),0)))))</f>
        <v>22.086842105263159</v>
      </c>
      <c r="AU276" s="62">
        <f t="shared" si="28"/>
        <v>11.98</v>
      </c>
      <c r="AV276" s="62">
        <f t="shared" si="29"/>
        <v>0</v>
      </c>
      <c r="AW276" s="47" t="str">
        <f>IFERROR(VLOOKUP(AS276,Data!M:S,2,0),"nee")</f>
        <v>ja</v>
      </c>
      <c r="AX276" s="63">
        <f>IF(facturen[[#This Row],[TNO gecertificeerd]]="nee",0,VLOOKUP(AS276,Data!M:S,3,0)*(AT276/1000))</f>
        <v>0</v>
      </c>
      <c r="AY276" s="63">
        <f>IF(facturen[[#This Row],[TNO gecertificeerd]]="nee",0,VLOOKUP(AS276,Data!M:S,4,0)*AT276)</f>
        <v>1.1043421052631579</v>
      </c>
      <c r="AZ276" s="63">
        <f>IF(facturen[[#This Row],[TNO gecertificeerd]]="nee",0,VLOOKUP(AS276,Data!M:S,5,0)*AT276)</f>
        <v>7.9512631578947373</v>
      </c>
      <c r="BA276" s="63">
        <f>IF(facturen[[#This Row],[TNO gecertificeerd]]="nee",0,VLOOKUP(AS276,Data!M:S,6,0)*AT276)</f>
        <v>8.1721315789473685</v>
      </c>
      <c r="BB276" s="63">
        <f>IF(facturen[[#This Row],[TNO gecertificeerd]]="nee",0,VLOOKUP(AS276,Data!M:S,7,0)*AT276)</f>
        <v>4.859105263157895</v>
      </c>
    </row>
    <row r="277" spans="1:54" x14ac:dyDescent="0.2">
      <c r="A277">
        <v>474431</v>
      </c>
      <c r="B277">
        <v>474503</v>
      </c>
      <c r="C277" t="s">
        <v>237</v>
      </c>
      <c r="D277" t="s">
        <v>257</v>
      </c>
      <c r="E277" t="s">
        <v>56</v>
      </c>
      <c r="F277">
        <v>1</v>
      </c>
      <c r="G277" t="s">
        <v>237</v>
      </c>
      <c r="H277" t="s">
        <v>238</v>
      </c>
      <c r="I277" t="s">
        <v>239</v>
      </c>
      <c r="J277" t="s">
        <v>59</v>
      </c>
      <c r="K277" t="s">
        <v>486</v>
      </c>
      <c r="L277" t="s">
        <v>413</v>
      </c>
      <c r="M277" s="57">
        <v>44256</v>
      </c>
      <c r="N277" s="57">
        <v>44286</v>
      </c>
      <c r="O277" t="s">
        <v>241</v>
      </c>
      <c r="P277">
        <v>1601010</v>
      </c>
      <c r="Q277" t="s">
        <v>465</v>
      </c>
      <c r="R277">
        <v>200301</v>
      </c>
      <c r="S277"/>
      <c r="T277" t="s">
        <v>467</v>
      </c>
      <c r="U277"/>
      <c r="V277" t="s">
        <v>64</v>
      </c>
      <c r="W277">
        <v>1</v>
      </c>
      <c r="X277" t="s">
        <v>625</v>
      </c>
      <c r="Y277" t="s">
        <v>644</v>
      </c>
      <c r="Z277" t="s">
        <v>645</v>
      </c>
      <c r="AA277" t="s">
        <v>68</v>
      </c>
      <c r="AB277" t="s">
        <v>69</v>
      </c>
      <c r="AC277" t="s">
        <v>70</v>
      </c>
      <c r="AD277">
        <v>10</v>
      </c>
      <c r="AE277" t="s">
        <v>646</v>
      </c>
      <c r="AF277">
        <v>11.98</v>
      </c>
      <c r="AG277">
        <v>11.98</v>
      </c>
      <c r="AH277">
        <v>1004318104</v>
      </c>
      <c r="AI277">
        <v>800100</v>
      </c>
      <c r="AJ277" t="s">
        <v>647</v>
      </c>
      <c r="AK277" t="s">
        <v>696</v>
      </c>
      <c r="AL277" t="s">
        <v>72</v>
      </c>
      <c r="AM277" t="s">
        <v>73</v>
      </c>
      <c r="AN277" s="1"/>
      <c r="AO277" s="59">
        <f t="shared" si="25"/>
        <v>3</v>
      </c>
      <c r="AP277" s="59" t="str">
        <f>VLOOKUP(AO277,Data!J:K,2,0)</f>
        <v>Maart</v>
      </c>
      <c r="AQ277" s="59">
        <f t="shared" si="26"/>
        <v>1</v>
      </c>
      <c r="AR277" s="60">
        <f t="shared" si="27"/>
        <v>2021</v>
      </c>
      <c r="AS277" s="60" t="str">
        <f>VLOOKUP(AD277,Data!D:E,2,0)</f>
        <v>Afval/Restafval</v>
      </c>
      <c r="AT277" s="61">
        <f>IF(X277="TON",IF(OR(LEFT(Z277,2)="TO",LEFT(Y277,2)="HA",Y277="TV ALG TON",Y277="AFVALBEL-TON",Y277="TANKW1-TON"),0,W277*1000),IF(OR(X277="KG",X277="LTR"),IF(OR(LEFT(Y277,2)="R ",LEFT(Y277,2)="HA",LEFT(Y277,2)="VK",LEFT(Z277,2)="TO"),0,W277),IF(X277="M3",VLOOKUP(Z277,Data!A:B,2,0)*W277,IF(AND(OR(X277="KEER",X277="STUK"),OR(LEFT(Y277,2)="LE",LEFT(Y277,2)="EL",LEFT(Y277,2)="LV")),VLOOKUP(Z277,Data!A:B,2,0)*W277,IF(X277="MAAND",IF(LEFT(Z277,2)="AB",IF(OR(LEFT(Y277,3)="AB ",LEFT(Y277,3)="ABW"),0,VLOOKUP(Z277,Data!A:B,2,0)*W277*VLOOKUP(AJ277,Data!G:H,2,0)*((N277-M277+1)/30.4)),0),0)))))</f>
        <v>24.453289473684215</v>
      </c>
      <c r="AU277" s="62">
        <f t="shared" si="28"/>
        <v>11.98</v>
      </c>
      <c r="AV277" s="62">
        <f t="shared" si="29"/>
        <v>0</v>
      </c>
      <c r="AW277" s="47" t="str">
        <f>IFERROR(VLOOKUP(AS277,Data!M:S,2,0),"nee")</f>
        <v>ja</v>
      </c>
      <c r="AX277" s="63">
        <f>IF(facturen[[#This Row],[TNO gecertificeerd]]="nee",0,VLOOKUP(AS277,Data!M:S,3,0)*(AT277/1000))</f>
        <v>0</v>
      </c>
      <c r="AY277" s="63">
        <f>IF(facturen[[#This Row],[TNO gecertificeerd]]="nee",0,VLOOKUP(AS277,Data!M:S,4,0)*AT277)</f>
        <v>1.2226644736842109</v>
      </c>
      <c r="AZ277" s="63">
        <f>IF(facturen[[#This Row],[TNO gecertificeerd]]="nee",0,VLOOKUP(AS277,Data!M:S,5,0)*AT277)</f>
        <v>8.8031842105263163</v>
      </c>
      <c r="BA277" s="63">
        <f>IF(facturen[[#This Row],[TNO gecertificeerd]]="nee",0,VLOOKUP(AS277,Data!M:S,6,0)*AT277)</f>
        <v>9.0477171052631586</v>
      </c>
      <c r="BB277" s="63">
        <f>IF(facturen[[#This Row],[TNO gecertificeerd]]="nee",0,VLOOKUP(AS277,Data!M:S,7,0)*AT277)</f>
        <v>5.3797236842105276</v>
      </c>
    </row>
    <row r="278" spans="1:54" x14ac:dyDescent="0.2">
      <c r="A278">
        <v>474431</v>
      </c>
      <c r="B278">
        <v>474503</v>
      </c>
      <c r="C278" t="s">
        <v>237</v>
      </c>
      <c r="D278" t="s">
        <v>257</v>
      </c>
      <c r="E278" t="s">
        <v>56</v>
      </c>
      <c r="F278">
        <v>1</v>
      </c>
      <c r="G278" t="s">
        <v>237</v>
      </c>
      <c r="H278" t="s">
        <v>238</v>
      </c>
      <c r="I278" t="s">
        <v>239</v>
      </c>
      <c r="J278" t="s">
        <v>59</v>
      </c>
      <c r="K278" t="s">
        <v>486</v>
      </c>
      <c r="L278" t="s">
        <v>413</v>
      </c>
      <c r="M278" s="57">
        <v>44287</v>
      </c>
      <c r="N278" s="57">
        <v>44316</v>
      </c>
      <c r="O278" t="s">
        <v>241</v>
      </c>
      <c r="P278">
        <v>1601010</v>
      </c>
      <c r="Q278" t="s">
        <v>465</v>
      </c>
      <c r="R278">
        <v>200301</v>
      </c>
      <c r="S278"/>
      <c r="T278" t="s">
        <v>467</v>
      </c>
      <c r="U278"/>
      <c r="V278" t="s">
        <v>64</v>
      </c>
      <c r="W278">
        <v>1</v>
      </c>
      <c r="X278" t="s">
        <v>625</v>
      </c>
      <c r="Y278" t="s">
        <v>644</v>
      </c>
      <c r="Z278" t="s">
        <v>645</v>
      </c>
      <c r="AA278" t="s">
        <v>68</v>
      </c>
      <c r="AB278" t="s">
        <v>69</v>
      </c>
      <c r="AC278" t="s">
        <v>70</v>
      </c>
      <c r="AD278">
        <v>10</v>
      </c>
      <c r="AE278" t="s">
        <v>646</v>
      </c>
      <c r="AF278">
        <v>11.98</v>
      </c>
      <c r="AG278">
        <v>11.98</v>
      </c>
      <c r="AH278">
        <v>1004429006</v>
      </c>
      <c r="AI278">
        <v>800100</v>
      </c>
      <c r="AJ278" t="s">
        <v>647</v>
      </c>
      <c r="AK278" t="s">
        <v>697</v>
      </c>
      <c r="AL278" t="s">
        <v>72</v>
      </c>
      <c r="AM278" t="s">
        <v>73</v>
      </c>
      <c r="AN278" s="1"/>
      <c r="AO278" s="59">
        <f t="shared" si="25"/>
        <v>4</v>
      </c>
      <c r="AP278" s="59" t="str">
        <f>VLOOKUP(AO278,Data!J:K,2,0)</f>
        <v>April</v>
      </c>
      <c r="AQ278" s="59">
        <f t="shared" si="26"/>
        <v>2</v>
      </c>
      <c r="AR278" s="60">
        <f t="shared" si="27"/>
        <v>2021</v>
      </c>
      <c r="AS278" s="60" t="str">
        <f>VLOOKUP(AD278,Data!D:E,2,0)</f>
        <v>Afval/Restafval</v>
      </c>
      <c r="AT278" s="61">
        <f>IF(X278="TON",IF(OR(LEFT(Z278,2)="TO",LEFT(Y278,2)="HA",Y278="TV ALG TON",Y278="AFVALBEL-TON",Y278="TANKW1-TON"),0,W278*1000),IF(OR(X278="KG",X278="LTR"),IF(OR(LEFT(Y278,2)="R ",LEFT(Y278,2)="HA",LEFT(Y278,2)="VK",LEFT(Z278,2)="TO"),0,W278),IF(X278="M3",VLOOKUP(Z278,Data!A:B,2,0)*W278,IF(AND(OR(X278="KEER",X278="STUK"),OR(LEFT(Y278,2)="LE",LEFT(Y278,2)="EL",LEFT(Y278,2)="LV")),VLOOKUP(Z278,Data!A:B,2,0)*W278,IF(X278="MAAND",IF(LEFT(Z278,2)="AB",IF(OR(LEFT(Y278,3)="AB ",LEFT(Y278,3)="ABW"),0,VLOOKUP(Z278,Data!A:B,2,0)*W278*VLOOKUP(AJ278,Data!G:H,2,0)*((N278-M278+1)/30.4)),0),0)))))</f>
        <v>23.664473684210527</v>
      </c>
      <c r="AU278" s="62">
        <f t="shared" si="28"/>
        <v>11.98</v>
      </c>
      <c r="AV278" s="62">
        <f t="shared" si="29"/>
        <v>0</v>
      </c>
      <c r="AW278" s="47" t="str">
        <f>IFERROR(VLOOKUP(AS278,Data!M:S,2,0),"nee")</f>
        <v>ja</v>
      </c>
      <c r="AX278" s="63">
        <f>IF(facturen[[#This Row],[TNO gecertificeerd]]="nee",0,VLOOKUP(AS278,Data!M:S,3,0)*(AT278/1000))</f>
        <v>0</v>
      </c>
      <c r="AY278" s="63">
        <f>IF(facturen[[#This Row],[TNO gecertificeerd]]="nee",0,VLOOKUP(AS278,Data!M:S,4,0)*AT278)</f>
        <v>1.1832236842105264</v>
      </c>
      <c r="AZ278" s="63">
        <f>IF(facturen[[#This Row],[TNO gecertificeerd]]="nee",0,VLOOKUP(AS278,Data!M:S,5,0)*AT278)</f>
        <v>8.5192105263157902</v>
      </c>
      <c r="BA278" s="63">
        <f>IF(facturen[[#This Row],[TNO gecertificeerd]]="nee",0,VLOOKUP(AS278,Data!M:S,6,0)*AT278)</f>
        <v>8.7558552631578959</v>
      </c>
      <c r="BB278" s="63">
        <f>IF(facturen[[#This Row],[TNO gecertificeerd]]="nee",0,VLOOKUP(AS278,Data!M:S,7,0)*AT278)</f>
        <v>5.2061842105263159</v>
      </c>
    </row>
    <row r="279" spans="1:54" x14ac:dyDescent="0.2">
      <c r="A279">
        <v>474431</v>
      </c>
      <c r="B279">
        <v>474503</v>
      </c>
      <c r="C279" t="s">
        <v>237</v>
      </c>
      <c r="D279" t="s">
        <v>257</v>
      </c>
      <c r="E279" t="s">
        <v>56</v>
      </c>
      <c r="F279">
        <v>1</v>
      </c>
      <c r="G279" t="s">
        <v>237</v>
      </c>
      <c r="H279" t="s">
        <v>238</v>
      </c>
      <c r="I279" t="s">
        <v>239</v>
      </c>
      <c r="J279" t="s">
        <v>59</v>
      </c>
      <c r="K279" t="s">
        <v>486</v>
      </c>
      <c r="L279" t="s">
        <v>413</v>
      </c>
      <c r="M279" s="57">
        <v>44317</v>
      </c>
      <c r="N279" s="57">
        <v>44347</v>
      </c>
      <c r="O279" t="s">
        <v>241</v>
      </c>
      <c r="P279">
        <v>1601010</v>
      </c>
      <c r="Q279" t="s">
        <v>465</v>
      </c>
      <c r="R279">
        <v>200301</v>
      </c>
      <c r="S279"/>
      <c r="T279" t="s">
        <v>467</v>
      </c>
      <c r="U279"/>
      <c r="V279" t="s">
        <v>64</v>
      </c>
      <c r="W279">
        <v>1</v>
      </c>
      <c r="X279" t="s">
        <v>625</v>
      </c>
      <c r="Y279" t="s">
        <v>644</v>
      </c>
      <c r="Z279" t="s">
        <v>645</v>
      </c>
      <c r="AA279" t="s">
        <v>68</v>
      </c>
      <c r="AB279" t="s">
        <v>69</v>
      </c>
      <c r="AC279" t="s">
        <v>70</v>
      </c>
      <c r="AD279">
        <v>10</v>
      </c>
      <c r="AE279" t="s">
        <v>646</v>
      </c>
      <c r="AF279">
        <v>11.98</v>
      </c>
      <c r="AG279">
        <v>11.98</v>
      </c>
      <c r="AH279">
        <v>1004493829</v>
      </c>
      <c r="AI279">
        <v>800100</v>
      </c>
      <c r="AJ279" t="s">
        <v>647</v>
      </c>
      <c r="AK279" t="s">
        <v>698</v>
      </c>
      <c r="AL279" t="s">
        <v>72</v>
      </c>
      <c r="AM279" t="s">
        <v>73</v>
      </c>
      <c r="AN279" s="1"/>
      <c r="AO279" s="59">
        <f t="shared" si="25"/>
        <v>5</v>
      </c>
      <c r="AP279" s="59" t="str">
        <f>VLOOKUP(AO279,Data!J:K,2,0)</f>
        <v>Mei</v>
      </c>
      <c r="AQ279" s="59">
        <f t="shared" si="26"/>
        <v>2</v>
      </c>
      <c r="AR279" s="60">
        <f t="shared" si="27"/>
        <v>2021</v>
      </c>
      <c r="AS279" s="60" t="str">
        <f>VLOOKUP(AD279,Data!D:E,2,0)</f>
        <v>Afval/Restafval</v>
      </c>
      <c r="AT279" s="61">
        <f>IF(X279="TON",IF(OR(LEFT(Z279,2)="TO",LEFT(Y279,2)="HA",Y279="TV ALG TON",Y279="AFVALBEL-TON",Y279="TANKW1-TON"),0,W279*1000),IF(OR(X279="KG",X279="LTR"),IF(OR(LEFT(Y279,2)="R ",LEFT(Y279,2)="HA",LEFT(Y279,2)="VK",LEFT(Z279,2)="TO"),0,W279),IF(X279="M3",VLOOKUP(Z279,Data!A:B,2,0)*W279,IF(AND(OR(X279="KEER",X279="STUK"),OR(LEFT(Y279,2)="LE",LEFT(Y279,2)="EL",LEFT(Y279,2)="LV")),VLOOKUP(Z279,Data!A:B,2,0)*W279,IF(X279="MAAND",IF(LEFT(Z279,2)="AB",IF(OR(LEFT(Y279,3)="AB ",LEFT(Y279,3)="ABW"),0,VLOOKUP(Z279,Data!A:B,2,0)*W279*VLOOKUP(AJ279,Data!G:H,2,0)*((N279-M279+1)/30.4)),0),0)))))</f>
        <v>24.453289473684215</v>
      </c>
      <c r="AU279" s="62">
        <f t="shared" si="28"/>
        <v>11.98</v>
      </c>
      <c r="AV279" s="62">
        <f t="shared" si="29"/>
        <v>0</v>
      </c>
      <c r="AW279" s="47" t="str">
        <f>IFERROR(VLOOKUP(AS279,Data!M:S,2,0),"nee")</f>
        <v>ja</v>
      </c>
      <c r="AX279" s="63">
        <f>IF(facturen[[#This Row],[TNO gecertificeerd]]="nee",0,VLOOKUP(AS279,Data!M:S,3,0)*(AT279/1000))</f>
        <v>0</v>
      </c>
      <c r="AY279" s="63">
        <f>IF(facturen[[#This Row],[TNO gecertificeerd]]="nee",0,VLOOKUP(AS279,Data!M:S,4,0)*AT279)</f>
        <v>1.2226644736842109</v>
      </c>
      <c r="AZ279" s="63">
        <f>IF(facturen[[#This Row],[TNO gecertificeerd]]="nee",0,VLOOKUP(AS279,Data!M:S,5,0)*AT279)</f>
        <v>8.8031842105263163</v>
      </c>
      <c r="BA279" s="63">
        <f>IF(facturen[[#This Row],[TNO gecertificeerd]]="nee",0,VLOOKUP(AS279,Data!M:S,6,0)*AT279)</f>
        <v>9.0477171052631586</v>
      </c>
      <c r="BB279" s="63">
        <f>IF(facturen[[#This Row],[TNO gecertificeerd]]="nee",0,VLOOKUP(AS279,Data!M:S,7,0)*AT279)</f>
        <v>5.3797236842105276</v>
      </c>
    </row>
    <row r="280" spans="1:54" x14ac:dyDescent="0.2">
      <c r="A280">
        <v>474431</v>
      </c>
      <c r="B280">
        <v>474503</v>
      </c>
      <c r="C280" t="s">
        <v>237</v>
      </c>
      <c r="D280" t="s">
        <v>257</v>
      </c>
      <c r="E280" t="s">
        <v>56</v>
      </c>
      <c r="F280">
        <v>1</v>
      </c>
      <c r="G280" t="s">
        <v>237</v>
      </c>
      <c r="H280" t="s">
        <v>238</v>
      </c>
      <c r="I280" t="s">
        <v>239</v>
      </c>
      <c r="J280" t="s">
        <v>59</v>
      </c>
      <c r="K280" t="s">
        <v>486</v>
      </c>
      <c r="L280" t="s">
        <v>413</v>
      </c>
      <c r="M280" s="57">
        <v>44348</v>
      </c>
      <c r="N280" s="57">
        <v>44377</v>
      </c>
      <c r="O280" t="s">
        <v>241</v>
      </c>
      <c r="P280">
        <v>1601010</v>
      </c>
      <c r="Q280" t="s">
        <v>465</v>
      </c>
      <c r="R280">
        <v>200301</v>
      </c>
      <c r="S280"/>
      <c r="T280" t="s">
        <v>467</v>
      </c>
      <c r="U280"/>
      <c r="V280" t="s">
        <v>64</v>
      </c>
      <c r="W280">
        <v>1</v>
      </c>
      <c r="X280" t="s">
        <v>625</v>
      </c>
      <c r="Y280" t="s">
        <v>644</v>
      </c>
      <c r="Z280" t="s">
        <v>645</v>
      </c>
      <c r="AA280" t="s">
        <v>68</v>
      </c>
      <c r="AB280" t="s">
        <v>69</v>
      </c>
      <c r="AC280" t="s">
        <v>70</v>
      </c>
      <c r="AD280">
        <v>10</v>
      </c>
      <c r="AE280" t="s">
        <v>646</v>
      </c>
      <c r="AF280">
        <v>11.98</v>
      </c>
      <c r="AG280">
        <v>11.98</v>
      </c>
      <c r="AH280">
        <v>1004542502</v>
      </c>
      <c r="AI280">
        <v>800100</v>
      </c>
      <c r="AJ280" t="s">
        <v>647</v>
      </c>
      <c r="AK280" t="s">
        <v>699</v>
      </c>
      <c r="AL280" t="s">
        <v>72</v>
      </c>
      <c r="AM280" t="s">
        <v>73</v>
      </c>
      <c r="AN280" s="1"/>
      <c r="AO280" s="59">
        <f t="shared" si="25"/>
        <v>6</v>
      </c>
      <c r="AP280" s="59" t="str">
        <f>VLOOKUP(AO280,Data!J:K,2,0)</f>
        <v>Juni</v>
      </c>
      <c r="AQ280" s="59">
        <f t="shared" si="26"/>
        <v>2</v>
      </c>
      <c r="AR280" s="60">
        <f t="shared" si="27"/>
        <v>2021</v>
      </c>
      <c r="AS280" s="60" t="str">
        <f>VLOOKUP(AD280,Data!D:E,2,0)</f>
        <v>Afval/Restafval</v>
      </c>
      <c r="AT280" s="61">
        <f>IF(X280="TON",IF(OR(LEFT(Z280,2)="TO",LEFT(Y280,2)="HA",Y280="TV ALG TON",Y280="AFVALBEL-TON",Y280="TANKW1-TON"),0,W280*1000),IF(OR(X280="KG",X280="LTR"),IF(OR(LEFT(Y280,2)="R ",LEFT(Y280,2)="HA",LEFT(Y280,2)="VK",LEFT(Z280,2)="TO"),0,W280),IF(X280="M3",VLOOKUP(Z280,Data!A:B,2,0)*W280,IF(AND(OR(X280="KEER",X280="STUK"),OR(LEFT(Y280,2)="LE",LEFT(Y280,2)="EL",LEFT(Y280,2)="LV")),VLOOKUP(Z280,Data!A:B,2,0)*W280,IF(X280="MAAND",IF(LEFT(Z280,2)="AB",IF(OR(LEFT(Y280,3)="AB ",LEFT(Y280,3)="ABW"),0,VLOOKUP(Z280,Data!A:B,2,0)*W280*VLOOKUP(AJ280,Data!G:H,2,0)*((N280-M280+1)/30.4)),0),0)))))</f>
        <v>23.664473684210527</v>
      </c>
      <c r="AU280" s="62">
        <f t="shared" si="28"/>
        <v>11.98</v>
      </c>
      <c r="AV280" s="62">
        <f t="shared" si="29"/>
        <v>0</v>
      </c>
      <c r="AW280" s="47" t="str">
        <f>IFERROR(VLOOKUP(AS280,Data!M:S,2,0),"nee")</f>
        <v>ja</v>
      </c>
      <c r="AX280" s="63">
        <f>IF(facturen[[#This Row],[TNO gecertificeerd]]="nee",0,VLOOKUP(AS280,Data!M:S,3,0)*(AT280/1000))</f>
        <v>0</v>
      </c>
      <c r="AY280" s="63">
        <f>IF(facturen[[#This Row],[TNO gecertificeerd]]="nee",0,VLOOKUP(AS280,Data!M:S,4,0)*AT280)</f>
        <v>1.1832236842105264</v>
      </c>
      <c r="AZ280" s="63">
        <f>IF(facturen[[#This Row],[TNO gecertificeerd]]="nee",0,VLOOKUP(AS280,Data!M:S,5,0)*AT280)</f>
        <v>8.5192105263157902</v>
      </c>
      <c r="BA280" s="63">
        <f>IF(facturen[[#This Row],[TNO gecertificeerd]]="nee",0,VLOOKUP(AS280,Data!M:S,6,0)*AT280)</f>
        <v>8.7558552631578959</v>
      </c>
      <c r="BB280" s="63">
        <f>IF(facturen[[#This Row],[TNO gecertificeerd]]="nee",0,VLOOKUP(AS280,Data!M:S,7,0)*AT280)</f>
        <v>5.2061842105263159</v>
      </c>
    </row>
    <row r="281" spans="1:54" x14ac:dyDescent="0.2">
      <c r="A281">
        <v>474431</v>
      </c>
      <c r="B281">
        <v>474503</v>
      </c>
      <c r="C281" t="s">
        <v>237</v>
      </c>
      <c r="D281" t="s">
        <v>257</v>
      </c>
      <c r="E281" t="s">
        <v>56</v>
      </c>
      <c r="F281">
        <v>1</v>
      </c>
      <c r="G281" t="s">
        <v>237</v>
      </c>
      <c r="H281" t="s">
        <v>238</v>
      </c>
      <c r="I281" t="s">
        <v>239</v>
      </c>
      <c r="J281" t="s">
        <v>59</v>
      </c>
      <c r="K281" t="s">
        <v>486</v>
      </c>
      <c r="L281" t="s">
        <v>413</v>
      </c>
      <c r="M281" s="57">
        <v>44378</v>
      </c>
      <c r="N281" s="57">
        <v>44408</v>
      </c>
      <c r="O281" t="s">
        <v>241</v>
      </c>
      <c r="P281">
        <v>1601010</v>
      </c>
      <c r="Q281" t="s">
        <v>465</v>
      </c>
      <c r="R281">
        <v>200301</v>
      </c>
      <c r="S281"/>
      <c r="T281" t="s">
        <v>467</v>
      </c>
      <c r="U281"/>
      <c r="V281" t="s">
        <v>64</v>
      </c>
      <c r="W281">
        <v>1</v>
      </c>
      <c r="X281" t="s">
        <v>625</v>
      </c>
      <c r="Y281" t="s">
        <v>644</v>
      </c>
      <c r="Z281" t="s">
        <v>645</v>
      </c>
      <c r="AA281" t="s">
        <v>68</v>
      </c>
      <c r="AB281" t="s">
        <v>69</v>
      </c>
      <c r="AC281" t="s">
        <v>70</v>
      </c>
      <c r="AD281">
        <v>10</v>
      </c>
      <c r="AE281" t="s">
        <v>646</v>
      </c>
      <c r="AF281">
        <v>11.98</v>
      </c>
      <c r="AG281">
        <v>11.98</v>
      </c>
      <c r="AH281">
        <v>1004659075</v>
      </c>
      <c r="AI281">
        <v>800100</v>
      </c>
      <c r="AJ281" t="s">
        <v>647</v>
      </c>
      <c r="AK281" t="s">
        <v>700</v>
      </c>
      <c r="AL281" t="s">
        <v>72</v>
      </c>
      <c r="AM281" t="s">
        <v>73</v>
      </c>
      <c r="AN281" s="1"/>
      <c r="AO281" s="59">
        <f t="shared" si="25"/>
        <v>7</v>
      </c>
      <c r="AP281" s="59" t="str">
        <f>VLOOKUP(AO281,Data!J:K,2,0)</f>
        <v>Juli</v>
      </c>
      <c r="AQ281" s="59">
        <f t="shared" si="26"/>
        <v>3</v>
      </c>
      <c r="AR281" s="60">
        <f t="shared" si="27"/>
        <v>2021</v>
      </c>
      <c r="AS281" s="60" t="str">
        <f>VLOOKUP(AD281,Data!D:E,2,0)</f>
        <v>Afval/Restafval</v>
      </c>
      <c r="AT281" s="61">
        <f>IF(X281="TON",IF(OR(LEFT(Z281,2)="TO",LEFT(Y281,2)="HA",Y281="TV ALG TON",Y281="AFVALBEL-TON",Y281="TANKW1-TON"),0,W281*1000),IF(OR(X281="KG",X281="LTR"),IF(OR(LEFT(Y281,2)="R ",LEFT(Y281,2)="HA",LEFT(Y281,2)="VK",LEFT(Z281,2)="TO"),0,W281),IF(X281="M3",VLOOKUP(Z281,Data!A:B,2,0)*W281,IF(AND(OR(X281="KEER",X281="STUK"),OR(LEFT(Y281,2)="LE",LEFT(Y281,2)="EL",LEFT(Y281,2)="LV")),VLOOKUP(Z281,Data!A:B,2,0)*W281,IF(X281="MAAND",IF(LEFT(Z281,2)="AB",IF(OR(LEFT(Y281,3)="AB ",LEFT(Y281,3)="ABW"),0,VLOOKUP(Z281,Data!A:B,2,0)*W281*VLOOKUP(AJ281,Data!G:H,2,0)*((N281-M281+1)/30.4)),0),0)))))</f>
        <v>24.453289473684215</v>
      </c>
      <c r="AU281" s="62">
        <f t="shared" si="28"/>
        <v>11.98</v>
      </c>
      <c r="AV281" s="62">
        <f t="shared" si="29"/>
        <v>0</v>
      </c>
      <c r="AW281" s="47" t="str">
        <f>IFERROR(VLOOKUP(AS281,Data!M:S,2,0),"nee")</f>
        <v>ja</v>
      </c>
      <c r="AX281" s="63">
        <f>IF(facturen[[#This Row],[TNO gecertificeerd]]="nee",0,VLOOKUP(AS281,Data!M:S,3,0)*(AT281/1000))</f>
        <v>0</v>
      </c>
      <c r="AY281" s="63">
        <f>IF(facturen[[#This Row],[TNO gecertificeerd]]="nee",0,VLOOKUP(AS281,Data!M:S,4,0)*AT281)</f>
        <v>1.2226644736842109</v>
      </c>
      <c r="AZ281" s="63">
        <f>IF(facturen[[#This Row],[TNO gecertificeerd]]="nee",0,VLOOKUP(AS281,Data!M:S,5,0)*AT281)</f>
        <v>8.8031842105263163</v>
      </c>
      <c r="BA281" s="63">
        <f>IF(facturen[[#This Row],[TNO gecertificeerd]]="nee",0,VLOOKUP(AS281,Data!M:S,6,0)*AT281)</f>
        <v>9.0477171052631586</v>
      </c>
      <c r="BB281" s="63">
        <f>IF(facturen[[#This Row],[TNO gecertificeerd]]="nee",0,VLOOKUP(AS281,Data!M:S,7,0)*AT281)</f>
        <v>5.3797236842105276</v>
      </c>
    </row>
    <row r="282" spans="1:54" x14ac:dyDescent="0.2">
      <c r="A282">
        <v>474431</v>
      </c>
      <c r="B282">
        <v>474503</v>
      </c>
      <c r="C282" t="s">
        <v>237</v>
      </c>
      <c r="D282" t="s">
        <v>257</v>
      </c>
      <c r="E282" t="s">
        <v>56</v>
      </c>
      <c r="F282">
        <v>1</v>
      </c>
      <c r="G282" t="s">
        <v>237</v>
      </c>
      <c r="H282" t="s">
        <v>238</v>
      </c>
      <c r="I282" t="s">
        <v>239</v>
      </c>
      <c r="J282" t="s">
        <v>59</v>
      </c>
      <c r="K282" t="s">
        <v>486</v>
      </c>
      <c r="L282" t="s">
        <v>413</v>
      </c>
      <c r="M282" s="57">
        <v>44409</v>
      </c>
      <c r="N282" s="57">
        <v>44439</v>
      </c>
      <c r="O282" t="s">
        <v>241</v>
      </c>
      <c r="P282">
        <v>1601010</v>
      </c>
      <c r="Q282" t="s">
        <v>465</v>
      </c>
      <c r="R282">
        <v>200301</v>
      </c>
      <c r="S282"/>
      <c r="T282" t="s">
        <v>467</v>
      </c>
      <c r="U282"/>
      <c r="V282" t="s">
        <v>64</v>
      </c>
      <c r="W282">
        <v>1</v>
      </c>
      <c r="X282" t="s">
        <v>625</v>
      </c>
      <c r="Y282" t="s">
        <v>644</v>
      </c>
      <c r="Z282" t="s">
        <v>645</v>
      </c>
      <c r="AA282" t="s">
        <v>68</v>
      </c>
      <c r="AB282" t="s">
        <v>69</v>
      </c>
      <c r="AC282" t="s">
        <v>70</v>
      </c>
      <c r="AD282">
        <v>10</v>
      </c>
      <c r="AE282" t="s">
        <v>646</v>
      </c>
      <c r="AF282">
        <v>11.98</v>
      </c>
      <c r="AG282">
        <v>11.98</v>
      </c>
      <c r="AH282">
        <v>1004731850</v>
      </c>
      <c r="AI282">
        <v>800100</v>
      </c>
      <c r="AJ282" t="s">
        <v>647</v>
      </c>
      <c r="AK282" t="s">
        <v>701</v>
      </c>
      <c r="AL282" t="s">
        <v>72</v>
      </c>
      <c r="AM282" t="s">
        <v>73</v>
      </c>
      <c r="AN282" s="1"/>
      <c r="AO282" s="59">
        <f t="shared" si="25"/>
        <v>8</v>
      </c>
      <c r="AP282" s="59" t="str">
        <f>VLOOKUP(AO282,Data!J:K,2,0)</f>
        <v>Augustus</v>
      </c>
      <c r="AQ282" s="59">
        <f t="shared" si="26"/>
        <v>3</v>
      </c>
      <c r="AR282" s="60">
        <f t="shared" si="27"/>
        <v>2021</v>
      </c>
      <c r="AS282" s="60" t="str">
        <f>VLOOKUP(AD282,Data!D:E,2,0)</f>
        <v>Afval/Restafval</v>
      </c>
      <c r="AT282" s="61">
        <f>IF(X282="TON",IF(OR(LEFT(Z282,2)="TO",LEFT(Y282,2)="HA",Y282="TV ALG TON",Y282="AFVALBEL-TON",Y282="TANKW1-TON"),0,W282*1000),IF(OR(X282="KG",X282="LTR"),IF(OR(LEFT(Y282,2)="R ",LEFT(Y282,2)="HA",LEFT(Y282,2)="VK",LEFT(Z282,2)="TO"),0,W282),IF(X282="M3",VLOOKUP(Z282,Data!A:B,2,0)*W282,IF(AND(OR(X282="KEER",X282="STUK"),OR(LEFT(Y282,2)="LE",LEFT(Y282,2)="EL",LEFT(Y282,2)="LV")),VLOOKUP(Z282,Data!A:B,2,0)*W282,IF(X282="MAAND",IF(LEFT(Z282,2)="AB",IF(OR(LEFT(Y282,3)="AB ",LEFT(Y282,3)="ABW"),0,VLOOKUP(Z282,Data!A:B,2,0)*W282*VLOOKUP(AJ282,Data!G:H,2,0)*((N282-M282+1)/30.4)),0),0)))))</f>
        <v>24.453289473684215</v>
      </c>
      <c r="AU282" s="62">
        <f t="shared" si="28"/>
        <v>11.98</v>
      </c>
      <c r="AV282" s="62">
        <f t="shared" si="29"/>
        <v>0</v>
      </c>
      <c r="AW282" s="47" t="str">
        <f>IFERROR(VLOOKUP(AS282,Data!M:S,2,0),"nee")</f>
        <v>ja</v>
      </c>
      <c r="AX282" s="63">
        <f>IF(facturen[[#This Row],[TNO gecertificeerd]]="nee",0,VLOOKUP(AS282,Data!M:S,3,0)*(AT282/1000))</f>
        <v>0</v>
      </c>
      <c r="AY282" s="63">
        <f>IF(facturen[[#This Row],[TNO gecertificeerd]]="nee",0,VLOOKUP(AS282,Data!M:S,4,0)*AT282)</f>
        <v>1.2226644736842109</v>
      </c>
      <c r="AZ282" s="63">
        <f>IF(facturen[[#This Row],[TNO gecertificeerd]]="nee",0,VLOOKUP(AS282,Data!M:S,5,0)*AT282)</f>
        <v>8.8031842105263163</v>
      </c>
      <c r="BA282" s="63">
        <f>IF(facturen[[#This Row],[TNO gecertificeerd]]="nee",0,VLOOKUP(AS282,Data!M:S,6,0)*AT282)</f>
        <v>9.0477171052631586</v>
      </c>
      <c r="BB282" s="63">
        <f>IF(facturen[[#This Row],[TNO gecertificeerd]]="nee",0,VLOOKUP(AS282,Data!M:S,7,0)*AT282)</f>
        <v>5.3797236842105276</v>
      </c>
    </row>
    <row r="283" spans="1:54" x14ac:dyDescent="0.2">
      <c r="A283">
        <v>474431</v>
      </c>
      <c r="B283">
        <v>474503</v>
      </c>
      <c r="C283" t="s">
        <v>237</v>
      </c>
      <c r="D283" t="s">
        <v>257</v>
      </c>
      <c r="E283" t="s">
        <v>56</v>
      </c>
      <c r="F283">
        <v>1</v>
      </c>
      <c r="G283" t="s">
        <v>237</v>
      </c>
      <c r="H283" t="s">
        <v>238</v>
      </c>
      <c r="I283" t="s">
        <v>239</v>
      </c>
      <c r="J283" t="s">
        <v>59</v>
      </c>
      <c r="K283" t="s">
        <v>486</v>
      </c>
      <c r="L283" t="s">
        <v>413</v>
      </c>
      <c r="M283" s="57">
        <v>44440</v>
      </c>
      <c r="N283" s="57">
        <v>44469</v>
      </c>
      <c r="O283" t="s">
        <v>241</v>
      </c>
      <c r="P283">
        <v>1601010</v>
      </c>
      <c r="Q283" t="s">
        <v>465</v>
      </c>
      <c r="R283">
        <v>200301</v>
      </c>
      <c r="S283"/>
      <c r="T283" t="s">
        <v>467</v>
      </c>
      <c r="U283"/>
      <c r="V283" t="s">
        <v>64</v>
      </c>
      <c r="W283">
        <v>1</v>
      </c>
      <c r="X283" t="s">
        <v>625</v>
      </c>
      <c r="Y283" t="s">
        <v>644</v>
      </c>
      <c r="Z283" t="s">
        <v>645</v>
      </c>
      <c r="AA283" t="s">
        <v>68</v>
      </c>
      <c r="AB283" t="s">
        <v>69</v>
      </c>
      <c r="AC283" t="s">
        <v>70</v>
      </c>
      <c r="AD283">
        <v>10</v>
      </c>
      <c r="AE283" t="s">
        <v>646</v>
      </c>
      <c r="AF283">
        <v>11.98</v>
      </c>
      <c r="AG283">
        <v>11.98</v>
      </c>
      <c r="AH283">
        <v>1004806489</v>
      </c>
      <c r="AI283">
        <v>800100</v>
      </c>
      <c r="AJ283" t="s">
        <v>647</v>
      </c>
      <c r="AK283" t="s">
        <v>702</v>
      </c>
      <c r="AL283" t="s">
        <v>72</v>
      </c>
      <c r="AM283" t="s">
        <v>73</v>
      </c>
      <c r="AN283" s="1"/>
      <c r="AO283" s="59">
        <f t="shared" si="25"/>
        <v>9</v>
      </c>
      <c r="AP283" s="59" t="str">
        <f>VLOOKUP(AO283,Data!J:K,2,0)</f>
        <v>September</v>
      </c>
      <c r="AQ283" s="59">
        <f t="shared" si="26"/>
        <v>3</v>
      </c>
      <c r="AR283" s="60">
        <f t="shared" si="27"/>
        <v>2021</v>
      </c>
      <c r="AS283" s="60" t="str">
        <f>VLOOKUP(AD283,Data!D:E,2,0)</f>
        <v>Afval/Restafval</v>
      </c>
      <c r="AT283" s="61">
        <f>IF(X283="TON",IF(OR(LEFT(Z283,2)="TO",LEFT(Y283,2)="HA",Y283="TV ALG TON",Y283="AFVALBEL-TON",Y283="TANKW1-TON"),0,W283*1000),IF(OR(X283="KG",X283="LTR"),IF(OR(LEFT(Y283,2)="R ",LEFT(Y283,2)="HA",LEFT(Y283,2)="VK",LEFT(Z283,2)="TO"),0,W283),IF(X283="M3",VLOOKUP(Z283,Data!A:B,2,0)*W283,IF(AND(OR(X283="KEER",X283="STUK"),OR(LEFT(Y283,2)="LE",LEFT(Y283,2)="EL",LEFT(Y283,2)="LV")),VLOOKUP(Z283,Data!A:B,2,0)*W283,IF(X283="MAAND",IF(LEFT(Z283,2)="AB",IF(OR(LEFT(Y283,3)="AB ",LEFT(Y283,3)="ABW"),0,VLOOKUP(Z283,Data!A:B,2,0)*W283*VLOOKUP(AJ283,Data!G:H,2,0)*((N283-M283+1)/30.4)),0),0)))))</f>
        <v>23.664473684210527</v>
      </c>
      <c r="AU283" s="62">
        <f t="shared" si="28"/>
        <v>11.98</v>
      </c>
      <c r="AV283" s="62">
        <f t="shared" si="29"/>
        <v>0</v>
      </c>
      <c r="AW283" s="47" t="str">
        <f>IFERROR(VLOOKUP(AS283,Data!M:S,2,0),"nee")</f>
        <v>ja</v>
      </c>
      <c r="AX283" s="63">
        <f>IF(facturen[[#This Row],[TNO gecertificeerd]]="nee",0,VLOOKUP(AS283,Data!M:S,3,0)*(AT283/1000))</f>
        <v>0</v>
      </c>
      <c r="AY283" s="63">
        <f>IF(facturen[[#This Row],[TNO gecertificeerd]]="nee",0,VLOOKUP(AS283,Data!M:S,4,0)*AT283)</f>
        <v>1.1832236842105264</v>
      </c>
      <c r="AZ283" s="63">
        <f>IF(facturen[[#This Row],[TNO gecertificeerd]]="nee",0,VLOOKUP(AS283,Data!M:S,5,0)*AT283)</f>
        <v>8.5192105263157902</v>
      </c>
      <c r="BA283" s="63">
        <f>IF(facturen[[#This Row],[TNO gecertificeerd]]="nee",0,VLOOKUP(AS283,Data!M:S,6,0)*AT283)</f>
        <v>8.7558552631578959</v>
      </c>
      <c r="BB283" s="63">
        <f>IF(facturen[[#This Row],[TNO gecertificeerd]]="nee",0,VLOOKUP(AS283,Data!M:S,7,0)*AT283)</f>
        <v>5.2061842105263159</v>
      </c>
    </row>
    <row r="284" spans="1:54" x14ac:dyDescent="0.2">
      <c r="A284">
        <v>474431</v>
      </c>
      <c r="B284">
        <v>474503</v>
      </c>
      <c r="C284" t="s">
        <v>237</v>
      </c>
      <c r="D284" t="s">
        <v>257</v>
      </c>
      <c r="E284" t="s">
        <v>56</v>
      </c>
      <c r="F284">
        <v>1</v>
      </c>
      <c r="G284" t="s">
        <v>237</v>
      </c>
      <c r="H284" t="s">
        <v>238</v>
      </c>
      <c r="I284" t="s">
        <v>239</v>
      </c>
      <c r="J284" t="s">
        <v>59</v>
      </c>
      <c r="K284" t="s">
        <v>486</v>
      </c>
      <c r="L284" t="s">
        <v>413</v>
      </c>
      <c r="M284" s="57">
        <v>44470</v>
      </c>
      <c r="N284" s="57">
        <v>44500</v>
      </c>
      <c r="O284" t="s">
        <v>241</v>
      </c>
      <c r="P284">
        <v>1601010</v>
      </c>
      <c r="Q284" t="s">
        <v>465</v>
      </c>
      <c r="R284">
        <v>200301</v>
      </c>
      <c r="S284"/>
      <c r="T284" t="s">
        <v>467</v>
      </c>
      <c r="U284"/>
      <c r="V284" t="s">
        <v>64</v>
      </c>
      <c r="W284">
        <v>1</v>
      </c>
      <c r="X284" t="s">
        <v>625</v>
      </c>
      <c r="Y284" t="s">
        <v>644</v>
      </c>
      <c r="Z284" t="s">
        <v>645</v>
      </c>
      <c r="AA284" t="s">
        <v>68</v>
      </c>
      <c r="AB284" t="s">
        <v>69</v>
      </c>
      <c r="AC284" t="s">
        <v>70</v>
      </c>
      <c r="AD284">
        <v>10</v>
      </c>
      <c r="AE284" t="s">
        <v>646</v>
      </c>
      <c r="AF284">
        <v>11.98</v>
      </c>
      <c r="AG284">
        <v>11.98</v>
      </c>
      <c r="AH284">
        <v>1004921702</v>
      </c>
      <c r="AI284">
        <v>800100</v>
      </c>
      <c r="AJ284" t="s">
        <v>647</v>
      </c>
      <c r="AK284" t="s">
        <v>703</v>
      </c>
      <c r="AL284" t="s">
        <v>72</v>
      </c>
      <c r="AM284" t="s">
        <v>73</v>
      </c>
      <c r="AN284" s="1"/>
      <c r="AO284" s="59">
        <f t="shared" si="25"/>
        <v>10</v>
      </c>
      <c r="AP284" s="59" t="str">
        <f>VLOOKUP(AO284,Data!J:K,2,0)</f>
        <v>Oktober</v>
      </c>
      <c r="AQ284" s="59">
        <f t="shared" si="26"/>
        <v>4</v>
      </c>
      <c r="AR284" s="60">
        <f t="shared" si="27"/>
        <v>2021</v>
      </c>
      <c r="AS284" s="60" t="str">
        <f>VLOOKUP(AD284,Data!D:E,2,0)</f>
        <v>Afval/Restafval</v>
      </c>
      <c r="AT284" s="61">
        <f>IF(X284="TON",IF(OR(LEFT(Z284,2)="TO",LEFT(Y284,2)="HA",Y284="TV ALG TON",Y284="AFVALBEL-TON",Y284="TANKW1-TON"),0,W284*1000),IF(OR(X284="KG",X284="LTR"),IF(OR(LEFT(Y284,2)="R ",LEFT(Y284,2)="HA",LEFT(Y284,2)="VK",LEFT(Z284,2)="TO"),0,W284),IF(X284="M3",VLOOKUP(Z284,Data!A:B,2,0)*W284,IF(AND(OR(X284="KEER",X284="STUK"),OR(LEFT(Y284,2)="LE",LEFT(Y284,2)="EL",LEFT(Y284,2)="LV")),VLOOKUP(Z284,Data!A:B,2,0)*W284,IF(X284="MAAND",IF(LEFT(Z284,2)="AB",IF(OR(LEFT(Y284,3)="AB ",LEFT(Y284,3)="ABW"),0,VLOOKUP(Z284,Data!A:B,2,0)*W284*VLOOKUP(AJ284,Data!G:H,2,0)*((N284-M284+1)/30.4)),0),0)))))</f>
        <v>24.453289473684215</v>
      </c>
      <c r="AU284" s="62">
        <f t="shared" si="28"/>
        <v>11.98</v>
      </c>
      <c r="AV284" s="62">
        <f t="shared" si="29"/>
        <v>0</v>
      </c>
      <c r="AW284" s="47" t="str">
        <f>IFERROR(VLOOKUP(AS284,Data!M:S,2,0),"nee")</f>
        <v>ja</v>
      </c>
      <c r="AX284" s="63">
        <f>IF(facturen[[#This Row],[TNO gecertificeerd]]="nee",0,VLOOKUP(AS284,Data!M:S,3,0)*(AT284/1000))</f>
        <v>0</v>
      </c>
      <c r="AY284" s="63">
        <f>IF(facturen[[#This Row],[TNO gecertificeerd]]="nee",0,VLOOKUP(AS284,Data!M:S,4,0)*AT284)</f>
        <v>1.2226644736842109</v>
      </c>
      <c r="AZ284" s="63">
        <f>IF(facturen[[#This Row],[TNO gecertificeerd]]="nee",0,VLOOKUP(AS284,Data!M:S,5,0)*AT284)</f>
        <v>8.8031842105263163</v>
      </c>
      <c r="BA284" s="63">
        <f>IF(facturen[[#This Row],[TNO gecertificeerd]]="nee",0,VLOOKUP(AS284,Data!M:S,6,0)*AT284)</f>
        <v>9.0477171052631586</v>
      </c>
      <c r="BB284" s="63">
        <f>IF(facturen[[#This Row],[TNO gecertificeerd]]="nee",0,VLOOKUP(AS284,Data!M:S,7,0)*AT284)</f>
        <v>5.3797236842105276</v>
      </c>
    </row>
    <row r="285" spans="1:54" x14ac:dyDescent="0.2">
      <c r="A285">
        <v>474431</v>
      </c>
      <c r="B285">
        <v>474503</v>
      </c>
      <c r="C285" t="s">
        <v>237</v>
      </c>
      <c r="D285" t="s">
        <v>257</v>
      </c>
      <c r="E285" t="s">
        <v>56</v>
      </c>
      <c r="F285">
        <v>1</v>
      </c>
      <c r="G285" t="s">
        <v>237</v>
      </c>
      <c r="H285" t="s">
        <v>238</v>
      </c>
      <c r="I285" t="s">
        <v>239</v>
      </c>
      <c r="J285" t="s">
        <v>59</v>
      </c>
      <c r="K285" t="s">
        <v>486</v>
      </c>
      <c r="L285" t="s">
        <v>413</v>
      </c>
      <c r="M285" s="57">
        <v>44501</v>
      </c>
      <c r="N285" s="57">
        <v>44530</v>
      </c>
      <c r="O285" t="s">
        <v>241</v>
      </c>
      <c r="P285">
        <v>1601010</v>
      </c>
      <c r="Q285" t="s">
        <v>465</v>
      </c>
      <c r="R285">
        <v>200301</v>
      </c>
      <c r="S285"/>
      <c r="T285" t="s">
        <v>467</v>
      </c>
      <c r="U285"/>
      <c r="V285" t="s">
        <v>64</v>
      </c>
      <c r="W285">
        <v>1</v>
      </c>
      <c r="X285" t="s">
        <v>625</v>
      </c>
      <c r="Y285" t="s">
        <v>644</v>
      </c>
      <c r="Z285" t="s">
        <v>645</v>
      </c>
      <c r="AA285" t="s">
        <v>68</v>
      </c>
      <c r="AB285" t="s">
        <v>69</v>
      </c>
      <c r="AC285" t="s">
        <v>70</v>
      </c>
      <c r="AD285">
        <v>10</v>
      </c>
      <c r="AE285" t="s">
        <v>646</v>
      </c>
      <c r="AF285">
        <v>11.98</v>
      </c>
      <c r="AG285">
        <v>11.98</v>
      </c>
      <c r="AH285">
        <v>1005004563</v>
      </c>
      <c r="AI285">
        <v>800100</v>
      </c>
      <c r="AJ285" t="s">
        <v>647</v>
      </c>
      <c r="AK285" t="s">
        <v>704</v>
      </c>
      <c r="AL285" t="s">
        <v>72</v>
      </c>
      <c r="AM285" t="s">
        <v>73</v>
      </c>
      <c r="AN285" s="1"/>
      <c r="AO285" s="59">
        <f t="shared" si="25"/>
        <v>11</v>
      </c>
      <c r="AP285" s="59" t="str">
        <f>VLOOKUP(AO285,Data!J:K,2,0)</f>
        <v>November</v>
      </c>
      <c r="AQ285" s="59">
        <f t="shared" si="26"/>
        <v>4</v>
      </c>
      <c r="AR285" s="60">
        <f t="shared" si="27"/>
        <v>2021</v>
      </c>
      <c r="AS285" s="60" t="str">
        <f>VLOOKUP(AD285,Data!D:E,2,0)</f>
        <v>Afval/Restafval</v>
      </c>
      <c r="AT285" s="61">
        <f>IF(X285="TON",IF(OR(LEFT(Z285,2)="TO",LEFT(Y285,2)="HA",Y285="TV ALG TON",Y285="AFVALBEL-TON",Y285="TANKW1-TON"),0,W285*1000),IF(OR(X285="KG",X285="LTR"),IF(OR(LEFT(Y285,2)="R ",LEFT(Y285,2)="HA",LEFT(Y285,2)="VK",LEFT(Z285,2)="TO"),0,W285),IF(X285="M3",VLOOKUP(Z285,Data!A:B,2,0)*W285,IF(AND(OR(X285="KEER",X285="STUK"),OR(LEFT(Y285,2)="LE",LEFT(Y285,2)="EL",LEFT(Y285,2)="LV")),VLOOKUP(Z285,Data!A:B,2,0)*W285,IF(X285="MAAND",IF(LEFT(Z285,2)="AB",IF(OR(LEFT(Y285,3)="AB ",LEFT(Y285,3)="ABW"),0,VLOOKUP(Z285,Data!A:B,2,0)*W285*VLOOKUP(AJ285,Data!G:H,2,0)*((N285-M285+1)/30.4)),0),0)))))</f>
        <v>23.664473684210527</v>
      </c>
      <c r="AU285" s="62">
        <f t="shared" si="28"/>
        <v>11.98</v>
      </c>
      <c r="AV285" s="62">
        <f t="shared" si="29"/>
        <v>0</v>
      </c>
      <c r="AW285" s="47" t="str">
        <f>IFERROR(VLOOKUP(AS285,Data!M:S,2,0),"nee")</f>
        <v>ja</v>
      </c>
      <c r="AX285" s="63">
        <f>IF(facturen[[#This Row],[TNO gecertificeerd]]="nee",0,VLOOKUP(AS285,Data!M:S,3,0)*(AT285/1000))</f>
        <v>0</v>
      </c>
      <c r="AY285" s="63">
        <f>IF(facturen[[#This Row],[TNO gecertificeerd]]="nee",0,VLOOKUP(AS285,Data!M:S,4,0)*AT285)</f>
        <v>1.1832236842105264</v>
      </c>
      <c r="AZ285" s="63">
        <f>IF(facturen[[#This Row],[TNO gecertificeerd]]="nee",0,VLOOKUP(AS285,Data!M:S,5,0)*AT285)</f>
        <v>8.5192105263157902</v>
      </c>
      <c r="BA285" s="63">
        <f>IF(facturen[[#This Row],[TNO gecertificeerd]]="nee",0,VLOOKUP(AS285,Data!M:S,6,0)*AT285)</f>
        <v>8.7558552631578959</v>
      </c>
      <c r="BB285" s="63">
        <f>IF(facturen[[#This Row],[TNO gecertificeerd]]="nee",0,VLOOKUP(AS285,Data!M:S,7,0)*AT285)</f>
        <v>5.2061842105263159</v>
      </c>
    </row>
    <row r="286" spans="1:54" x14ac:dyDescent="0.2">
      <c r="A286">
        <v>474431</v>
      </c>
      <c r="B286">
        <v>474503</v>
      </c>
      <c r="C286" t="s">
        <v>237</v>
      </c>
      <c r="D286" t="s">
        <v>257</v>
      </c>
      <c r="E286" t="s">
        <v>56</v>
      </c>
      <c r="F286">
        <v>1</v>
      </c>
      <c r="G286" t="s">
        <v>237</v>
      </c>
      <c r="H286" t="s">
        <v>238</v>
      </c>
      <c r="I286" t="s">
        <v>239</v>
      </c>
      <c r="J286" t="s">
        <v>59</v>
      </c>
      <c r="K286" t="s">
        <v>486</v>
      </c>
      <c r="L286" t="s">
        <v>413</v>
      </c>
      <c r="M286" s="57">
        <v>44531</v>
      </c>
      <c r="N286" s="57">
        <v>44561</v>
      </c>
      <c r="O286" t="s">
        <v>241</v>
      </c>
      <c r="P286">
        <v>1601010</v>
      </c>
      <c r="Q286" t="s">
        <v>465</v>
      </c>
      <c r="R286">
        <v>200301</v>
      </c>
      <c r="S286"/>
      <c r="T286" t="s">
        <v>467</v>
      </c>
      <c r="U286"/>
      <c r="V286" t="s">
        <v>64</v>
      </c>
      <c r="W286">
        <v>1</v>
      </c>
      <c r="X286" t="s">
        <v>625</v>
      </c>
      <c r="Y286" t="s">
        <v>644</v>
      </c>
      <c r="Z286" t="s">
        <v>645</v>
      </c>
      <c r="AA286" t="s">
        <v>68</v>
      </c>
      <c r="AB286" t="s">
        <v>69</v>
      </c>
      <c r="AC286" t="s">
        <v>70</v>
      </c>
      <c r="AD286">
        <v>10</v>
      </c>
      <c r="AE286" t="s">
        <v>646</v>
      </c>
      <c r="AF286">
        <v>11.98</v>
      </c>
      <c r="AG286">
        <v>11.98</v>
      </c>
      <c r="AH286">
        <v>1005092394</v>
      </c>
      <c r="AI286">
        <v>800100</v>
      </c>
      <c r="AJ286" t="s">
        <v>647</v>
      </c>
      <c r="AK286" t="s">
        <v>705</v>
      </c>
      <c r="AL286" t="s">
        <v>72</v>
      </c>
      <c r="AM286" t="s">
        <v>73</v>
      </c>
      <c r="AN286" s="1"/>
      <c r="AO286" s="59">
        <f t="shared" si="25"/>
        <v>12</v>
      </c>
      <c r="AP286" s="59" t="str">
        <f>VLOOKUP(AO286,Data!J:K,2,0)</f>
        <v>December</v>
      </c>
      <c r="AQ286" s="59">
        <f t="shared" si="26"/>
        <v>4</v>
      </c>
      <c r="AR286" s="60">
        <f t="shared" si="27"/>
        <v>2021</v>
      </c>
      <c r="AS286" s="60" t="str">
        <f>VLOOKUP(AD286,Data!D:E,2,0)</f>
        <v>Afval/Restafval</v>
      </c>
      <c r="AT286" s="61">
        <f>IF(X286="TON",IF(OR(LEFT(Z286,2)="TO",LEFT(Y286,2)="HA",Y286="TV ALG TON",Y286="AFVALBEL-TON",Y286="TANKW1-TON"),0,W286*1000),IF(OR(X286="KG",X286="LTR"),IF(OR(LEFT(Y286,2)="R ",LEFT(Y286,2)="HA",LEFT(Y286,2)="VK",LEFT(Z286,2)="TO"),0,W286),IF(X286="M3",VLOOKUP(Z286,Data!A:B,2,0)*W286,IF(AND(OR(X286="KEER",X286="STUK"),OR(LEFT(Y286,2)="LE",LEFT(Y286,2)="EL",LEFT(Y286,2)="LV")),VLOOKUP(Z286,Data!A:B,2,0)*W286,IF(X286="MAAND",IF(LEFT(Z286,2)="AB",IF(OR(LEFT(Y286,3)="AB ",LEFT(Y286,3)="ABW"),0,VLOOKUP(Z286,Data!A:B,2,0)*W286*VLOOKUP(AJ286,Data!G:H,2,0)*((N286-M286+1)/30.4)),0),0)))))</f>
        <v>24.453289473684215</v>
      </c>
      <c r="AU286" s="62">
        <f t="shared" si="28"/>
        <v>11.98</v>
      </c>
      <c r="AV286" s="62">
        <f t="shared" si="29"/>
        <v>0</v>
      </c>
      <c r="AW286" s="47" t="str">
        <f>IFERROR(VLOOKUP(AS286,Data!M:S,2,0),"nee")</f>
        <v>ja</v>
      </c>
      <c r="AX286" s="63">
        <f>IF(facturen[[#This Row],[TNO gecertificeerd]]="nee",0,VLOOKUP(AS286,Data!M:S,3,0)*(AT286/1000))</f>
        <v>0</v>
      </c>
      <c r="AY286" s="63">
        <f>IF(facturen[[#This Row],[TNO gecertificeerd]]="nee",0,VLOOKUP(AS286,Data!M:S,4,0)*AT286)</f>
        <v>1.2226644736842109</v>
      </c>
      <c r="AZ286" s="63">
        <f>IF(facturen[[#This Row],[TNO gecertificeerd]]="nee",0,VLOOKUP(AS286,Data!M:S,5,0)*AT286)</f>
        <v>8.8031842105263163</v>
      </c>
      <c r="BA286" s="63">
        <f>IF(facturen[[#This Row],[TNO gecertificeerd]]="nee",0,VLOOKUP(AS286,Data!M:S,6,0)*AT286)</f>
        <v>9.0477171052631586</v>
      </c>
      <c r="BB286" s="63">
        <f>IF(facturen[[#This Row],[TNO gecertificeerd]]="nee",0,VLOOKUP(AS286,Data!M:S,7,0)*AT286)</f>
        <v>5.3797236842105276</v>
      </c>
    </row>
    <row r="287" spans="1:54" x14ac:dyDescent="0.2">
      <c r="A287">
        <v>474431</v>
      </c>
      <c r="B287">
        <v>474503</v>
      </c>
      <c r="C287" t="s">
        <v>237</v>
      </c>
      <c r="D287" t="s">
        <v>257</v>
      </c>
      <c r="E287" t="s">
        <v>56</v>
      </c>
      <c r="F287">
        <v>1</v>
      </c>
      <c r="G287" t="s">
        <v>237</v>
      </c>
      <c r="H287" t="s">
        <v>238</v>
      </c>
      <c r="I287" t="s">
        <v>239</v>
      </c>
      <c r="J287" t="s">
        <v>59</v>
      </c>
      <c r="K287" t="s">
        <v>486</v>
      </c>
      <c r="L287" t="s">
        <v>658</v>
      </c>
      <c r="M287" s="57">
        <v>44197</v>
      </c>
      <c r="N287" s="57">
        <v>44227</v>
      </c>
      <c r="O287" t="s">
        <v>241</v>
      </c>
      <c r="P287"/>
      <c r="Q287"/>
      <c r="R287"/>
      <c r="S287"/>
      <c r="T287"/>
      <c r="U287"/>
      <c r="V287" t="s">
        <v>64</v>
      </c>
      <c r="W287">
        <v>1</v>
      </c>
      <c r="X287" t="s">
        <v>625</v>
      </c>
      <c r="Y287" t="s">
        <v>659</v>
      </c>
      <c r="Z287" t="s">
        <v>660</v>
      </c>
      <c r="AA287" t="s">
        <v>68</v>
      </c>
      <c r="AB287" t="s">
        <v>69</v>
      </c>
      <c r="AC287" t="s">
        <v>70</v>
      </c>
      <c r="AD287">
        <v>10</v>
      </c>
      <c r="AE287" t="s">
        <v>661</v>
      </c>
      <c r="AF287">
        <v>3.6</v>
      </c>
      <c r="AG287">
        <v>3.6</v>
      </c>
      <c r="AH287">
        <v>1004195045</v>
      </c>
      <c r="AI287">
        <v>800000</v>
      </c>
      <c r="AJ287"/>
      <c r="AK287"/>
      <c r="AL287" t="s">
        <v>72</v>
      </c>
      <c r="AM287" t="s">
        <v>73</v>
      </c>
      <c r="AN287" s="1"/>
      <c r="AO287" s="59">
        <f t="shared" si="25"/>
        <v>1</v>
      </c>
      <c r="AP287" s="59" t="str">
        <f>VLOOKUP(AO287,Data!J:K,2,0)</f>
        <v>Januari</v>
      </c>
      <c r="AQ287" s="59">
        <f t="shared" si="26"/>
        <v>1</v>
      </c>
      <c r="AR287" s="60">
        <f t="shared" si="27"/>
        <v>2021</v>
      </c>
      <c r="AS287" s="60" t="str">
        <f>VLOOKUP(AD287,Data!D:E,2,0)</f>
        <v>Afval/Restafval</v>
      </c>
      <c r="AT287" s="61">
        <f>IF(X287="TON",IF(OR(LEFT(Z287,2)="TO",LEFT(Y287,2)="HA",Y287="TV ALG TON",Y287="AFVALBEL-TON",Y287="TANKW1-TON"),0,W287*1000),IF(OR(X287="KG",X287="LTR"),IF(OR(LEFT(Y287,2)="R ",LEFT(Y287,2)="HA",LEFT(Y287,2)="VK",LEFT(Z287,2)="TO"),0,W287),IF(X287="M3",VLOOKUP(Z287,Data!A:B,2,0)*W287,IF(AND(OR(X287="KEER",X287="STUK"),OR(LEFT(Y287,2)="LE",LEFT(Y287,2)="EL",LEFT(Y287,2)="LV")),VLOOKUP(Z287,Data!A:B,2,0)*W287,IF(X287="MAAND",IF(LEFT(Z287,2)="AB",IF(OR(LEFT(Y287,3)="AB ",LEFT(Y287,3)="ABW"),0,VLOOKUP(Z287,Data!A:B,2,0)*W287*VLOOKUP(AJ287,Data!G:H,2,0)*((N287-M287+1)/30.4)),0),0)))))</f>
        <v>0</v>
      </c>
      <c r="AU287" s="62">
        <f t="shared" si="28"/>
        <v>3.6</v>
      </c>
      <c r="AV287" s="62">
        <f t="shared" si="29"/>
        <v>0</v>
      </c>
      <c r="AW287" s="47" t="str">
        <f>IFERROR(VLOOKUP(AS287,Data!M:S,2,0),"nee")</f>
        <v>ja</v>
      </c>
      <c r="AX287" s="63">
        <f>IF(facturen[[#This Row],[TNO gecertificeerd]]="nee",0,VLOOKUP(AS287,Data!M:S,3,0)*(AT287/1000))</f>
        <v>0</v>
      </c>
      <c r="AY287" s="63">
        <f>IF(facturen[[#This Row],[TNO gecertificeerd]]="nee",0,VLOOKUP(AS287,Data!M:S,4,0)*AT287)</f>
        <v>0</v>
      </c>
      <c r="AZ287" s="63">
        <f>IF(facturen[[#This Row],[TNO gecertificeerd]]="nee",0,VLOOKUP(AS287,Data!M:S,5,0)*AT287)</f>
        <v>0</v>
      </c>
      <c r="BA287" s="63">
        <f>IF(facturen[[#This Row],[TNO gecertificeerd]]="nee",0,VLOOKUP(AS287,Data!M:S,6,0)*AT287)</f>
        <v>0</v>
      </c>
      <c r="BB287" s="63">
        <f>IF(facturen[[#This Row],[TNO gecertificeerd]]="nee",0,VLOOKUP(AS287,Data!M:S,7,0)*AT287)</f>
        <v>0</v>
      </c>
    </row>
    <row r="288" spans="1:54" x14ac:dyDescent="0.2">
      <c r="A288">
        <v>474431</v>
      </c>
      <c r="B288">
        <v>474503</v>
      </c>
      <c r="C288" t="s">
        <v>237</v>
      </c>
      <c r="D288" t="s">
        <v>257</v>
      </c>
      <c r="E288" t="s">
        <v>56</v>
      </c>
      <c r="F288">
        <v>1</v>
      </c>
      <c r="G288" t="s">
        <v>237</v>
      </c>
      <c r="H288" t="s">
        <v>238</v>
      </c>
      <c r="I288" t="s">
        <v>239</v>
      </c>
      <c r="J288" t="s">
        <v>59</v>
      </c>
      <c r="K288" t="s">
        <v>486</v>
      </c>
      <c r="L288" t="s">
        <v>413</v>
      </c>
      <c r="M288" s="57">
        <v>44166</v>
      </c>
      <c r="N288" s="57">
        <v>44196</v>
      </c>
      <c r="O288" t="s">
        <v>241</v>
      </c>
      <c r="P288">
        <v>101100</v>
      </c>
      <c r="Q288" t="s">
        <v>303</v>
      </c>
      <c r="R288">
        <v>200301</v>
      </c>
      <c r="S288"/>
      <c r="T288" t="s">
        <v>304</v>
      </c>
      <c r="U288"/>
      <c r="V288" t="s">
        <v>64</v>
      </c>
      <c r="W288">
        <v>1</v>
      </c>
      <c r="X288" t="s">
        <v>625</v>
      </c>
      <c r="Y288" t="s">
        <v>644</v>
      </c>
      <c r="Z288" t="s">
        <v>645</v>
      </c>
      <c r="AA288" t="s">
        <v>68</v>
      </c>
      <c r="AB288" t="s">
        <v>69</v>
      </c>
      <c r="AC288" t="s">
        <v>70</v>
      </c>
      <c r="AD288">
        <v>10</v>
      </c>
      <c r="AE288" t="s">
        <v>646</v>
      </c>
      <c r="AF288">
        <v>11.98</v>
      </c>
      <c r="AG288">
        <v>11.98</v>
      </c>
      <c r="AH288">
        <v>1004194254</v>
      </c>
      <c r="AI288">
        <v>800100</v>
      </c>
      <c r="AJ288" t="s">
        <v>647</v>
      </c>
      <c r="AK288" t="s">
        <v>350</v>
      </c>
      <c r="AL288" t="s">
        <v>72</v>
      </c>
      <c r="AM288" t="s">
        <v>73</v>
      </c>
      <c r="AN288" s="1"/>
      <c r="AO288" s="59">
        <f t="shared" ref="AO288:AO351" si="30">MONTH(M288)</f>
        <v>12</v>
      </c>
      <c r="AP288" s="59" t="str">
        <f>VLOOKUP(AO288,Data!J:K,2,0)</f>
        <v>December</v>
      </c>
      <c r="AQ288" s="59">
        <f t="shared" si="26"/>
        <v>4</v>
      </c>
      <c r="AR288" s="60">
        <f t="shared" si="27"/>
        <v>2020</v>
      </c>
      <c r="AS288" s="60" t="str">
        <f>VLOOKUP(AD288,Data!D:E,2,0)</f>
        <v>Afval/Restafval</v>
      </c>
      <c r="AT288" s="61">
        <f>IF(X288="TON",IF(OR(LEFT(Z288,2)="TO",LEFT(Y288,2)="HA",Y288="TV ALG TON",Y288="AFVALBEL-TON",Y288="TANKW1-TON"),0,W288*1000),IF(OR(X288="KG",X288="LTR"),IF(OR(LEFT(Y288,2)="R ",LEFT(Y288,2)="HA",LEFT(Y288,2)="VK",LEFT(Z288,2)="TO"),0,W288),IF(X288="M3",VLOOKUP(Z288,Data!A:B,2,0)*W288,IF(AND(OR(X288="KEER",X288="STUK"),OR(LEFT(Y288,2)="LE",LEFT(Y288,2)="EL",LEFT(Y288,2)="LV")),VLOOKUP(Z288,Data!A:B,2,0)*W288,IF(X288="MAAND",IF(LEFT(Z288,2)="AB",IF(OR(LEFT(Y288,3)="AB ",LEFT(Y288,3)="ABW"),0,VLOOKUP(Z288,Data!A:B,2,0)*W288*VLOOKUP(AJ288,Data!G:H,2,0)*((N288-M288+1)/30.4)),0),0)))))</f>
        <v>24.453289473684215</v>
      </c>
      <c r="AU288" s="62">
        <f t="shared" si="28"/>
        <v>11.98</v>
      </c>
      <c r="AV288" s="62">
        <f t="shared" si="29"/>
        <v>0</v>
      </c>
      <c r="AW288" s="47" t="str">
        <f>IFERROR(VLOOKUP(AS288,Data!M:S,2,0),"nee")</f>
        <v>ja</v>
      </c>
      <c r="AX288" s="63">
        <f>IF(facturen[[#This Row],[TNO gecertificeerd]]="nee",0,VLOOKUP(AS288,Data!M:S,3,0)*(AT288/1000))</f>
        <v>0</v>
      </c>
      <c r="AY288" s="63">
        <f>IF(facturen[[#This Row],[TNO gecertificeerd]]="nee",0,VLOOKUP(AS288,Data!M:S,4,0)*AT288)</f>
        <v>1.2226644736842109</v>
      </c>
      <c r="AZ288" s="63">
        <f>IF(facturen[[#This Row],[TNO gecertificeerd]]="nee",0,VLOOKUP(AS288,Data!M:S,5,0)*AT288)</f>
        <v>8.8031842105263163</v>
      </c>
      <c r="BA288" s="63">
        <f>IF(facturen[[#This Row],[TNO gecertificeerd]]="nee",0,VLOOKUP(AS288,Data!M:S,6,0)*AT288)</f>
        <v>9.0477171052631586</v>
      </c>
      <c r="BB288" s="63">
        <f>IF(facturen[[#This Row],[TNO gecertificeerd]]="nee",0,VLOOKUP(AS288,Data!M:S,7,0)*AT288)</f>
        <v>5.3797236842105276</v>
      </c>
    </row>
    <row r="289" spans="1:54" x14ac:dyDescent="0.2">
      <c r="A289">
        <v>474431</v>
      </c>
      <c r="B289">
        <v>474508</v>
      </c>
      <c r="C289" t="s">
        <v>243</v>
      </c>
      <c r="D289" t="s">
        <v>257</v>
      </c>
      <c r="E289" t="s">
        <v>56</v>
      </c>
      <c r="F289">
        <v>1</v>
      </c>
      <c r="G289" t="s">
        <v>243</v>
      </c>
      <c r="H289" t="s">
        <v>244</v>
      </c>
      <c r="I289" t="s">
        <v>245</v>
      </c>
      <c r="J289" t="s">
        <v>246</v>
      </c>
      <c r="K289" t="s">
        <v>439</v>
      </c>
      <c r="L289" t="s">
        <v>413</v>
      </c>
      <c r="M289" s="57">
        <v>44228</v>
      </c>
      <c r="N289" s="57">
        <v>44255</v>
      </c>
      <c r="O289" t="s">
        <v>248</v>
      </c>
      <c r="P289">
        <v>101100</v>
      </c>
      <c r="Q289" t="s">
        <v>303</v>
      </c>
      <c r="R289">
        <v>200301</v>
      </c>
      <c r="S289"/>
      <c r="T289" t="s">
        <v>304</v>
      </c>
      <c r="U289"/>
      <c r="V289" t="s">
        <v>64</v>
      </c>
      <c r="W289">
        <v>1</v>
      </c>
      <c r="X289" t="s">
        <v>625</v>
      </c>
      <c r="Y289" t="s">
        <v>644</v>
      </c>
      <c r="Z289" t="s">
        <v>645</v>
      </c>
      <c r="AA289" t="s">
        <v>68</v>
      </c>
      <c r="AB289" t="s">
        <v>69</v>
      </c>
      <c r="AC289" t="s">
        <v>70</v>
      </c>
      <c r="AD289">
        <v>10</v>
      </c>
      <c r="AE289" t="s">
        <v>646</v>
      </c>
      <c r="AF289">
        <v>11.98</v>
      </c>
      <c r="AG289">
        <v>11.98</v>
      </c>
      <c r="AH289">
        <v>1004248111</v>
      </c>
      <c r="AI289">
        <v>800100</v>
      </c>
      <c r="AJ289" t="s">
        <v>647</v>
      </c>
      <c r="AK289" t="s">
        <v>718</v>
      </c>
      <c r="AL289" t="s">
        <v>72</v>
      </c>
      <c r="AM289" t="s">
        <v>73</v>
      </c>
      <c r="AN289" s="1"/>
      <c r="AO289" s="59">
        <f t="shared" si="30"/>
        <v>2</v>
      </c>
      <c r="AP289" s="59" t="str">
        <f>VLOOKUP(AO289,Data!J:K,2,0)</f>
        <v>Februari</v>
      </c>
      <c r="AQ289" s="59">
        <f t="shared" si="26"/>
        <v>1</v>
      </c>
      <c r="AR289" s="60">
        <f t="shared" si="27"/>
        <v>2021</v>
      </c>
      <c r="AS289" s="60" t="str">
        <f>VLOOKUP(AD289,Data!D:E,2,0)</f>
        <v>Afval/Restafval</v>
      </c>
      <c r="AT289" s="61">
        <f>IF(X289="TON",IF(OR(LEFT(Z289,2)="TO",LEFT(Y289,2)="HA",Y289="TV ALG TON",Y289="AFVALBEL-TON",Y289="TANKW1-TON"),0,W289*1000),IF(OR(X289="KG",X289="LTR"),IF(OR(LEFT(Y289,2)="R ",LEFT(Y289,2)="HA",LEFT(Y289,2)="VK",LEFT(Z289,2)="TO"),0,W289),IF(X289="M3",VLOOKUP(Z289,Data!A:B,2,0)*W289,IF(AND(OR(X289="KEER",X289="STUK"),OR(LEFT(Y289,2)="LE",LEFT(Y289,2)="EL",LEFT(Y289,2)="LV")),VLOOKUP(Z289,Data!A:B,2,0)*W289,IF(X289="MAAND",IF(LEFT(Z289,2)="AB",IF(OR(LEFT(Y289,3)="AB ",LEFT(Y289,3)="ABW"),0,VLOOKUP(Z289,Data!A:B,2,0)*W289*VLOOKUP(AJ289,Data!G:H,2,0)*((N289-M289+1)/30.4)),0),0)))))</f>
        <v>22.086842105263159</v>
      </c>
      <c r="AU289" s="62">
        <f t="shared" si="28"/>
        <v>11.98</v>
      </c>
      <c r="AV289" s="62">
        <f t="shared" si="29"/>
        <v>0</v>
      </c>
      <c r="AW289" s="47" t="str">
        <f>IFERROR(VLOOKUP(AS289,Data!M:S,2,0),"nee")</f>
        <v>ja</v>
      </c>
      <c r="AX289" s="63">
        <f>IF(facturen[[#This Row],[TNO gecertificeerd]]="nee",0,VLOOKUP(AS289,Data!M:S,3,0)*(AT289/1000))</f>
        <v>0</v>
      </c>
      <c r="AY289" s="63">
        <f>IF(facturen[[#This Row],[TNO gecertificeerd]]="nee",0,VLOOKUP(AS289,Data!M:S,4,0)*AT289)</f>
        <v>1.1043421052631579</v>
      </c>
      <c r="AZ289" s="63">
        <f>IF(facturen[[#This Row],[TNO gecertificeerd]]="nee",0,VLOOKUP(AS289,Data!M:S,5,0)*AT289)</f>
        <v>7.9512631578947373</v>
      </c>
      <c r="BA289" s="63">
        <f>IF(facturen[[#This Row],[TNO gecertificeerd]]="nee",0,VLOOKUP(AS289,Data!M:S,6,0)*AT289)</f>
        <v>8.1721315789473685</v>
      </c>
      <c r="BB289" s="63">
        <f>IF(facturen[[#This Row],[TNO gecertificeerd]]="nee",0,VLOOKUP(AS289,Data!M:S,7,0)*AT289)</f>
        <v>4.859105263157895</v>
      </c>
    </row>
    <row r="290" spans="1:54" x14ac:dyDescent="0.2">
      <c r="A290">
        <v>474431</v>
      </c>
      <c r="B290">
        <v>474508</v>
      </c>
      <c r="C290" t="s">
        <v>243</v>
      </c>
      <c r="D290" t="s">
        <v>257</v>
      </c>
      <c r="E290" t="s">
        <v>56</v>
      </c>
      <c r="F290">
        <v>1</v>
      </c>
      <c r="G290" t="s">
        <v>243</v>
      </c>
      <c r="H290" t="s">
        <v>244</v>
      </c>
      <c r="I290" t="s">
        <v>245</v>
      </c>
      <c r="J290" t="s">
        <v>246</v>
      </c>
      <c r="K290" t="s">
        <v>439</v>
      </c>
      <c r="L290" t="s">
        <v>413</v>
      </c>
      <c r="M290" s="57">
        <v>44256</v>
      </c>
      <c r="N290" s="57">
        <v>44286</v>
      </c>
      <c r="O290" t="s">
        <v>248</v>
      </c>
      <c r="P290">
        <v>101100</v>
      </c>
      <c r="Q290" t="s">
        <v>303</v>
      </c>
      <c r="R290">
        <v>200301</v>
      </c>
      <c r="S290"/>
      <c r="T290" t="s">
        <v>304</v>
      </c>
      <c r="U290"/>
      <c r="V290" t="s">
        <v>64</v>
      </c>
      <c r="W290">
        <v>1</v>
      </c>
      <c r="X290" t="s">
        <v>625</v>
      </c>
      <c r="Y290" t="s">
        <v>644</v>
      </c>
      <c r="Z290" t="s">
        <v>645</v>
      </c>
      <c r="AA290" t="s">
        <v>68</v>
      </c>
      <c r="AB290" t="s">
        <v>69</v>
      </c>
      <c r="AC290" t="s">
        <v>70</v>
      </c>
      <c r="AD290">
        <v>10</v>
      </c>
      <c r="AE290" t="s">
        <v>646</v>
      </c>
      <c r="AF290">
        <v>11.98</v>
      </c>
      <c r="AG290">
        <v>11.98</v>
      </c>
      <c r="AH290">
        <v>1004318104</v>
      </c>
      <c r="AI290">
        <v>800100</v>
      </c>
      <c r="AJ290" t="s">
        <v>647</v>
      </c>
      <c r="AK290" t="s">
        <v>719</v>
      </c>
      <c r="AL290" t="s">
        <v>72</v>
      </c>
      <c r="AM290" t="s">
        <v>73</v>
      </c>
      <c r="AN290" s="1"/>
      <c r="AO290" s="59">
        <f t="shared" si="30"/>
        <v>3</v>
      </c>
      <c r="AP290" s="59" t="str">
        <f>VLOOKUP(AO290,Data!J:K,2,0)</f>
        <v>Maart</v>
      </c>
      <c r="AQ290" s="59">
        <f t="shared" si="26"/>
        <v>1</v>
      </c>
      <c r="AR290" s="60">
        <f t="shared" si="27"/>
        <v>2021</v>
      </c>
      <c r="AS290" s="60" t="str">
        <f>VLOOKUP(AD290,Data!D:E,2,0)</f>
        <v>Afval/Restafval</v>
      </c>
      <c r="AT290" s="61">
        <f>IF(X290="TON",IF(OR(LEFT(Z290,2)="TO",LEFT(Y290,2)="HA",Y290="TV ALG TON",Y290="AFVALBEL-TON",Y290="TANKW1-TON"),0,W290*1000),IF(OR(X290="KG",X290="LTR"),IF(OR(LEFT(Y290,2)="R ",LEFT(Y290,2)="HA",LEFT(Y290,2)="VK",LEFT(Z290,2)="TO"),0,W290),IF(X290="M3",VLOOKUP(Z290,Data!A:B,2,0)*W290,IF(AND(OR(X290="KEER",X290="STUK"),OR(LEFT(Y290,2)="LE",LEFT(Y290,2)="EL",LEFT(Y290,2)="LV")),VLOOKUP(Z290,Data!A:B,2,0)*W290,IF(X290="MAAND",IF(LEFT(Z290,2)="AB",IF(OR(LEFT(Y290,3)="AB ",LEFT(Y290,3)="ABW"),0,VLOOKUP(Z290,Data!A:B,2,0)*W290*VLOOKUP(AJ290,Data!G:H,2,0)*((N290-M290+1)/30.4)),0),0)))))</f>
        <v>24.453289473684215</v>
      </c>
      <c r="AU290" s="62">
        <f t="shared" si="28"/>
        <v>11.98</v>
      </c>
      <c r="AV290" s="62">
        <f t="shared" si="29"/>
        <v>0</v>
      </c>
      <c r="AW290" s="47" t="str">
        <f>IFERROR(VLOOKUP(AS290,Data!M:S,2,0),"nee")</f>
        <v>ja</v>
      </c>
      <c r="AX290" s="63">
        <f>IF(facturen[[#This Row],[TNO gecertificeerd]]="nee",0,VLOOKUP(AS290,Data!M:S,3,0)*(AT290/1000))</f>
        <v>0</v>
      </c>
      <c r="AY290" s="63">
        <f>IF(facturen[[#This Row],[TNO gecertificeerd]]="nee",0,VLOOKUP(AS290,Data!M:S,4,0)*AT290)</f>
        <v>1.2226644736842109</v>
      </c>
      <c r="AZ290" s="63">
        <f>IF(facturen[[#This Row],[TNO gecertificeerd]]="nee",0,VLOOKUP(AS290,Data!M:S,5,0)*AT290)</f>
        <v>8.8031842105263163</v>
      </c>
      <c r="BA290" s="63">
        <f>IF(facturen[[#This Row],[TNO gecertificeerd]]="nee",0,VLOOKUP(AS290,Data!M:S,6,0)*AT290)</f>
        <v>9.0477171052631586</v>
      </c>
      <c r="BB290" s="63">
        <f>IF(facturen[[#This Row],[TNO gecertificeerd]]="nee",0,VLOOKUP(AS290,Data!M:S,7,0)*AT290)</f>
        <v>5.3797236842105276</v>
      </c>
    </row>
    <row r="291" spans="1:54" x14ac:dyDescent="0.2">
      <c r="A291">
        <v>474431</v>
      </c>
      <c r="B291">
        <v>474508</v>
      </c>
      <c r="C291" t="s">
        <v>243</v>
      </c>
      <c r="D291" t="s">
        <v>257</v>
      </c>
      <c r="E291" t="s">
        <v>56</v>
      </c>
      <c r="F291">
        <v>1</v>
      </c>
      <c r="G291" t="s">
        <v>243</v>
      </c>
      <c r="H291" t="s">
        <v>244</v>
      </c>
      <c r="I291" t="s">
        <v>245</v>
      </c>
      <c r="J291" t="s">
        <v>246</v>
      </c>
      <c r="K291" t="s">
        <v>439</v>
      </c>
      <c r="L291" t="s">
        <v>413</v>
      </c>
      <c r="M291" s="57">
        <v>44287</v>
      </c>
      <c r="N291" s="57">
        <v>44316</v>
      </c>
      <c r="O291" t="s">
        <v>248</v>
      </c>
      <c r="P291">
        <v>101100</v>
      </c>
      <c r="Q291" t="s">
        <v>303</v>
      </c>
      <c r="R291">
        <v>200301</v>
      </c>
      <c r="S291"/>
      <c r="T291" t="s">
        <v>304</v>
      </c>
      <c r="U291"/>
      <c r="V291" t="s">
        <v>64</v>
      </c>
      <c r="W291">
        <v>1</v>
      </c>
      <c r="X291" t="s">
        <v>625</v>
      </c>
      <c r="Y291" t="s">
        <v>644</v>
      </c>
      <c r="Z291" t="s">
        <v>645</v>
      </c>
      <c r="AA291" t="s">
        <v>68</v>
      </c>
      <c r="AB291" t="s">
        <v>69</v>
      </c>
      <c r="AC291" t="s">
        <v>70</v>
      </c>
      <c r="AD291">
        <v>10</v>
      </c>
      <c r="AE291" t="s">
        <v>646</v>
      </c>
      <c r="AF291">
        <v>11.98</v>
      </c>
      <c r="AG291">
        <v>11.98</v>
      </c>
      <c r="AH291">
        <v>1004429006</v>
      </c>
      <c r="AI291">
        <v>800100</v>
      </c>
      <c r="AJ291" t="s">
        <v>647</v>
      </c>
      <c r="AK291" t="s">
        <v>720</v>
      </c>
      <c r="AL291" t="s">
        <v>72</v>
      </c>
      <c r="AM291" t="s">
        <v>73</v>
      </c>
      <c r="AN291" s="1"/>
      <c r="AO291" s="59">
        <f t="shared" si="30"/>
        <v>4</v>
      </c>
      <c r="AP291" s="59" t="str">
        <f>VLOOKUP(AO291,Data!J:K,2,0)</f>
        <v>April</v>
      </c>
      <c r="AQ291" s="59">
        <f t="shared" si="26"/>
        <v>2</v>
      </c>
      <c r="AR291" s="60">
        <f t="shared" si="27"/>
        <v>2021</v>
      </c>
      <c r="AS291" s="60" t="str">
        <f>VLOOKUP(AD291,Data!D:E,2,0)</f>
        <v>Afval/Restafval</v>
      </c>
      <c r="AT291" s="61">
        <f>IF(X291="TON",IF(OR(LEFT(Z291,2)="TO",LEFT(Y291,2)="HA",Y291="TV ALG TON",Y291="AFVALBEL-TON",Y291="TANKW1-TON"),0,W291*1000),IF(OR(X291="KG",X291="LTR"),IF(OR(LEFT(Y291,2)="R ",LEFT(Y291,2)="HA",LEFT(Y291,2)="VK",LEFT(Z291,2)="TO"),0,W291),IF(X291="M3",VLOOKUP(Z291,Data!A:B,2,0)*W291,IF(AND(OR(X291="KEER",X291="STUK"),OR(LEFT(Y291,2)="LE",LEFT(Y291,2)="EL",LEFT(Y291,2)="LV")),VLOOKUP(Z291,Data!A:B,2,0)*W291,IF(X291="MAAND",IF(LEFT(Z291,2)="AB",IF(OR(LEFT(Y291,3)="AB ",LEFT(Y291,3)="ABW"),0,VLOOKUP(Z291,Data!A:B,2,0)*W291*VLOOKUP(AJ291,Data!G:H,2,0)*((N291-M291+1)/30.4)),0),0)))))</f>
        <v>23.664473684210527</v>
      </c>
      <c r="AU291" s="62">
        <f t="shared" si="28"/>
        <v>11.98</v>
      </c>
      <c r="AV291" s="62">
        <f t="shared" si="29"/>
        <v>0</v>
      </c>
      <c r="AW291" s="47" t="str">
        <f>IFERROR(VLOOKUP(AS291,Data!M:S,2,0),"nee")</f>
        <v>ja</v>
      </c>
      <c r="AX291" s="63">
        <f>IF(facturen[[#This Row],[TNO gecertificeerd]]="nee",0,VLOOKUP(AS291,Data!M:S,3,0)*(AT291/1000))</f>
        <v>0</v>
      </c>
      <c r="AY291" s="63">
        <f>IF(facturen[[#This Row],[TNO gecertificeerd]]="nee",0,VLOOKUP(AS291,Data!M:S,4,0)*AT291)</f>
        <v>1.1832236842105264</v>
      </c>
      <c r="AZ291" s="63">
        <f>IF(facturen[[#This Row],[TNO gecertificeerd]]="nee",0,VLOOKUP(AS291,Data!M:S,5,0)*AT291)</f>
        <v>8.5192105263157902</v>
      </c>
      <c r="BA291" s="63">
        <f>IF(facturen[[#This Row],[TNO gecertificeerd]]="nee",0,VLOOKUP(AS291,Data!M:S,6,0)*AT291)</f>
        <v>8.7558552631578959</v>
      </c>
      <c r="BB291" s="63">
        <f>IF(facturen[[#This Row],[TNO gecertificeerd]]="nee",0,VLOOKUP(AS291,Data!M:S,7,0)*AT291)</f>
        <v>5.2061842105263159</v>
      </c>
    </row>
    <row r="292" spans="1:54" x14ac:dyDescent="0.2">
      <c r="A292">
        <v>474431</v>
      </c>
      <c r="B292">
        <v>474508</v>
      </c>
      <c r="C292" t="s">
        <v>243</v>
      </c>
      <c r="D292" t="s">
        <v>257</v>
      </c>
      <c r="E292" t="s">
        <v>56</v>
      </c>
      <c r="F292">
        <v>1</v>
      </c>
      <c r="G292" t="s">
        <v>243</v>
      </c>
      <c r="H292" t="s">
        <v>244</v>
      </c>
      <c r="I292" t="s">
        <v>245</v>
      </c>
      <c r="J292" t="s">
        <v>246</v>
      </c>
      <c r="K292" t="s">
        <v>439</v>
      </c>
      <c r="L292" t="s">
        <v>413</v>
      </c>
      <c r="M292" s="57">
        <v>44317</v>
      </c>
      <c r="N292" s="57">
        <v>44347</v>
      </c>
      <c r="O292" t="s">
        <v>248</v>
      </c>
      <c r="P292">
        <v>101100</v>
      </c>
      <c r="Q292" t="s">
        <v>303</v>
      </c>
      <c r="R292">
        <v>200301</v>
      </c>
      <c r="S292"/>
      <c r="T292" t="s">
        <v>304</v>
      </c>
      <c r="U292"/>
      <c r="V292" t="s">
        <v>64</v>
      </c>
      <c r="W292">
        <v>1</v>
      </c>
      <c r="X292" t="s">
        <v>625</v>
      </c>
      <c r="Y292" t="s">
        <v>644</v>
      </c>
      <c r="Z292" t="s">
        <v>645</v>
      </c>
      <c r="AA292" t="s">
        <v>68</v>
      </c>
      <c r="AB292" t="s">
        <v>69</v>
      </c>
      <c r="AC292" t="s">
        <v>70</v>
      </c>
      <c r="AD292">
        <v>10</v>
      </c>
      <c r="AE292" t="s">
        <v>646</v>
      </c>
      <c r="AF292">
        <v>11.98</v>
      </c>
      <c r="AG292">
        <v>11.98</v>
      </c>
      <c r="AH292">
        <v>1004493829</v>
      </c>
      <c r="AI292">
        <v>800100</v>
      </c>
      <c r="AJ292" t="s">
        <v>647</v>
      </c>
      <c r="AK292" t="s">
        <v>721</v>
      </c>
      <c r="AL292" t="s">
        <v>72</v>
      </c>
      <c r="AM292" t="s">
        <v>73</v>
      </c>
      <c r="AN292" s="1"/>
      <c r="AO292" s="59">
        <f t="shared" si="30"/>
        <v>5</v>
      </c>
      <c r="AP292" s="59" t="str">
        <f>VLOOKUP(AO292,Data!J:K,2,0)</f>
        <v>Mei</v>
      </c>
      <c r="AQ292" s="59">
        <f t="shared" si="26"/>
        <v>2</v>
      </c>
      <c r="AR292" s="60">
        <f t="shared" si="27"/>
        <v>2021</v>
      </c>
      <c r="AS292" s="60" t="str">
        <f>VLOOKUP(AD292,Data!D:E,2,0)</f>
        <v>Afval/Restafval</v>
      </c>
      <c r="AT292" s="61">
        <f>IF(X292="TON",IF(OR(LEFT(Z292,2)="TO",LEFT(Y292,2)="HA",Y292="TV ALG TON",Y292="AFVALBEL-TON",Y292="TANKW1-TON"),0,W292*1000),IF(OR(X292="KG",X292="LTR"),IF(OR(LEFT(Y292,2)="R ",LEFT(Y292,2)="HA",LEFT(Y292,2)="VK",LEFT(Z292,2)="TO"),0,W292),IF(X292="M3",VLOOKUP(Z292,Data!A:B,2,0)*W292,IF(AND(OR(X292="KEER",X292="STUK"),OR(LEFT(Y292,2)="LE",LEFT(Y292,2)="EL",LEFT(Y292,2)="LV")),VLOOKUP(Z292,Data!A:B,2,0)*W292,IF(X292="MAAND",IF(LEFT(Z292,2)="AB",IF(OR(LEFT(Y292,3)="AB ",LEFT(Y292,3)="ABW"),0,VLOOKUP(Z292,Data!A:B,2,0)*W292*VLOOKUP(AJ292,Data!G:H,2,0)*((N292-M292+1)/30.4)),0),0)))))</f>
        <v>24.453289473684215</v>
      </c>
      <c r="AU292" s="62">
        <f t="shared" si="28"/>
        <v>11.98</v>
      </c>
      <c r="AV292" s="62">
        <f t="shared" si="29"/>
        <v>0</v>
      </c>
      <c r="AW292" s="47" t="str">
        <f>IFERROR(VLOOKUP(AS292,Data!M:S,2,0),"nee")</f>
        <v>ja</v>
      </c>
      <c r="AX292" s="63">
        <f>IF(facturen[[#This Row],[TNO gecertificeerd]]="nee",0,VLOOKUP(AS292,Data!M:S,3,0)*(AT292/1000))</f>
        <v>0</v>
      </c>
      <c r="AY292" s="63">
        <f>IF(facturen[[#This Row],[TNO gecertificeerd]]="nee",0,VLOOKUP(AS292,Data!M:S,4,0)*AT292)</f>
        <v>1.2226644736842109</v>
      </c>
      <c r="AZ292" s="63">
        <f>IF(facturen[[#This Row],[TNO gecertificeerd]]="nee",0,VLOOKUP(AS292,Data!M:S,5,0)*AT292)</f>
        <v>8.8031842105263163</v>
      </c>
      <c r="BA292" s="63">
        <f>IF(facturen[[#This Row],[TNO gecertificeerd]]="nee",0,VLOOKUP(AS292,Data!M:S,6,0)*AT292)</f>
        <v>9.0477171052631586</v>
      </c>
      <c r="BB292" s="63">
        <f>IF(facturen[[#This Row],[TNO gecertificeerd]]="nee",0,VLOOKUP(AS292,Data!M:S,7,0)*AT292)</f>
        <v>5.3797236842105276</v>
      </c>
    </row>
    <row r="293" spans="1:54" x14ac:dyDescent="0.2">
      <c r="A293">
        <v>474431</v>
      </c>
      <c r="B293">
        <v>474508</v>
      </c>
      <c r="C293" t="s">
        <v>243</v>
      </c>
      <c r="D293" t="s">
        <v>257</v>
      </c>
      <c r="E293" t="s">
        <v>56</v>
      </c>
      <c r="F293">
        <v>1</v>
      </c>
      <c r="G293" t="s">
        <v>243</v>
      </c>
      <c r="H293" t="s">
        <v>244</v>
      </c>
      <c r="I293" t="s">
        <v>245</v>
      </c>
      <c r="J293" t="s">
        <v>246</v>
      </c>
      <c r="K293" t="s">
        <v>439</v>
      </c>
      <c r="L293" t="s">
        <v>413</v>
      </c>
      <c r="M293" s="57">
        <v>44348</v>
      </c>
      <c r="N293" s="57">
        <v>44377</v>
      </c>
      <c r="O293" t="s">
        <v>248</v>
      </c>
      <c r="P293">
        <v>101100</v>
      </c>
      <c r="Q293" t="s">
        <v>303</v>
      </c>
      <c r="R293">
        <v>200301</v>
      </c>
      <c r="S293"/>
      <c r="T293" t="s">
        <v>304</v>
      </c>
      <c r="U293"/>
      <c r="V293" t="s">
        <v>64</v>
      </c>
      <c r="W293">
        <v>1</v>
      </c>
      <c r="X293" t="s">
        <v>625</v>
      </c>
      <c r="Y293" t="s">
        <v>644</v>
      </c>
      <c r="Z293" t="s">
        <v>645</v>
      </c>
      <c r="AA293" t="s">
        <v>68</v>
      </c>
      <c r="AB293" t="s">
        <v>69</v>
      </c>
      <c r="AC293" t="s">
        <v>70</v>
      </c>
      <c r="AD293">
        <v>10</v>
      </c>
      <c r="AE293" t="s">
        <v>646</v>
      </c>
      <c r="AF293">
        <v>11.98</v>
      </c>
      <c r="AG293">
        <v>11.98</v>
      </c>
      <c r="AH293">
        <v>1004542502</v>
      </c>
      <c r="AI293">
        <v>800100</v>
      </c>
      <c r="AJ293" t="s">
        <v>647</v>
      </c>
      <c r="AK293" t="s">
        <v>722</v>
      </c>
      <c r="AL293" t="s">
        <v>72</v>
      </c>
      <c r="AM293" t="s">
        <v>73</v>
      </c>
      <c r="AN293" s="1"/>
      <c r="AO293" s="59">
        <f t="shared" si="30"/>
        <v>6</v>
      </c>
      <c r="AP293" s="59" t="str">
        <f>VLOOKUP(AO293,Data!J:K,2,0)</f>
        <v>Juni</v>
      </c>
      <c r="AQ293" s="59">
        <f t="shared" si="26"/>
        <v>2</v>
      </c>
      <c r="AR293" s="60">
        <f t="shared" si="27"/>
        <v>2021</v>
      </c>
      <c r="AS293" s="60" t="str">
        <f>VLOOKUP(AD293,Data!D:E,2,0)</f>
        <v>Afval/Restafval</v>
      </c>
      <c r="AT293" s="61">
        <f>IF(X293="TON",IF(OR(LEFT(Z293,2)="TO",LEFT(Y293,2)="HA",Y293="TV ALG TON",Y293="AFVALBEL-TON",Y293="TANKW1-TON"),0,W293*1000),IF(OR(X293="KG",X293="LTR"),IF(OR(LEFT(Y293,2)="R ",LEFT(Y293,2)="HA",LEFT(Y293,2)="VK",LEFT(Z293,2)="TO"),0,W293),IF(X293="M3",VLOOKUP(Z293,Data!A:B,2,0)*W293,IF(AND(OR(X293="KEER",X293="STUK"),OR(LEFT(Y293,2)="LE",LEFT(Y293,2)="EL",LEFT(Y293,2)="LV")),VLOOKUP(Z293,Data!A:B,2,0)*W293,IF(X293="MAAND",IF(LEFT(Z293,2)="AB",IF(OR(LEFT(Y293,3)="AB ",LEFT(Y293,3)="ABW"),0,VLOOKUP(Z293,Data!A:B,2,0)*W293*VLOOKUP(AJ293,Data!G:H,2,0)*((N293-M293+1)/30.4)),0),0)))))</f>
        <v>23.664473684210527</v>
      </c>
      <c r="AU293" s="62">
        <f t="shared" si="28"/>
        <v>11.98</v>
      </c>
      <c r="AV293" s="62">
        <f t="shared" si="29"/>
        <v>0</v>
      </c>
      <c r="AW293" s="47" t="str">
        <f>IFERROR(VLOOKUP(AS293,Data!M:S,2,0),"nee")</f>
        <v>ja</v>
      </c>
      <c r="AX293" s="63">
        <f>IF(facturen[[#This Row],[TNO gecertificeerd]]="nee",0,VLOOKUP(AS293,Data!M:S,3,0)*(AT293/1000))</f>
        <v>0</v>
      </c>
      <c r="AY293" s="63">
        <f>IF(facturen[[#This Row],[TNO gecertificeerd]]="nee",0,VLOOKUP(AS293,Data!M:S,4,0)*AT293)</f>
        <v>1.1832236842105264</v>
      </c>
      <c r="AZ293" s="63">
        <f>IF(facturen[[#This Row],[TNO gecertificeerd]]="nee",0,VLOOKUP(AS293,Data!M:S,5,0)*AT293)</f>
        <v>8.5192105263157902</v>
      </c>
      <c r="BA293" s="63">
        <f>IF(facturen[[#This Row],[TNO gecertificeerd]]="nee",0,VLOOKUP(AS293,Data!M:S,6,0)*AT293)</f>
        <v>8.7558552631578959</v>
      </c>
      <c r="BB293" s="63">
        <f>IF(facturen[[#This Row],[TNO gecertificeerd]]="nee",0,VLOOKUP(AS293,Data!M:S,7,0)*AT293)</f>
        <v>5.2061842105263159</v>
      </c>
    </row>
    <row r="294" spans="1:54" x14ac:dyDescent="0.2">
      <c r="A294">
        <v>474431</v>
      </c>
      <c r="B294">
        <v>474508</v>
      </c>
      <c r="C294" t="s">
        <v>243</v>
      </c>
      <c r="D294" t="s">
        <v>257</v>
      </c>
      <c r="E294" t="s">
        <v>56</v>
      </c>
      <c r="F294">
        <v>1</v>
      </c>
      <c r="G294" t="s">
        <v>243</v>
      </c>
      <c r="H294" t="s">
        <v>244</v>
      </c>
      <c r="I294" t="s">
        <v>245</v>
      </c>
      <c r="J294" t="s">
        <v>246</v>
      </c>
      <c r="K294" t="s">
        <v>439</v>
      </c>
      <c r="L294" t="s">
        <v>413</v>
      </c>
      <c r="M294" s="57">
        <v>44378</v>
      </c>
      <c r="N294" s="57">
        <v>44408</v>
      </c>
      <c r="O294" t="s">
        <v>248</v>
      </c>
      <c r="P294">
        <v>101100</v>
      </c>
      <c r="Q294" t="s">
        <v>303</v>
      </c>
      <c r="R294">
        <v>200301</v>
      </c>
      <c r="S294"/>
      <c r="T294" t="s">
        <v>304</v>
      </c>
      <c r="U294"/>
      <c r="V294" t="s">
        <v>64</v>
      </c>
      <c r="W294">
        <v>1</v>
      </c>
      <c r="X294" t="s">
        <v>625</v>
      </c>
      <c r="Y294" t="s">
        <v>644</v>
      </c>
      <c r="Z294" t="s">
        <v>645</v>
      </c>
      <c r="AA294" t="s">
        <v>68</v>
      </c>
      <c r="AB294" t="s">
        <v>69</v>
      </c>
      <c r="AC294" t="s">
        <v>70</v>
      </c>
      <c r="AD294">
        <v>10</v>
      </c>
      <c r="AE294" t="s">
        <v>646</v>
      </c>
      <c r="AF294">
        <v>11.98</v>
      </c>
      <c r="AG294">
        <v>11.98</v>
      </c>
      <c r="AH294">
        <v>1004659075</v>
      </c>
      <c r="AI294">
        <v>800100</v>
      </c>
      <c r="AJ294" t="s">
        <v>647</v>
      </c>
      <c r="AK294" t="s">
        <v>723</v>
      </c>
      <c r="AL294" t="s">
        <v>72</v>
      </c>
      <c r="AM294" t="s">
        <v>73</v>
      </c>
      <c r="AN294" s="1"/>
      <c r="AO294" s="59">
        <f t="shared" si="30"/>
        <v>7</v>
      </c>
      <c r="AP294" s="59" t="str">
        <f>VLOOKUP(AO294,Data!J:K,2,0)</f>
        <v>Juli</v>
      </c>
      <c r="AQ294" s="59">
        <f t="shared" si="26"/>
        <v>3</v>
      </c>
      <c r="AR294" s="60">
        <f t="shared" si="27"/>
        <v>2021</v>
      </c>
      <c r="AS294" s="60" t="str">
        <f>VLOOKUP(AD294,Data!D:E,2,0)</f>
        <v>Afval/Restafval</v>
      </c>
      <c r="AT294" s="61">
        <f>IF(X294="TON",IF(OR(LEFT(Z294,2)="TO",LEFT(Y294,2)="HA",Y294="TV ALG TON",Y294="AFVALBEL-TON",Y294="TANKW1-TON"),0,W294*1000),IF(OR(X294="KG",X294="LTR"),IF(OR(LEFT(Y294,2)="R ",LEFT(Y294,2)="HA",LEFT(Y294,2)="VK",LEFT(Z294,2)="TO"),0,W294),IF(X294="M3",VLOOKUP(Z294,Data!A:B,2,0)*W294,IF(AND(OR(X294="KEER",X294="STUK"),OR(LEFT(Y294,2)="LE",LEFT(Y294,2)="EL",LEFT(Y294,2)="LV")),VLOOKUP(Z294,Data!A:B,2,0)*W294,IF(X294="MAAND",IF(LEFT(Z294,2)="AB",IF(OR(LEFT(Y294,3)="AB ",LEFT(Y294,3)="ABW"),0,VLOOKUP(Z294,Data!A:B,2,0)*W294*VLOOKUP(AJ294,Data!G:H,2,0)*((N294-M294+1)/30.4)),0),0)))))</f>
        <v>24.453289473684215</v>
      </c>
      <c r="AU294" s="62">
        <f t="shared" si="28"/>
        <v>11.98</v>
      </c>
      <c r="AV294" s="62">
        <f t="shared" si="29"/>
        <v>0</v>
      </c>
      <c r="AW294" s="47" t="str">
        <f>IFERROR(VLOOKUP(AS294,Data!M:S,2,0),"nee")</f>
        <v>ja</v>
      </c>
      <c r="AX294" s="63">
        <f>IF(facturen[[#This Row],[TNO gecertificeerd]]="nee",0,VLOOKUP(AS294,Data!M:S,3,0)*(AT294/1000))</f>
        <v>0</v>
      </c>
      <c r="AY294" s="63">
        <f>IF(facturen[[#This Row],[TNO gecertificeerd]]="nee",0,VLOOKUP(AS294,Data!M:S,4,0)*AT294)</f>
        <v>1.2226644736842109</v>
      </c>
      <c r="AZ294" s="63">
        <f>IF(facturen[[#This Row],[TNO gecertificeerd]]="nee",0,VLOOKUP(AS294,Data!M:S,5,0)*AT294)</f>
        <v>8.8031842105263163</v>
      </c>
      <c r="BA294" s="63">
        <f>IF(facturen[[#This Row],[TNO gecertificeerd]]="nee",0,VLOOKUP(AS294,Data!M:S,6,0)*AT294)</f>
        <v>9.0477171052631586</v>
      </c>
      <c r="BB294" s="63">
        <f>IF(facturen[[#This Row],[TNO gecertificeerd]]="nee",0,VLOOKUP(AS294,Data!M:S,7,0)*AT294)</f>
        <v>5.3797236842105276</v>
      </c>
    </row>
    <row r="295" spans="1:54" x14ac:dyDescent="0.2">
      <c r="A295">
        <v>474431</v>
      </c>
      <c r="B295">
        <v>474508</v>
      </c>
      <c r="C295" t="s">
        <v>243</v>
      </c>
      <c r="D295" t="s">
        <v>257</v>
      </c>
      <c r="E295" t="s">
        <v>56</v>
      </c>
      <c r="F295">
        <v>1</v>
      </c>
      <c r="G295" t="s">
        <v>243</v>
      </c>
      <c r="H295" t="s">
        <v>244</v>
      </c>
      <c r="I295" t="s">
        <v>245</v>
      </c>
      <c r="J295" t="s">
        <v>246</v>
      </c>
      <c r="K295" t="s">
        <v>439</v>
      </c>
      <c r="L295" t="s">
        <v>413</v>
      </c>
      <c r="M295" s="57">
        <v>44409</v>
      </c>
      <c r="N295" s="57">
        <v>44439</v>
      </c>
      <c r="O295" t="s">
        <v>248</v>
      </c>
      <c r="P295">
        <v>101100</v>
      </c>
      <c r="Q295" t="s">
        <v>303</v>
      </c>
      <c r="R295">
        <v>200301</v>
      </c>
      <c r="S295"/>
      <c r="T295" t="s">
        <v>304</v>
      </c>
      <c r="U295"/>
      <c r="V295" t="s">
        <v>64</v>
      </c>
      <c r="W295">
        <v>1</v>
      </c>
      <c r="X295" t="s">
        <v>625</v>
      </c>
      <c r="Y295" t="s">
        <v>644</v>
      </c>
      <c r="Z295" t="s">
        <v>645</v>
      </c>
      <c r="AA295" t="s">
        <v>68</v>
      </c>
      <c r="AB295" t="s">
        <v>69</v>
      </c>
      <c r="AC295" t="s">
        <v>70</v>
      </c>
      <c r="AD295">
        <v>10</v>
      </c>
      <c r="AE295" t="s">
        <v>646</v>
      </c>
      <c r="AF295">
        <v>11.98</v>
      </c>
      <c r="AG295">
        <v>11.98</v>
      </c>
      <c r="AH295">
        <v>1004731850</v>
      </c>
      <c r="AI295">
        <v>800100</v>
      </c>
      <c r="AJ295" t="s">
        <v>647</v>
      </c>
      <c r="AK295" t="s">
        <v>724</v>
      </c>
      <c r="AL295" t="s">
        <v>72</v>
      </c>
      <c r="AM295" t="s">
        <v>73</v>
      </c>
      <c r="AN295" s="1"/>
      <c r="AO295" s="59">
        <f t="shared" si="30"/>
        <v>8</v>
      </c>
      <c r="AP295" s="59" t="str">
        <f>VLOOKUP(AO295,Data!J:K,2,0)</f>
        <v>Augustus</v>
      </c>
      <c r="AQ295" s="59">
        <f t="shared" si="26"/>
        <v>3</v>
      </c>
      <c r="AR295" s="60">
        <f t="shared" si="27"/>
        <v>2021</v>
      </c>
      <c r="AS295" s="60" t="str">
        <f>VLOOKUP(AD295,Data!D:E,2,0)</f>
        <v>Afval/Restafval</v>
      </c>
      <c r="AT295" s="61">
        <f>IF(X295="TON",IF(OR(LEFT(Z295,2)="TO",LEFT(Y295,2)="HA",Y295="TV ALG TON",Y295="AFVALBEL-TON",Y295="TANKW1-TON"),0,W295*1000),IF(OR(X295="KG",X295="LTR"),IF(OR(LEFT(Y295,2)="R ",LEFT(Y295,2)="HA",LEFT(Y295,2)="VK",LEFT(Z295,2)="TO"),0,W295),IF(X295="M3",VLOOKUP(Z295,Data!A:B,2,0)*W295,IF(AND(OR(X295="KEER",X295="STUK"),OR(LEFT(Y295,2)="LE",LEFT(Y295,2)="EL",LEFT(Y295,2)="LV")),VLOOKUP(Z295,Data!A:B,2,0)*W295,IF(X295="MAAND",IF(LEFT(Z295,2)="AB",IF(OR(LEFT(Y295,3)="AB ",LEFT(Y295,3)="ABW"),0,VLOOKUP(Z295,Data!A:B,2,0)*W295*VLOOKUP(AJ295,Data!G:H,2,0)*((N295-M295+1)/30.4)),0),0)))))</f>
        <v>24.453289473684215</v>
      </c>
      <c r="AU295" s="62">
        <f t="shared" si="28"/>
        <v>11.98</v>
      </c>
      <c r="AV295" s="62">
        <f t="shared" si="29"/>
        <v>0</v>
      </c>
      <c r="AW295" s="47" t="str">
        <f>IFERROR(VLOOKUP(AS295,Data!M:S,2,0),"nee")</f>
        <v>ja</v>
      </c>
      <c r="AX295" s="63">
        <f>IF(facturen[[#This Row],[TNO gecertificeerd]]="nee",0,VLOOKUP(AS295,Data!M:S,3,0)*(AT295/1000))</f>
        <v>0</v>
      </c>
      <c r="AY295" s="63">
        <f>IF(facturen[[#This Row],[TNO gecertificeerd]]="nee",0,VLOOKUP(AS295,Data!M:S,4,0)*AT295)</f>
        <v>1.2226644736842109</v>
      </c>
      <c r="AZ295" s="63">
        <f>IF(facturen[[#This Row],[TNO gecertificeerd]]="nee",0,VLOOKUP(AS295,Data!M:S,5,0)*AT295)</f>
        <v>8.8031842105263163</v>
      </c>
      <c r="BA295" s="63">
        <f>IF(facturen[[#This Row],[TNO gecertificeerd]]="nee",0,VLOOKUP(AS295,Data!M:S,6,0)*AT295)</f>
        <v>9.0477171052631586</v>
      </c>
      <c r="BB295" s="63">
        <f>IF(facturen[[#This Row],[TNO gecertificeerd]]="nee",0,VLOOKUP(AS295,Data!M:S,7,0)*AT295)</f>
        <v>5.3797236842105276</v>
      </c>
    </row>
    <row r="296" spans="1:54" x14ac:dyDescent="0.2">
      <c r="A296">
        <v>474431</v>
      </c>
      <c r="B296">
        <v>474508</v>
      </c>
      <c r="C296" t="s">
        <v>243</v>
      </c>
      <c r="D296" t="s">
        <v>257</v>
      </c>
      <c r="E296" t="s">
        <v>56</v>
      </c>
      <c r="F296">
        <v>1</v>
      </c>
      <c r="G296" t="s">
        <v>243</v>
      </c>
      <c r="H296" t="s">
        <v>244</v>
      </c>
      <c r="I296" t="s">
        <v>245</v>
      </c>
      <c r="J296" t="s">
        <v>246</v>
      </c>
      <c r="K296" t="s">
        <v>439</v>
      </c>
      <c r="L296" t="s">
        <v>413</v>
      </c>
      <c r="M296" s="57">
        <v>44440</v>
      </c>
      <c r="N296" s="57">
        <v>44469</v>
      </c>
      <c r="O296" t="s">
        <v>248</v>
      </c>
      <c r="P296">
        <v>101100</v>
      </c>
      <c r="Q296" t="s">
        <v>303</v>
      </c>
      <c r="R296">
        <v>200301</v>
      </c>
      <c r="S296"/>
      <c r="T296" t="s">
        <v>304</v>
      </c>
      <c r="U296"/>
      <c r="V296" t="s">
        <v>64</v>
      </c>
      <c r="W296">
        <v>1</v>
      </c>
      <c r="X296" t="s">
        <v>625</v>
      </c>
      <c r="Y296" t="s">
        <v>644</v>
      </c>
      <c r="Z296" t="s">
        <v>645</v>
      </c>
      <c r="AA296" t="s">
        <v>68</v>
      </c>
      <c r="AB296" t="s">
        <v>69</v>
      </c>
      <c r="AC296" t="s">
        <v>70</v>
      </c>
      <c r="AD296">
        <v>10</v>
      </c>
      <c r="AE296" t="s">
        <v>646</v>
      </c>
      <c r="AF296">
        <v>11.98</v>
      </c>
      <c r="AG296">
        <v>11.98</v>
      </c>
      <c r="AH296">
        <v>1004806489</v>
      </c>
      <c r="AI296">
        <v>800100</v>
      </c>
      <c r="AJ296" t="s">
        <v>647</v>
      </c>
      <c r="AK296" t="s">
        <v>725</v>
      </c>
      <c r="AL296" t="s">
        <v>72</v>
      </c>
      <c r="AM296" t="s">
        <v>73</v>
      </c>
      <c r="AN296" s="1"/>
      <c r="AO296" s="59">
        <f t="shared" si="30"/>
        <v>9</v>
      </c>
      <c r="AP296" s="59" t="str">
        <f>VLOOKUP(AO296,Data!J:K,2,0)</f>
        <v>September</v>
      </c>
      <c r="AQ296" s="59">
        <f t="shared" si="26"/>
        <v>3</v>
      </c>
      <c r="AR296" s="60">
        <f t="shared" si="27"/>
        <v>2021</v>
      </c>
      <c r="AS296" s="60" t="str">
        <f>VLOOKUP(AD296,Data!D:E,2,0)</f>
        <v>Afval/Restafval</v>
      </c>
      <c r="AT296" s="61">
        <f>IF(X296="TON",IF(OR(LEFT(Z296,2)="TO",LEFT(Y296,2)="HA",Y296="TV ALG TON",Y296="AFVALBEL-TON",Y296="TANKW1-TON"),0,W296*1000),IF(OR(X296="KG",X296="LTR"),IF(OR(LEFT(Y296,2)="R ",LEFT(Y296,2)="HA",LEFT(Y296,2)="VK",LEFT(Z296,2)="TO"),0,W296),IF(X296="M3",VLOOKUP(Z296,Data!A:B,2,0)*W296,IF(AND(OR(X296="KEER",X296="STUK"),OR(LEFT(Y296,2)="LE",LEFT(Y296,2)="EL",LEFT(Y296,2)="LV")),VLOOKUP(Z296,Data!A:B,2,0)*W296,IF(X296="MAAND",IF(LEFT(Z296,2)="AB",IF(OR(LEFT(Y296,3)="AB ",LEFT(Y296,3)="ABW"),0,VLOOKUP(Z296,Data!A:B,2,0)*W296*VLOOKUP(AJ296,Data!G:H,2,0)*((N296-M296+1)/30.4)),0),0)))))</f>
        <v>23.664473684210527</v>
      </c>
      <c r="AU296" s="62">
        <f t="shared" si="28"/>
        <v>11.98</v>
      </c>
      <c r="AV296" s="62">
        <f t="shared" si="29"/>
        <v>0</v>
      </c>
      <c r="AW296" s="47" t="str">
        <f>IFERROR(VLOOKUP(AS296,Data!M:S,2,0),"nee")</f>
        <v>ja</v>
      </c>
      <c r="AX296" s="63">
        <f>IF(facturen[[#This Row],[TNO gecertificeerd]]="nee",0,VLOOKUP(AS296,Data!M:S,3,0)*(AT296/1000))</f>
        <v>0</v>
      </c>
      <c r="AY296" s="63">
        <f>IF(facturen[[#This Row],[TNO gecertificeerd]]="nee",0,VLOOKUP(AS296,Data!M:S,4,0)*AT296)</f>
        <v>1.1832236842105264</v>
      </c>
      <c r="AZ296" s="63">
        <f>IF(facturen[[#This Row],[TNO gecertificeerd]]="nee",0,VLOOKUP(AS296,Data!M:S,5,0)*AT296)</f>
        <v>8.5192105263157902</v>
      </c>
      <c r="BA296" s="63">
        <f>IF(facturen[[#This Row],[TNO gecertificeerd]]="nee",0,VLOOKUP(AS296,Data!M:S,6,0)*AT296)</f>
        <v>8.7558552631578959</v>
      </c>
      <c r="BB296" s="63">
        <f>IF(facturen[[#This Row],[TNO gecertificeerd]]="nee",0,VLOOKUP(AS296,Data!M:S,7,0)*AT296)</f>
        <v>5.2061842105263159</v>
      </c>
    </row>
    <row r="297" spans="1:54" x14ac:dyDescent="0.2">
      <c r="A297">
        <v>474431</v>
      </c>
      <c r="B297">
        <v>474508</v>
      </c>
      <c r="C297" t="s">
        <v>243</v>
      </c>
      <c r="D297" t="s">
        <v>257</v>
      </c>
      <c r="E297" t="s">
        <v>56</v>
      </c>
      <c r="F297">
        <v>1</v>
      </c>
      <c r="G297" t="s">
        <v>243</v>
      </c>
      <c r="H297" t="s">
        <v>244</v>
      </c>
      <c r="I297" t="s">
        <v>245</v>
      </c>
      <c r="J297" t="s">
        <v>246</v>
      </c>
      <c r="K297" t="s">
        <v>439</v>
      </c>
      <c r="L297" t="s">
        <v>413</v>
      </c>
      <c r="M297" s="57">
        <v>44470</v>
      </c>
      <c r="N297" s="57">
        <v>44500</v>
      </c>
      <c r="O297" t="s">
        <v>248</v>
      </c>
      <c r="P297">
        <v>101100</v>
      </c>
      <c r="Q297" t="s">
        <v>303</v>
      </c>
      <c r="R297">
        <v>200301</v>
      </c>
      <c r="S297"/>
      <c r="T297" t="s">
        <v>304</v>
      </c>
      <c r="U297"/>
      <c r="V297" t="s">
        <v>64</v>
      </c>
      <c r="W297">
        <v>1</v>
      </c>
      <c r="X297" t="s">
        <v>625</v>
      </c>
      <c r="Y297" t="s">
        <v>644</v>
      </c>
      <c r="Z297" t="s">
        <v>645</v>
      </c>
      <c r="AA297" t="s">
        <v>68</v>
      </c>
      <c r="AB297" t="s">
        <v>69</v>
      </c>
      <c r="AC297" t="s">
        <v>70</v>
      </c>
      <c r="AD297">
        <v>10</v>
      </c>
      <c r="AE297" t="s">
        <v>646</v>
      </c>
      <c r="AF297">
        <v>11.98</v>
      </c>
      <c r="AG297">
        <v>11.98</v>
      </c>
      <c r="AH297">
        <v>1004921702</v>
      </c>
      <c r="AI297">
        <v>800100</v>
      </c>
      <c r="AJ297" t="s">
        <v>647</v>
      </c>
      <c r="AK297" t="s">
        <v>726</v>
      </c>
      <c r="AL297" t="s">
        <v>72</v>
      </c>
      <c r="AM297" t="s">
        <v>73</v>
      </c>
      <c r="AN297" s="1"/>
      <c r="AO297" s="59">
        <f t="shared" si="30"/>
        <v>10</v>
      </c>
      <c r="AP297" s="59" t="str">
        <f>VLOOKUP(AO297,Data!J:K,2,0)</f>
        <v>Oktober</v>
      </c>
      <c r="AQ297" s="59">
        <f t="shared" si="26"/>
        <v>4</v>
      </c>
      <c r="AR297" s="60">
        <f t="shared" si="27"/>
        <v>2021</v>
      </c>
      <c r="AS297" s="60" t="str">
        <f>VLOOKUP(AD297,Data!D:E,2,0)</f>
        <v>Afval/Restafval</v>
      </c>
      <c r="AT297" s="61">
        <f>IF(X297="TON",IF(OR(LEFT(Z297,2)="TO",LEFT(Y297,2)="HA",Y297="TV ALG TON",Y297="AFVALBEL-TON",Y297="TANKW1-TON"),0,W297*1000),IF(OR(X297="KG",X297="LTR"),IF(OR(LEFT(Y297,2)="R ",LEFT(Y297,2)="HA",LEFT(Y297,2)="VK",LEFT(Z297,2)="TO"),0,W297),IF(X297="M3",VLOOKUP(Z297,Data!A:B,2,0)*W297,IF(AND(OR(X297="KEER",X297="STUK"),OR(LEFT(Y297,2)="LE",LEFT(Y297,2)="EL",LEFT(Y297,2)="LV")),VLOOKUP(Z297,Data!A:B,2,0)*W297,IF(X297="MAAND",IF(LEFT(Z297,2)="AB",IF(OR(LEFT(Y297,3)="AB ",LEFT(Y297,3)="ABW"),0,VLOOKUP(Z297,Data!A:B,2,0)*W297*VLOOKUP(AJ297,Data!G:H,2,0)*((N297-M297+1)/30.4)),0),0)))))</f>
        <v>24.453289473684215</v>
      </c>
      <c r="AU297" s="62">
        <f t="shared" si="28"/>
        <v>11.98</v>
      </c>
      <c r="AV297" s="62">
        <f t="shared" si="29"/>
        <v>0</v>
      </c>
      <c r="AW297" s="47" t="str">
        <f>IFERROR(VLOOKUP(AS297,Data!M:S,2,0),"nee")</f>
        <v>ja</v>
      </c>
      <c r="AX297" s="63">
        <f>IF(facturen[[#This Row],[TNO gecertificeerd]]="nee",0,VLOOKUP(AS297,Data!M:S,3,0)*(AT297/1000))</f>
        <v>0</v>
      </c>
      <c r="AY297" s="63">
        <f>IF(facturen[[#This Row],[TNO gecertificeerd]]="nee",0,VLOOKUP(AS297,Data!M:S,4,0)*AT297)</f>
        <v>1.2226644736842109</v>
      </c>
      <c r="AZ297" s="63">
        <f>IF(facturen[[#This Row],[TNO gecertificeerd]]="nee",0,VLOOKUP(AS297,Data!M:S,5,0)*AT297)</f>
        <v>8.8031842105263163</v>
      </c>
      <c r="BA297" s="63">
        <f>IF(facturen[[#This Row],[TNO gecertificeerd]]="nee",0,VLOOKUP(AS297,Data!M:S,6,0)*AT297)</f>
        <v>9.0477171052631586</v>
      </c>
      <c r="BB297" s="63">
        <f>IF(facturen[[#This Row],[TNO gecertificeerd]]="nee",0,VLOOKUP(AS297,Data!M:S,7,0)*AT297)</f>
        <v>5.3797236842105276</v>
      </c>
    </row>
    <row r="298" spans="1:54" x14ac:dyDescent="0.2">
      <c r="A298">
        <v>474431</v>
      </c>
      <c r="B298">
        <v>474508</v>
      </c>
      <c r="C298" t="s">
        <v>243</v>
      </c>
      <c r="D298" t="s">
        <v>257</v>
      </c>
      <c r="E298" t="s">
        <v>56</v>
      </c>
      <c r="F298">
        <v>1</v>
      </c>
      <c r="G298" t="s">
        <v>243</v>
      </c>
      <c r="H298" t="s">
        <v>244</v>
      </c>
      <c r="I298" t="s">
        <v>245</v>
      </c>
      <c r="J298" t="s">
        <v>246</v>
      </c>
      <c r="K298" t="s">
        <v>439</v>
      </c>
      <c r="L298" t="s">
        <v>413</v>
      </c>
      <c r="M298" s="57">
        <v>44501</v>
      </c>
      <c r="N298" s="57">
        <v>44530</v>
      </c>
      <c r="O298" t="s">
        <v>248</v>
      </c>
      <c r="P298">
        <v>101100</v>
      </c>
      <c r="Q298" t="s">
        <v>303</v>
      </c>
      <c r="R298">
        <v>200301</v>
      </c>
      <c r="S298"/>
      <c r="T298" t="s">
        <v>304</v>
      </c>
      <c r="U298"/>
      <c r="V298" t="s">
        <v>64</v>
      </c>
      <c r="W298">
        <v>1</v>
      </c>
      <c r="X298" t="s">
        <v>625</v>
      </c>
      <c r="Y298" t="s">
        <v>644</v>
      </c>
      <c r="Z298" t="s">
        <v>645</v>
      </c>
      <c r="AA298" t="s">
        <v>68</v>
      </c>
      <c r="AB298" t="s">
        <v>69</v>
      </c>
      <c r="AC298" t="s">
        <v>70</v>
      </c>
      <c r="AD298">
        <v>10</v>
      </c>
      <c r="AE298" t="s">
        <v>646</v>
      </c>
      <c r="AF298">
        <v>11.98</v>
      </c>
      <c r="AG298">
        <v>11.98</v>
      </c>
      <c r="AH298">
        <v>1005004563</v>
      </c>
      <c r="AI298">
        <v>800100</v>
      </c>
      <c r="AJ298" t="s">
        <v>647</v>
      </c>
      <c r="AK298" t="s">
        <v>727</v>
      </c>
      <c r="AL298" t="s">
        <v>72</v>
      </c>
      <c r="AM298" t="s">
        <v>73</v>
      </c>
      <c r="AN298" s="1"/>
      <c r="AO298" s="59">
        <f t="shared" si="30"/>
        <v>11</v>
      </c>
      <c r="AP298" s="59" t="str">
        <f>VLOOKUP(AO298,Data!J:K,2,0)</f>
        <v>November</v>
      </c>
      <c r="AQ298" s="59">
        <f t="shared" si="26"/>
        <v>4</v>
      </c>
      <c r="AR298" s="60">
        <f t="shared" si="27"/>
        <v>2021</v>
      </c>
      <c r="AS298" s="60" t="str">
        <f>VLOOKUP(AD298,Data!D:E,2,0)</f>
        <v>Afval/Restafval</v>
      </c>
      <c r="AT298" s="61">
        <f>IF(X298="TON",IF(OR(LEFT(Z298,2)="TO",LEFT(Y298,2)="HA",Y298="TV ALG TON",Y298="AFVALBEL-TON",Y298="TANKW1-TON"),0,W298*1000),IF(OR(X298="KG",X298="LTR"),IF(OR(LEFT(Y298,2)="R ",LEFT(Y298,2)="HA",LEFT(Y298,2)="VK",LEFT(Z298,2)="TO"),0,W298),IF(X298="M3",VLOOKUP(Z298,Data!A:B,2,0)*W298,IF(AND(OR(X298="KEER",X298="STUK"),OR(LEFT(Y298,2)="LE",LEFT(Y298,2)="EL",LEFT(Y298,2)="LV")),VLOOKUP(Z298,Data!A:B,2,0)*W298,IF(X298="MAAND",IF(LEFT(Z298,2)="AB",IF(OR(LEFT(Y298,3)="AB ",LEFT(Y298,3)="ABW"),0,VLOOKUP(Z298,Data!A:B,2,0)*W298*VLOOKUP(AJ298,Data!G:H,2,0)*((N298-M298+1)/30.4)),0),0)))))</f>
        <v>23.664473684210527</v>
      </c>
      <c r="AU298" s="62">
        <f t="shared" si="28"/>
        <v>11.98</v>
      </c>
      <c r="AV298" s="62">
        <f t="shared" si="29"/>
        <v>0</v>
      </c>
      <c r="AW298" s="47" t="str">
        <f>IFERROR(VLOOKUP(AS298,Data!M:S,2,0),"nee")</f>
        <v>ja</v>
      </c>
      <c r="AX298" s="63">
        <f>IF(facturen[[#This Row],[TNO gecertificeerd]]="nee",0,VLOOKUP(AS298,Data!M:S,3,0)*(AT298/1000))</f>
        <v>0</v>
      </c>
      <c r="AY298" s="63">
        <f>IF(facturen[[#This Row],[TNO gecertificeerd]]="nee",0,VLOOKUP(AS298,Data!M:S,4,0)*AT298)</f>
        <v>1.1832236842105264</v>
      </c>
      <c r="AZ298" s="63">
        <f>IF(facturen[[#This Row],[TNO gecertificeerd]]="nee",0,VLOOKUP(AS298,Data!M:S,5,0)*AT298)</f>
        <v>8.5192105263157902</v>
      </c>
      <c r="BA298" s="63">
        <f>IF(facturen[[#This Row],[TNO gecertificeerd]]="nee",0,VLOOKUP(AS298,Data!M:S,6,0)*AT298)</f>
        <v>8.7558552631578959</v>
      </c>
      <c r="BB298" s="63">
        <f>IF(facturen[[#This Row],[TNO gecertificeerd]]="nee",0,VLOOKUP(AS298,Data!M:S,7,0)*AT298)</f>
        <v>5.2061842105263159</v>
      </c>
    </row>
    <row r="299" spans="1:54" x14ac:dyDescent="0.2">
      <c r="A299">
        <v>474431</v>
      </c>
      <c r="B299">
        <v>474508</v>
      </c>
      <c r="C299" t="s">
        <v>243</v>
      </c>
      <c r="D299" t="s">
        <v>257</v>
      </c>
      <c r="E299" t="s">
        <v>56</v>
      </c>
      <c r="F299">
        <v>1</v>
      </c>
      <c r="G299" t="s">
        <v>243</v>
      </c>
      <c r="H299" t="s">
        <v>244</v>
      </c>
      <c r="I299" t="s">
        <v>245</v>
      </c>
      <c r="J299" t="s">
        <v>246</v>
      </c>
      <c r="K299" t="s">
        <v>439</v>
      </c>
      <c r="L299" t="s">
        <v>413</v>
      </c>
      <c r="M299" s="57">
        <v>44531</v>
      </c>
      <c r="N299" s="57">
        <v>44561</v>
      </c>
      <c r="O299" t="s">
        <v>248</v>
      </c>
      <c r="P299">
        <v>101100</v>
      </c>
      <c r="Q299" t="s">
        <v>303</v>
      </c>
      <c r="R299">
        <v>200301</v>
      </c>
      <c r="S299"/>
      <c r="T299" t="s">
        <v>304</v>
      </c>
      <c r="U299"/>
      <c r="V299" t="s">
        <v>64</v>
      </c>
      <c r="W299">
        <v>1</v>
      </c>
      <c r="X299" t="s">
        <v>625</v>
      </c>
      <c r="Y299" t="s">
        <v>644</v>
      </c>
      <c r="Z299" t="s">
        <v>645</v>
      </c>
      <c r="AA299" t="s">
        <v>68</v>
      </c>
      <c r="AB299" t="s">
        <v>69</v>
      </c>
      <c r="AC299" t="s">
        <v>70</v>
      </c>
      <c r="AD299">
        <v>10</v>
      </c>
      <c r="AE299" t="s">
        <v>646</v>
      </c>
      <c r="AF299">
        <v>11.98</v>
      </c>
      <c r="AG299">
        <v>11.98</v>
      </c>
      <c r="AH299">
        <v>1005092394</v>
      </c>
      <c r="AI299">
        <v>800100</v>
      </c>
      <c r="AJ299" t="s">
        <v>647</v>
      </c>
      <c r="AK299" t="s">
        <v>728</v>
      </c>
      <c r="AL299" t="s">
        <v>72</v>
      </c>
      <c r="AM299" t="s">
        <v>73</v>
      </c>
      <c r="AN299" s="1"/>
      <c r="AO299" s="59">
        <f t="shared" si="30"/>
        <v>12</v>
      </c>
      <c r="AP299" s="59" t="str">
        <f>VLOOKUP(AO299,Data!J:K,2,0)</f>
        <v>December</v>
      </c>
      <c r="AQ299" s="59">
        <f t="shared" si="26"/>
        <v>4</v>
      </c>
      <c r="AR299" s="60">
        <f t="shared" si="27"/>
        <v>2021</v>
      </c>
      <c r="AS299" s="60" t="str">
        <f>VLOOKUP(AD299,Data!D:E,2,0)</f>
        <v>Afval/Restafval</v>
      </c>
      <c r="AT299" s="61">
        <f>IF(X299="TON",IF(OR(LEFT(Z299,2)="TO",LEFT(Y299,2)="HA",Y299="TV ALG TON",Y299="AFVALBEL-TON",Y299="TANKW1-TON"),0,W299*1000),IF(OR(X299="KG",X299="LTR"),IF(OR(LEFT(Y299,2)="R ",LEFT(Y299,2)="HA",LEFT(Y299,2)="VK",LEFT(Z299,2)="TO"),0,W299),IF(X299="M3",VLOOKUP(Z299,Data!A:B,2,0)*W299,IF(AND(OR(X299="KEER",X299="STUK"),OR(LEFT(Y299,2)="LE",LEFT(Y299,2)="EL",LEFT(Y299,2)="LV")),VLOOKUP(Z299,Data!A:B,2,0)*W299,IF(X299="MAAND",IF(LEFT(Z299,2)="AB",IF(OR(LEFT(Y299,3)="AB ",LEFT(Y299,3)="ABW"),0,VLOOKUP(Z299,Data!A:B,2,0)*W299*VLOOKUP(AJ299,Data!G:H,2,0)*((N299-M299+1)/30.4)),0),0)))))</f>
        <v>24.453289473684215</v>
      </c>
      <c r="AU299" s="62">
        <f t="shared" si="28"/>
        <v>11.98</v>
      </c>
      <c r="AV299" s="62">
        <f t="shared" si="29"/>
        <v>0</v>
      </c>
      <c r="AW299" s="47" t="str">
        <f>IFERROR(VLOOKUP(AS299,Data!M:S,2,0),"nee")</f>
        <v>ja</v>
      </c>
      <c r="AX299" s="63">
        <f>IF(facturen[[#This Row],[TNO gecertificeerd]]="nee",0,VLOOKUP(AS299,Data!M:S,3,0)*(AT299/1000))</f>
        <v>0</v>
      </c>
      <c r="AY299" s="63">
        <f>IF(facturen[[#This Row],[TNO gecertificeerd]]="nee",0,VLOOKUP(AS299,Data!M:S,4,0)*AT299)</f>
        <v>1.2226644736842109</v>
      </c>
      <c r="AZ299" s="63">
        <f>IF(facturen[[#This Row],[TNO gecertificeerd]]="nee",0,VLOOKUP(AS299,Data!M:S,5,0)*AT299)</f>
        <v>8.8031842105263163</v>
      </c>
      <c r="BA299" s="63">
        <f>IF(facturen[[#This Row],[TNO gecertificeerd]]="nee",0,VLOOKUP(AS299,Data!M:S,6,0)*AT299)</f>
        <v>9.0477171052631586</v>
      </c>
      <c r="BB299" s="63">
        <f>IF(facturen[[#This Row],[TNO gecertificeerd]]="nee",0,VLOOKUP(AS299,Data!M:S,7,0)*AT299)</f>
        <v>5.3797236842105276</v>
      </c>
    </row>
    <row r="300" spans="1:54" x14ac:dyDescent="0.2">
      <c r="A300">
        <v>474431</v>
      </c>
      <c r="B300">
        <v>474508</v>
      </c>
      <c r="C300" t="s">
        <v>243</v>
      </c>
      <c r="D300" t="s">
        <v>257</v>
      </c>
      <c r="E300" t="s">
        <v>56</v>
      </c>
      <c r="F300">
        <v>1</v>
      </c>
      <c r="G300" t="s">
        <v>243</v>
      </c>
      <c r="H300" t="s">
        <v>244</v>
      </c>
      <c r="I300" t="s">
        <v>245</v>
      </c>
      <c r="J300" t="s">
        <v>246</v>
      </c>
      <c r="K300" t="s">
        <v>439</v>
      </c>
      <c r="L300" t="s">
        <v>658</v>
      </c>
      <c r="M300" s="57">
        <v>44197</v>
      </c>
      <c r="N300" s="57">
        <v>44227</v>
      </c>
      <c r="O300" t="s">
        <v>248</v>
      </c>
      <c r="P300"/>
      <c r="Q300"/>
      <c r="R300"/>
      <c r="S300"/>
      <c r="T300"/>
      <c r="U300"/>
      <c r="V300" t="s">
        <v>64</v>
      </c>
      <c r="W300">
        <v>1</v>
      </c>
      <c r="X300" t="s">
        <v>625</v>
      </c>
      <c r="Y300" t="s">
        <v>659</v>
      </c>
      <c r="Z300" t="s">
        <v>660</v>
      </c>
      <c r="AA300" t="s">
        <v>68</v>
      </c>
      <c r="AB300" t="s">
        <v>69</v>
      </c>
      <c r="AC300" t="s">
        <v>70</v>
      </c>
      <c r="AD300">
        <v>10</v>
      </c>
      <c r="AE300" t="s">
        <v>661</v>
      </c>
      <c r="AF300">
        <v>3.6</v>
      </c>
      <c r="AG300">
        <v>3.6</v>
      </c>
      <c r="AH300">
        <v>1004195045</v>
      </c>
      <c r="AI300">
        <v>800000</v>
      </c>
      <c r="AJ300"/>
      <c r="AK300"/>
      <c r="AL300" t="s">
        <v>72</v>
      </c>
      <c r="AM300" t="s">
        <v>73</v>
      </c>
      <c r="AN300" s="1"/>
      <c r="AO300" s="59">
        <f t="shared" si="30"/>
        <v>1</v>
      </c>
      <c r="AP300" s="59" t="str">
        <f>VLOOKUP(AO300,Data!J:K,2,0)</f>
        <v>Januari</v>
      </c>
      <c r="AQ300" s="59">
        <f t="shared" si="26"/>
        <v>1</v>
      </c>
      <c r="AR300" s="60">
        <f t="shared" si="27"/>
        <v>2021</v>
      </c>
      <c r="AS300" s="60" t="str">
        <f>VLOOKUP(AD300,Data!D:E,2,0)</f>
        <v>Afval/Restafval</v>
      </c>
      <c r="AT300" s="61">
        <f>IF(X300="TON",IF(OR(LEFT(Z300,2)="TO",LEFT(Y300,2)="HA",Y300="TV ALG TON",Y300="AFVALBEL-TON",Y300="TANKW1-TON"),0,W300*1000),IF(OR(X300="KG",X300="LTR"),IF(OR(LEFT(Y300,2)="R ",LEFT(Y300,2)="HA",LEFT(Y300,2)="VK",LEFT(Z300,2)="TO"),0,W300),IF(X300="M3",VLOOKUP(Z300,Data!A:B,2,0)*W300,IF(AND(OR(X300="KEER",X300="STUK"),OR(LEFT(Y300,2)="LE",LEFT(Y300,2)="EL",LEFT(Y300,2)="LV")),VLOOKUP(Z300,Data!A:B,2,0)*W300,IF(X300="MAAND",IF(LEFT(Z300,2)="AB",IF(OR(LEFT(Y300,3)="AB ",LEFT(Y300,3)="ABW"),0,VLOOKUP(Z300,Data!A:B,2,0)*W300*VLOOKUP(AJ300,Data!G:H,2,0)*((N300-M300+1)/30.4)),0),0)))))</f>
        <v>0</v>
      </c>
      <c r="AU300" s="62">
        <f t="shared" si="28"/>
        <v>3.6</v>
      </c>
      <c r="AV300" s="62">
        <f t="shared" si="29"/>
        <v>0</v>
      </c>
      <c r="AW300" s="47" t="str">
        <f>IFERROR(VLOOKUP(AS300,Data!M:S,2,0),"nee")</f>
        <v>ja</v>
      </c>
      <c r="AX300" s="63">
        <f>IF(facturen[[#This Row],[TNO gecertificeerd]]="nee",0,VLOOKUP(AS300,Data!M:S,3,0)*(AT300/1000))</f>
        <v>0</v>
      </c>
      <c r="AY300" s="63">
        <f>IF(facturen[[#This Row],[TNO gecertificeerd]]="nee",0,VLOOKUP(AS300,Data!M:S,4,0)*AT300)</f>
        <v>0</v>
      </c>
      <c r="AZ300" s="63">
        <f>IF(facturen[[#This Row],[TNO gecertificeerd]]="nee",0,VLOOKUP(AS300,Data!M:S,5,0)*AT300)</f>
        <v>0</v>
      </c>
      <c r="BA300" s="63">
        <f>IF(facturen[[#This Row],[TNO gecertificeerd]]="nee",0,VLOOKUP(AS300,Data!M:S,6,0)*AT300)</f>
        <v>0</v>
      </c>
      <c r="BB300" s="63">
        <f>IF(facturen[[#This Row],[TNO gecertificeerd]]="nee",0,VLOOKUP(AS300,Data!M:S,7,0)*AT300)</f>
        <v>0</v>
      </c>
    </row>
    <row r="301" spans="1:54" x14ac:dyDescent="0.2">
      <c r="A301">
        <v>474431</v>
      </c>
      <c r="B301">
        <v>474508</v>
      </c>
      <c r="C301" t="s">
        <v>243</v>
      </c>
      <c r="D301" t="s">
        <v>257</v>
      </c>
      <c r="E301" t="s">
        <v>56</v>
      </c>
      <c r="F301">
        <v>1</v>
      </c>
      <c r="G301" t="s">
        <v>243</v>
      </c>
      <c r="H301" t="s">
        <v>244</v>
      </c>
      <c r="I301" t="s">
        <v>245</v>
      </c>
      <c r="J301" t="s">
        <v>246</v>
      </c>
      <c r="K301" t="s">
        <v>439</v>
      </c>
      <c r="L301" t="s">
        <v>413</v>
      </c>
      <c r="M301" s="57">
        <v>44166</v>
      </c>
      <c r="N301" s="57">
        <v>44196</v>
      </c>
      <c r="O301" t="s">
        <v>248</v>
      </c>
      <c r="P301">
        <v>101100</v>
      </c>
      <c r="Q301" t="s">
        <v>303</v>
      </c>
      <c r="R301">
        <v>200301</v>
      </c>
      <c r="S301"/>
      <c r="T301" t="s">
        <v>304</v>
      </c>
      <c r="U301"/>
      <c r="V301" t="s">
        <v>64</v>
      </c>
      <c r="W301">
        <v>1</v>
      </c>
      <c r="X301" t="s">
        <v>625</v>
      </c>
      <c r="Y301" t="s">
        <v>644</v>
      </c>
      <c r="Z301" t="s">
        <v>645</v>
      </c>
      <c r="AA301" t="s">
        <v>68</v>
      </c>
      <c r="AB301" t="s">
        <v>69</v>
      </c>
      <c r="AC301" t="s">
        <v>70</v>
      </c>
      <c r="AD301">
        <v>10</v>
      </c>
      <c r="AE301" t="s">
        <v>646</v>
      </c>
      <c r="AF301">
        <v>11.98</v>
      </c>
      <c r="AG301">
        <v>11.98</v>
      </c>
      <c r="AH301">
        <v>1004194254</v>
      </c>
      <c r="AI301">
        <v>800100</v>
      </c>
      <c r="AJ301" t="s">
        <v>647</v>
      </c>
      <c r="AK301" t="s">
        <v>718</v>
      </c>
      <c r="AL301" t="s">
        <v>72</v>
      </c>
      <c r="AM301" t="s">
        <v>73</v>
      </c>
      <c r="AN301" s="1"/>
      <c r="AO301" s="59">
        <f t="shared" si="30"/>
        <v>12</v>
      </c>
      <c r="AP301" s="59" t="str">
        <f>VLOOKUP(AO301,Data!J:K,2,0)</f>
        <v>December</v>
      </c>
      <c r="AQ301" s="59">
        <f t="shared" si="26"/>
        <v>4</v>
      </c>
      <c r="AR301" s="60">
        <f t="shared" si="27"/>
        <v>2020</v>
      </c>
      <c r="AS301" s="60" t="str">
        <f>VLOOKUP(AD301,Data!D:E,2,0)</f>
        <v>Afval/Restafval</v>
      </c>
      <c r="AT301" s="61">
        <f>IF(X301="TON",IF(OR(LEFT(Z301,2)="TO",LEFT(Y301,2)="HA",Y301="TV ALG TON",Y301="AFVALBEL-TON",Y301="TANKW1-TON"),0,W301*1000),IF(OR(X301="KG",X301="LTR"),IF(OR(LEFT(Y301,2)="R ",LEFT(Y301,2)="HA",LEFT(Y301,2)="VK",LEFT(Z301,2)="TO"),0,W301),IF(X301="M3",VLOOKUP(Z301,Data!A:B,2,0)*W301,IF(AND(OR(X301="KEER",X301="STUK"),OR(LEFT(Y301,2)="LE",LEFT(Y301,2)="EL",LEFT(Y301,2)="LV")),VLOOKUP(Z301,Data!A:B,2,0)*W301,IF(X301="MAAND",IF(LEFT(Z301,2)="AB",IF(OR(LEFT(Y301,3)="AB ",LEFT(Y301,3)="ABW"),0,VLOOKUP(Z301,Data!A:B,2,0)*W301*VLOOKUP(AJ301,Data!G:H,2,0)*((N301-M301+1)/30.4)),0),0)))))</f>
        <v>24.453289473684215</v>
      </c>
      <c r="AU301" s="62">
        <f t="shared" si="28"/>
        <v>11.98</v>
      </c>
      <c r="AV301" s="62">
        <f t="shared" si="29"/>
        <v>0</v>
      </c>
      <c r="AW301" s="47" t="str">
        <f>IFERROR(VLOOKUP(AS301,Data!M:S,2,0),"nee")</f>
        <v>ja</v>
      </c>
      <c r="AX301" s="63">
        <f>IF(facturen[[#This Row],[TNO gecertificeerd]]="nee",0,VLOOKUP(AS301,Data!M:S,3,0)*(AT301/1000))</f>
        <v>0</v>
      </c>
      <c r="AY301" s="63">
        <f>IF(facturen[[#This Row],[TNO gecertificeerd]]="nee",0,VLOOKUP(AS301,Data!M:S,4,0)*AT301)</f>
        <v>1.2226644736842109</v>
      </c>
      <c r="AZ301" s="63">
        <f>IF(facturen[[#This Row],[TNO gecertificeerd]]="nee",0,VLOOKUP(AS301,Data!M:S,5,0)*AT301)</f>
        <v>8.8031842105263163</v>
      </c>
      <c r="BA301" s="63">
        <f>IF(facturen[[#This Row],[TNO gecertificeerd]]="nee",0,VLOOKUP(AS301,Data!M:S,6,0)*AT301)</f>
        <v>9.0477171052631586</v>
      </c>
      <c r="BB301" s="63">
        <f>IF(facturen[[#This Row],[TNO gecertificeerd]]="nee",0,VLOOKUP(AS301,Data!M:S,7,0)*AT301)</f>
        <v>5.3797236842105276</v>
      </c>
    </row>
    <row r="302" spans="1:54" x14ac:dyDescent="0.2">
      <c r="A302">
        <v>474431</v>
      </c>
      <c r="B302">
        <v>474509</v>
      </c>
      <c r="C302" t="s">
        <v>250</v>
      </c>
      <c r="D302" t="s">
        <v>257</v>
      </c>
      <c r="E302" t="s">
        <v>56</v>
      </c>
      <c r="F302">
        <v>1</v>
      </c>
      <c r="G302" t="s">
        <v>251</v>
      </c>
      <c r="H302" t="s">
        <v>252</v>
      </c>
      <c r="I302" t="s">
        <v>253</v>
      </c>
      <c r="J302" t="s">
        <v>90</v>
      </c>
      <c r="K302" t="s">
        <v>729</v>
      </c>
      <c r="L302" t="s">
        <v>413</v>
      </c>
      <c r="M302" s="57">
        <v>44228</v>
      </c>
      <c r="N302" s="57">
        <v>44255</v>
      </c>
      <c r="O302" t="s">
        <v>255</v>
      </c>
      <c r="P302">
        <v>101100</v>
      </c>
      <c r="Q302" t="s">
        <v>303</v>
      </c>
      <c r="R302">
        <v>200301</v>
      </c>
      <c r="S302"/>
      <c r="T302" t="s">
        <v>304</v>
      </c>
      <c r="U302"/>
      <c r="V302" t="s">
        <v>64</v>
      </c>
      <c r="W302">
        <v>1</v>
      </c>
      <c r="X302" t="s">
        <v>625</v>
      </c>
      <c r="Y302" t="s">
        <v>644</v>
      </c>
      <c r="Z302" t="s">
        <v>645</v>
      </c>
      <c r="AA302" t="s">
        <v>68</v>
      </c>
      <c r="AB302" t="s">
        <v>69</v>
      </c>
      <c r="AC302" t="s">
        <v>70</v>
      </c>
      <c r="AD302">
        <v>10</v>
      </c>
      <c r="AE302" t="s">
        <v>646</v>
      </c>
      <c r="AF302">
        <v>11.98</v>
      </c>
      <c r="AG302">
        <v>11.98</v>
      </c>
      <c r="AH302">
        <v>1004248111</v>
      </c>
      <c r="AI302">
        <v>800100</v>
      </c>
      <c r="AJ302" t="s">
        <v>647</v>
      </c>
      <c r="AK302" t="s">
        <v>441</v>
      </c>
      <c r="AL302" t="s">
        <v>72</v>
      </c>
      <c r="AM302" t="s">
        <v>73</v>
      </c>
      <c r="AN302" s="1"/>
      <c r="AO302" s="59">
        <f t="shared" si="30"/>
        <v>2</v>
      </c>
      <c r="AP302" s="59" t="str">
        <f>VLOOKUP(AO302,Data!J:K,2,0)</f>
        <v>Februari</v>
      </c>
      <c r="AQ302" s="59">
        <f t="shared" si="26"/>
        <v>1</v>
      </c>
      <c r="AR302" s="60">
        <f t="shared" si="27"/>
        <v>2021</v>
      </c>
      <c r="AS302" s="60" t="str">
        <f>VLOOKUP(AD302,Data!D:E,2,0)</f>
        <v>Afval/Restafval</v>
      </c>
      <c r="AT302" s="61">
        <f>IF(X302="TON",IF(OR(LEFT(Z302,2)="TO",LEFT(Y302,2)="HA",Y302="TV ALG TON",Y302="AFVALBEL-TON",Y302="TANKW1-TON"),0,W302*1000),IF(OR(X302="KG",X302="LTR"),IF(OR(LEFT(Y302,2)="R ",LEFT(Y302,2)="HA",LEFT(Y302,2)="VK",LEFT(Z302,2)="TO"),0,W302),IF(X302="M3",VLOOKUP(Z302,Data!A:B,2,0)*W302,IF(AND(OR(X302="KEER",X302="STUK"),OR(LEFT(Y302,2)="LE",LEFT(Y302,2)="EL",LEFT(Y302,2)="LV")),VLOOKUP(Z302,Data!A:B,2,0)*W302,IF(X302="MAAND",IF(LEFT(Z302,2)="AB",IF(OR(LEFT(Y302,3)="AB ",LEFT(Y302,3)="ABW"),0,VLOOKUP(Z302,Data!A:B,2,0)*W302*VLOOKUP(AJ302,Data!G:H,2,0)*((N302-M302+1)/30.4)),0),0)))))</f>
        <v>22.086842105263159</v>
      </c>
      <c r="AU302" s="62">
        <f t="shared" si="28"/>
        <v>11.98</v>
      </c>
      <c r="AV302" s="62">
        <f t="shared" si="29"/>
        <v>0</v>
      </c>
      <c r="AW302" s="47" t="str">
        <f>IFERROR(VLOOKUP(AS302,Data!M:S,2,0),"nee")</f>
        <v>ja</v>
      </c>
      <c r="AX302" s="63">
        <f>IF(facturen[[#This Row],[TNO gecertificeerd]]="nee",0,VLOOKUP(AS302,Data!M:S,3,0)*(AT302/1000))</f>
        <v>0</v>
      </c>
      <c r="AY302" s="63">
        <f>IF(facturen[[#This Row],[TNO gecertificeerd]]="nee",0,VLOOKUP(AS302,Data!M:S,4,0)*AT302)</f>
        <v>1.1043421052631579</v>
      </c>
      <c r="AZ302" s="63">
        <f>IF(facturen[[#This Row],[TNO gecertificeerd]]="nee",0,VLOOKUP(AS302,Data!M:S,5,0)*AT302)</f>
        <v>7.9512631578947373</v>
      </c>
      <c r="BA302" s="63">
        <f>IF(facturen[[#This Row],[TNO gecertificeerd]]="nee",0,VLOOKUP(AS302,Data!M:S,6,0)*AT302)</f>
        <v>8.1721315789473685</v>
      </c>
      <c r="BB302" s="63">
        <f>IF(facturen[[#This Row],[TNO gecertificeerd]]="nee",0,VLOOKUP(AS302,Data!M:S,7,0)*AT302)</f>
        <v>4.859105263157895</v>
      </c>
    </row>
    <row r="303" spans="1:54" x14ac:dyDescent="0.2">
      <c r="A303">
        <v>474431</v>
      </c>
      <c r="B303">
        <v>474509</v>
      </c>
      <c r="C303" t="s">
        <v>250</v>
      </c>
      <c r="D303" t="s">
        <v>257</v>
      </c>
      <c r="E303" t="s">
        <v>56</v>
      </c>
      <c r="F303">
        <v>1</v>
      </c>
      <c r="G303" t="s">
        <v>251</v>
      </c>
      <c r="H303" t="s">
        <v>252</v>
      </c>
      <c r="I303" t="s">
        <v>253</v>
      </c>
      <c r="J303" t="s">
        <v>90</v>
      </c>
      <c r="K303" t="s">
        <v>729</v>
      </c>
      <c r="L303" t="s">
        <v>413</v>
      </c>
      <c r="M303" s="57">
        <v>44256</v>
      </c>
      <c r="N303" s="57">
        <v>44286</v>
      </c>
      <c r="O303" t="s">
        <v>255</v>
      </c>
      <c r="P303">
        <v>101100</v>
      </c>
      <c r="Q303" t="s">
        <v>303</v>
      </c>
      <c r="R303">
        <v>200301</v>
      </c>
      <c r="S303"/>
      <c r="T303" t="s">
        <v>304</v>
      </c>
      <c r="U303"/>
      <c r="V303" t="s">
        <v>64</v>
      </c>
      <c r="W303">
        <v>1</v>
      </c>
      <c r="X303" t="s">
        <v>625</v>
      </c>
      <c r="Y303" t="s">
        <v>644</v>
      </c>
      <c r="Z303" t="s">
        <v>645</v>
      </c>
      <c r="AA303" t="s">
        <v>68</v>
      </c>
      <c r="AB303" t="s">
        <v>69</v>
      </c>
      <c r="AC303" t="s">
        <v>70</v>
      </c>
      <c r="AD303">
        <v>10</v>
      </c>
      <c r="AE303" t="s">
        <v>646</v>
      </c>
      <c r="AF303">
        <v>11.98</v>
      </c>
      <c r="AG303">
        <v>11.98</v>
      </c>
      <c r="AH303">
        <v>1004318104</v>
      </c>
      <c r="AI303">
        <v>800100</v>
      </c>
      <c r="AJ303" t="s">
        <v>647</v>
      </c>
      <c r="AK303" t="s">
        <v>708</v>
      </c>
      <c r="AL303" t="s">
        <v>72</v>
      </c>
      <c r="AM303" t="s">
        <v>73</v>
      </c>
      <c r="AN303" s="1"/>
      <c r="AO303" s="59">
        <f t="shared" si="30"/>
        <v>3</v>
      </c>
      <c r="AP303" s="59" t="str">
        <f>VLOOKUP(AO303,Data!J:K,2,0)</f>
        <v>Maart</v>
      </c>
      <c r="AQ303" s="59">
        <f t="shared" si="26"/>
        <v>1</v>
      </c>
      <c r="AR303" s="60">
        <f t="shared" si="27"/>
        <v>2021</v>
      </c>
      <c r="AS303" s="60" t="str">
        <f>VLOOKUP(AD303,Data!D:E,2,0)</f>
        <v>Afval/Restafval</v>
      </c>
      <c r="AT303" s="61">
        <f>IF(X303="TON",IF(OR(LEFT(Z303,2)="TO",LEFT(Y303,2)="HA",Y303="TV ALG TON",Y303="AFVALBEL-TON",Y303="TANKW1-TON"),0,W303*1000),IF(OR(X303="KG",X303="LTR"),IF(OR(LEFT(Y303,2)="R ",LEFT(Y303,2)="HA",LEFT(Y303,2)="VK",LEFT(Z303,2)="TO"),0,W303),IF(X303="M3",VLOOKUP(Z303,Data!A:B,2,0)*W303,IF(AND(OR(X303="KEER",X303="STUK"),OR(LEFT(Y303,2)="LE",LEFT(Y303,2)="EL",LEFT(Y303,2)="LV")),VLOOKUP(Z303,Data!A:B,2,0)*W303,IF(X303="MAAND",IF(LEFT(Z303,2)="AB",IF(OR(LEFT(Y303,3)="AB ",LEFT(Y303,3)="ABW"),0,VLOOKUP(Z303,Data!A:B,2,0)*W303*VLOOKUP(AJ303,Data!G:H,2,0)*((N303-M303+1)/30.4)),0),0)))))</f>
        <v>24.453289473684215</v>
      </c>
      <c r="AU303" s="62">
        <f t="shared" si="28"/>
        <v>11.98</v>
      </c>
      <c r="AV303" s="62">
        <f t="shared" si="29"/>
        <v>0</v>
      </c>
      <c r="AW303" s="47" t="str">
        <f>IFERROR(VLOOKUP(AS303,Data!M:S,2,0),"nee")</f>
        <v>ja</v>
      </c>
      <c r="AX303" s="63">
        <f>IF(facturen[[#This Row],[TNO gecertificeerd]]="nee",0,VLOOKUP(AS303,Data!M:S,3,0)*(AT303/1000))</f>
        <v>0</v>
      </c>
      <c r="AY303" s="63">
        <f>IF(facturen[[#This Row],[TNO gecertificeerd]]="nee",0,VLOOKUP(AS303,Data!M:S,4,0)*AT303)</f>
        <v>1.2226644736842109</v>
      </c>
      <c r="AZ303" s="63">
        <f>IF(facturen[[#This Row],[TNO gecertificeerd]]="nee",0,VLOOKUP(AS303,Data!M:S,5,0)*AT303)</f>
        <v>8.8031842105263163</v>
      </c>
      <c r="BA303" s="63">
        <f>IF(facturen[[#This Row],[TNO gecertificeerd]]="nee",0,VLOOKUP(AS303,Data!M:S,6,0)*AT303)</f>
        <v>9.0477171052631586</v>
      </c>
      <c r="BB303" s="63">
        <f>IF(facturen[[#This Row],[TNO gecertificeerd]]="nee",0,VLOOKUP(AS303,Data!M:S,7,0)*AT303)</f>
        <v>5.3797236842105276</v>
      </c>
    </row>
    <row r="304" spans="1:54" x14ac:dyDescent="0.2">
      <c r="A304">
        <v>474431</v>
      </c>
      <c r="B304">
        <v>474509</v>
      </c>
      <c r="C304" t="s">
        <v>250</v>
      </c>
      <c r="D304" t="s">
        <v>257</v>
      </c>
      <c r="E304" t="s">
        <v>56</v>
      </c>
      <c r="F304">
        <v>1</v>
      </c>
      <c r="G304" t="s">
        <v>251</v>
      </c>
      <c r="H304" t="s">
        <v>252</v>
      </c>
      <c r="I304" t="s">
        <v>253</v>
      </c>
      <c r="J304" t="s">
        <v>90</v>
      </c>
      <c r="K304" t="s">
        <v>729</v>
      </c>
      <c r="L304" t="s">
        <v>413</v>
      </c>
      <c r="M304" s="57">
        <v>44287</v>
      </c>
      <c r="N304" s="57">
        <v>44316</v>
      </c>
      <c r="O304" t="s">
        <v>255</v>
      </c>
      <c r="P304">
        <v>101100</v>
      </c>
      <c r="Q304" t="s">
        <v>303</v>
      </c>
      <c r="R304">
        <v>200301</v>
      </c>
      <c r="S304"/>
      <c r="T304" t="s">
        <v>304</v>
      </c>
      <c r="U304"/>
      <c r="V304" t="s">
        <v>64</v>
      </c>
      <c r="W304">
        <v>1</v>
      </c>
      <c r="X304" t="s">
        <v>625</v>
      </c>
      <c r="Y304" t="s">
        <v>644</v>
      </c>
      <c r="Z304" t="s">
        <v>645</v>
      </c>
      <c r="AA304" t="s">
        <v>68</v>
      </c>
      <c r="AB304" t="s">
        <v>69</v>
      </c>
      <c r="AC304" t="s">
        <v>70</v>
      </c>
      <c r="AD304">
        <v>10</v>
      </c>
      <c r="AE304" t="s">
        <v>646</v>
      </c>
      <c r="AF304">
        <v>11.98</v>
      </c>
      <c r="AG304">
        <v>11.98</v>
      </c>
      <c r="AH304">
        <v>1004429006</v>
      </c>
      <c r="AI304">
        <v>800100</v>
      </c>
      <c r="AJ304" t="s">
        <v>647</v>
      </c>
      <c r="AK304" t="s">
        <v>709</v>
      </c>
      <c r="AL304" t="s">
        <v>72</v>
      </c>
      <c r="AM304" t="s">
        <v>73</v>
      </c>
      <c r="AN304" s="1"/>
      <c r="AO304" s="59">
        <f t="shared" si="30"/>
        <v>4</v>
      </c>
      <c r="AP304" s="59" t="str">
        <f>VLOOKUP(AO304,Data!J:K,2,0)</f>
        <v>April</v>
      </c>
      <c r="AQ304" s="59">
        <f t="shared" si="26"/>
        <v>2</v>
      </c>
      <c r="AR304" s="60">
        <f t="shared" si="27"/>
        <v>2021</v>
      </c>
      <c r="AS304" s="60" t="str">
        <f>VLOOKUP(AD304,Data!D:E,2,0)</f>
        <v>Afval/Restafval</v>
      </c>
      <c r="AT304" s="61">
        <f>IF(X304="TON",IF(OR(LEFT(Z304,2)="TO",LEFT(Y304,2)="HA",Y304="TV ALG TON",Y304="AFVALBEL-TON",Y304="TANKW1-TON"),0,W304*1000),IF(OR(X304="KG",X304="LTR"),IF(OR(LEFT(Y304,2)="R ",LEFT(Y304,2)="HA",LEFT(Y304,2)="VK",LEFT(Z304,2)="TO"),0,W304),IF(X304="M3",VLOOKUP(Z304,Data!A:B,2,0)*W304,IF(AND(OR(X304="KEER",X304="STUK"),OR(LEFT(Y304,2)="LE",LEFT(Y304,2)="EL",LEFT(Y304,2)="LV")),VLOOKUP(Z304,Data!A:B,2,0)*W304,IF(X304="MAAND",IF(LEFT(Z304,2)="AB",IF(OR(LEFT(Y304,3)="AB ",LEFT(Y304,3)="ABW"),0,VLOOKUP(Z304,Data!A:B,2,0)*W304*VLOOKUP(AJ304,Data!G:H,2,0)*((N304-M304+1)/30.4)),0),0)))))</f>
        <v>23.664473684210527</v>
      </c>
      <c r="AU304" s="62">
        <f t="shared" si="28"/>
        <v>11.98</v>
      </c>
      <c r="AV304" s="62">
        <f t="shared" si="29"/>
        <v>0</v>
      </c>
      <c r="AW304" s="47" t="str">
        <f>IFERROR(VLOOKUP(AS304,Data!M:S,2,0),"nee")</f>
        <v>ja</v>
      </c>
      <c r="AX304" s="63">
        <f>IF(facturen[[#This Row],[TNO gecertificeerd]]="nee",0,VLOOKUP(AS304,Data!M:S,3,0)*(AT304/1000))</f>
        <v>0</v>
      </c>
      <c r="AY304" s="63">
        <f>IF(facturen[[#This Row],[TNO gecertificeerd]]="nee",0,VLOOKUP(AS304,Data!M:S,4,0)*AT304)</f>
        <v>1.1832236842105264</v>
      </c>
      <c r="AZ304" s="63">
        <f>IF(facturen[[#This Row],[TNO gecertificeerd]]="nee",0,VLOOKUP(AS304,Data!M:S,5,0)*AT304)</f>
        <v>8.5192105263157902</v>
      </c>
      <c r="BA304" s="63">
        <f>IF(facturen[[#This Row],[TNO gecertificeerd]]="nee",0,VLOOKUP(AS304,Data!M:S,6,0)*AT304)</f>
        <v>8.7558552631578959</v>
      </c>
      <c r="BB304" s="63">
        <f>IF(facturen[[#This Row],[TNO gecertificeerd]]="nee",0,VLOOKUP(AS304,Data!M:S,7,0)*AT304)</f>
        <v>5.2061842105263159</v>
      </c>
    </row>
    <row r="305" spans="1:54" x14ac:dyDescent="0.2">
      <c r="A305">
        <v>474431</v>
      </c>
      <c r="B305">
        <v>474509</v>
      </c>
      <c r="C305" t="s">
        <v>250</v>
      </c>
      <c r="D305" t="s">
        <v>257</v>
      </c>
      <c r="E305" t="s">
        <v>56</v>
      </c>
      <c r="F305">
        <v>1</v>
      </c>
      <c r="G305" t="s">
        <v>251</v>
      </c>
      <c r="H305" t="s">
        <v>252</v>
      </c>
      <c r="I305" t="s">
        <v>253</v>
      </c>
      <c r="J305" t="s">
        <v>90</v>
      </c>
      <c r="K305" t="s">
        <v>729</v>
      </c>
      <c r="L305" t="s">
        <v>413</v>
      </c>
      <c r="M305" s="57">
        <v>44317</v>
      </c>
      <c r="N305" s="57">
        <v>44347</v>
      </c>
      <c r="O305" t="s">
        <v>255</v>
      </c>
      <c r="P305">
        <v>101100</v>
      </c>
      <c r="Q305" t="s">
        <v>303</v>
      </c>
      <c r="R305">
        <v>200301</v>
      </c>
      <c r="S305"/>
      <c r="T305" t="s">
        <v>304</v>
      </c>
      <c r="U305"/>
      <c r="V305" t="s">
        <v>64</v>
      </c>
      <c r="W305">
        <v>1</v>
      </c>
      <c r="X305" t="s">
        <v>625</v>
      </c>
      <c r="Y305" t="s">
        <v>644</v>
      </c>
      <c r="Z305" t="s">
        <v>645</v>
      </c>
      <c r="AA305" t="s">
        <v>68</v>
      </c>
      <c r="AB305" t="s">
        <v>69</v>
      </c>
      <c r="AC305" t="s">
        <v>70</v>
      </c>
      <c r="AD305">
        <v>10</v>
      </c>
      <c r="AE305" t="s">
        <v>646</v>
      </c>
      <c r="AF305">
        <v>11.98</v>
      </c>
      <c r="AG305">
        <v>11.98</v>
      </c>
      <c r="AH305">
        <v>1004493829</v>
      </c>
      <c r="AI305">
        <v>800100</v>
      </c>
      <c r="AJ305" t="s">
        <v>647</v>
      </c>
      <c r="AK305" t="s">
        <v>710</v>
      </c>
      <c r="AL305" t="s">
        <v>72</v>
      </c>
      <c r="AM305" t="s">
        <v>73</v>
      </c>
      <c r="AN305" s="1"/>
      <c r="AO305" s="59">
        <f t="shared" si="30"/>
        <v>5</v>
      </c>
      <c r="AP305" s="59" t="str">
        <f>VLOOKUP(AO305,Data!J:K,2,0)</f>
        <v>Mei</v>
      </c>
      <c r="AQ305" s="59">
        <f t="shared" si="26"/>
        <v>2</v>
      </c>
      <c r="AR305" s="60">
        <f t="shared" si="27"/>
        <v>2021</v>
      </c>
      <c r="AS305" s="60" t="str">
        <f>VLOOKUP(AD305,Data!D:E,2,0)</f>
        <v>Afval/Restafval</v>
      </c>
      <c r="AT305" s="61">
        <f>IF(X305="TON",IF(OR(LEFT(Z305,2)="TO",LEFT(Y305,2)="HA",Y305="TV ALG TON",Y305="AFVALBEL-TON",Y305="TANKW1-TON"),0,W305*1000),IF(OR(X305="KG",X305="LTR"),IF(OR(LEFT(Y305,2)="R ",LEFT(Y305,2)="HA",LEFT(Y305,2)="VK",LEFT(Z305,2)="TO"),0,W305),IF(X305="M3",VLOOKUP(Z305,Data!A:B,2,0)*W305,IF(AND(OR(X305="KEER",X305="STUK"),OR(LEFT(Y305,2)="LE",LEFT(Y305,2)="EL",LEFT(Y305,2)="LV")),VLOOKUP(Z305,Data!A:B,2,0)*W305,IF(X305="MAAND",IF(LEFT(Z305,2)="AB",IF(OR(LEFT(Y305,3)="AB ",LEFT(Y305,3)="ABW"),0,VLOOKUP(Z305,Data!A:B,2,0)*W305*VLOOKUP(AJ305,Data!G:H,2,0)*((N305-M305+1)/30.4)),0),0)))))</f>
        <v>24.453289473684215</v>
      </c>
      <c r="AU305" s="62">
        <f t="shared" si="28"/>
        <v>11.98</v>
      </c>
      <c r="AV305" s="62">
        <f t="shared" si="29"/>
        <v>0</v>
      </c>
      <c r="AW305" s="47" t="str">
        <f>IFERROR(VLOOKUP(AS305,Data!M:S,2,0),"nee")</f>
        <v>ja</v>
      </c>
      <c r="AX305" s="63">
        <f>IF(facturen[[#This Row],[TNO gecertificeerd]]="nee",0,VLOOKUP(AS305,Data!M:S,3,0)*(AT305/1000))</f>
        <v>0</v>
      </c>
      <c r="AY305" s="63">
        <f>IF(facturen[[#This Row],[TNO gecertificeerd]]="nee",0,VLOOKUP(AS305,Data!M:S,4,0)*AT305)</f>
        <v>1.2226644736842109</v>
      </c>
      <c r="AZ305" s="63">
        <f>IF(facturen[[#This Row],[TNO gecertificeerd]]="nee",0,VLOOKUP(AS305,Data!M:S,5,0)*AT305)</f>
        <v>8.8031842105263163</v>
      </c>
      <c r="BA305" s="63">
        <f>IF(facturen[[#This Row],[TNO gecertificeerd]]="nee",0,VLOOKUP(AS305,Data!M:S,6,0)*AT305)</f>
        <v>9.0477171052631586</v>
      </c>
      <c r="BB305" s="63">
        <f>IF(facturen[[#This Row],[TNO gecertificeerd]]="nee",0,VLOOKUP(AS305,Data!M:S,7,0)*AT305)</f>
        <v>5.3797236842105276</v>
      </c>
    </row>
    <row r="306" spans="1:54" x14ac:dyDescent="0.2">
      <c r="A306">
        <v>474431</v>
      </c>
      <c r="B306">
        <v>474509</v>
      </c>
      <c r="C306" t="s">
        <v>250</v>
      </c>
      <c r="D306" t="s">
        <v>257</v>
      </c>
      <c r="E306" t="s">
        <v>56</v>
      </c>
      <c r="F306">
        <v>1</v>
      </c>
      <c r="G306" t="s">
        <v>251</v>
      </c>
      <c r="H306" t="s">
        <v>252</v>
      </c>
      <c r="I306" t="s">
        <v>253</v>
      </c>
      <c r="J306" t="s">
        <v>90</v>
      </c>
      <c r="K306" t="s">
        <v>729</v>
      </c>
      <c r="L306" t="s">
        <v>413</v>
      </c>
      <c r="M306" s="57">
        <v>44348</v>
      </c>
      <c r="N306" s="57">
        <v>44377</v>
      </c>
      <c r="O306" t="s">
        <v>255</v>
      </c>
      <c r="P306">
        <v>101100</v>
      </c>
      <c r="Q306" t="s">
        <v>303</v>
      </c>
      <c r="R306">
        <v>200301</v>
      </c>
      <c r="S306"/>
      <c r="T306" t="s">
        <v>304</v>
      </c>
      <c r="U306"/>
      <c r="V306" t="s">
        <v>64</v>
      </c>
      <c r="W306">
        <v>1</v>
      </c>
      <c r="X306" t="s">
        <v>625</v>
      </c>
      <c r="Y306" t="s">
        <v>644</v>
      </c>
      <c r="Z306" t="s">
        <v>645</v>
      </c>
      <c r="AA306" t="s">
        <v>68</v>
      </c>
      <c r="AB306" t="s">
        <v>69</v>
      </c>
      <c r="AC306" t="s">
        <v>70</v>
      </c>
      <c r="AD306">
        <v>10</v>
      </c>
      <c r="AE306" t="s">
        <v>646</v>
      </c>
      <c r="AF306">
        <v>11.98</v>
      </c>
      <c r="AG306">
        <v>11.98</v>
      </c>
      <c r="AH306">
        <v>1004542502</v>
      </c>
      <c r="AI306">
        <v>800100</v>
      </c>
      <c r="AJ306" t="s">
        <v>647</v>
      </c>
      <c r="AK306" t="s">
        <v>711</v>
      </c>
      <c r="AL306" t="s">
        <v>72</v>
      </c>
      <c r="AM306" t="s">
        <v>73</v>
      </c>
      <c r="AN306" s="1"/>
      <c r="AO306" s="59">
        <f t="shared" si="30"/>
        <v>6</v>
      </c>
      <c r="AP306" s="59" t="str">
        <f>VLOOKUP(AO306,Data!J:K,2,0)</f>
        <v>Juni</v>
      </c>
      <c r="AQ306" s="59">
        <f t="shared" si="26"/>
        <v>2</v>
      </c>
      <c r="AR306" s="60">
        <f t="shared" si="27"/>
        <v>2021</v>
      </c>
      <c r="AS306" s="60" t="str">
        <f>VLOOKUP(AD306,Data!D:E,2,0)</f>
        <v>Afval/Restafval</v>
      </c>
      <c r="AT306" s="61">
        <f>IF(X306="TON",IF(OR(LEFT(Z306,2)="TO",LEFT(Y306,2)="HA",Y306="TV ALG TON",Y306="AFVALBEL-TON",Y306="TANKW1-TON"),0,W306*1000),IF(OR(X306="KG",X306="LTR"),IF(OR(LEFT(Y306,2)="R ",LEFT(Y306,2)="HA",LEFT(Y306,2)="VK",LEFT(Z306,2)="TO"),0,W306),IF(X306="M3",VLOOKUP(Z306,Data!A:B,2,0)*W306,IF(AND(OR(X306="KEER",X306="STUK"),OR(LEFT(Y306,2)="LE",LEFT(Y306,2)="EL",LEFT(Y306,2)="LV")),VLOOKUP(Z306,Data!A:B,2,0)*W306,IF(X306="MAAND",IF(LEFT(Z306,2)="AB",IF(OR(LEFT(Y306,3)="AB ",LEFT(Y306,3)="ABW"),0,VLOOKUP(Z306,Data!A:B,2,0)*W306*VLOOKUP(AJ306,Data!G:H,2,0)*((N306-M306+1)/30.4)),0),0)))))</f>
        <v>23.664473684210527</v>
      </c>
      <c r="AU306" s="62">
        <f t="shared" si="28"/>
        <v>11.98</v>
      </c>
      <c r="AV306" s="62">
        <f t="shared" si="29"/>
        <v>0</v>
      </c>
      <c r="AW306" s="47" t="str">
        <f>IFERROR(VLOOKUP(AS306,Data!M:S,2,0),"nee")</f>
        <v>ja</v>
      </c>
      <c r="AX306" s="63">
        <f>IF(facturen[[#This Row],[TNO gecertificeerd]]="nee",0,VLOOKUP(AS306,Data!M:S,3,0)*(AT306/1000))</f>
        <v>0</v>
      </c>
      <c r="AY306" s="63">
        <f>IF(facturen[[#This Row],[TNO gecertificeerd]]="nee",0,VLOOKUP(AS306,Data!M:S,4,0)*AT306)</f>
        <v>1.1832236842105264</v>
      </c>
      <c r="AZ306" s="63">
        <f>IF(facturen[[#This Row],[TNO gecertificeerd]]="nee",0,VLOOKUP(AS306,Data!M:S,5,0)*AT306)</f>
        <v>8.5192105263157902</v>
      </c>
      <c r="BA306" s="63">
        <f>IF(facturen[[#This Row],[TNO gecertificeerd]]="nee",0,VLOOKUP(AS306,Data!M:S,6,0)*AT306)</f>
        <v>8.7558552631578959</v>
      </c>
      <c r="BB306" s="63">
        <f>IF(facturen[[#This Row],[TNO gecertificeerd]]="nee",0,VLOOKUP(AS306,Data!M:S,7,0)*AT306)</f>
        <v>5.2061842105263159</v>
      </c>
    </row>
    <row r="307" spans="1:54" x14ac:dyDescent="0.2">
      <c r="A307">
        <v>474431</v>
      </c>
      <c r="B307">
        <v>474509</v>
      </c>
      <c r="C307" t="s">
        <v>250</v>
      </c>
      <c r="D307" t="s">
        <v>257</v>
      </c>
      <c r="E307" t="s">
        <v>56</v>
      </c>
      <c r="F307">
        <v>1</v>
      </c>
      <c r="G307" t="s">
        <v>251</v>
      </c>
      <c r="H307" t="s">
        <v>252</v>
      </c>
      <c r="I307" t="s">
        <v>253</v>
      </c>
      <c r="J307" t="s">
        <v>90</v>
      </c>
      <c r="K307" t="s">
        <v>729</v>
      </c>
      <c r="L307" t="s">
        <v>413</v>
      </c>
      <c r="M307" s="57">
        <v>44378</v>
      </c>
      <c r="N307" s="57">
        <v>44408</v>
      </c>
      <c r="O307" t="s">
        <v>255</v>
      </c>
      <c r="P307">
        <v>101100</v>
      </c>
      <c r="Q307" t="s">
        <v>303</v>
      </c>
      <c r="R307">
        <v>200301</v>
      </c>
      <c r="S307"/>
      <c r="T307" t="s">
        <v>304</v>
      </c>
      <c r="U307"/>
      <c r="V307" t="s">
        <v>64</v>
      </c>
      <c r="W307">
        <v>1</v>
      </c>
      <c r="X307" t="s">
        <v>625</v>
      </c>
      <c r="Y307" t="s">
        <v>644</v>
      </c>
      <c r="Z307" t="s">
        <v>645</v>
      </c>
      <c r="AA307" t="s">
        <v>68</v>
      </c>
      <c r="AB307" t="s">
        <v>69</v>
      </c>
      <c r="AC307" t="s">
        <v>70</v>
      </c>
      <c r="AD307">
        <v>10</v>
      </c>
      <c r="AE307" t="s">
        <v>646</v>
      </c>
      <c r="AF307">
        <v>11.98</v>
      </c>
      <c r="AG307">
        <v>11.98</v>
      </c>
      <c r="AH307">
        <v>1004659075</v>
      </c>
      <c r="AI307">
        <v>800100</v>
      </c>
      <c r="AJ307" t="s">
        <v>647</v>
      </c>
      <c r="AK307" t="s">
        <v>712</v>
      </c>
      <c r="AL307" t="s">
        <v>72</v>
      </c>
      <c r="AM307" t="s">
        <v>73</v>
      </c>
      <c r="AN307" s="1"/>
      <c r="AO307" s="59">
        <f t="shared" si="30"/>
        <v>7</v>
      </c>
      <c r="AP307" s="59" t="str">
        <f>VLOOKUP(AO307,Data!J:K,2,0)</f>
        <v>Juli</v>
      </c>
      <c r="AQ307" s="59">
        <f t="shared" si="26"/>
        <v>3</v>
      </c>
      <c r="AR307" s="60">
        <f t="shared" si="27"/>
        <v>2021</v>
      </c>
      <c r="AS307" s="60" t="str">
        <f>VLOOKUP(AD307,Data!D:E,2,0)</f>
        <v>Afval/Restafval</v>
      </c>
      <c r="AT307" s="61">
        <f>IF(X307="TON",IF(OR(LEFT(Z307,2)="TO",LEFT(Y307,2)="HA",Y307="TV ALG TON",Y307="AFVALBEL-TON",Y307="TANKW1-TON"),0,W307*1000),IF(OR(X307="KG",X307="LTR"),IF(OR(LEFT(Y307,2)="R ",LEFT(Y307,2)="HA",LEFT(Y307,2)="VK",LEFT(Z307,2)="TO"),0,W307),IF(X307="M3",VLOOKUP(Z307,Data!A:B,2,0)*W307,IF(AND(OR(X307="KEER",X307="STUK"),OR(LEFT(Y307,2)="LE",LEFT(Y307,2)="EL",LEFT(Y307,2)="LV")),VLOOKUP(Z307,Data!A:B,2,0)*W307,IF(X307="MAAND",IF(LEFT(Z307,2)="AB",IF(OR(LEFT(Y307,3)="AB ",LEFT(Y307,3)="ABW"),0,VLOOKUP(Z307,Data!A:B,2,0)*W307*VLOOKUP(AJ307,Data!G:H,2,0)*((N307-M307+1)/30.4)),0),0)))))</f>
        <v>24.453289473684215</v>
      </c>
      <c r="AU307" s="62">
        <f t="shared" si="28"/>
        <v>11.98</v>
      </c>
      <c r="AV307" s="62">
        <f t="shared" si="29"/>
        <v>0</v>
      </c>
      <c r="AW307" s="47" t="str">
        <f>IFERROR(VLOOKUP(AS307,Data!M:S,2,0),"nee")</f>
        <v>ja</v>
      </c>
      <c r="AX307" s="63">
        <f>IF(facturen[[#This Row],[TNO gecertificeerd]]="nee",0,VLOOKUP(AS307,Data!M:S,3,0)*(AT307/1000))</f>
        <v>0</v>
      </c>
      <c r="AY307" s="63">
        <f>IF(facturen[[#This Row],[TNO gecertificeerd]]="nee",0,VLOOKUP(AS307,Data!M:S,4,0)*AT307)</f>
        <v>1.2226644736842109</v>
      </c>
      <c r="AZ307" s="63">
        <f>IF(facturen[[#This Row],[TNO gecertificeerd]]="nee",0,VLOOKUP(AS307,Data!M:S,5,0)*AT307)</f>
        <v>8.8031842105263163</v>
      </c>
      <c r="BA307" s="63">
        <f>IF(facturen[[#This Row],[TNO gecertificeerd]]="nee",0,VLOOKUP(AS307,Data!M:S,6,0)*AT307)</f>
        <v>9.0477171052631586</v>
      </c>
      <c r="BB307" s="63">
        <f>IF(facturen[[#This Row],[TNO gecertificeerd]]="nee",0,VLOOKUP(AS307,Data!M:S,7,0)*AT307)</f>
        <v>5.3797236842105276</v>
      </c>
    </row>
    <row r="308" spans="1:54" x14ac:dyDescent="0.2">
      <c r="A308">
        <v>474431</v>
      </c>
      <c r="B308">
        <v>474509</v>
      </c>
      <c r="C308" t="s">
        <v>250</v>
      </c>
      <c r="D308" t="s">
        <v>257</v>
      </c>
      <c r="E308" t="s">
        <v>56</v>
      </c>
      <c r="F308">
        <v>1</v>
      </c>
      <c r="G308" t="s">
        <v>251</v>
      </c>
      <c r="H308" t="s">
        <v>252</v>
      </c>
      <c r="I308" t="s">
        <v>253</v>
      </c>
      <c r="J308" t="s">
        <v>90</v>
      </c>
      <c r="K308" t="s">
        <v>729</v>
      </c>
      <c r="L308" t="s">
        <v>413</v>
      </c>
      <c r="M308" s="57">
        <v>44409</v>
      </c>
      <c r="N308" s="57">
        <v>44439</v>
      </c>
      <c r="O308" t="s">
        <v>255</v>
      </c>
      <c r="P308">
        <v>101100</v>
      </c>
      <c r="Q308" t="s">
        <v>303</v>
      </c>
      <c r="R308">
        <v>200301</v>
      </c>
      <c r="S308"/>
      <c r="T308" t="s">
        <v>304</v>
      </c>
      <c r="U308"/>
      <c r="V308" t="s">
        <v>64</v>
      </c>
      <c r="W308">
        <v>1</v>
      </c>
      <c r="X308" t="s">
        <v>625</v>
      </c>
      <c r="Y308" t="s">
        <v>644</v>
      </c>
      <c r="Z308" t="s">
        <v>645</v>
      </c>
      <c r="AA308" t="s">
        <v>68</v>
      </c>
      <c r="AB308" t="s">
        <v>69</v>
      </c>
      <c r="AC308" t="s">
        <v>70</v>
      </c>
      <c r="AD308">
        <v>10</v>
      </c>
      <c r="AE308" t="s">
        <v>646</v>
      </c>
      <c r="AF308">
        <v>11.98</v>
      </c>
      <c r="AG308">
        <v>11.98</v>
      </c>
      <c r="AH308">
        <v>1004731850</v>
      </c>
      <c r="AI308">
        <v>800100</v>
      </c>
      <c r="AJ308" t="s">
        <v>647</v>
      </c>
      <c r="AK308" t="s">
        <v>713</v>
      </c>
      <c r="AL308" t="s">
        <v>72</v>
      </c>
      <c r="AM308" t="s">
        <v>73</v>
      </c>
      <c r="AN308" s="1"/>
      <c r="AO308" s="59">
        <f t="shared" si="30"/>
        <v>8</v>
      </c>
      <c r="AP308" s="59" t="str">
        <f>VLOOKUP(AO308,Data!J:K,2,0)</f>
        <v>Augustus</v>
      </c>
      <c r="AQ308" s="59">
        <f t="shared" si="26"/>
        <v>3</v>
      </c>
      <c r="AR308" s="60">
        <f t="shared" si="27"/>
        <v>2021</v>
      </c>
      <c r="AS308" s="60" t="str">
        <f>VLOOKUP(AD308,Data!D:E,2,0)</f>
        <v>Afval/Restafval</v>
      </c>
      <c r="AT308" s="61">
        <f>IF(X308="TON",IF(OR(LEFT(Z308,2)="TO",LEFT(Y308,2)="HA",Y308="TV ALG TON",Y308="AFVALBEL-TON",Y308="TANKW1-TON"),0,W308*1000),IF(OR(X308="KG",X308="LTR"),IF(OR(LEFT(Y308,2)="R ",LEFT(Y308,2)="HA",LEFT(Y308,2)="VK",LEFT(Z308,2)="TO"),0,W308),IF(X308="M3",VLOOKUP(Z308,Data!A:B,2,0)*W308,IF(AND(OR(X308="KEER",X308="STUK"),OR(LEFT(Y308,2)="LE",LEFT(Y308,2)="EL",LEFT(Y308,2)="LV")),VLOOKUP(Z308,Data!A:B,2,0)*W308,IF(X308="MAAND",IF(LEFT(Z308,2)="AB",IF(OR(LEFT(Y308,3)="AB ",LEFT(Y308,3)="ABW"),0,VLOOKUP(Z308,Data!A:B,2,0)*W308*VLOOKUP(AJ308,Data!G:H,2,0)*((N308-M308+1)/30.4)),0),0)))))</f>
        <v>24.453289473684215</v>
      </c>
      <c r="AU308" s="62">
        <f t="shared" si="28"/>
        <v>11.98</v>
      </c>
      <c r="AV308" s="62">
        <f t="shared" si="29"/>
        <v>0</v>
      </c>
      <c r="AW308" s="47" t="str">
        <f>IFERROR(VLOOKUP(AS308,Data!M:S,2,0),"nee")</f>
        <v>ja</v>
      </c>
      <c r="AX308" s="63">
        <f>IF(facturen[[#This Row],[TNO gecertificeerd]]="nee",0,VLOOKUP(AS308,Data!M:S,3,0)*(AT308/1000))</f>
        <v>0</v>
      </c>
      <c r="AY308" s="63">
        <f>IF(facturen[[#This Row],[TNO gecertificeerd]]="nee",0,VLOOKUP(AS308,Data!M:S,4,0)*AT308)</f>
        <v>1.2226644736842109</v>
      </c>
      <c r="AZ308" s="63">
        <f>IF(facturen[[#This Row],[TNO gecertificeerd]]="nee",0,VLOOKUP(AS308,Data!M:S,5,0)*AT308)</f>
        <v>8.8031842105263163</v>
      </c>
      <c r="BA308" s="63">
        <f>IF(facturen[[#This Row],[TNO gecertificeerd]]="nee",0,VLOOKUP(AS308,Data!M:S,6,0)*AT308)</f>
        <v>9.0477171052631586</v>
      </c>
      <c r="BB308" s="63">
        <f>IF(facturen[[#This Row],[TNO gecertificeerd]]="nee",0,VLOOKUP(AS308,Data!M:S,7,0)*AT308)</f>
        <v>5.3797236842105276</v>
      </c>
    </row>
    <row r="309" spans="1:54" x14ac:dyDescent="0.2">
      <c r="A309">
        <v>474431</v>
      </c>
      <c r="B309">
        <v>474509</v>
      </c>
      <c r="C309" t="s">
        <v>250</v>
      </c>
      <c r="D309" t="s">
        <v>257</v>
      </c>
      <c r="E309" t="s">
        <v>56</v>
      </c>
      <c r="F309">
        <v>1</v>
      </c>
      <c r="G309" t="s">
        <v>251</v>
      </c>
      <c r="H309" t="s">
        <v>252</v>
      </c>
      <c r="I309" t="s">
        <v>253</v>
      </c>
      <c r="J309" t="s">
        <v>90</v>
      </c>
      <c r="K309" t="s">
        <v>729</v>
      </c>
      <c r="L309" t="s">
        <v>413</v>
      </c>
      <c r="M309" s="57">
        <v>44440</v>
      </c>
      <c r="N309" s="57">
        <v>44469</v>
      </c>
      <c r="O309" t="s">
        <v>255</v>
      </c>
      <c r="P309">
        <v>101100</v>
      </c>
      <c r="Q309" t="s">
        <v>303</v>
      </c>
      <c r="R309">
        <v>200301</v>
      </c>
      <c r="S309"/>
      <c r="T309" t="s">
        <v>304</v>
      </c>
      <c r="U309"/>
      <c r="V309" t="s">
        <v>64</v>
      </c>
      <c r="W309">
        <v>1</v>
      </c>
      <c r="X309" t="s">
        <v>625</v>
      </c>
      <c r="Y309" t="s">
        <v>644</v>
      </c>
      <c r="Z309" t="s">
        <v>645</v>
      </c>
      <c r="AA309" t="s">
        <v>68</v>
      </c>
      <c r="AB309" t="s">
        <v>69</v>
      </c>
      <c r="AC309" t="s">
        <v>70</v>
      </c>
      <c r="AD309">
        <v>10</v>
      </c>
      <c r="AE309" t="s">
        <v>646</v>
      </c>
      <c r="AF309">
        <v>11.98</v>
      </c>
      <c r="AG309">
        <v>11.98</v>
      </c>
      <c r="AH309">
        <v>1004806489</v>
      </c>
      <c r="AI309">
        <v>800100</v>
      </c>
      <c r="AJ309" t="s">
        <v>647</v>
      </c>
      <c r="AK309" t="s">
        <v>714</v>
      </c>
      <c r="AL309" t="s">
        <v>72</v>
      </c>
      <c r="AM309" t="s">
        <v>73</v>
      </c>
      <c r="AN309" s="1"/>
      <c r="AO309" s="59">
        <f t="shared" si="30"/>
        <v>9</v>
      </c>
      <c r="AP309" s="59" t="str">
        <f>VLOOKUP(AO309,Data!J:K,2,0)</f>
        <v>September</v>
      </c>
      <c r="AQ309" s="59">
        <f t="shared" si="26"/>
        <v>3</v>
      </c>
      <c r="AR309" s="60">
        <f t="shared" si="27"/>
        <v>2021</v>
      </c>
      <c r="AS309" s="60" t="str">
        <f>VLOOKUP(AD309,Data!D:E,2,0)</f>
        <v>Afval/Restafval</v>
      </c>
      <c r="AT309" s="61">
        <f>IF(X309="TON",IF(OR(LEFT(Z309,2)="TO",LEFT(Y309,2)="HA",Y309="TV ALG TON",Y309="AFVALBEL-TON",Y309="TANKW1-TON"),0,W309*1000),IF(OR(X309="KG",X309="LTR"),IF(OR(LEFT(Y309,2)="R ",LEFT(Y309,2)="HA",LEFT(Y309,2)="VK",LEFT(Z309,2)="TO"),0,W309),IF(X309="M3",VLOOKUP(Z309,Data!A:B,2,0)*W309,IF(AND(OR(X309="KEER",X309="STUK"),OR(LEFT(Y309,2)="LE",LEFT(Y309,2)="EL",LEFT(Y309,2)="LV")),VLOOKUP(Z309,Data!A:B,2,0)*W309,IF(X309="MAAND",IF(LEFT(Z309,2)="AB",IF(OR(LEFT(Y309,3)="AB ",LEFT(Y309,3)="ABW"),0,VLOOKUP(Z309,Data!A:B,2,0)*W309*VLOOKUP(AJ309,Data!G:H,2,0)*((N309-M309+1)/30.4)),0),0)))))</f>
        <v>23.664473684210527</v>
      </c>
      <c r="AU309" s="62">
        <f t="shared" si="28"/>
        <v>11.98</v>
      </c>
      <c r="AV309" s="62">
        <f t="shared" si="29"/>
        <v>0</v>
      </c>
      <c r="AW309" s="47" t="str">
        <f>IFERROR(VLOOKUP(AS309,Data!M:S,2,0),"nee")</f>
        <v>ja</v>
      </c>
      <c r="AX309" s="63">
        <f>IF(facturen[[#This Row],[TNO gecertificeerd]]="nee",0,VLOOKUP(AS309,Data!M:S,3,0)*(AT309/1000))</f>
        <v>0</v>
      </c>
      <c r="AY309" s="63">
        <f>IF(facturen[[#This Row],[TNO gecertificeerd]]="nee",0,VLOOKUP(AS309,Data!M:S,4,0)*AT309)</f>
        <v>1.1832236842105264</v>
      </c>
      <c r="AZ309" s="63">
        <f>IF(facturen[[#This Row],[TNO gecertificeerd]]="nee",0,VLOOKUP(AS309,Data!M:S,5,0)*AT309)</f>
        <v>8.5192105263157902</v>
      </c>
      <c r="BA309" s="63">
        <f>IF(facturen[[#This Row],[TNO gecertificeerd]]="nee",0,VLOOKUP(AS309,Data!M:S,6,0)*AT309)</f>
        <v>8.7558552631578959</v>
      </c>
      <c r="BB309" s="63">
        <f>IF(facturen[[#This Row],[TNO gecertificeerd]]="nee",0,VLOOKUP(AS309,Data!M:S,7,0)*AT309)</f>
        <v>5.2061842105263159</v>
      </c>
    </row>
    <row r="310" spans="1:54" x14ac:dyDescent="0.2">
      <c r="A310">
        <v>474431</v>
      </c>
      <c r="B310">
        <v>474509</v>
      </c>
      <c r="C310" t="s">
        <v>250</v>
      </c>
      <c r="D310" t="s">
        <v>257</v>
      </c>
      <c r="E310" t="s">
        <v>56</v>
      </c>
      <c r="F310">
        <v>1</v>
      </c>
      <c r="G310" t="s">
        <v>251</v>
      </c>
      <c r="H310" t="s">
        <v>252</v>
      </c>
      <c r="I310" t="s">
        <v>253</v>
      </c>
      <c r="J310" t="s">
        <v>90</v>
      </c>
      <c r="K310" t="s">
        <v>729</v>
      </c>
      <c r="L310" t="s">
        <v>413</v>
      </c>
      <c r="M310" s="57">
        <v>44470</v>
      </c>
      <c r="N310" s="57">
        <v>44500</v>
      </c>
      <c r="O310" t="s">
        <v>255</v>
      </c>
      <c r="P310">
        <v>101100</v>
      </c>
      <c r="Q310" t="s">
        <v>303</v>
      </c>
      <c r="R310">
        <v>200301</v>
      </c>
      <c r="S310"/>
      <c r="T310" t="s">
        <v>304</v>
      </c>
      <c r="U310"/>
      <c r="V310" t="s">
        <v>64</v>
      </c>
      <c r="W310">
        <v>1</v>
      </c>
      <c r="X310" t="s">
        <v>625</v>
      </c>
      <c r="Y310" t="s">
        <v>644</v>
      </c>
      <c r="Z310" t="s">
        <v>645</v>
      </c>
      <c r="AA310" t="s">
        <v>68</v>
      </c>
      <c r="AB310" t="s">
        <v>69</v>
      </c>
      <c r="AC310" t="s">
        <v>70</v>
      </c>
      <c r="AD310">
        <v>10</v>
      </c>
      <c r="AE310" t="s">
        <v>646</v>
      </c>
      <c r="AF310">
        <v>11.98</v>
      </c>
      <c r="AG310">
        <v>11.98</v>
      </c>
      <c r="AH310">
        <v>1004921702</v>
      </c>
      <c r="AI310">
        <v>800100</v>
      </c>
      <c r="AJ310" t="s">
        <v>647</v>
      </c>
      <c r="AK310" t="s">
        <v>715</v>
      </c>
      <c r="AL310" t="s">
        <v>72</v>
      </c>
      <c r="AM310" t="s">
        <v>73</v>
      </c>
      <c r="AN310" s="1"/>
      <c r="AO310" s="59">
        <f t="shared" si="30"/>
        <v>10</v>
      </c>
      <c r="AP310" s="59" t="str">
        <f>VLOOKUP(AO310,Data!J:K,2,0)</f>
        <v>Oktober</v>
      </c>
      <c r="AQ310" s="59">
        <f t="shared" si="26"/>
        <v>4</v>
      </c>
      <c r="AR310" s="60">
        <f t="shared" si="27"/>
        <v>2021</v>
      </c>
      <c r="AS310" s="60" t="str">
        <f>VLOOKUP(AD310,Data!D:E,2,0)</f>
        <v>Afval/Restafval</v>
      </c>
      <c r="AT310" s="61">
        <f>IF(X310="TON",IF(OR(LEFT(Z310,2)="TO",LEFT(Y310,2)="HA",Y310="TV ALG TON",Y310="AFVALBEL-TON",Y310="TANKW1-TON"),0,W310*1000),IF(OR(X310="KG",X310="LTR"),IF(OR(LEFT(Y310,2)="R ",LEFT(Y310,2)="HA",LEFT(Y310,2)="VK",LEFT(Z310,2)="TO"),0,W310),IF(X310="M3",VLOOKUP(Z310,Data!A:B,2,0)*W310,IF(AND(OR(X310="KEER",X310="STUK"),OR(LEFT(Y310,2)="LE",LEFT(Y310,2)="EL",LEFT(Y310,2)="LV")),VLOOKUP(Z310,Data!A:B,2,0)*W310,IF(X310="MAAND",IF(LEFT(Z310,2)="AB",IF(OR(LEFT(Y310,3)="AB ",LEFT(Y310,3)="ABW"),0,VLOOKUP(Z310,Data!A:B,2,0)*W310*VLOOKUP(AJ310,Data!G:H,2,0)*((N310-M310+1)/30.4)),0),0)))))</f>
        <v>24.453289473684215</v>
      </c>
      <c r="AU310" s="62">
        <f t="shared" si="28"/>
        <v>11.98</v>
      </c>
      <c r="AV310" s="62">
        <f t="shared" si="29"/>
        <v>0</v>
      </c>
      <c r="AW310" s="47" t="str">
        <f>IFERROR(VLOOKUP(AS310,Data!M:S,2,0),"nee")</f>
        <v>ja</v>
      </c>
      <c r="AX310" s="63">
        <f>IF(facturen[[#This Row],[TNO gecertificeerd]]="nee",0,VLOOKUP(AS310,Data!M:S,3,0)*(AT310/1000))</f>
        <v>0</v>
      </c>
      <c r="AY310" s="63">
        <f>IF(facturen[[#This Row],[TNO gecertificeerd]]="nee",0,VLOOKUP(AS310,Data!M:S,4,0)*AT310)</f>
        <v>1.2226644736842109</v>
      </c>
      <c r="AZ310" s="63">
        <f>IF(facturen[[#This Row],[TNO gecertificeerd]]="nee",0,VLOOKUP(AS310,Data!M:S,5,0)*AT310)</f>
        <v>8.8031842105263163</v>
      </c>
      <c r="BA310" s="63">
        <f>IF(facturen[[#This Row],[TNO gecertificeerd]]="nee",0,VLOOKUP(AS310,Data!M:S,6,0)*AT310)</f>
        <v>9.0477171052631586</v>
      </c>
      <c r="BB310" s="63">
        <f>IF(facturen[[#This Row],[TNO gecertificeerd]]="nee",0,VLOOKUP(AS310,Data!M:S,7,0)*AT310)</f>
        <v>5.3797236842105276</v>
      </c>
    </row>
    <row r="311" spans="1:54" x14ac:dyDescent="0.2">
      <c r="A311">
        <v>474431</v>
      </c>
      <c r="B311">
        <v>474509</v>
      </c>
      <c r="C311" t="s">
        <v>250</v>
      </c>
      <c r="D311" t="s">
        <v>257</v>
      </c>
      <c r="E311" t="s">
        <v>56</v>
      </c>
      <c r="F311">
        <v>1</v>
      </c>
      <c r="G311" t="s">
        <v>251</v>
      </c>
      <c r="H311" t="s">
        <v>252</v>
      </c>
      <c r="I311" t="s">
        <v>253</v>
      </c>
      <c r="J311" t="s">
        <v>90</v>
      </c>
      <c r="K311" t="s">
        <v>729</v>
      </c>
      <c r="L311" t="s">
        <v>413</v>
      </c>
      <c r="M311" s="57">
        <v>44501</v>
      </c>
      <c r="N311" s="57">
        <v>44530</v>
      </c>
      <c r="O311" t="s">
        <v>255</v>
      </c>
      <c r="P311">
        <v>101100</v>
      </c>
      <c r="Q311" t="s">
        <v>303</v>
      </c>
      <c r="R311">
        <v>200301</v>
      </c>
      <c r="S311"/>
      <c r="T311" t="s">
        <v>304</v>
      </c>
      <c r="U311"/>
      <c r="V311" t="s">
        <v>64</v>
      </c>
      <c r="W311">
        <v>1</v>
      </c>
      <c r="X311" t="s">
        <v>625</v>
      </c>
      <c r="Y311" t="s">
        <v>644</v>
      </c>
      <c r="Z311" t="s">
        <v>645</v>
      </c>
      <c r="AA311" t="s">
        <v>68</v>
      </c>
      <c r="AB311" t="s">
        <v>69</v>
      </c>
      <c r="AC311" t="s">
        <v>70</v>
      </c>
      <c r="AD311">
        <v>10</v>
      </c>
      <c r="AE311" t="s">
        <v>646</v>
      </c>
      <c r="AF311">
        <v>11.98</v>
      </c>
      <c r="AG311">
        <v>11.98</v>
      </c>
      <c r="AH311">
        <v>1005004563</v>
      </c>
      <c r="AI311">
        <v>800100</v>
      </c>
      <c r="AJ311" t="s">
        <v>647</v>
      </c>
      <c r="AK311" t="s">
        <v>716</v>
      </c>
      <c r="AL311" t="s">
        <v>72</v>
      </c>
      <c r="AM311" t="s">
        <v>73</v>
      </c>
      <c r="AN311" s="1"/>
      <c r="AO311" s="59">
        <f t="shared" si="30"/>
        <v>11</v>
      </c>
      <c r="AP311" s="59" t="str">
        <f>VLOOKUP(AO311,Data!J:K,2,0)</f>
        <v>November</v>
      </c>
      <c r="AQ311" s="59">
        <f t="shared" si="26"/>
        <v>4</v>
      </c>
      <c r="AR311" s="60">
        <f t="shared" si="27"/>
        <v>2021</v>
      </c>
      <c r="AS311" s="60" t="str">
        <f>VLOOKUP(AD311,Data!D:E,2,0)</f>
        <v>Afval/Restafval</v>
      </c>
      <c r="AT311" s="61">
        <f>IF(X311="TON",IF(OR(LEFT(Z311,2)="TO",LEFT(Y311,2)="HA",Y311="TV ALG TON",Y311="AFVALBEL-TON",Y311="TANKW1-TON"),0,W311*1000),IF(OR(X311="KG",X311="LTR"),IF(OR(LEFT(Y311,2)="R ",LEFT(Y311,2)="HA",LEFT(Y311,2)="VK",LEFT(Z311,2)="TO"),0,W311),IF(X311="M3",VLOOKUP(Z311,Data!A:B,2,0)*W311,IF(AND(OR(X311="KEER",X311="STUK"),OR(LEFT(Y311,2)="LE",LEFT(Y311,2)="EL",LEFT(Y311,2)="LV")),VLOOKUP(Z311,Data!A:B,2,0)*W311,IF(X311="MAAND",IF(LEFT(Z311,2)="AB",IF(OR(LEFT(Y311,3)="AB ",LEFT(Y311,3)="ABW"),0,VLOOKUP(Z311,Data!A:B,2,0)*W311*VLOOKUP(AJ311,Data!G:H,2,0)*((N311-M311+1)/30.4)),0),0)))))</f>
        <v>23.664473684210527</v>
      </c>
      <c r="AU311" s="62">
        <f t="shared" si="28"/>
        <v>11.98</v>
      </c>
      <c r="AV311" s="62">
        <f t="shared" si="29"/>
        <v>0</v>
      </c>
      <c r="AW311" s="47" t="str">
        <f>IFERROR(VLOOKUP(AS311,Data!M:S,2,0),"nee")</f>
        <v>ja</v>
      </c>
      <c r="AX311" s="63">
        <f>IF(facturen[[#This Row],[TNO gecertificeerd]]="nee",0,VLOOKUP(AS311,Data!M:S,3,0)*(AT311/1000))</f>
        <v>0</v>
      </c>
      <c r="AY311" s="63">
        <f>IF(facturen[[#This Row],[TNO gecertificeerd]]="nee",0,VLOOKUP(AS311,Data!M:S,4,0)*AT311)</f>
        <v>1.1832236842105264</v>
      </c>
      <c r="AZ311" s="63">
        <f>IF(facturen[[#This Row],[TNO gecertificeerd]]="nee",0,VLOOKUP(AS311,Data!M:S,5,0)*AT311)</f>
        <v>8.5192105263157902</v>
      </c>
      <c r="BA311" s="63">
        <f>IF(facturen[[#This Row],[TNO gecertificeerd]]="nee",0,VLOOKUP(AS311,Data!M:S,6,0)*AT311)</f>
        <v>8.7558552631578959</v>
      </c>
      <c r="BB311" s="63">
        <f>IF(facturen[[#This Row],[TNO gecertificeerd]]="nee",0,VLOOKUP(AS311,Data!M:S,7,0)*AT311)</f>
        <v>5.2061842105263159</v>
      </c>
    </row>
    <row r="312" spans="1:54" x14ac:dyDescent="0.2">
      <c r="A312">
        <v>474431</v>
      </c>
      <c r="B312">
        <v>474509</v>
      </c>
      <c r="C312" t="s">
        <v>250</v>
      </c>
      <c r="D312" t="s">
        <v>257</v>
      </c>
      <c r="E312" t="s">
        <v>56</v>
      </c>
      <c r="F312">
        <v>1</v>
      </c>
      <c r="G312" t="s">
        <v>251</v>
      </c>
      <c r="H312" t="s">
        <v>252</v>
      </c>
      <c r="I312" t="s">
        <v>253</v>
      </c>
      <c r="J312" t="s">
        <v>90</v>
      </c>
      <c r="K312" t="s">
        <v>729</v>
      </c>
      <c r="L312" t="s">
        <v>413</v>
      </c>
      <c r="M312" s="57">
        <v>44531</v>
      </c>
      <c r="N312" s="57">
        <v>44561</v>
      </c>
      <c r="O312" t="s">
        <v>255</v>
      </c>
      <c r="P312">
        <v>101100</v>
      </c>
      <c r="Q312" t="s">
        <v>303</v>
      </c>
      <c r="R312">
        <v>200301</v>
      </c>
      <c r="S312"/>
      <c r="T312" t="s">
        <v>304</v>
      </c>
      <c r="U312"/>
      <c r="V312" t="s">
        <v>64</v>
      </c>
      <c r="W312">
        <v>1</v>
      </c>
      <c r="X312" t="s">
        <v>625</v>
      </c>
      <c r="Y312" t="s">
        <v>644</v>
      </c>
      <c r="Z312" t="s">
        <v>645</v>
      </c>
      <c r="AA312" t="s">
        <v>68</v>
      </c>
      <c r="AB312" t="s">
        <v>69</v>
      </c>
      <c r="AC312" t="s">
        <v>70</v>
      </c>
      <c r="AD312">
        <v>10</v>
      </c>
      <c r="AE312" t="s">
        <v>646</v>
      </c>
      <c r="AF312">
        <v>11.98</v>
      </c>
      <c r="AG312">
        <v>11.98</v>
      </c>
      <c r="AH312">
        <v>1005092394</v>
      </c>
      <c r="AI312">
        <v>800100</v>
      </c>
      <c r="AJ312" t="s">
        <v>647</v>
      </c>
      <c r="AK312" t="s">
        <v>717</v>
      </c>
      <c r="AL312" t="s">
        <v>72</v>
      </c>
      <c r="AM312" t="s">
        <v>73</v>
      </c>
      <c r="AN312" s="1"/>
      <c r="AO312" s="59">
        <f t="shared" si="30"/>
        <v>12</v>
      </c>
      <c r="AP312" s="59" t="str">
        <f>VLOOKUP(AO312,Data!J:K,2,0)</f>
        <v>December</v>
      </c>
      <c r="AQ312" s="59">
        <f t="shared" si="26"/>
        <v>4</v>
      </c>
      <c r="AR312" s="60">
        <f t="shared" si="27"/>
        <v>2021</v>
      </c>
      <c r="AS312" s="60" t="str">
        <f>VLOOKUP(AD312,Data!D:E,2,0)</f>
        <v>Afval/Restafval</v>
      </c>
      <c r="AT312" s="61">
        <f>IF(X312="TON",IF(OR(LEFT(Z312,2)="TO",LEFT(Y312,2)="HA",Y312="TV ALG TON",Y312="AFVALBEL-TON",Y312="TANKW1-TON"),0,W312*1000),IF(OR(X312="KG",X312="LTR"),IF(OR(LEFT(Y312,2)="R ",LEFT(Y312,2)="HA",LEFT(Y312,2)="VK",LEFT(Z312,2)="TO"),0,W312),IF(X312="M3",VLOOKUP(Z312,Data!A:B,2,0)*W312,IF(AND(OR(X312="KEER",X312="STUK"),OR(LEFT(Y312,2)="LE",LEFT(Y312,2)="EL",LEFT(Y312,2)="LV")),VLOOKUP(Z312,Data!A:B,2,0)*W312,IF(X312="MAAND",IF(LEFT(Z312,2)="AB",IF(OR(LEFT(Y312,3)="AB ",LEFT(Y312,3)="ABW"),0,VLOOKUP(Z312,Data!A:B,2,0)*W312*VLOOKUP(AJ312,Data!G:H,2,0)*((N312-M312+1)/30.4)),0),0)))))</f>
        <v>24.453289473684215</v>
      </c>
      <c r="AU312" s="62">
        <f t="shared" si="28"/>
        <v>11.98</v>
      </c>
      <c r="AV312" s="62">
        <f t="shared" si="29"/>
        <v>0</v>
      </c>
      <c r="AW312" s="47" t="str">
        <f>IFERROR(VLOOKUP(AS312,Data!M:S,2,0),"nee")</f>
        <v>ja</v>
      </c>
      <c r="AX312" s="63">
        <f>IF(facturen[[#This Row],[TNO gecertificeerd]]="nee",0,VLOOKUP(AS312,Data!M:S,3,0)*(AT312/1000))</f>
        <v>0</v>
      </c>
      <c r="AY312" s="63">
        <f>IF(facturen[[#This Row],[TNO gecertificeerd]]="nee",0,VLOOKUP(AS312,Data!M:S,4,0)*AT312)</f>
        <v>1.2226644736842109</v>
      </c>
      <c r="AZ312" s="63">
        <f>IF(facturen[[#This Row],[TNO gecertificeerd]]="nee",0,VLOOKUP(AS312,Data!M:S,5,0)*AT312)</f>
        <v>8.8031842105263163</v>
      </c>
      <c r="BA312" s="63">
        <f>IF(facturen[[#This Row],[TNO gecertificeerd]]="nee",0,VLOOKUP(AS312,Data!M:S,6,0)*AT312)</f>
        <v>9.0477171052631586</v>
      </c>
      <c r="BB312" s="63">
        <f>IF(facturen[[#This Row],[TNO gecertificeerd]]="nee",0,VLOOKUP(AS312,Data!M:S,7,0)*AT312)</f>
        <v>5.3797236842105276</v>
      </c>
    </row>
    <row r="313" spans="1:54" x14ac:dyDescent="0.2">
      <c r="A313">
        <v>474431</v>
      </c>
      <c r="B313">
        <v>474509</v>
      </c>
      <c r="C313" t="s">
        <v>250</v>
      </c>
      <c r="D313" t="s">
        <v>257</v>
      </c>
      <c r="E313" t="s">
        <v>56</v>
      </c>
      <c r="F313">
        <v>1</v>
      </c>
      <c r="G313" t="s">
        <v>251</v>
      </c>
      <c r="H313" t="s">
        <v>252</v>
      </c>
      <c r="I313" t="s">
        <v>253</v>
      </c>
      <c r="J313" t="s">
        <v>90</v>
      </c>
      <c r="K313" t="s">
        <v>729</v>
      </c>
      <c r="L313" t="s">
        <v>658</v>
      </c>
      <c r="M313" s="57">
        <v>44197</v>
      </c>
      <c r="N313" s="57">
        <v>44227</v>
      </c>
      <c r="O313" t="s">
        <v>255</v>
      </c>
      <c r="P313"/>
      <c r="Q313"/>
      <c r="R313"/>
      <c r="S313"/>
      <c r="T313"/>
      <c r="U313"/>
      <c r="V313" t="s">
        <v>64</v>
      </c>
      <c r="W313">
        <v>1</v>
      </c>
      <c r="X313" t="s">
        <v>625</v>
      </c>
      <c r="Y313" t="s">
        <v>659</v>
      </c>
      <c r="Z313" t="s">
        <v>660</v>
      </c>
      <c r="AA313" t="s">
        <v>68</v>
      </c>
      <c r="AB313" t="s">
        <v>69</v>
      </c>
      <c r="AC313" t="s">
        <v>70</v>
      </c>
      <c r="AD313">
        <v>10</v>
      </c>
      <c r="AE313" t="s">
        <v>661</v>
      </c>
      <c r="AF313">
        <v>3.6</v>
      </c>
      <c r="AG313">
        <v>3.6</v>
      </c>
      <c r="AH313">
        <v>1004195045</v>
      </c>
      <c r="AI313">
        <v>800000</v>
      </c>
      <c r="AJ313"/>
      <c r="AK313"/>
      <c r="AL313" t="s">
        <v>72</v>
      </c>
      <c r="AM313" t="s">
        <v>73</v>
      </c>
      <c r="AN313" s="1"/>
      <c r="AO313" s="59">
        <f t="shared" si="30"/>
        <v>1</v>
      </c>
      <c r="AP313" s="59" t="str">
        <f>VLOOKUP(AO313,Data!J:K,2,0)</f>
        <v>Januari</v>
      </c>
      <c r="AQ313" s="59">
        <f t="shared" si="26"/>
        <v>1</v>
      </c>
      <c r="AR313" s="60">
        <f t="shared" si="27"/>
        <v>2021</v>
      </c>
      <c r="AS313" s="60" t="str">
        <f>VLOOKUP(AD313,Data!D:E,2,0)</f>
        <v>Afval/Restafval</v>
      </c>
      <c r="AT313" s="61">
        <f>IF(X313="TON",IF(OR(LEFT(Z313,2)="TO",LEFT(Y313,2)="HA",Y313="TV ALG TON",Y313="AFVALBEL-TON",Y313="TANKW1-TON"),0,W313*1000),IF(OR(X313="KG",X313="LTR"),IF(OR(LEFT(Y313,2)="R ",LEFT(Y313,2)="HA",LEFT(Y313,2)="VK",LEFT(Z313,2)="TO"),0,W313),IF(X313="M3",VLOOKUP(Z313,Data!A:B,2,0)*W313,IF(AND(OR(X313="KEER",X313="STUK"),OR(LEFT(Y313,2)="LE",LEFT(Y313,2)="EL",LEFT(Y313,2)="LV")),VLOOKUP(Z313,Data!A:B,2,0)*W313,IF(X313="MAAND",IF(LEFT(Z313,2)="AB",IF(OR(LEFT(Y313,3)="AB ",LEFT(Y313,3)="ABW"),0,VLOOKUP(Z313,Data!A:B,2,0)*W313*VLOOKUP(AJ313,Data!G:H,2,0)*((N313-M313+1)/30.4)),0),0)))))</f>
        <v>0</v>
      </c>
      <c r="AU313" s="62">
        <f t="shared" si="28"/>
        <v>3.6</v>
      </c>
      <c r="AV313" s="62">
        <f t="shared" si="29"/>
        <v>0</v>
      </c>
      <c r="AW313" s="47" t="str">
        <f>IFERROR(VLOOKUP(AS313,Data!M:S,2,0),"nee")</f>
        <v>ja</v>
      </c>
      <c r="AX313" s="63">
        <f>IF(facturen[[#This Row],[TNO gecertificeerd]]="nee",0,VLOOKUP(AS313,Data!M:S,3,0)*(AT313/1000))</f>
        <v>0</v>
      </c>
      <c r="AY313" s="63">
        <f>IF(facturen[[#This Row],[TNO gecertificeerd]]="nee",0,VLOOKUP(AS313,Data!M:S,4,0)*AT313)</f>
        <v>0</v>
      </c>
      <c r="AZ313" s="63">
        <f>IF(facturen[[#This Row],[TNO gecertificeerd]]="nee",0,VLOOKUP(AS313,Data!M:S,5,0)*AT313)</f>
        <v>0</v>
      </c>
      <c r="BA313" s="63">
        <f>IF(facturen[[#This Row],[TNO gecertificeerd]]="nee",0,VLOOKUP(AS313,Data!M:S,6,0)*AT313)</f>
        <v>0</v>
      </c>
      <c r="BB313" s="63">
        <f>IF(facturen[[#This Row],[TNO gecertificeerd]]="nee",0,VLOOKUP(AS313,Data!M:S,7,0)*AT313)</f>
        <v>0</v>
      </c>
    </row>
    <row r="314" spans="1:54" x14ac:dyDescent="0.2">
      <c r="A314">
        <v>474431</v>
      </c>
      <c r="B314">
        <v>474509</v>
      </c>
      <c r="C314" t="s">
        <v>250</v>
      </c>
      <c r="D314" t="s">
        <v>257</v>
      </c>
      <c r="E314" t="s">
        <v>56</v>
      </c>
      <c r="F314">
        <v>1</v>
      </c>
      <c r="G314" t="s">
        <v>251</v>
      </c>
      <c r="H314" t="s">
        <v>252</v>
      </c>
      <c r="I314" t="s">
        <v>253</v>
      </c>
      <c r="J314" t="s">
        <v>90</v>
      </c>
      <c r="K314" t="s">
        <v>729</v>
      </c>
      <c r="L314" t="s">
        <v>413</v>
      </c>
      <c r="M314" s="57">
        <v>44166</v>
      </c>
      <c r="N314" s="57">
        <v>44196</v>
      </c>
      <c r="O314" t="s">
        <v>255</v>
      </c>
      <c r="P314">
        <v>101100</v>
      </c>
      <c r="Q314" t="s">
        <v>303</v>
      </c>
      <c r="R314">
        <v>200301</v>
      </c>
      <c r="S314"/>
      <c r="T314" t="s">
        <v>304</v>
      </c>
      <c r="U314"/>
      <c r="V314" t="s">
        <v>64</v>
      </c>
      <c r="W314">
        <v>1</v>
      </c>
      <c r="X314" t="s">
        <v>625</v>
      </c>
      <c r="Y314" t="s">
        <v>644</v>
      </c>
      <c r="Z314" t="s">
        <v>645</v>
      </c>
      <c r="AA314" t="s">
        <v>68</v>
      </c>
      <c r="AB314" t="s">
        <v>69</v>
      </c>
      <c r="AC314" t="s">
        <v>70</v>
      </c>
      <c r="AD314">
        <v>10</v>
      </c>
      <c r="AE314" t="s">
        <v>646</v>
      </c>
      <c r="AF314">
        <v>11.98</v>
      </c>
      <c r="AG314">
        <v>11.98</v>
      </c>
      <c r="AH314">
        <v>1004194254</v>
      </c>
      <c r="AI314">
        <v>800100</v>
      </c>
      <c r="AJ314" t="s">
        <v>647</v>
      </c>
      <c r="AK314" t="s">
        <v>471</v>
      </c>
      <c r="AL314" t="s">
        <v>72</v>
      </c>
      <c r="AM314" t="s">
        <v>73</v>
      </c>
      <c r="AN314" s="1"/>
      <c r="AO314" s="59">
        <f t="shared" si="30"/>
        <v>12</v>
      </c>
      <c r="AP314" s="59" t="str">
        <f>VLOOKUP(AO314,Data!J:K,2,0)</f>
        <v>December</v>
      </c>
      <c r="AQ314" s="59">
        <f t="shared" si="26"/>
        <v>4</v>
      </c>
      <c r="AR314" s="60">
        <f t="shared" si="27"/>
        <v>2020</v>
      </c>
      <c r="AS314" s="60" t="str">
        <f>VLOOKUP(AD314,Data!D:E,2,0)</f>
        <v>Afval/Restafval</v>
      </c>
      <c r="AT314" s="61">
        <f>IF(X314="TON",IF(OR(LEFT(Z314,2)="TO",LEFT(Y314,2)="HA",Y314="TV ALG TON",Y314="AFVALBEL-TON",Y314="TANKW1-TON"),0,W314*1000),IF(OR(X314="KG",X314="LTR"),IF(OR(LEFT(Y314,2)="R ",LEFT(Y314,2)="HA",LEFT(Y314,2)="VK",LEFT(Z314,2)="TO"),0,W314),IF(X314="M3",VLOOKUP(Z314,Data!A:B,2,0)*W314,IF(AND(OR(X314="KEER",X314="STUK"),OR(LEFT(Y314,2)="LE",LEFT(Y314,2)="EL",LEFT(Y314,2)="LV")),VLOOKUP(Z314,Data!A:B,2,0)*W314,IF(X314="MAAND",IF(LEFT(Z314,2)="AB",IF(OR(LEFT(Y314,3)="AB ",LEFT(Y314,3)="ABW"),0,VLOOKUP(Z314,Data!A:B,2,0)*W314*VLOOKUP(AJ314,Data!G:H,2,0)*((N314-M314+1)/30.4)),0),0)))))</f>
        <v>24.453289473684215</v>
      </c>
      <c r="AU314" s="62">
        <f t="shared" si="28"/>
        <v>11.98</v>
      </c>
      <c r="AV314" s="62">
        <f t="shared" si="29"/>
        <v>0</v>
      </c>
      <c r="AW314" s="47" t="str">
        <f>IFERROR(VLOOKUP(AS314,Data!M:S,2,0),"nee")</f>
        <v>ja</v>
      </c>
      <c r="AX314" s="63">
        <f>IF(facturen[[#This Row],[TNO gecertificeerd]]="nee",0,VLOOKUP(AS314,Data!M:S,3,0)*(AT314/1000))</f>
        <v>0</v>
      </c>
      <c r="AY314" s="63">
        <f>IF(facturen[[#This Row],[TNO gecertificeerd]]="nee",0,VLOOKUP(AS314,Data!M:S,4,0)*AT314)</f>
        <v>1.2226644736842109</v>
      </c>
      <c r="AZ314" s="63">
        <f>IF(facturen[[#This Row],[TNO gecertificeerd]]="nee",0,VLOOKUP(AS314,Data!M:S,5,0)*AT314)</f>
        <v>8.8031842105263163</v>
      </c>
      <c r="BA314" s="63">
        <f>IF(facturen[[#This Row],[TNO gecertificeerd]]="nee",0,VLOOKUP(AS314,Data!M:S,6,0)*AT314)</f>
        <v>9.0477171052631586</v>
      </c>
      <c r="BB314" s="63">
        <f>IF(facturen[[#This Row],[TNO gecertificeerd]]="nee",0,VLOOKUP(AS314,Data!M:S,7,0)*AT314)</f>
        <v>5.3797236842105276</v>
      </c>
    </row>
    <row r="315" spans="1:54" x14ac:dyDescent="0.2">
      <c r="A315">
        <v>474431</v>
      </c>
      <c r="B315">
        <v>474440</v>
      </c>
      <c r="C315" t="s">
        <v>87</v>
      </c>
      <c r="D315" t="s">
        <v>257</v>
      </c>
      <c r="E315" t="s">
        <v>56</v>
      </c>
      <c r="F315">
        <v>1</v>
      </c>
      <c r="G315" t="s">
        <v>87</v>
      </c>
      <c r="H315" t="s">
        <v>88</v>
      </c>
      <c r="I315" t="s">
        <v>89</v>
      </c>
      <c r="J315" t="s">
        <v>90</v>
      </c>
      <c r="K315" t="s">
        <v>730</v>
      </c>
      <c r="L315" t="s">
        <v>345</v>
      </c>
      <c r="M315" s="57">
        <v>44228</v>
      </c>
      <c r="N315" s="57">
        <v>44255</v>
      </c>
      <c r="O315" t="s">
        <v>92</v>
      </c>
      <c r="P315">
        <v>101100</v>
      </c>
      <c r="Q315" t="s">
        <v>303</v>
      </c>
      <c r="R315">
        <v>200301</v>
      </c>
      <c r="S315"/>
      <c r="T315" t="s">
        <v>304</v>
      </c>
      <c r="U315"/>
      <c r="V315" t="s">
        <v>94</v>
      </c>
      <c r="W315">
        <v>1</v>
      </c>
      <c r="X315" t="s">
        <v>625</v>
      </c>
      <c r="Y315" t="s">
        <v>626</v>
      </c>
      <c r="Z315" t="s">
        <v>627</v>
      </c>
      <c r="AA315" t="s">
        <v>68</v>
      </c>
      <c r="AB315" t="s">
        <v>69</v>
      </c>
      <c r="AC315" t="s">
        <v>70</v>
      </c>
      <c r="AD315">
        <v>10</v>
      </c>
      <c r="AE315" t="s">
        <v>628</v>
      </c>
      <c r="AF315">
        <v>104.82</v>
      </c>
      <c r="AG315">
        <v>104.82</v>
      </c>
      <c r="AH315">
        <v>1004248111</v>
      </c>
      <c r="AI315">
        <v>800100</v>
      </c>
      <c r="AJ315" t="s">
        <v>629</v>
      </c>
      <c r="AK315" t="s">
        <v>441</v>
      </c>
      <c r="AL315" t="s">
        <v>72</v>
      </c>
      <c r="AM315" t="s">
        <v>73</v>
      </c>
      <c r="AN315" s="1"/>
      <c r="AO315" s="59">
        <f t="shared" si="30"/>
        <v>2</v>
      </c>
      <c r="AP315" s="59" t="str">
        <f>VLOOKUP(AO315,Data!J:K,2,0)</f>
        <v>Februari</v>
      </c>
      <c r="AQ315" s="59">
        <f t="shared" si="26"/>
        <v>1</v>
      </c>
      <c r="AR315" s="60">
        <f t="shared" si="27"/>
        <v>2021</v>
      </c>
      <c r="AS315" s="60" t="str">
        <f>VLOOKUP(AD315,Data!D:E,2,0)</f>
        <v>Afval/Restafval</v>
      </c>
      <c r="AT315" s="61">
        <f>IF(X315="TON",IF(OR(LEFT(Z315,2)="TO",LEFT(Y315,2)="HA",Y315="TV ALG TON",Y315="AFVALBEL-TON",Y315="TANKW1-TON"),0,W315*1000),IF(OR(X315="KG",X315="LTR"),IF(OR(LEFT(Y315,2)="R ",LEFT(Y315,2)="HA",LEFT(Y315,2)="VK",LEFT(Z315,2)="TO"),0,W315),IF(X315="M3",VLOOKUP(Z315,Data!A:B,2,0)*W315,IF(AND(OR(X315="KEER",X315="STUK"),OR(LEFT(Y315,2)="LE",LEFT(Y315,2)="EL",LEFT(Y315,2)="LV")),VLOOKUP(Z315,Data!A:B,2,0)*W315,IF(X315="MAAND",IF(LEFT(Z315,2)="AB",IF(OR(LEFT(Y315,3)="AB ",LEFT(Y315,3)="ABW"),0,VLOOKUP(Z315,Data!A:B,2,0)*W315*VLOOKUP(AJ315,Data!G:H,2,0)*((N315-M315+1)/30.4)),0),0)))))</f>
        <v>360.59210526315786</v>
      </c>
      <c r="AU315" s="62">
        <f t="shared" si="28"/>
        <v>104.82</v>
      </c>
      <c r="AV315" s="62">
        <f t="shared" si="29"/>
        <v>0</v>
      </c>
      <c r="AW315" s="47" t="str">
        <f>IFERROR(VLOOKUP(AS315,Data!M:S,2,0),"nee")</f>
        <v>ja</v>
      </c>
      <c r="AX315" s="63">
        <f>IF(facturen[[#This Row],[TNO gecertificeerd]]="nee",0,VLOOKUP(AS315,Data!M:S,3,0)*(AT315/1000))</f>
        <v>0</v>
      </c>
      <c r="AY315" s="63">
        <f>IF(facturen[[#This Row],[TNO gecertificeerd]]="nee",0,VLOOKUP(AS315,Data!M:S,4,0)*AT315)</f>
        <v>18.029605263157894</v>
      </c>
      <c r="AZ315" s="63">
        <f>IF(facturen[[#This Row],[TNO gecertificeerd]]="nee",0,VLOOKUP(AS315,Data!M:S,5,0)*AT315)</f>
        <v>129.81315789473683</v>
      </c>
      <c r="BA315" s="63">
        <f>IF(facturen[[#This Row],[TNO gecertificeerd]]="nee",0,VLOOKUP(AS315,Data!M:S,6,0)*AT315)</f>
        <v>133.4190789473684</v>
      </c>
      <c r="BB315" s="63">
        <f>IF(facturen[[#This Row],[TNO gecertificeerd]]="nee",0,VLOOKUP(AS315,Data!M:S,7,0)*AT315)</f>
        <v>79.330263157894734</v>
      </c>
    </row>
    <row r="316" spans="1:54" x14ac:dyDescent="0.2">
      <c r="A316">
        <v>474431</v>
      </c>
      <c r="B316">
        <v>474440</v>
      </c>
      <c r="C316" t="s">
        <v>87</v>
      </c>
      <c r="D316" t="s">
        <v>257</v>
      </c>
      <c r="E316" t="s">
        <v>56</v>
      </c>
      <c r="F316">
        <v>1</v>
      </c>
      <c r="G316" t="s">
        <v>87</v>
      </c>
      <c r="H316" t="s">
        <v>88</v>
      </c>
      <c r="I316" t="s">
        <v>89</v>
      </c>
      <c r="J316" t="s">
        <v>90</v>
      </c>
      <c r="K316" t="s">
        <v>730</v>
      </c>
      <c r="L316" t="s">
        <v>345</v>
      </c>
      <c r="M316" s="57">
        <v>44256</v>
      </c>
      <c r="N316" s="57">
        <v>44286</v>
      </c>
      <c r="O316" t="s">
        <v>92</v>
      </c>
      <c r="P316">
        <v>101100</v>
      </c>
      <c r="Q316" t="s">
        <v>303</v>
      </c>
      <c r="R316">
        <v>200301</v>
      </c>
      <c r="S316"/>
      <c r="T316" t="s">
        <v>304</v>
      </c>
      <c r="U316"/>
      <c r="V316" t="s">
        <v>94</v>
      </c>
      <c r="W316">
        <v>1</v>
      </c>
      <c r="X316" t="s">
        <v>625</v>
      </c>
      <c r="Y316" t="s">
        <v>626</v>
      </c>
      <c r="Z316" t="s">
        <v>627</v>
      </c>
      <c r="AA316" t="s">
        <v>68</v>
      </c>
      <c r="AB316" t="s">
        <v>69</v>
      </c>
      <c r="AC316" t="s">
        <v>70</v>
      </c>
      <c r="AD316">
        <v>10</v>
      </c>
      <c r="AE316" t="s">
        <v>628</v>
      </c>
      <c r="AF316">
        <v>104.82</v>
      </c>
      <c r="AG316">
        <v>104.82</v>
      </c>
      <c r="AH316">
        <v>1004318104</v>
      </c>
      <c r="AI316">
        <v>800100</v>
      </c>
      <c r="AJ316" t="s">
        <v>629</v>
      </c>
      <c r="AK316" t="s">
        <v>708</v>
      </c>
      <c r="AL316" t="s">
        <v>72</v>
      </c>
      <c r="AM316" t="s">
        <v>73</v>
      </c>
      <c r="AN316" s="1"/>
      <c r="AO316" s="59">
        <f t="shared" si="30"/>
        <v>3</v>
      </c>
      <c r="AP316" s="59" t="str">
        <f>VLOOKUP(AO316,Data!J:K,2,0)</f>
        <v>Maart</v>
      </c>
      <c r="AQ316" s="59">
        <f t="shared" si="26"/>
        <v>1</v>
      </c>
      <c r="AR316" s="60">
        <f t="shared" si="27"/>
        <v>2021</v>
      </c>
      <c r="AS316" s="60" t="str">
        <f>VLOOKUP(AD316,Data!D:E,2,0)</f>
        <v>Afval/Restafval</v>
      </c>
      <c r="AT316" s="61">
        <f>IF(X316="TON",IF(OR(LEFT(Z316,2)="TO",LEFT(Y316,2)="HA",Y316="TV ALG TON",Y316="AFVALBEL-TON",Y316="TANKW1-TON"),0,W316*1000),IF(OR(X316="KG",X316="LTR"),IF(OR(LEFT(Y316,2)="R ",LEFT(Y316,2)="HA",LEFT(Y316,2)="VK",LEFT(Z316,2)="TO"),0,W316),IF(X316="M3",VLOOKUP(Z316,Data!A:B,2,0)*W316,IF(AND(OR(X316="KEER",X316="STUK"),OR(LEFT(Y316,2)="LE",LEFT(Y316,2)="EL",LEFT(Y316,2)="LV")),VLOOKUP(Z316,Data!A:B,2,0)*W316,IF(X316="MAAND",IF(LEFT(Z316,2)="AB",IF(OR(LEFT(Y316,3)="AB ",LEFT(Y316,3)="ABW"),0,VLOOKUP(Z316,Data!A:B,2,0)*W316*VLOOKUP(AJ316,Data!G:H,2,0)*((N316-M316+1)/30.4)),0),0)))))</f>
        <v>399.22697368421052</v>
      </c>
      <c r="AU316" s="62">
        <f t="shared" si="28"/>
        <v>104.82</v>
      </c>
      <c r="AV316" s="62">
        <f t="shared" si="29"/>
        <v>0</v>
      </c>
      <c r="AW316" s="47" t="str">
        <f>IFERROR(VLOOKUP(AS316,Data!M:S,2,0),"nee")</f>
        <v>ja</v>
      </c>
      <c r="AX316" s="63">
        <f>IF(facturen[[#This Row],[TNO gecertificeerd]]="nee",0,VLOOKUP(AS316,Data!M:S,3,0)*(AT316/1000))</f>
        <v>0</v>
      </c>
      <c r="AY316" s="63">
        <f>IF(facturen[[#This Row],[TNO gecertificeerd]]="nee",0,VLOOKUP(AS316,Data!M:S,4,0)*AT316)</f>
        <v>19.961348684210527</v>
      </c>
      <c r="AZ316" s="63">
        <f>IF(facturen[[#This Row],[TNO gecertificeerd]]="nee",0,VLOOKUP(AS316,Data!M:S,5,0)*AT316)</f>
        <v>143.72171052631577</v>
      </c>
      <c r="BA316" s="63">
        <f>IF(facturen[[#This Row],[TNO gecertificeerd]]="nee",0,VLOOKUP(AS316,Data!M:S,6,0)*AT316)</f>
        <v>147.71398026315788</v>
      </c>
      <c r="BB316" s="63">
        <f>IF(facturen[[#This Row],[TNO gecertificeerd]]="nee",0,VLOOKUP(AS316,Data!M:S,7,0)*AT316)</f>
        <v>87.829934210526318</v>
      </c>
    </row>
    <row r="317" spans="1:54" x14ac:dyDescent="0.2">
      <c r="A317">
        <v>474431</v>
      </c>
      <c r="B317">
        <v>474440</v>
      </c>
      <c r="C317" t="s">
        <v>87</v>
      </c>
      <c r="D317" t="s">
        <v>257</v>
      </c>
      <c r="E317" t="s">
        <v>56</v>
      </c>
      <c r="F317">
        <v>1</v>
      </c>
      <c r="G317" t="s">
        <v>87</v>
      </c>
      <c r="H317" t="s">
        <v>88</v>
      </c>
      <c r="I317" t="s">
        <v>89</v>
      </c>
      <c r="J317" t="s">
        <v>90</v>
      </c>
      <c r="K317" t="s">
        <v>730</v>
      </c>
      <c r="L317" t="s">
        <v>345</v>
      </c>
      <c r="M317" s="57">
        <v>44287</v>
      </c>
      <c r="N317" s="57">
        <v>44316</v>
      </c>
      <c r="O317" t="s">
        <v>92</v>
      </c>
      <c r="P317">
        <v>101100</v>
      </c>
      <c r="Q317" t="s">
        <v>303</v>
      </c>
      <c r="R317">
        <v>200301</v>
      </c>
      <c r="S317"/>
      <c r="T317" t="s">
        <v>304</v>
      </c>
      <c r="U317"/>
      <c r="V317" t="s">
        <v>94</v>
      </c>
      <c r="W317">
        <v>1</v>
      </c>
      <c r="X317" t="s">
        <v>625</v>
      </c>
      <c r="Y317" t="s">
        <v>626</v>
      </c>
      <c r="Z317" t="s">
        <v>627</v>
      </c>
      <c r="AA317" t="s">
        <v>68</v>
      </c>
      <c r="AB317" t="s">
        <v>69</v>
      </c>
      <c r="AC317" t="s">
        <v>70</v>
      </c>
      <c r="AD317">
        <v>10</v>
      </c>
      <c r="AE317" t="s">
        <v>628</v>
      </c>
      <c r="AF317">
        <v>104.82</v>
      </c>
      <c r="AG317">
        <v>104.82</v>
      </c>
      <c r="AH317">
        <v>1004429006</v>
      </c>
      <c r="AI317">
        <v>800100</v>
      </c>
      <c r="AJ317" t="s">
        <v>629</v>
      </c>
      <c r="AK317" t="s">
        <v>709</v>
      </c>
      <c r="AL317" t="s">
        <v>72</v>
      </c>
      <c r="AM317" t="s">
        <v>73</v>
      </c>
      <c r="AN317" s="1"/>
      <c r="AO317" s="59">
        <f t="shared" si="30"/>
        <v>4</v>
      </c>
      <c r="AP317" s="59" t="str">
        <f>VLOOKUP(AO317,Data!J:K,2,0)</f>
        <v>April</v>
      </c>
      <c r="AQ317" s="59">
        <f t="shared" si="26"/>
        <v>2</v>
      </c>
      <c r="AR317" s="60">
        <f t="shared" si="27"/>
        <v>2021</v>
      </c>
      <c r="AS317" s="60" t="str">
        <f>VLOOKUP(AD317,Data!D:E,2,0)</f>
        <v>Afval/Restafval</v>
      </c>
      <c r="AT317" s="61">
        <f>IF(X317="TON",IF(OR(LEFT(Z317,2)="TO",LEFT(Y317,2)="HA",Y317="TV ALG TON",Y317="AFVALBEL-TON",Y317="TANKW1-TON"),0,W317*1000),IF(OR(X317="KG",X317="LTR"),IF(OR(LEFT(Y317,2)="R ",LEFT(Y317,2)="HA",LEFT(Y317,2)="VK",LEFT(Z317,2)="TO"),0,W317),IF(X317="M3",VLOOKUP(Z317,Data!A:B,2,0)*W317,IF(AND(OR(X317="KEER",X317="STUK"),OR(LEFT(Y317,2)="LE",LEFT(Y317,2)="EL",LEFT(Y317,2)="LV")),VLOOKUP(Z317,Data!A:B,2,0)*W317,IF(X317="MAAND",IF(LEFT(Z317,2)="AB",IF(OR(LEFT(Y317,3)="AB ",LEFT(Y317,3)="ABW"),0,VLOOKUP(Z317,Data!A:B,2,0)*W317*VLOOKUP(AJ317,Data!G:H,2,0)*((N317-M317+1)/30.4)),0),0)))))</f>
        <v>386.3486842105263</v>
      </c>
      <c r="AU317" s="62">
        <f t="shared" si="28"/>
        <v>104.82</v>
      </c>
      <c r="AV317" s="62">
        <f t="shared" si="29"/>
        <v>0</v>
      </c>
      <c r="AW317" s="47" t="str">
        <f>IFERROR(VLOOKUP(AS317,Data!M:S,2,0),"nee")</f>
        <v>ja</v>
      </c>
      <c r="AX317" s="63">
        <f>IF(facturen[[#This Row],[TNO gecertificeerd]]="nee",0,VLOOKUP(AS317,Data!M:S,3,0)*(AT317/1000))</f>
        <v>0</v>
      </c>
      <c r="AY317" s="63">
        <f>IF(facturen[[#This Row],[TNO gecertificeerd]]="nee",0,VLOOKUP(AS317,Data!M:S,4,0)*AT317)</f>
        <v>19.317434210526315</v>
      </c>
      <c r="AZ317" s="63">
        <f>IF(facturen[[#This Row],[TNO gecertificeerd]]="nee",0,VLOOKUP(AS317,Data!M:S,5,0)*AT317)</f>
        <v>139.08552631578945</v>
      </c>
      <c r="BA317" s="63">
        <f>IF(facturen[[#This Row],[TNO gecertificeerd]]="nee",0,VLOOKUP(AS317,Data!M:S,6,0)*AT317)</f>
        <v>142.94901315789474</v>
      </c>
      <c r="BB317" s="63">
        <f>IF(facturen[[#This Row],[TNO gecertificeerd]]="nee",0,VLOOKUP(AS317,Data!M:S,7,0)*AT317)</f>
        <v>84.99671052631578</v>
      </c>
    </row>
    <row r="318" spans="1:54" x14ac:dyDescent="0.2">
      <c r="A318">
        <v>474431</v>
      </c>
      <c r="B318">
        <v>474440</v>
      </c>
      <c r="C318" t="s">
        <v>87</v>
      </c>
      <c r="D318" t="s">
        <v>257</v>
      </c>
      <c r="E318" t="s">
        <v>56</v>
      </c>
      <c r="F318">
        <v>1</v>
      </c>
      <c r="G318" t="s">
        <v>87</v>
      </c>
      <c r="H318" t="s">
        <v>88</v>
      </c>
      <c r="I318" t="s">
        <v>89</v>
      </c>
      <c r="J318" t="s">
        <v>90</v>
      </c>
      <c r="K318" t="s">
        <v>730</v>
      </c>
      <c r="L318" t="s">
        <v>345</v>
      </c>
      <c r="M318" s="57">
        <v>44317</v>
      </c>
      <c r="N318" s="57">
        <v>44347</v>
      </c>
      <c r="O318" t="s">
        <v>92</v>
      </c>
      <c r="P318">
        <v>101100</v>
      </c>
      <c r="Q318" t="s">
        <v>303</v>
      </c>
      <c r="R318">
        <v>200301</v>
      </c>
      <c r="S318"/>
      <c r="T318" t="s">
        <v>304</v>
      </c>
      <c r="U318"/>
      <c r="V318" t="s">
        <v>94</v>
      </c>
      <c r="W318">
        <v>1</v>
      </c>
      <c r="X318" t="s">
        <v>625</v>
      </c>
      <c r="Y318" t="s">
        <v>626</v>
      </c>
      <c r="Z318" t="s">
        <v>627</v>
      </c>
      <c r="AA318" t="s">
        <v>68</v>
      </c>
      <c r="AB318" t="s">
        <v>69</v>
      </c>
      <c r="AC318" t="s">
        <v>70</v>
      </c>
      <c r="AD318">
        <v>10</v>
      </c>
      <c r="AE318" t="s">
        <v>628</v>
      </c>
      <c r="AF318">
        <v>104.82</v>
      </c>
      <c r="AG318">
        <v>104.82</v>
      </c>
      <c r="AH318">
        <v>1004493829</v>
      </c>
      <c r="AI318">
        <v>800100</v>
      </c>
      <c r="AJ318" t="s">
        <v>629</v>
      </c>
      <c r="AK318" t="s">
        <v>710</v>
      </c>
      <c r="AL318" t="s">
        <v>72</v>
      </c>
      <c r="AM318" t="s">
        <v>73</v>
      </c>
      <c r="AN318" s="1"/>
      <c r="AO318" s="59">
        <f t="shared" si="30"/>
        <v>5</v>
      </c>
      <c r="AP318" s="59" t="str">
        <f>VLOOKUP(AO318,Data!J:K,2,0)</f>
        <v>Mei</v>
      </c>
      <c r="AQ318" s="59">
        <f t="shared" si="26"/>
        <v>2</v>
      </c>
      <c r="AR318" s="60">
        <f t="shared" si="27"/>
        <v>2021</v>
      </c>
      <c r="AS318" s="60" t="str">
        <f>VLOOKUP(AD318,Data!D:E,2,0)</f>
        <v>Afval/Restafval</v>
      </c>
      <c r="AT318" s="61">
        <f>IF(X318="TON",IF(OR(LEFT(Z318,2)="TO",LEFT(Y318,2)="HA",Y318="TV ALG TON",Y318="AFVALBEL-TON",Y318="TANKW1-TON"),0,W318*1000),IF(OR(X318="KG",X318="LTR"),IF(OR(LEFT(Y318,2)="R ",LEFT(Y318,2)="HA",LEFT(Y318,2)="VK",LEFT(Z318,2)="TO"),0,W318),IF(X318="M3",VLOOKUP(Z318,Data!A:B,2,0)*W318,IF(AND(OR(X318="KEER",X318="STUK"),OR(LEFT(Y318,2)="LE",LEFT(Y318,2)="EL",LEFT(Y318,2)="LV")),VLOOKUP(Z318,Data!A:B,2,0)*W318,IF(X318="MAAND",IF(LEFT(Z318,2)="AB",IF(OR(LEFT(Y318,3)="AB ",LEFT(Y318,3)="ABW"),0,VLOOKUP(Z318,Data!A:B,2,0)*W318*VLOOKUP(AJ318,Data!G:H,2,0)*((N318-M318+1)/30.4)),0),0)))))</f>
        <v>399.22697368421052</v>
      </c>
      <c r="AU318" s="62">
        <f t="shared" si="28"/>
        <v>104.82</v>
      </c>
      <c r="AV318" s="62">
        <f t="shared" si="29"/>
        <v>0</v>
      </c>
      <c r="AW318" s="47" t="str">
        <f>IFERROR(VLOOKUP(AS318,Data!M:S,2,0),"nee")</f>
        <v>ja</v>
      </c>
      <c r="AX318" s="63">
        <f>IF(facturen[[#This Row],[TNO gecertificeerd]]="nee",0,VLOOKUP(AS318,Data!M:S,3,0)*(AT318/1000))</f>
        <v>0</v>
      </c>
      <c r="AY318" s="63">
        <f>IF(facturen[[#This Row],[TNO gecertificeerd]]="nee",0,VLOOKUP(AS318,Data!M:S,4,0)*AT318)</f>
        <v>19.961348684210527</v>
      </c>
      <c r="AZ318" s="63">
        <f>IF(facturen[[#This Row],[TNO gecertificeerd]]="nee",0,VLOOKUP(AS318,Data!M:S,5,0)*AT318)</f>
        <v>143.72171052631577</v>
      </c>
      <c r="BA318" s="63">
        <f>IF(facturen[[#This Row],[TNO gecertificeerd]]="nee",0,VLOOKUP(AS318,Data!M:S,6,0)*AT318)</f>
        <v>147.71398026315788</v>
      </c>
      <c r="BB318" s="63">
        <f>IF(facturen[[#This Row],[TNO gecertificeerd]]="nee",0,VLOOKUP(AS318,Data!M:S,7,0)*AT318)</f>
        <v>87.829934210526318</v>
      </c>
    </row>
    <row r="319" spans="1:54" x14ac:dyDescent="0.2">
      <c r="A319">
        <v>474431</v>
      </c>
      <c r="B319">
        <v>474440</v>
      </c>
      <c r="C319" t="s">
        <v>87</v>
      </c>
      <c r="D319" t="s">
        <v>257</v>
      </c>
      <c r="E319" t="s">
        <v>56</v>
      </c>
      <c r="F319">
        <v>1</v>
      </c>
      <c r="G319" t="s">
        <v>87</v>
      </c>
      <c r="H319" t="s">
        <v>88</v>
      </c>
      <c r="I319" t="s">
        <v>89</v>
      </c>
      <c r="J319" t="s">
        <v>90</v>
      </c>
      <c r="K319" t="s">
        <v>730</v>
      </c>
      <c r="L319" t="s">
        <v>345</v>
      </c>
      <c r="M319" s="57">
        <v>44348</v>
      </c>
      <c r="N319" s="57">
        <v>44377</v>
      </c>
      <c r="O319" t="s">
        <v>92</v>
      </c>
      <c r="P319">
        <v>101100</v>
      </c>
      <c r="Q319" t="s">
        <v>303</v>
      </c>
      <c r="R319">
        <v>200301</v>
      </c>
      <c r="S319"/>
      <c r="T319" t="s">
        <v>304</v>
      </c>
      <c r="U319"/>
      <c r="V319" t="s">
        <v>94</v>
      </c>
      <c r="W319">
        <v>1</v>
      </c>
      <c r="X319" t="s">
        <v>625</v>
      </c>
      <c r="Y319" t="s">
        <v>626</v>
      </c>
      <c r="Z319" t="s">
        <v>627</v>
      </c>
      <c r="AA319" t="s">
        <v>68</v>
      </c>
      <c r="AB319" t="s">
        <v>69</v>
      </c>
      <c r="AC319" t="s">
        <v>70</v>
      </c>
      <c r="AD319">
        <v>10</v>
      </c>
      <c r="AE319" t="s">
        <v>628</v>
      </c>
      <c r="AF319">
        <v>104.82</v>
      </c>
      <c r="AG319">
        <v>104.82</v>
      </c>
      <c r="AH319">
        <v>1004542502</v>
      </c>
      <c r="AI319">
        <v>800100</v>
      </c>
      <c r="AJ319" t="s">
        <v>629</v>
      </c>
      <c r="AK319" t="s">
        <v>711</v>
      </c>
      <c r="AL319" t="s">
        <v>72</v>
      </c>
      <c r="AM319" t="s">
        <v>73</v>
      </c>
      <c r="AN319" s="1"/>
      <c r="AO319" s="59">
        <f t="shared" si="30"/>
        <v>6</v>
      </c>
      <c r="AP319" s="59" t="str">
        <f>VLOOKUP(AO319,Data!J:K,2,0)</f>
        <v>Juni</v>
      </c>
      <c r="AQ319" s="59">
        <f t="shared" si="26"/>
        <v>2</v>
      </c>
      <c r="AR319" s="60">
        <f t="shared" si="27"/>
        <v>2021</v>
      </c>
      <c r="AS319" s="60" t="str">
        <f>VLOOKUP(AD319,Data!D:E,2,0)</f>
        <v>Afval/Restafval</v>
      </c>
      <c r="AT319" s="61">
        <f>IF(X319="TON",IF(OR(LEFT(Z319,2)="TO",LEFT(Y319,2)="HA",Y319="TV ALG TON",Y319="AFVALBEL-TON",Y319="TANKW1-TON"),0,W319*1000),IF(OR(X319="KG",X319="LTR"),IF(OR(LEFT(Y319,2)="R ",LEFT(Y319,2)="HA",LEFT(Y319,2)="VK",LEFT(Z319,2)="TO"),0,W319),IF(X319="M3",VLOOKUP(Z319,Data!A:B,2,0)*W319,IF(AND(OR(X319="KEER",X319="STUK"),OR(LEFT(Y319,2)="LE",LEFT(Y319,2)="EL",LEFT(Y319,2)="LV")),VLOOKUP(Z319,Data!A:B,2,0)*W319,IF(X319="MAAND",IF(LEFT(Z319,2)="AB",IF(OR(LEFT(Y319,3)="AB ",LEFT(Y319,3)="ABW"),0,VLOOKUP(Z319,Data!A:B,2,0)*W319*VLOOKUP(AJ319,Data!G:H,2,0)*((N319-M319+1)/30.4)),0),0)))))</f>
        <v>386.3486842105263</v>
      </c>
      <c r="AU319" s="62">
        <f t="shared" si="28"/>
        <v>104.82</v>
      </c>
      <c r="AV319" s="62">
        <f t="shared" si="29"/>
        <v>0</v>
      </c>
      <c r="AW319" s="47" t="str">
        <f>IFERROR(VLOOKUP(AS319,Data!M:S,2,0),"nee")</f>
        <v>ja</v>
      </c>
      <c r="AX319" s="63">
        <f>IF(facturen[[#This Row],[TNO gecertificeerd]]="nee",0,VLOOKUP(AS319,Data!M:S,3,0)*(AT319/1000))</f>
        <v>0</v>
      </c>
      <c r="AY319" s="63">
        <f>IF(facturen[[#This Row],[TNO gecertificeerd]]="nee",0,VLOOKUP(AS319,Data!M:S,4,0)*AT319)</f>
        <v>19.317434210526315</v>
      </c>
      <c r="AZ319" s="63">
        <f>IF(facturen[[#This Row],[TNO gecertificeerd]]="nee",0,VLOOKUP(AS319,Data!M:S,5,0)*AT319)</f>
        <v>139.08552631578945</v>
      </c>
      <c r="BA319" s="63">
        <f>IF(facturen[[#This Row],[TNO gecertificeerd]]="nee",0,VLOOKUP(AS319,Data!M:S,6,0)*AT319)</f>
        <v>142.94901315789474</v>
      </c>
      <c r="BB319" s="63">
        <f>IF(facturen[[#This Row],[TNO gecertificeerd]]="nee",0,VLOOKUP(AS319,Data!M:S,7,0)*AT319)</f>
        <v>84.99671052631578</v>
      </c>
    </row>
    <row r="320" spans="1:54" x14ac:dyDescent="0.2">
      <c r="A320">
        <v>474431</v>
      </c>
      <c r="B320">
        <v>474440</v>
      </c>
      <c r="C320" t="s">
        <v>87</v>
      </c>
      <c r="D320" t="s">
        <v>257</v>
      </c>
      <c r="E320" t="s">
        <v>56</v>
      </c>
      <c r="F320">
        <v>1</v>
      </c>
      <c r="G320" t="s">
        <v>87</v>
      </c>
      <c r="H320" t="s">
        <v>88</v>
      </c>
      <c r="I320" t="s">
        <v>89</v>
      </c>
      <c r="J320" t="s">
        <v>90</v>
      </c>
      <c r="K320" t="s">
        <v>730</v>
      </c>
      <c r="L320" t="s">
        <v>345</v>
      </c>
      <c r="M320" s="57">
        <v>44378</v>
      </c>
      <c r="N320" s="57">
        <v>44408</v>
      </c>
      <c r="O320" t="s">
        <v>92</v>
      </c>
      <c r="P320">
        <v>101100</v>
      </c>
      <c r="Q320" t="s">
        <v>303</v>
      </c>
      <c r="R320">
        <v>200301</v>
      </c>
      <c r="S320"/>
      <c r="T320" t="s">
        <v>304</v>
      </c>
      <c r="U320"/>
      <c r="V320" t="s">
        <v>94</v>
      </c>
      <c r="W320">
        <v>1</v>
      </c>
      <c r="X320" t="s">
        <v>625</v>
      </c>
      <c r="Y320" t="s">
        <v>626</v>
      </c>
      <c r="Z320" t="s">
        <v>627</v>
      </c>
      <c r="AA320" t="s">
        <v>68</v>
      </c>
      <c r="AB320" t="s">
        <v>69</v>
      </c>
      <c r="AC320" t="s">
        <v>70</v>
      </c>
      <c r="AD320">
        <v>10</v>
      </c>
      <c r="AE320" t="s">
        <v>628</v>
      </c>
      <c r="AF320">
        <v>104.82</v>
      </c>
      <c r="AG320">
        <v>104.82</v>
      </c>
      <c r="AH320">
        <v>1004659075</v>
      </c>
      <c r="AI320">
        <v>800100</v>
      </c>
      <c r="AJ320" t="s">
        <v>629</v>
      </c>
      <c r="AK320" t="s">
        <v>712</v>
      </c>
      <c r="AL320" t="s">
        <v>72</v>
      </c>
      <c r="AM320" t="s">
        <v>73</v>
      </c>
      <c r="AN320" s="1"/>
      <c r="AO320" s="59">
        <f t="shared" si="30"/>
        <v>7</v>
      </c>
      <c r="AP320" s="59" t="str">
        <f>VLOOKUP(AO320,Data!J:K,2,0)</f>
        <v>Juli</v>
      </c>
      <c r="AQ320" s="59">
        <f t="shared" si="26"/>
        <v>3</v>
      </c>
      <c r="AR320" s="60">
        <f t="shared" si="27"/>
        <v>2021</v>
      </c>
      <c r="AS320" s="60" t="str">
        <f>VLOOKUP(AD320,Data!D:E,2,0)</f>
        <v>Afval/Restafval</v>
      </c>
      <c r="AT320" s="61">
        <f>IF(X320="TON",IF(OR(LEFT(Z320,2)="TO",LEFT(Y320,2)="HA",Y320="TV ALG TON",Y320="AFVALBEL-TON",Y320="TANKW1-TON"),0,W320*1000),IF(OR(X320="KG",X320="LTR"),IF(OR(LEFT(Y320,2)="R ",LEFT(Y320,2)="HA",LEFT(Y320,2)="VK",LEFT(Z320,2)="TO"),0,W320),IF(X320="M3",VLOOKUP(Z320,Data!A:B,2,0)*W320,IF(AND(OR(X320="KEER",X320="STUK"),OR(LEFT(Y320,2)="LE",LEFT(Y320,2)="EL",LEFT(Y320,2)="LV")),VLOOKUP(Z320,Data!A:B,2,0)*W320,IF(X320="MAAND",IF(LEFT(Z320,2)="AB",IF(OR(LEFT(Y320,3)="AB ",LEFT(Y320,3)="ABW"),0,VLOOKUP(Z320,Data!A:B,2,0)*W320*VLOOKUP(AJ320,Data!G:H,2,0)*((N320-M320+1)/30.4)),0),0)))))</f>
        <v>399.22697368421052</v>
      </c>
      <c r="AU320" s="62">
        <f t="shared" si="28"/>
        <v>104.82</v>
      </c>
      <c r="AV320" s="62">
        <f t="shared" si="29"/>
        <v>0</v>
      </c>
      <c r="AW320" s="47" t="str">
        <f>IFERROR(VLOOKUP(AS320,Data!M:S,2,0),"nee")</f>
        <v>ja</v>
      </c>
      <c r="AX320" s="63">
        <f>IF(facturen[[#This Row],[TNO gecertificeerd]]="nee",0,VLOOKUP(AS320,Data!M:S,3,0)*(AT320/1000))</f>
        <v>0</v>
      </c>
      <c r="AY320" s="63">
        <f>IF(facturen[[#This Row],[TNO gecertificeerd]]="nee",0,VLOOKUP(AS320,Data!M:S,4,0)*AT320)</f>
        <v>19.961348684210527</v>
      </c>
      <c r="AZ320" s="63">
        <f>IF(facturen[[#This Row],[TNO gecertificeerd]]="nee",0,VLOOKUP(AS320,Data!M:S,5,0)*AT320)</f>
        <v>143.72171052631577</v>
      </c>
      <c r="BA320" s="63">
        <f>IF(facturen[[#This Row],[TNO gecertificeerd]]="nee",0,VLOOKUP(AS320,Data!M:S,6,0)*AT320)</f>
        <v>147.71398026315788</v>
      </c>
      <c r="BB320" s="63">
        <f>IF(facturen[[#This Row],[TNO gecertificeerd]]="nee",0,VLOOKUP(AS320,Data!M:S,7,0)*AT320)</f>
        <v>87.829934210526318</v>
      </c>
    </row>
    <row r="321" spans="1:54" x14ac:dyDescent="0.2">
      <c r="A321">
        <v>474431</v>
      </c>
      <c r="B321">
        <v>474440</v>
      </c>
      <c r="C321" t="s">
        <v>87</v>
      </c>
      <c r="D321" t="s">
        <v>257</v>
      </c>
      <c r="E321" t="s">
        <v>56</v>
      </c>
      <c r="F321">
        <v>1</v>
      </c>
      <c r="G321" t="s">
        <v>87</v>
      </c>
      <c r="H321" t="s">
        <v>88</v>
      </c>
      <c r="I321" t="s">
        <v>89</v>
      </c>
      <c r="J321" t="s">
        <v>90</v>
      </c>
      <c r="K321" t="s">
        <v>730</v>
      </c>
      <c r="L321" t="s">
        <v>345</v>
      </c>
      <c r="M321" s="57">
        <v>44409</v>
      </c>
      <c r="N321" s="57">
        <v>44439</v>
      </c>
      <c r="O321" t="s">
        <v>92</v>
      </c>
      <c r="P321">
        <v>101100</v>
      </c>
      <c r="Q321" t="s">
        <v>303</v>
      </c>
      <c r="R321">
        <v>200301</v>
      </c>
      <c r="S321"/>
      <c r="T321" t="s">
        <v>304</v>
      </c>
      <c r="U321"/>
      <c r="V321" t="s">
        <v>94</v>
      </c>
      <c r="W321">
        <v>1</v>
      </c>
      <c r="X321" t="s">
        <v>625</v>
      </c>
      <c r="Y321" t="s">
        <v>626</v>
      </c>
      <c r="Z321" t="s">
        <v>627</v>
      </c>
      <c r="AA321" t="s">
        <v>68</v>
      </c>
      <c r="AB321" t="s">
        <v>69</v>
      </c>
      <c r="AC321" t="s">
        <v>70</v>
      </c>
      <c r="AD321">
        <v>10</v>
      </c>
      <c r="AE321" t="s">
        <v>628</v>
      </c>
      <c r="AF321">
        <v>104.82</v>
      </c>
      <c r="AG321">
        <v>104.82</v>
      </c>
      <c r="AH321">
        <v>1004731850</v>
      </c>
      <c r="AI321">
        <v>800100</v>
      </c>
      <c r="AJ321" t="s">
        <v>629</v>
      </c>
      <c r="AK321" t="s">
        <v>713</v>
      </c>
      <c r="AL321" t="s">
        <v>72</v>
      </c>
      <c r="AM321" t="s">
        <v>73</v>
      </c>
      <c r="AN321" s="1"/>
      <c r="AO321" s="59">
        <f t="shared" si="30"/>
        <v>8</v>
      </c>
      <c r="AP321" s="59" t="str">
        <f>VLOOKUP(AO321,Data!J:K,2,0)</f>
        <v>Augustus</v>
      </c>
      <c r="AQ321" s="59">
        <f t="shared" ref="AQ321:AQ384" si="31">IF(AO321&lt;=3,1,IF(AO321&lt;=6,2,IF(AO321&lt;=9,3,IF(AO321&lt;=12,4))))</f>
        <v>3</v>
      </c>
      <c r="AR321" s="60">
        <f t="shared" ref="AR321:AR384" si="32">YEAR(M321)</f>
        <v>2021</v>
      </c>
      <c r="AS321" s="60" t="str">
        <f>VLOOKUP(AD321,Data!D:E,2,0)</f>
        <v>Afval/Restafval</v>
      </c>
      <c r="AT321" s="61">
        <f>IF(X321="TON",IF(OR(LEFT(Z321,2)="TO",LEFT(Y321,2)="HA",Y321="TV ALG TON",Y321="AFVALBEL-TON",Y321="TANKW1-TON"),0,W321*1000),IF(OR(X321="KG",X321="LTR"),IF(OR(LEFT(Y321,2)="R ",LEFT(Y321,2)="HA",LEFT(Y321,2)="VK",LEFT(Z321,2)="TO"),0,W321),IF(X321="M3",VLOOKUP(Z321,Data!A:B,2,0)*W321,IF(AND(OR(X321="KEER",X321="STUK"),OR(LEFT(Y321,2)="LE",LEFT(Y321,2)="EL",LEFT(Y321,2)="LV")),VLOOKUP(Z321,Data!A:B,2,0)*W321,IF(X321="MAAND",IF(LEFT(Z321,2)="AB",IF(OR(LEFT(Y321,3)="AB ",LEFT(Y321,3)="ABW"),0,VLOOKUP(Z321,Data!A:B,2,0)*W321*VLOOKUP(AJ321,Data!G:H,2,0)*((N321-M321+1)/30.4)),0),0)))))</f>
        <v>399.22697368421052</v>
      </c>
      <c r="AU321" s="62">
        <f t="shared" ref="AU321:AU384" si="33">IF(AF321&gt;=0,AG321,)</f>
        <v>104.82</v>
      </c>
      <c r="AV321" s="62">
        <f t="shared" ref="AV321:AV384" si="34">IF(AF321&lt;0,-AG321,)</f>
        <v>0</v>
      </c>
      <c r="AW321" s="47" t="str">
        <f>IFERROR(VLOOKUP(AS321,Data!M:S,2,0),"nee")</f>
        <v>ja</v>
      </c>
      <c r="AX321" s="63">
        <f>IF(facturen[[#This Row],[TNO gecertificeerd]]="nee",0,VLOOKUP(AS321,Data!M:S,3,0)*(AT321/1000))</f>
        <v>0</v>
      </c>
      <c r="AY321" s="63">
        <f>IF(facturen[[#This Row],[TNO gecertificeerd]]="nee",0,VLOOKUP(AS321,Data!M:S,4,0)*AT321)</f>
        <v>19.961348684210527</v>
      </c>
      <c r="AZ321" s="63">
        <f>IF(facturen[[#This Row],[TNO gecertificeerd]]="nee",0,VLOOKUP(AS321,Data!M:S,5,0)*AT321)</f>
        <v>143.72171052631577</v>
      </c>
      <c r="BA321" s="63">
        <f>IF(facturen[[#This Row],[TNO gecertificeerd]]="nee",0,VLOOKUP(AS321,Data!M:S,6,0)*AT321)</f>
        <v>147.71398026315788</v>
      </c>
      <c r="BB321" s="63">
        <f>IF(facturen[[#This Row],[TNO gecertificeerd]]="nee",0,VLOOKUP(AS321,Data!M:S,7,0)*AT321)</f>
        <v>87.829934210526318</v>
      </c>
    </row>
    <row r="322" spans="1:54" x14ac:dyDescent="0.2">
      <c r="A322">
        <v>474431</v>
      </c>
      <c r="B322">
        <v>474440</v>
      </c>
      <c r="C322" t="s">
        <v>87</v>
      </c>
      <c r="D322" t="s">
        <v>257</v>
      </c>
      <c r="E322" t="s">
        <v>56</v>
      </c>
      <c r="F322">
        <v>1</v>
      </c>
      <c r="G322" t="s">
        <v>87</v>
      </c>
      <c r="H322" t="s">
        <v>88</v>
      </c>
      <c r="I322" t="s">
        <v>89</v>
      </c>
      <c r="J322" t="s">
        <v>90</v>
      </c>
      <c r="K322" t="s">
        <v>730</v>
      </c>
      <c r="L322" t="s">
        <v>345</v>
      </c>
      <c r="M322" s="57">
        <v>44440</v>
      </c>
      <c r="N322" s="57">
        <v>44469</v>
      </c>
      <c r="O322" t="s">
        <v>92</v>
      </c>
      <c r="P322">
        <v>101100</v>
      </c>
      <c r="Q322" t="s">
        <v>303</v>
      </c>
      <c r="R322">
        <v>200301</v>
      </c>
      <c r="S322"/>
      <c r="T322" t="s">
        <v>304</v>
      </c>
      <c r="U322"/>
      <c r="V322" t="s">
        <v>94</v>
      </c>
      <c r="W322">
        <v>1</v>
      </c>
      <c r="X322" t="s">
        <v>625</v>
      </c>
      <c r="Y322" t="s">
        <v>626</v>
      </c>
      <c r="Z322" t="s">
        <v>627</v>
      </c>
      <c r="AA322" t="s">
        <v>68</v>
      </c>
      <c r="AB322" t="s">
        <v>69</v>
      </c>
      <c r="AC322" t="s">
        <v>70</v>
      </c>
      <c r="AD322">
        <v>10</v>
      </c>
      <c r="AE322" t="s">
        <v>628</v>
      </c>
      <c r="AF322">
        <v>104.82</v>
      </c>
      <c r="AG322">
        <v>104.82</v>
      </c>
      <c r="AH322">
        <v>1004806489</v>
      </c>
      <c r="AI322">
        <v>800100</v>
      </c>
      <c r="AJ322" t="s">
        <v>629</v>
      </c>
      <c r="AK322" t="s">
        <v>714</v>
      </c>
      <c r="AL322" t="s">
        <v>72</v>
      </c>
      <c r="AM322" t="s">
        <v>73</v>
      </c>
      <c r="AN322" s="1"/>
      <c r="AO322" s="59">
        <f t="shared" si="30"/>
        <v>9</v>
      </c>
      <c r="AP322" s="59" t="str">
        <f>VLOOKUP(AO322,Data!J:K,2,0)</f>
        <v>September</v>
      </c>
      <c r="AQ322" s="59">
        <f t="shared" si="31"/>
        <v>3</v>
      </c>
      <c r="AR322" s="60">
        <f t="shared" si="32"/>
        <v>2021</v>
      </c>
      <c r="AS322" s="60" t="str">
        <f>VLOOKUP(AD322,Data!D:E,2,0)</f>
        <v>Afval/Restafval</v>
      </c>
      <c r="AT322" s="61">
        <f>IF(X322="TON",IF(OR(LEFT(Z322,2)="TO",LEFT(Y322,2)="HA",Y322="TV ALG TON",Y322="AFVALBEL-TON",Y322="TANKW1-TON"),0,W322*1000),IF(OR(X322="KG",X322="LTR"),IF(OR(LEFT(Y322,2)="R ",LEFT(Y322,2)="HA",LEFT(Y322,2)="VK",LEFT(Z322,2)="TO"),0,W322),IF(X322="M3",VLOOKUP(Z322,Data!A:B,2,0)*W322,IF(AND(OR(X322="KEER",X322="STUK"),OR(LEFT(Y322,2)="LE",LEFT(Y322,2)="EL",LEFT(Y322,2)="LV")),VLOOKUP(Z322,Data!A:B,2,0)*W322,IF(X322="MAAND",IF(LEFT(Z322,2)="AB",IF(OR(LEFT(Y322,3)="AB ",LEFT(Y322,3)="ABW"),0,VLOOKUP(Z322,Data!A:B,2,0)*W322*VLOOKUP(AJ322,Data!G:H,2,0)*((N322-M322+1)/30.4)),0),0)))))</f>
        <v>386.3486842105263</v>
      </c>
      <c r="AU322" s="62">
        <f t="shared" si="33"/>
        <v>104.82</v>
      </c>
      <c r="AV322" s="62">
        <f t="shared" si="34"/>
        <v>0</v>
      </c>
      <c r="AW322" s="47" t="str">
        <f>IFERROR(VLOOKUP(AS322,Data!M:S,2,0),"nee")</f>
        <v>ja</v>
      </c>
      <c r="AX322" s="63">
        <f>IF(facturen[[#This Row],[TNO gecertificeerd]]="nee",0,VLOOKUP(AS322,Data!M:S,3,0)*(AT322/1000))</f>
        <v>0</v>
      </c>
      <c r="AY322" s="63">
        <f>IF(facturen[[#This Row],[TNO gecertificeerd]]="nee",0,VLOOKUP(AS322,Data!M:S,4,0)*AT322)</f>
        <v>19.317434210526315</v>
      </c>
      <c r="AZ322" s="63">
        <f>IF(facturen[[#This Row],[TNO gecertificeerd]]="nee",0,VLOOKUP(AS322,Data!M:S,5,0)*AT322)</f>
        <v>139.08552631578945</v>
      </c>
      <c r="BA322" s="63">
        <f>IF(facturen[[#This Row],[TNO gecertificeerd]]="nee",0,VLOOKUP(AS322,Data!M:S,6,0)*AT322)</f>
        <v>142.94901315789474</v>
      </c>
      <c r="BB322" s="63">
        <f>IF(facturen[[#This Row],[TNO gecertificeerd]]="nee",0,VLOOKUP(AS322,Data!M:S,7,0)*AT322)</f>
        <v>84.99671052631578</v>
      </c>
    </row>
    <row r="323" spans="1:54" x14ac:dyDescent="0.2">
      <c r="A323">
        <v>474431</v>
      </c>
      <c r="B323">
        <v>474440</v>
      </c>
      <c r="C323" t="s">
        <v>87</v>
      </c>
      <c r="D323" t="s">
        <v>257</v>
      </c>
      <c r="E323" t="s">
        <v>56</v>
      </c>
      <c r="F323">
        <v>1</v>
      </c>
      <c r="G323" t="s">
        <v>87</v>
      </c>
      <c r="H323" t="s">
        <v>88</v>
      </c>
      <c r="I323" t="s">
        <v>89</v>
      </c>
      <c r="J323" t="s">
        <v>90</v>
      </c>
      <c r="K323" t="s">
        <v>730</v>
      </c>
      <c r="L323" t="s">
        <v>345</v>
      </c>
      <c r="M323" s="57">
        <v>44470</v>
      </c>
      <c r="N323" s="57">
        <v>44500</v>
      </c>
      <c r="O323" t="s">
        <v>92</v>
      </c>
      <c r="P323">
        <v>101100</v>
      </c>
      <c r="Q323" t="s">
        <v>303</v>
      </c>
      <c r="R323">
        <v>200301</v>
      </c>
      <c r="S323"/>
      <c r="T323" t="s">
        <v>304</v>
      </c>
      <c r="U323"/>
      <c r="V323" t="s">
        <v>94</v>
      </c>
      <c r="W323">
        <v>1</v>
      </c>
      <c r="X323" t="s">
        <v>625</v>
      </c>
      <c r="Y323" t="s">
        <v>626</v>
      </c>
      <c r="Z323" t="s">
        <v>627</v>
      </c>
      <c r="AA323" t="s">
        <v>68</v>
      </c>
      <c r="AB323" t="s">
        <v>69</v>
      </c>
      <c r="AC323" t="s">
        <v>70</v>
      </c>
      <c r="AD323">
        <v>10</v>
      </c>
      <c r="AE323" t="s">
        <v>628</v>
      </c>
      <c r="AF323">
        <v>104.82</v>
      </c>
      <c r="AG323">
        <v>104.82</v>
      </c>
      <c r="AH323">
        <v>1004921702</v>
      </c>
      <c r="AI323">
        <v>800100</v>
      </c>
      <c r="AJ323" t="s">
        <v>629</v>
      </c>
      <c r="AK323" t="s">
        <v>715</v>
      </c>
      <c r="AL323" t="s">
        <v>72</v>
      </c>
      <c r="AM323" t="s">
        <v>73</v>
      </c>
      <c r="AN323" s="1"/>
      <c r="AO323" s="59">
        <f t="shared" si="30"/>
        <v>10</v>
      </c>
      <c r="AP323" s="59" t="str">
        <f>VLOOKUP(AO323,Data!J:K,2,0)</f>
        <v>Oktober</v>
      </c>
      <c r="AQ323" s="59">
        <f t="shared" si="31"/>
        <v>4</v>
      </c>
      <c r="AR323" s="60">
        <f t="shared" si="32"/>
        <v>2021</v>
      </c>
      <c r="AS323" s="60" t="str">
        <f>VLOOKUP(AD323,Data!D:E,2,0)</f>
        <v>Afval/Restafval</v>
      </c>
      <c r="AT323" s="61">
        <f>IF(X323="TON",IF(OR(LEFT(Z323,2)="TO",LEFT(Y323,2)="HA",Y323="TV ALG TON",Y323="AFVALBEL-TON",Y323="TANKW1-TON"),0,W323*1000),IF(OR(X323="KG",X323="LTR"),IF(OR(LEFT(Y323,2)="R ",LEFT(Y323,2)="HA",LEFT(Y323,2)="VK",LEFT(Z323,2)="TO"),0,W323),IF(X323="M3",VLOOKUP(Z323,Data!A:B,2,0)*W323,IF(AND(OR(X323="KEER",X323="STUK"),OR(LEFT(Y323,2)="LE",LEFT(Y323,2)="EL",LEFT(Y323,2)="LV")),VLOOKUP(Z323,Data!A:B,2,0)*W323,IF(X323="MAAND",IF(LEFT(Z323,2)="AB",IF(OR(LEFT(Y323,3)="AB ",LEFT(Y323,3)="ABW"),0,VLOOKUP(Z323,Data!A:B,2,0)*W323*VLOOKUP(AJ323,Data!G:H,2,0)*((N323-M323+1)/30.4)),0),0)))))</f>
        <v>399.22697368421052</v>
      </c>
      <c r="AU323" s="62">
        <f t="shared" si="33"/>
        <v>104.82</v>
      </c>
      <c r="AV323" s="62">
        <f t="shared" si="34"/>
        <v>0</v>
      </c>
      <c r="AW323" s="47" t="str">
        <f>IFERROR(VLOOKUP(AS323,Data!M:S,2,0),"nee")</f>
        <v>ja</v>
      </c>
      <c r="AX323" s="63">
        <f>IF(facturen[[#This Row],[TNO gecertificeerd]]="nee",0,VLOOKUP(AS323,Data!M:S,3,0)*(AT323/1000))</f>
        <v>0</v>
      </c>
      <c r="AY323" s="63">
        <f>IF(facturen[[#This Row],[TNO gecertificeerd]]="nee",0,VLOOKUP(AS323,Data!M:S,4,0)*AT323)</f>
        <v>19.961348684210527</v>
      </c>
      <c r="AZ323" s="63">
        <f>IF(facturen[[#This Row],[TNO gecertificeerd]]="nee",0,VLOOKUP(AS323,Data!M:S,5,0)*AT323)</f>
        <v>143.72171052631577</v>
      </c>
      <c r="BA323" s="63">
        <f>IF(facturen[[#This Row],[TNO gecertificeerd]]="nee",0,VLOOKUP(AS323,Data!M:S,6,0)*AT323)</f>
        <v>147.71398026315788</v>
      </c>
      <c r="BB323" s="63">
        <f>IF(facturen[[#This Row],[TNO gecertificeerd]]="nee",0,VLOOKUP(AS323,Data!M:S,7,0)*AT323)</f>
        <v>87.829934210526318</v>
      </c>
    </row>
    <row r="324" spans="1:54" x14ac:dyDescent="0.2">
      <c r="A324">
        <v>474431</v>
      </c>
      <c r="B324">
        <v>474440</v>
      </c>
      <c r="C324" t="s">
        <v>87</v>
      </c>
      <c r="D324" t="s">
        <v>257</v>
      </c>
      <c r="E324" t="s">
        <v>56</v>
      </c>
      <c r="F324">
        <v>1</v>
      </c>
      <c r="G324" t="s">
        <v>87</v>
      </c>
      <c r="H324" t="s">
        <v>88</v>
      </c>
      <c r="I324" t="s">
        <v>89</v>
      </c>
      <c r="J324" t="s">
        <v>90</v>
      </c>
      <c r="K324" t="s">
        <v>730</v>
      </c>
      <c r="L324" t="s">
        <v>345</v>
      </c>
      <c r="M324" s="57">
        <v>44501</v>
      </c>
      <c r="N324" s="57">
        <v>44530</v>
      </c>
      <c r="O324" t="s">
        <v>92</v>
      </c>
      <c r="P324">
        <v>101100</v>
      </c>
      <c r="Q324" t="s">
        <v>303</v>
      </c>
      <c r="R324">
        <v>200301</v>
      </c>
      <c r="S324"/>
      <c r="T324" t="s">
        <v>304</v>
      </c>
      <c r="U324"/>
      <c r="V324" t="s">
        <v>94</v>
      </c>
      <c r="W324">
        <v>1</v>
      </c>
      <c r="X324" t="s">
        <v>625</v>
      </c>
      <c r="Y324" t="s">
        <v>626</v>
      </c>
      <c r="Z324" t="s">
        <v>627</v>
      </c>
      <c r="AA324" t="s">
        <v>68</v>
      </c>
      <c r="AB324" t="s">
        <v>69</v>
      </c>
      <c r="AC324" t="s">
        <v>70</v>
      </c>
      <c r="AD324">
        <v>10</v>
      </c>
      <c r="AE324" t="s">
        <v>628</v>
      </c>
      <c r="AF324">
        <v>104.82</v>
      </c>
      <c r="AG324">
        <v>104.82</v>
      </c>
      <c r="AH324">
        <v>1005004563</v>
      </c>
      <c r="AI324">
        <v>800100</v>
      </c>
      <c r="AJ324" t="s">
        <v>629</v>
      </c>
      <c r="AK324" t="s">
        <v>716</v>
      </c>
      <c r="AL324" t="s">
        <v>72</v>
      </c>
      <c r="AM324" t="s">
        <v>73</v>
      </c>
      <c r="AN324" s="1"/>
      <c r="AO324" s="59">
        <f t="shared" si="30"/>
        <v>11</v>
      </c>
      <c r="AP324" s="59" t="str">
        <f>VLOOKUP(AO324,Data!J:K,2,0)</f>
        <v>November</v>
      </c>
      <c r="AQ324" s="59">
        <f t="shared" si="31"/>
        <v>4</v>
      </c>
      <c r="AR324" s="60">
        <f t="shared" si="32"/>
        <v>2021</v>
      </c>
      <c r="AS324" s="60" t="str">
        <f>VLOOKUP(AD324,Data!D:E,2,0)</f>
        <v>Afval/Restafval</v>
      </c>
      <c r="AT324" s="61">
        <f>IF(X324="TON",IF(OR(LEFT(Z324,2)="TO",LEFT(Y324,2)="HA",Y324="TV ALG TON",Y324="AFVALBEL-TON",Y324="TANKW1-TON"),0,W324*1000),IF(OR(X324="KG",X324="LTR"),IF(OR(LEFT(Y324,2)="R ",LEFT(Y324,2)="HA",LEFT(Y324,2)="VK",LEFT(Z324,2)="TO"),0,W324),IF(X324="M3",VLOOKUP(Z324,Data!A:B,2,0)*W324,IF(AND(OR(X324="KEER",X324="STUK"),OR(LEFT(Y324,2)="LE",LEFT(Y324,2)="EL",LEFT(Y324,2)="LV")),VLOOKUP(Z324,Data!A:B,2,0)*W324,IF(X324="MAAND",IF(LEFT(Z324,2)="AB",IF(OR(LEFT(Y324,3)="AB ",LEFT(Y324,3)="ABW"),0,VLOOKUP(Z324,Data!A:B,2,0)*W324*VLOOKUP(AJ324,Data!G:H,2,0)*((N324-M324+1)/30.4)),0),0)))))</f>
        <v>386.3486842105263</v>
      </c>
      <c r="AU324" s="62">
        <f t="shared" si="33"/>
        <v>104.82</v>
      </c>
      <c r="AV324" s="62">
        <f t="shared" si="34"/>
        <v>0</v>
      </c>
      <c r="AW324" s="47" t="str">
        <f>IFERROR(VLOOKUP(AS324,Data!M:S,2,0),"nee")</f>
        <v>ja</v>
      </c>
      <c r="AX324" s="63">
        <f>IF(facturen[[#This Row],[TNO gecertificeerd]]="nee",0,VLOOKUP(AS324,Data!M:S,3,0)*(AT324/1000))</f>
        <v>0</v>
      </c>
      <c r="AY324" s="63">
        <f>IF(facturen[[#This Row],[TNO gecertificeerd]]="nee",0,VLOOKUP(AS324,Data!M:S,4,0)*AT324)</f>
        <v>19.317434210526315</v>
      </c>
      <c r="AZ324" s="63">
        <f>IF(facturen[[#This Row],[TNO gecertificeerd]]="nee",0,VLOOKUP(AS324,Data!M:S,5,0)*AT324)</f>
        <v>139.08552631578945</v>
      </c>
      <c r="BA324" s="63">
        <f>IF(facturen[[#This Row],[TNO gecertificeerd]]="nee",0,VLOOKUP(AS324,Data!M:S,6,0)*AT324)</f>
        <v>142.94901315789474</v>
      </c>
      <c r="BB324" s="63">
        <f>IF(facturen[[#This Row],[TNO gecertificeerd]]="nee",0,VLOOKUP(AS324,Data!M:S,7,0)*AT324)</f>
        <v>84.99671052631578</v>
      </c>
    </row>
    <row r="325" spans="1:54" x14ac:dyDescent="0.2">
      <c r="A325">
        <v>474431</v>
      </c>
      <c r="B325">
        <v>474440</v>
      </c>
      <c r="C325" t="s">
        <v>87</v>
      </c>
      <c r="D325" t="s">
        <v>257</v>
      </c>
      <c r="E325" t="s">
        <v>56</v>
      </c>
      <c r="F325">
        <v>1</v>
      </c>
      <c r="G325" t="s">
        <v>87</v>
      </c>
      <c r="H325" t="s">
        <v>88</v>
      </c>
      <c r="I325" t="s">
        <v>89</v>
      </c>
      <c r="J325" t="s">
        <v>90</v>
      </c>
      <c r="K325" t="s">
        <v>730</v>
      </c>
      <c r="L325" t="s">
        <v>345</v>
      </c>
      <c r="M325" s="57">
        <v>44531</v>
      </c>
      <c r="N325" s="57">
        <v>44561</v>
      </c>
      <c r="O325" t="s">
        <v>92</v>
      </c>
      <c r="P325">
        <v>101100</v>
      </c>
      <c r="Q325" t="s">
        <v>303</v>
      </c>
      <c r="R325">
        <v>200301</v>
      </c>
      <c r="S325"/>
      <c r="T325" t="s">
        <v>304</v>
      </c>
      <c r="U325"/>
      <c r="V325" t="s">
        <v>94</v>
      </c>
      <c r="W325">
        <v>1</v>
      </c>
      <c r="X325" t="s">
        <v>625</v>
      </c>
      <c r="Y325" t="s">
        <v>626</v>
      </c>
      <c r="Z325" t="s">
        <v>627</v>
      </c>
      <c r="AA325" t="s">
        <v>68</v>
      </c>
      <c r="AB325" t="s">
        <v>69</v>
      </c>
      <c r="AC325" t="s">
        <v>70</v>
      </c>
      <c r="AD325">
        <v>10</v>
      </c>
      <c r="AE325" t="s">
        <v>628</v>
      </c>
      <c r="AF325">
        <v>104.82</v>
      </c>
      <c r="AG325">
        <v>104.82</v>
      </c>
      <c r="AH325">
        <v>1005092394</v>
      </c>
      <c r="AI325">
        <v>800100</v>
      </c>
      <c r="AJ325" t="s">
        <v>629</v>
      </c>
      <c r="AK325" t="s">
        <v>717</v>
      </c>
      <c r="AL325" t="s">
        <v>72</v>
      </c>
      <c r="AM325" t="s">
        <v>73</v>
      </c>
      <c r="AN325" s="1"/>
      <c r="AO325" s="59">
        <f t="shared" si="30"/>
        <v>12</v>
      </c>
      <c r="AP325" s="59" t="str">
        <f>VLOOKUP(AO325,Data!J:K,2,0)</f>
        <v>December</v>
      </c>
      <c r="AQ325" s="59">
        <f t="shared" si="31"/>
        <v>4</v>
      </c>
      <c r="AR325" s="60">
        <f t="shared" si="32"/>
        <v>2021</v>
      </c>
      <c r="AS325" s="60" t="str">
        <f>VLOOKUP(AD325,Data!D:E,2,0)</f>
        <v>Afval/Restafval</v>
      </c>
      <c r="AT325" s="61">
        <f>IF(X325="TON",IF(OR(LEFT(Z325,2)="TO",LEFT(Y325,2)="HA",Y325="TV ALG TON",Y325="AFVALBEL-TON",Y325="TANKW1-TON"),0,W325*1000),IF(OR(X325="KG",X325="LTR"),IF(OR(LEFT(Y325,2)="R ",LEFT(Y325,2)="HA",LEFT(Y325,2)="VK",LEFT(Z325,2)="TO"),0,W325),IF(X325="M3",VLOOKUP(Z325,Data!A:B,2,0)*W325,IF(AND(OR(X325="KEER",X325="STUK"),OR(LEFT(Y325,2)="LE",LEFT(Y325,2)="EL",LEFT(Y325,2)="LV")),VLOOKUP(Z325,Data!A:B,2,0)*W325,IF(X325="MAAND",IF(LEFT(Z325,2)="AB",IF(OR(LEFT(Y325,3)="AB ",LEFT(Y325,3)="ABW"),0,VLOOKUP(Z325,Data!A:B,2,0)*W325*VLOOKUP(AJ325,Data!G:H,2,0)*((N325-M325+1)/30.4)),0),0)))))</f>
        <v>399.22697368421052</v>
      </c>
      <c r="AU325" s="62">
        <f t="shared" si="33"/>
        <v>104.82</v>
      </c>
      <c r="AV325" s="62">
        <f t="shared" si="34"/>
        <v>0</v>
      </c>
      <c r="AW325" s="47" t="str">
        <f>IFERROR(VLOOKUP(AS325,Data!M:S,2,0),"nee")</f>
        <v>ja</v>
      </c>
      <c r="AX325" s="63">
        <f>IF(facturen[[#This Row],[TNO gecertificeerd]]="nee",0,VLOOKUP(AS325,Data!M:S,3,0)*(AT325/1000))</f>
        <v>0</v>
      </c>
      <c r="AY325" s="63">
        <f>IF(facturen[[#This Row],[TNO gecertificeerd]]="nee",0,VLOOKUP(AS325,Data!M:S,4,0)*AT325)</f>
        <v>19.961348684210527</v>
      </c>
      <c r="AZ325" s="63">
        <f>IF(facturen[[#This Row],[TNO gecertificeerd]]="nee",0,VLOOKUP(AS325,Data!M:S,5,0)*AT325)</f>
        <v>143.72171052631577</v>
      </c>
      <c r="BA325" s="63">
        <f>IF(facturen[[#This Row],[TNO gecertificeerd]]="nee",0,VLOOKUP(AS325,Data!M:S,6,0)*AT325)</f>
        <v>147.71398026315788</v>
      </c>
      <c r="BB325" s="63">
        <f>IF(facturen[[#This Row],[TNO gecertificeerd]]="nee",0,VLOOKUP(AS325,Data!M:S,7,0)*AT325)</f>
        <v>87.829934210526318</v>
      </c>
    </row>
    <row r="326" spans="1:54" x14ac:dyDescent="0.2">
      <c r="A326">
        <v>474431</v>
      </c>
      <c r="B326">
        <v>474440</v>
      </c>
      <c r="C326" t="s">
        <v>87</v>
      </c>
      <c r="D326" t="s">
        <v>257</v>
      </c>
      <c r="E326" t="s">
        <v>56</v>
      </c>
      <c r="F326">
        <v>1</v>
      </c>
      <c r="G326" t="s">
        <v>87</v>
      </c>
      <c r="H326" t="s">
        <v>88</v>
      </c>
      <c r="I326" t="s">
        <v>89</v>
      </c>
      <c r="J326" t="s">
        <v>90</v>
      </c>
      <c r="K326" t="s">
        <v>730</v>
      </c>
      <c r="L326" t="s">
        <v>636</v>
      </c>
      <c r="M326" s="57">
        <v>44197</v>
      </c>
      <c r="N326" s="57">
        <v>44227</v>
      </c>
      <c r="O326" t="s">
        <v>92</v>
      </c>
      <c r="P326"/>
      <c r="Q326"/>
      <c r="R326"/>
      <c r="S326"/>
      <c r="T326"/>
      <c r="U326"/>
      <c r="V326" t="s">
        <v>94</v>
      </c>
      <c r="W326">
        <v>1</v>
      </c>
      <c r="X326" t="s">
        <v>625</v>
      </c>
      <c r="Y326" t="s">
        <v>637</v>
      </c>
      <c r="Z326" t="s">
        <v>638</v>
      </c>
      <c r="AA326" t="s">
        <v>68</v>
      </c>
      <c r="AB326" t="s">
        <v>69</v>
      </c>
      <c r="AC326" t="s">
        <v>70</v>
      </c>
      <c r="AD326">
        <v>10</v>
      </c>
      <c r="AE326" t="s">
        <v>639</v>
      </c>
      <c r="AF326">
        <v>10.06</v>
      </c>
      <c r="AG326">
        <v>10.06</v>
      </c>
      <c r="AH326">
        <v>1004195045</v>
      </c>
      <c r="AI326">
        <v>800000</v>
      </c>
      <c r="AJ326"/>
      <c r="AK326"/>
      <c r="AL326" t="s">
        <v>72</v>
      </c>
      <c r="AM326" t="s">
        <v>73</v>
      </c>
      <c r="AN326" s="1"/>
      <c r="AO326" s="59">
        <f t="shared" si="30"/>
        <v>1</v>
      </c>
      <c r="AP326" s="59" t="str">
        <f>VLOOKUP(AO326,Data!J:K,2,0)</f>
        <v>Januari</v>
      </c>
      <c r="AQ326" s="59">
        <f t="shared" si="31"/>
        <v>1</v>
      </c>
      <c r="AR326" s="60">
        <f t="shared" si="32"/>
        <v>2021</v>
      </c>
      <c r="AS326" s="60" t="str">
        <f>VLOOKUP(AD326,Data!D:E,2,0)</f>
        <v>Afval/Restafval</v>
      </c>
      <c r="AT326" s="61">
        <f>IF(X326="TON",IF(OR(LEFT(Z326,2)="TO",LEFT(Y326,2)="HA",Y326="TV ALG TON",Y326="AFVALBEL-TON",Y326="TANKW1-TON"),0,W326*1000),IF(OR(X326="KG",X326="LTR"),IF(OR(LEFT(Y326,2)="R ",LEFT(Y326,2)="HA",LEFT(Y326,2)="VK",LEFT(Z326,2)="TO"),0,W326),IF(X326="M3",VLOOKUP(Z326,Data!A:B,2,0)*W326,IF(AND(OR(X326="KEER",X326="STUK"),OR(LEFT(Y326,2)="LE",LEFT(Y326,2)="EL",LEFT(Y326,2)="LV")),VLOOKUP(Z326,Data!A:B,2,0)*W326,IF(X326="MAAND",IF(LEFT(Z326,2)="AB",IF(OR(LEFT(Y326,3)="AB ",LEFT(Y326,3)="ABW"),0,VLOOKUP(Z326,Data!A:B,2,0)*W326*VLOOKUP(AJ326,Data!G:H,2,0)*((N326-M326+1)/30.4)),0),0)))))</f>
        <v>0</v>
      </c>
      <c r="AU326" s="62">
        <f t="shared" si="33"/>
        <v>10.06</v>
      </c>
      <c r="AV326" s="62">
        <f t="shared" si="34"/>
        <v>0</v>
      </c>
      <c r="AW326" s="47" t="str">
        <f>IFERROR(VLOOKUP(AS326,Data!M:S,2,0),"nee")</f>
        <v>ja</v>
      </c>
      <c r="AX326" s="63">
        <f>IF(facturen[[#This Row],[TNO gecertificeerd]]="nee",0,VLOOKUP(AS326,Data!M:S,3,0)*(AT326/1000))</f>
        <v>0</v>
      </c>
      <c r="AY326" s="63">
        <f>IF(facturen[[#This Row],[TNO gecertificeerd]]="nee",0,VLOOKUP(AS326,Data!M:S,4,0)*AT326)</f>
        <v>0</v>
      </c>
      <c r="AZ326" s="63">
        <f>IF(facturen[[#This Row],[TNO gecertificeerd]]="nee",0,VLOOKUP(AS326,Data!M:S,5,0)*AT326)</f>
        <v>0</v>
      </c>
      <c r="BA326" s="63">
        <f>IF(facturen[[#This Row],[TNO gecertificeerd]]="nee",0,VLOOKUP(AS326,Data!M:S,6,0)*AT326)</f>
        <v>0</v>
      </c>
      <c r="BB326" s="63">
        <f>IF(facturen[[#This Row],[TNO gecertificeerd]]="nee",0,VLOOKUP(AS326,Data!M:S,7,0)*AT326)</f>
        <v>0</v>
      </c>
    </row>
    <row r="327" spans="1:54" x14ac:dyDescent="0.2">
      <c r="A327">
        <v>474431</v>
      </c>
      <c r="B327">
        <v>474440</v>
      </c>
      <c r="C327" t="s">
        <v>87</v>
      </c>
      <c r="D327" t="s">
        <v>257</v>
      </c>
      <c r="E327" t="s">
        <v>56</v>
      </c>
      <c r="F327">
        <v>1</v>
      </c>
      <c r="G327" t="s">
        <v>87</v>
      </c>
      <c r="H327" t="s">
        <v>88</v>
      </c>
      <c r="I327" t="s">
        <v>89</v>
      </c>
      <c r="J327" t="s">
        <v>90</v>
      </c>
      <c r="K327" t="s">
        <v>730</v>
      </c>
      <c r="L327" t="s">
        <v>345</v>
      </c>
      <c r="M327" s="57">
        <v>44166</v>
      </c>
      <c r="N327" s="57">
        <v>44196</v>
      </c>
      <c r="O327" t="s">
        <v>92</v>
      </c>
      <c r="P327">
        <v>101100</v>
      </c>
      <c r="Q327" t="s">
        <v>303</v>
      </c>
      <c r="R327">
        <v>200301</v>
      </c>
      <c r="S327"/>
      <c r="T327" t="s">
        <v>304</v>
      </c>
      <c r="U327"/>
      <c r="V327" t="s">
        <v>94</v>
      </c>
      <c r="W327">
        <v>1</v>
      </c>
      <c r="X327" t="s">
        <v>625</v>
      </c>
      <c r="Y327" t="s">
        <v>626</v>
      </c>
      <c r="Z327" t="s">
        <v>627</v>
      </c>
      <c r="AA327" t="s">
        <v>68</v>
      </c>
      <c r="AB327" t="s">
        <v>69</v>
      </c>
      <c r="AC327" t="s">
        <v>70</v>
      </c>
      <c r="AD327">
        <v>10</v>
      </c>
      <c r="AE327" t="s">
        <v>628</v>
      </c>
      <c r="AF327">
        <v>104.82</v>
      </c>
      <c r="AG327">
        <v>104.82</v>
      </c>
      <c r="AH327">
        <v>1004194254</v>
      </c>
      <c r="AI327">
        <v>800100</v>
      </c>
      <c r="AJ327" t="s">
        <v>629</v>
      </c>
      <c r="AK327" t="s">
        <v>471</v>
      </c>
      <c r="AL327" t="s">
        <v>72</v>
      </c>
      <c r="AM327" t="s">
        <v>73</v>
      </c>
      <c r="AN327" s="1"/>
      <c r="AO327" s="59">
        <f t="shared" si="30"/>
        <v>12</v>
      </c>
      <c r="AP327" s="59" t="str">
        <f>VLOOKUP(AO327,Data!J:K,2,0)</f>
        <v>December</v>
      </c>
      <c r="AQ327" s="59">
        <f t="shared" si="31"/>
        <v>4</v>
      </c>
      <c r="AR327" s="60">
        <f t="shared" si="32"/>
        <v>2020</v>
      </c>
      <c r="AS327" s="60" t="str">
        <f>VLOOKUP(AD327,Data!D:E,2,0)</f>
        <v>Afval/Restafval</v>
      </c>
      <c r="AT327" s="61">
        <f>IF(X327="TON",IF(OR(LEFT(Z327,2)="TO",LEFT(Y327,2)="HA",Y327="TV ALG TON",Y327="AFVALBEL-TON",Y327="TANKW1-TON"),0,W327*1000),IF(OR(X327="KG",X327="LTR"),IF(OR(LEFT(Y327,2)="R ",LEFT(Y327,2)="HA",LEFT(Y327,2)="VK",LEFT(Z327,2)="TO"),0,W327),IF(X327="M3",VLOOKUP(Z327,Data!A:B,2,0)*W327,IF(AND(OR(X327="KEER",X327="STUK"),OR(LEFT(Y327,2)="LE",LEFT(Y327,2)="EL",LEFT(Y327,2)="LV")),VLOOKUP(Z327,Data!A:B,2,0)*W327,IF(X327="MAAND",IF(LEFT(Z327,2)="AB",IF(OR(LEFT(Y327,3)="AB ",LEFT(Y327,3)="ABW"),0,VLOOKUP(Z327,Data!A:B,2,0)*W327*VLOOKUP(AJ327,Data!G:H,2,0)*((N327-M327+1)/30.4)),0),0)))))</f>
        <v>399.22697368421052</v>
      </c>
      <c r="AU327" s="62">
        <f t="shared" si="33"/>
        <v>104.82</v>
      </c>
      <c r="AV327" s="62">
        <f t="shared" si="34"/>
        <v>0</v>
      </c>
      <c r="AW327" s="47" t="str">
        <f>IFERROR(VLOOKUP(AS327,Data!M:S,2,0),"nee")</f>
        <v>ja</v>
      </c>
      <c r="AX327" s="63">
        <f>IF(facturen[[#This Row],[TNO gecertificeerd]]="nee",0,VLOOKUP(AS327,Data!M:S,3,0)*(AT327/1000))</f>
        <v>0</v>
      </c>
      <c r="AY327" s="63">
        <f>IF(facturen[[#This Row],[TNO gecertificeerd]]="nee",0,VLOOKUP(AS327,Data!M:S,4,0)*AT327)</f>
        <v>19.961348684210527</v>
      </c>
      <c r="AZ327" s="63">
        <f>IF(facturen[[#This Row],[TNO gecertificeerd]]="nee",0,VLOOKUP(AS327,Data!M:S,5,0)*AT327)</f>
        <v>143.72171052631577</v>
      </c>
      <c r="BA327" s="63">
        <f>IF(facturen[[#This Row],[TNO gecertificeerd]]="nee",0,VLOOKUP(AS327,Data!M:S,6,0)*AT327)</f>
        <v>147.71398026315788</v>
      </c>
      <c r="BB327" s="63">
        <f>IF(facturen[[#This Row],[TNO gecertificeerd]]="nee",0,VLOOKUP(AS327,Data!M:S,7,0)*AT327)</f>
        <v>87.829934210526318</v>
      </c>
    </row>
    <row r="328" spans="1:54" x14ac:dyDescent="0.2">
      <c r="A328">
        <v>474431</v>
      </c>
      <c r="B328">
        <v>474486</v>
      </c>
      <c r="C328" t="s">
        <v>149</v>
      </c>
      <c r="D328" t="s">
        <v>257</v>
      </c>
      <c r="E328" t="s">
        <v>56</v>
      </c>
      <c r="F328">
        <v>1</v>
      </c>
      <c r="G328" t="s">
        <v>150</v>
      </c>
      <c r="H328" t="s">
        <v>151</v>
      </c>
      <c r="I328" t="s">
        <v>152</v>
      </c>
      <c r="J328" t="s">
        <v>59</v>
      </c>
      <c r="K328" t="s">
        <v>457</v>
      </c>
      <c r="L328" t="s">
        <v>345</v>
      </c>
      <c r="M328" s="57">
        <v>44228</v>
      </c>
      <c r="N328" s="57">
        <v>44255</v>
      </c>
      <c r="O328" t="s">
        <v>154</v>
      </c>
      <c r="P328">
        <v>1601010</v>
      </c>
      <c r="Q328" t="s">
        <v>465</v>
      </c>
      <c r="R328">
        <v>200301</v>
      </c>
      <c r="S328"/>
      <c r="T328" t="s">
        <v>467</v>
      </c>
      <c r="U328"/>
      <c r="V328" t="s">
        <v>94</v>
      </c>
      <c r="W328">
        <v>1</v>
      </c>
      <c r="X328" t="s">
        <v>625</v>
      </c>
      <c r="Y328" t="s">
        <v>626</v>
      </c>
      <c r="Z328" t="s">
        <v>627</v>
      </c>
      <c r="AA328" t="s">
        <v>68</v>
      </c>
      <c r="AB328" t="s">
        <v>69</v>
      </c>
      <c r="AC328" t="s">
        <v>70</v>
      </c>
      <c r="AD328">
        <v>10</v>
      </c>
      <c r="AE328" t="s">
        <v>628</v>
      </c>
      <c r="AF328">
        <v>104.82</v>
      </c>
      <c r="AG328">
        <v>104.82</v>
      </c>
      <c r="AH328">
        <v>1004248111</v>
      </c>
      <c r="AI328">
        <v>800100</v>
      </c>
      <c r="AJ328" t="s">
        <v>629</v>
      </c>
      <c r="AK328" t="s">
        <v>488</v>
      </c>
      <c r="AL328" t="s">
        <v>72</v>
      </c>
      <c r="AM328" t="s">
        <v>73</v>
      </c>
      <c r="AN328" s="1"/>
      <c r="AO328" s="59">
        <f t="shared" si="30"/>
        <v>2</v>
      </c>
      <c r="AP328" s="59" t="str">
        <f>VLOOKUP(AO328,Data!J:K,2,0)</f>
        <v>Februari</v>
      </c>
      <c r="AQ328" s="59">
        <f t="shared" si="31"/>
        <v>1</v>
      </c>
      <c r="AR328" s="60">
        <f t="shared" si="32"/>
        <v>2021</v>
      </c>
      <c r="AS328" s="60" t="str">
        <f>VLOOKUP(AD328,Data!D:E,2,0)</f>
        <v>Afval/Restafval</v>
      </c>
      <c r="AT328" s="61">
        <f>IF(X328="TON",IF(OR(LEFT(Z328,2)="TO",LEFT(Y328,2)="HA",Y328="TV ALG TON",Y328="AFVALBEL-TON",Y328="TANKW1-TON"),0,W328*1000),IF(OR(X328="KG",X328="LTR"),IF(OR(LEFT(Y328,2)="R ",LEFT(Y328,2)="HA",LEFT(Y328,2)="VK",LEFT(Z328,2)="TO"),0,W328),IF(X328="M3",VLOOKUP(Z328,Data!A:B,2,0)*W328,IF(AND(OR(X328="KEER",X328="STUK"),OR(LEFT(Y328,2)="LE",LEFT(Y328,2)="EL",LEFT(Y328,2)="LV")),VLOOKUP(Z328,Data!A:B,2,0)*W328,IF(X328="MAAND",IF(LEFT(Z328,2)="AB",IF(OR(LEFT(Y328,3)="AB ",LEFT(Y328,3)="ABW"),0,VLOOKUP(Z328,Data!A:B,2,0)*W328*VLOOKUP(AJ328,Data!G:H,2,0)*((N328-M328+1)/30.4)),0),0)))))</f>
        <v>360.59210526315786</v>
      </c>
      <c r="AU328" s="62">
        <f t="shared" si="33"/>
        <v>104.82</v>
      </c>
      <c r="AV328" s="62">
        <f t="shared" si="34"/>
        <v>0</v>
      </c>
      <c r="AW328" s="47" t="str">
        <f>IFERROR(VLOOKUP(AS328,Data!M:S,2,0),"nee")</f>
        <v>ja</v>
      </c>
      <c r="AX328" s="63">
        <f>IF(facturen[[#This Row],[TNO gecertificeerd]]="nee",0,VLOOKUP(AS328,Data!M:S,3,0)*(AT328/1000))</f>
        <v>0</v>
      </c>
      <c r="AY328" s="63">
        <f>IF(facturen[[#This Row],[TNO gecertificeerd]]="nee",0,VLOOKUP(AS328,Data!M:S,4,0)*AT328)</f>
        <v>18.029605263157894</v>
      </c>
      <c r="AZ328" s="63">
        <f>IF(facturen[[#This Row],[TNO gecertificeerd]]="nee",0,VLOOKUP(AS328,Data!M:S,5,0)*AT328)</f>
        <v>129.81315789473683</v>
      </c>
      <c r="BA328" s="63">
        <f>IF(facturen[[#This Row],[TNO gecertificeerd]]="nee",0,VLOOKUP(AS328,Data!M:S,6,0)*AT328)</f>
        <v>133.4190789473684</v>
      </c>
      <c r="BB328" s="63">
        <f>IF(facturen[[#This Row],[TNO gecertificeerd]]="nee",0,VLOOKUP(AS328,Data!M:S,7,0)*AT328)</f>
        <v>79.330263157894734</v>
      </c>
    </row>
    <row r="329" spans="1:54" x14ac:dyDescent="0.2">
      <c r="A329">
        <v>474431</v>
      </c>
      <c r="B329">
        <v>474486</v>
      </c>
      <c r="C329" t="s">
        <v>149</v>
      </c>
      <c r="D329" t="s">
        <v>257</v>
      </c>
      <c r="E329" t="s">
        <v>56</v>
      </c>
      <c r="F329">
        <v>1</v>
      </c>
      <c r="G329" t="s">
        <v>150</v>
      </c>
      <c r="H329" t="s">
        <v>151</v>
      </c>
      <c r="I329" t="s">
        <v>152</v>
      </c>
      <c r="J329" t="s">
        <v>59</v>
      </c>
      <c r="K329" t="s">
        <v>457</v>
      </c>
      <c r="L329" t="s">
        <v>345</v>
      </c>
      <c r="M329" s="57">
        <v>44256</v>
      </c>
      <c r="N329" s="57">
        <v>44286</v>
      </c>
      <c r="O329" t="s">
        <v>154</v>
      </c>
      <c r="P329">
        <v>1601010</v>
      </c>
      <c r="Q329" t="s">
        <v>465</v>
      </c>
      <c r="R329">
        <v>200301</v>
      </c>
      <c r="S329"/>
      <c r="T329" t="s">
        <v>467</v>
      </c>
      <c r="U329"/>
      <c r="V329" t="s">
        <v>94</v>
      </c>
      <c r="W329">
        <v>1</v>
      </c>
      <c r="X329" t="s">
        <v>625</v>
      </c>
      <c r="Y329" t="s">
        <v>626</v>
      </c>
      <c r="Z329" t="s">
        <v>627</v>
      </c>
      <c r="AA329" t="s">
        <v>68</v>
      </c>
      <c r="AB329" t="s">
        <v>69</v>
      </c>
      <c r="AC329" t="s">
        <v>70</v>
      </c>
      <c r="AD329">
        <v>10</v>
      </c>
      <c r="AE329" t="s">
        <v>628</v>
      </c>
      <c r="AF329">
        <v>104.82</v>
      </c>
      <c r="AG329">
        <v>104.82</v>
      </c>
      <c r="AH329">
        <v>1004318104</v>
      </c>
      <c r="AI329">
        <v>800100</v>
      </c>
      <c r="AJ329" t="s">
        <v>629</v>
      </c>
      <c r="AK329" t="s">
        <v>696</v>
      </c>
      <c r="AL329" t="s">
        <v>72</v>
      </c>
      <c r="AM329" t="s">
        <v>73</v>
      </c>
      <c r="AN329" s="1"/>
      <c r="AO329" s="59">
        <f t="shared" si="30"/>
        <v>3</v>
      </c>
      <c r="AP329" s="59" t="str">
        <f>VLOOKUP(AO329,Data!J:K,2,0)</f>
        <v>Maart</v>
      </c>
      <c r="AQ329" s="59">
        <f t="shared" si="31"/>
        <v>1</v>
      </c>
      <c r="AR329" s="60">
        <f t="shared" si="32"/>
        <v>2021</v>
      </c>
      <c r="AS329" s="60" t="str">
        <f>VLOOKUP(AD329,Data!D:E,2,0)</f>
        <v>Afval/Restafval</v>
      </c>
      <c r="AT329" s="61">
        <f>IF(X329="TON",IF(OR(LEFT(Z329,2)="TO",LEFT(Y329,2)="HA",Y329="TV ALG TON",Y329="AFVALBEL-TON",Y329="TANKW1-TON"),0,W329*1000),IF(OR(X329="KG",X329="LTR"),IF(OR(LEFT(Y329,2)="R ",LEFT(Y329,2)="HA",LEFT(Y329,2)="VK",LEFT(Z329,2)="TO"),0,W329),IF(X329="M3",VLOOKUP(Z329,Data!A:B,2,0)*W329,IF(AND(OR(X329="KEER",X329="STUK"),OR(LEFT(Y329,2)="LE",LEFT(Y329,2)="EL",LEFT(Y329,2)="LV")),VLOOKUP(Z329,Data!A:B,2,0)*W329,IF(X329="MAAND",IF(LEFT(Z329,2)="AB",IF(OR(LEFT(Y329,3)="AB ",LEFT(Y329,3)="ABW"),0,VLOOKUP(Z329,Data!A:B,2,0)*W329*VLOOKUP(AJ329,Data!G:H,2,0)*((N329-M329+1)/30.4)),0),0)))))</f>
        <v>399.22697368421052</v>
      </c>
      <c r="AU329" s="62">
        <f t="shared" si="33"/>
        <v>104.82</v>
      </c>
      <c r="AV329" s="62">
        <f t="shared" si="34"/>
        <v>0</v>
      </c>
      <c r="AW329" s="47" t="str">
        <f>IFERROR(VLOOKUP(AS329,Data!M:S,2,0),"nee")</f>
        <v>ja</v>
      </c>
      <c r="AX329" s="63">
        <f>IF(facturen[[#This Row],[TNO gecertificeerd]]="nee",0,VLOOKUP(AS329,Data!M:S,3,0)*(AT329/1000))</f>
        <v>0</v>
      </c>
      <c r="AY329" s="63">
        <f>IF(facturen[[#This Row],[TNO gecertificeerd]]="nee",0,VLOOKUP(AS329,Data!M:S,4,0)*AT329)</f>
        <v>19.961348684210527</v>
      </c>
      <c r="AZ329" s="63">
        <f>IF(facturen[[#This Row],[TNO gecertificeerd]]="nee",0,VLOOKUP(AS329,Data!M:S,5,0)*AT329)</f>
        <v>143.72171052631577</v>
      </c>
      <c r="BA329" s="63">
        <f>IF(facturen[[#This Row],[TNO gecertificeerd]]="nee",0,VLOOKUP(AS329,Data!M:S,6,0)*AT329)</f>
        <v>147.71398026315788</v>
      </c>
      <c r="BB329" s="63">
        <f>IF(facturen[[#This Row],[TNO gecertificeerd]]="nee",0,VLOOKUP(AS329,Data!M:S,7,0)*AT329)</f>
        <v>87.829934210526318</v>
      </c>
    </row>
    <row r="330" spans="1:54" x14ac:dyDescent="0.2">
      <c r="A330">
        <v>474431</v>
      </c>
      <c r="B330">
        <v>474486</v>
      </c>
      <c r="C330" t="s">
        <v>149</v>
      </c>
      <c r="D330" t="s">
        <v>257</v>
      </c>
      <c r="E330" t="s">
        <v>56</v>
      </c>
      <c r="F330">
        <v>1</v>
      </c>
      <c r="G330" t="s">
        <v>150</v>
      </c>
      <c r="H330" t="s">
        <v>151</v>
      </c>
      <c r="I330" t="s">
        <v>152</v>
      </c>
      <c r="J330" t="s">
        <v>59</v>
      </c>
      <c r="K330" t="s">
        <v>457</v>
      </c>
      <c r="L330" t="s">
        <v>345</v>
      </c>
      <c r="M330" s="57">
        <v>44287</v>
      </c>
      <c r="N330" s="57">
        <v>44316</v>
      </c>
      <c r="O330" t="s">
        <v>154</v>
      </c>
      <c r="P330">
        <v>1601010</v>
      </c>
      <c r="Q330" t="s">
        <v>465</v>
      </c>
      <c r="R330">
        <v>200301</v>
      </c>
      <c r="S330"/>
      <c r="T330" t="s">
        <v>467</v>
      </c>
      <c r="U330"/>
      <c r="V330" t="s">
        <v>94</v>
      </c>
      <c r="W330">
        <v>1</v>
      </c>
      <c r="X330" t="s">
        <v>625</v>
      </c>
      <c r="Y330" t="s">
        <v>626</v>
      </c>
      <c r="Z330" t="s">
        <v>627</v>
      </c>
      <c r="AA330" t="s">
        <v>68</v>
      </c>
      <c r="AB330" t="s">
        <v>69</v>
      </c>
      <c r="AC330" t="s">
        <v>70</v>
      </c>
      <c r="AD330">
        <v>10</v>
      </c>
      <c r="AE330" t="s">
        <v>628</v>
      </c>
      <c r="AF330">
        <v>104.82</v>
      </c>
      <c r="AG330">
        <v>104.82</v>
      </c>
      <c r="AH330">
        <v>1004429006</v>
      </c>
      <c r="AI330">
        <v>800100</v>
      </c>
      <c r="AJ330" t="s">
        <v>629</v>
      </c>
      <c r="AK330" t="s">
        <v>697</v>
      </c>
      <c r="AL330" t="s">
        <v>72</v>
      </c>
      <c r="AM330" t="s">
        <v>73</v>
      </c>
      <c r="AN330" s="1"/>
      <c r="AO330" s="59">
        <f t="shared" si="30"/>
        <v>4</v>
      </c>
      <c r="AP330" s="59" t="str">
        <f>VLOOKUP(AO330,Data!J:K,2,0)</f>
        <v>April</v>
      </c>
      <c r="AQ330" s="59">
        <f t="shared" si="31"/>
        <v>2</v>
      </c>
      <c r="AR330" s="60">
        <f t="shared" si="32"/>
        <v>2021</v>
      </c>
      <c r="AS330" s="60" t="str">
        <f>VLOOKUP(AD330,Data!D:E,2,0)</f>
        <v>Afval/Restafval</v>
      </c>
      <c r="AT330" s="61">
        <f>IF(X330="TON",IF(OR(LEFT(Z330,2)="TO",LEFT(Y330,2)="HA",Y330="TV ALG TON",Y330="AFVALBEL-TON",Y330="TANKW1-TON"),0,W330*1000),IF(OR(X330="KG",X330="LTR"),IF(OR(LEFT(Y330,2)="R ",LEFT(Y330,2)="HA",LEFT(Y330,2)="VK",LEFT(Z330,2)="TO"),0,W330),IF(X330="M3",VLOOKUP(Z330,Data!A:B,2,0)*W330,IF(AND(OR(X330="KEER",X330="STUK"),OR(LEFT(Y330,2)="LE",LEFT(Y330,2)="EL",LEFT(Y330,2)="LV")),VLOOKUP(Z330,Data!A:B,2,0)*W330,IF(X330="MAAND",IF(LEFT(Z330,2)="AB",IF(OR(LEFT(Y330,3)="AB ",LEFT(Y330,3)="ABW"),0,VLOOKUP(Z330,Data!A:B,2,0)*W330*VLOOKUP(AJ330,Data!G:H,2,0)*((N330-M330+1)/30.4)),0),0)))))</f>
        <v>386.3486842105263</v>
      </c>
      <c r="AU330" s="62">
        <f t="shared" si="33"/>
        <v>104.82</v>
      </c>
      <c r="AV330" s="62">
        <f t="shared" si="34"/>
        <v>0</v>
      </c>
      <c r="AW330" s="47" t="str">
        <f>IFERROR(VLOOKUP(AS330,Data!M:S,2,0),"nee")</f>
        <v>ja</v>
      </c>
      <c r="AX330" s="63">
        <f>IF(facturen[[#This Row],[TNO gecertificeerd]]="nee",0,VLOOKUP(AS330,Data!M:S,3,0)*(AT330/1000))</f>
        <v>0</v>
      </c>
      <c r="AY330" s="63">
        <f>IF(facturen[[#This Row],[TNO gecertificeerd]]="nee",0,VLOOKUP(AS330,Data!M:S,4,0)*AT330)</f>
        <v>19.317434210526315</v>
      </c>
      <c r="AZ330" s="63">
        <f>IF(facturen[[#This Row],[TNO gecertificeerd]]="nee",0,VLOOKUP(AS330,Data!M:S,5,0)*AT330)</f>
        <v>139.08552631578945</v>
      </c>
      <c r="BA330" s="63">
        <f>IF(facturen[[#This Row],[TNO gecertificeerd]]="nee",0,VLOOKUP(AS330,Data!M:S,6,0)*AT330)</f>
        <v>142.94901315789474</v>
      </c>
      <c r="BB330" s="63">
        <f>IF(facturen[[#This Row],[TNO gecertificeerd]]="nee",0,VLOOKUP(AS330,Data!M:S,7,0)*AT330)</f>
        <v>84.99671052631578</v>
      </c>
    </row>
    <row r="331" spans="1:54" x14ac:dyDescent="0.2">
      <c r="A331">
        <v>474431</v>
      </c>
      <c r="B331">
        <v>474486</v>
      </c>
      <c r="C331" t="s">
        <v>149</v>
      </c>
      <c r="D331" t="s">
        <v>257</v>
      </c>
      <c r="E331" t="s">
        <v>56</v>
      </c>
      <c r="F331">
        <v>1</v>
      </c>
      <c r="G331" t="s">
        <v>150</v>
      </c>
      <c r="H331" t="s">
        <v>151</v>
      </c>
      <c r="I331" t="s">
        <v>152</v>
      </c>
      <c r="J331" t="s">
        <v>59</v>
      </c>
      <c r="K331" t="s">
        <v>457</v>
      </c>
      <c r="L331" t="s">
        <v>345</v>
      </c>
      <c r="M331" s="57">
        <v>44317</v>
      </c>
      <c r="N331" s="57">
        <v>44347</v>
      </c>
      <c r="O331" t="s">
        <v>154</v>
      </c>
      <c r="P331">
        <v>1601010</v>
      </c>
      <c r="Q331" t="s">
        <v>465</v>
      </c>
      <c r="R331">
        <v>200301</v>
      </c>
      <c r="S331"/>
      <c r="T331" t="s">
        <v>467</v>
      </c>
      <c r="U331"/>
      <c r="V331" t="s">
        <v>94</v>
      </c>
      <c r="W331">
        <v>1</v>
      </c>
      <c r="X331" t="s">
        <v>625</v>
      </c>
      <c r="Y331" t="s">
        <v>626</v>
      </c>
      <c r="Z331" t="s">
        <v>627</v>
      </c>
      <c r="AA331" t="s">
        <v>68</v>
      </c>
      <c r="AB331" t="s">
        <v>69</v>
      </c>
      <c r="AC331" t="s">
        <v>70</v>
      </c>
      <c r="AD331">
        <v>10</v>
      </c>
      <c r="AE331" t="s">
        <v>628</v>
      </c>
      <c r="AF331">
        <v>104.82</v>
      </c>
      <c r="AG331">
        <v>104.82</v>
      </c>
      <c r="AH331">
        <v>1004493829</v>
      </c>
      <c r="AI331">
        <v>800100</v>
      </c>
      <c r="AJ331" t="s">
        <v>629</v>
      </c>
      <c r="AK331" t="s">
        <v>698</v>
      </c>
      <c r="AL331" t="s">
        <v>72</v>
      </c>
      <c r="AM331" t="s">
        <v>73</v>
      </c>
      <c r="AN331" s="1"/>
      <c r="AO331" s="59">
        <f t="shared" si="30"/>
        <v>5</v>
      </c>
      <c r="AP331" s="59" t="str">
        <f>VLOOKUP(AO331,Data!J:K,2,0)</f>
        <v>Mei</v>
      </c>
      <c r="AQ331" s="59">
        <f t="shared" si="31"/>
        <v>2</v>
      </c>
      <c r="AR331" s="60">
        <f t="shared" si="32"/>
        <v>2021</v>
      </c>
      <c r="AS331" s="60" t="str">
        <f>VLOOKUP(AD331,Data!D:E,2,0)</f>
        <v>Afval/Restafval</v>
      </c>
      <c r="AT331" s="61">
        <f>IF(X331="TON",IF(OR(LEFT(Z331,2)="TO",LEFT(Y331,2)="HA",Y331="TV ALG TON",Y331="AFVALBEL-TON",Y331="TANKW1-TON"),0,W331*1000),IF(OR(X331="KG",X331="LTR"),IF(OR(LEFT(Y331,2)="R ",LEFT(Y331,2)="HA",LEFT(Y331,2)="VK",LEFT(Z331,2)="TO"),0,W331),IF(X331="M3",VLOOKUP(Z331,Data!A:B,2,0)*W331,IF(AND(OR(X331="KEER",X331="STUK"),OR(LEFT(Y331,2)="LE",LEFT(Y331,2)="EL",LEFT(Y331,2)="LV")),VLOOKUP(Z331,Data!A:B,2,0)*W331,IF(X331="MAAND",IF(LEFT(Z331,2)="AB",IF(OR(LEFT(Y331,3)="AB ",LEFT(Y331,3)="ABW"),0,VLOOKUP(Z331,Data!A:B,2,0)*W331*VLOOKUP(AJ331,Data!G:H,2,0)*((N331-M331+1)/30.4)),0),0)))))</f>
        <v>399.22697368421052</v>
      </c>
      <c r="AU331" s="62">
        <f t="shared" si="33"/>
        <v>104.82</v>
      </c>
      <c r="AV331" s="62">
        <f t="shared" si="34"/>
        <v>0</v>
      </c>
      <c r="AW331" s="47" t="str">
        <f>IFERROR(VLOOKUP(AS331,Data!M:S,2,0),"nee")</f>
        <v>ja</v>
      </c>
      <c r="AX331" s="63">
        <f>IF(facturen[[#This Row],[TNO gecertificeerd]]="nee",0,VLOOKUP(AS331,Data!M:S,3,0)*(AT331/1000))</f>
        <v>0</v>
      </c>
      <c r="AY331" s="63">
        <f>IF(facturen[[#This Row],[TNO gecertificeerd]]="nee",0,VLOOKUP(AS331,Data!M:S,4,0)*AT331)</f>
        <v>19.961348684210527</v>
      </c>
      <c r="AZ331" s="63">
        <f>IF(facturen[[#This Row],[TNO gecertificeerd]]="nee",0,VLOOKUP(AS331,Data!M:S,5,0)*AT331)</f>
        <v>143.72171052631577</v>
      </c>
      <c r="BA331" s="63">
        <f>IF(facturen[[#This Row],[TNO gecertificeerd]]="nee",0,VLOOKUP(AS331,Data!M:S,6,0)*AT331)</f>
        <v>147.71398026315788</v>
      </c>
      <c r="BB331" s="63">
        <f>IF(facturen[[#This Row],[TNO gecertificeerd]]="nee",0,VLOOKUP(AS331,Data!M:S,7,0)*AT331)</f>
        <v>87.829934210526318</v>
      </c>
    </row>
    <row r="332" spans="1:54" x14ac:dyDescent="0.2">
      <c r="A332">
        <v>474431</v>
      </c>
      <c r="B332">
        <v>474486</v>
      </c>
      <c r="C332" t="s">
        <v>149</v>
      </c>
      <c r="D332" t="s">
        <v>257</v>
      </c>
      <c r="E332" t="s">
        <v>56</v>
      </c>
      <c r="F332">
        <v>1</v>
      </c>
      <c r="G332" t="s">
        <v>150</v>
      </c>
      <c r="H332" t="s">
        <v>151</v>
      </c>
      <c r="I332" t="s">
        <v>152</v>
      </c>
      <c r="J332" t="s">
        <v>59</v>
      </c>
      <c r="K332" t="s">
        <v>457</v>
      </c>
      <c r="L332" t="s">
        <v>345</v>
      </c>
      <c r="M332" s="57">
        <v>44348</v>
      </c>
      <c r="N332" s="57">
        <v>44377</v>
      </c>
      <c r="O332" t="s">
        <v>154</v>
      </c>
      <c r="P332">
        <v>1601010</v>
      </c>
      <c r="Q332" t="s">
        <v>465</v>
      </c>
      <c r="R332">
        <v>200301</v>
      </c>
      <c r="S332"/>
      <c r="T332" t="s">
        <v>467</v>
      </c>
      <c r="U332"/>
      <c r="V332" t="s">
        <v>94</v>
      </c>
      <c r="W332">
        <v>1</v>
      </c>
      <c r="X332" t="s">
        <v>625</v>
      </c>
      <c r="Y332" t="s">
        <v>626</v>
      </c>
      <c r="Z332" t="s">
        <v>627</v>
      </c>
      <c r="AA332" t="s">
        <v>68</v>
      </c>
      <c r="AB332" t="s">
        <v>69</v>
      </c>
      <c r="AC332" t="s">
        <v>70</v>
      </c>
      <c r="AD332">
        <v>10</v>
      </c>
      <c r="AE332" t="s">
        <v>628</v>
      </c>
      <c r="AF332">
        <v>104.82</v>
      </c>
      <c r="AG332">
        <v>104.82</v>
      </c>
      <c r="AH332">
        <v>1004542502</v>
      </c>
      <c r="AI332">
        <v>800100</v>
      </c>
      <c r="AJ332" t="s">
        <v>629</v>
      </c>
      <c r="AK332" t="s">
        <v>699</v>
      </c>
      <c r="AL332" t="s">
        <v>72</v>
      </c>
      <c r="AM332" t="s">
        <v>73</v>
      </c>
      <c r="AN332" s="1"/>
      <c r="AO332" s="59">
        <f t="shared" si="30"/>
        <v>6</v>
      </c>
      <c r="AP332" s="59" t="str">
        <f>VLOOKUP(AO332,Data!J:K,2,0)</f>
        <v>Juni</v>
      </c>
      <c r="AQ332" s="59">
        <f t="shared" si="31"/>
        <v>2</v>
      </c>
      <c r="AR332" s="60">
        <f t="shared" si="32"/>
        <v>2021</v>
      </c>
      <c r="AS332" s="60" t="str">
        <f>VLOOKUP(AD332,Data!D:E,2,0)</f>
        <v>Afval/Restafval</v>
      </c>
      <c r="AT332" s="61">
        <f>IF(X332="TON",IF(OR(LEFT(Z332,2)="TO",LEFT(Y332,2)="HA",Y332="TV ALG TON",Y332="AFVALBEL-TON",Y332="TANKW1-TON"),0,W332*1000),IF(OR(X332="KG",X332="LTR"),IF(OR(LEFT(Y332,2)="R ",LEFT(Y332,2)="HA",LEFT(Y332,2)="VK",LEFT(Z332,2)="TO"),0,W332),IF(X332="M3",VLOOKUP(Z332,Data!A:B,2,0)*W332,IF(AND(OR(X332="KEER",X332="STUK"),OR(LEFT(Y332,2)="LE",LEFT(Y332,2)="EL",LEFT(Y332,2)="LV")),VLOOKUP(Z332,Data!A:B,2,0)*W332,IF(X332="MAAND",IF(LEFT(Z332,2)="AB",IF(OR(LEFT(Y332,3)="AB ",LEFT(Y332,3)="ABW"),0,VLOOKUP(Z332,Data!A:B,2,0)*W332*VLOOKUP(AJ332,Data!G:H,2,0)*((N332-M332+1)/30.4)),0),0)))))</f>
        <v>386.3486842105263</v>
      </c>
      <c r="AU332" s="62">
        <f t="shared" si="33"/>
        <v>104.82</v>
      </c>
      <c r="AV332" s="62">
        <f t="shared" si="34"/>
        <v>0</v>
      </c>
      <c r="AW332" s="47" t="str">
        <f>IFERROR(VLOOKUP(AS332,Data!M:S,2,0),"nee")</f>
        <v>ja</v>
      </c>
      <c r="AX332" s="63">
        <f>IF(facturen[[#This Row],[TNO gecertificeerd]]="nee",0,VLOOKUP(AS332,Data!M:S,3,0)*(AT332/1000))</f>
        <v>0</v>
      </c>
      <c r="AY332" s="63">
        <f>IF(facturen[[#This Row],[TNO gecertificeerd]]="nee",0,VLOOKUP(AS332,Data!M:S,4,0)*AT332)</f>
        <v>19.317434210526315</v>
      </c>
      <c r="AZ332" s="63">
        <f>IF(facturen[[#This Row],[TNO gecertificeerd]]="nee",0,VLOOKUP(AS332,Data!M:S,5,0)*AT332)</f>
        <v>139.08552631578945</v>
      </c>
      <c r="BA332" s="63">
        <f>IF(facturen[[#This Row],[TNO gecertificeerd]]="nee",0,VLOOKUP(AS332,Data!M:S,6,0)*AT332)</f>
        <v>142.94901315789474</v>
      </c>
      <c r="BB332" s="63">
        <f>IF(facturen[[#This Row],[TNO gecertificeerd]]="nee",0,VLOOKUP(AS332,Data!M:S,7,0)*AT332)</f>
        <v>84.99671052631578</v>
      </c>
    </row>
    <row r="333" spans="1:54" x14ac:dyDescent="0.2">
      <c r="A333">
        <v>474431</v>
      </c>
      <c r="B333">
        <v>474486</v>
      </c>
      <c r="C333" t="s">
        <v>149</v>
      </c>
      <c r="D333" t="s">
        <v>257</v>
      </c>
      <c r="E333" t="s">
        <v>56</v>
      </c>
      <c r="F333">
        <v>1</v>
      </c>
      <c r="G333" t="s">
        <v>150</v>
      </c>
      <c r="H333" t="s">
        <v>151</v>
      </c>
      <c r="I333" t="s">
        <v>152</v>
      </c>
      <c r="J333" t="s">
        <v>59</v>
      </c>
      <c r="K333" t="s">
        <v>457</v>
      </c>
      <c r="L333" t="s">
        <v>345</v>
      </c>
      <c r="M333" s="57">
        <v>44378</v>
      </c>
      <c r="N333" s="57">
        <v>44408</v>
      </c>
      <c r="O333" t="s">
        <v>154</v>
      </c>
      <c r="P333">
        <v>1601010</v>
      </c>
      <c r="Q333" t="s">
        <v>465</v>
      </c>
      <c r="R333">
        <v>200301</v>
      </c>
      <c r="S333"/>
      <c r="T333" t="s">
        <v>467</v>
      </c>
      <c r="U333"/>
      <c r="V333" t="s">
        <v>94</v>
      </c>
      <c r="W333">
        <v>1</v>
      </c>
      <c r="X333" t="s">
        <v>625</v>
      </c>
      <c r="Y333" t="s">
        <v>626</v>
      </c>
      <c r="Z333" t="s">
        <v>627</v>
      </c>
      <c r="AA333" t="s">
        <v>68</v>
      </c>
      <c r="AB333" t="s">
        <v>69</v>
      </c>
      <c r="AC333" t="s">
        <v>70</v>
      </c>
      <c r="AD333">
        <v>10</v>
      </c>
      <c r="AE333" t="s">
        <v>628</v>
      </c>
      <c r="AF333">
        <v>104.82</v>
      </c>
      <c r="AG333">
        <v>104.82</v>
      </c>
      <c r="AH333">
        <v>1004659075</v>
      </c>
      <c r="AI333">
        <v>800100</v>
      </c>
      <c r="AJ333" t="s">
        <v>629</v>
      </c>
      <c r="AK333" t="s">
        <v>700</v>
      </c>
      <c r="AL333" t="s">
        <v>72</v>
      </c>
      <c r="AM333" t="s">
        <v>73</v>
      </c>
      <c r="AN333" s="1"/>
      <c r="AO333" s="59">
        <f t="shared" si="30"/>
        <v>7</v>
      </c>
      <c r="AP333" s="59" t="str">
        <f>VLOOKUP(AO333,Data!J:K,2,0)</f>
        <v>Juli</v>
      </c>
      <c r="AQ333" s="59">
        <f t="shared" si="31"/>
        <v>3</v>
      </c>
      <c r="AR333" s="60">
        <f t="shared" si="32"/>
        <v>2021</v>
      </c>
      <c r="AS333" s="60" t="str">
        <f>VLOOKUP(AD333,Data!D:E,2,0)</f>
        <v>Afval/Restafval</v>
      </c>
      <c r="AT333" s="61">
        <f>IF(X333="TON",IF(OR(LEFT(Z333,2)="TO",LEFT(Y333,2)="HA",Y333="TV ALG TON",Y333="AFVALBEL-TON",Y333="TANKW1-TON"),0,W333*1000),IF(OR(X333="KG",X333="LTR"),IF(OR(LEFT(Y333,2)="R ",LEFT(Y333,2)="HA",LEFT(Y333,2)="VK",LEFT(Z333,2)="TO"),0,W333),IF(X333="M3",VLOOKUP(Z333,Data!A:B,2,0)*W333,IF(AND(OR(X333="KEER",X333="STUK"),OR(LEFT(Y333,2)="LE",LEFT(Y333,2)="EL",LEFT(Y333,2)="LV")),VLOOKUP(Z333,Data!A:B,2,0)*W333,IF(X333="MAAND",IF(LEFT(Z333,2)="AB",IF(OR(LEFT(Y333,3)="AB ",LEFT(Y333,3)="ABW"),0,VLOOKUP(Z333,Data!A:B,2,0)*W333*VLOOKUP(AJ333,Data!G:H,2,0)*((N333-M333+1)/30.4)),0),0)))))</f>
        <v>399.22697368421052</v>
      </c>
      <c r="AU333" s="62">
        <f t="shared" si="33"/>
        <v>104.82</v>
      </c>
      <c r="AV333" s="62">
        <f t="shared" si="34"/>
        <v>0</v>
      </c>
      <c r="AW333" s="47" t="str">
        <f>IFERROR(VLOOKUP(AS333,Data!M:S,2,0),"nee")</f>
        <v>ja</v>
      </c>
      <c r="AX333" s="63">
        <f>IF(facturen[[#This Row],[TNO gecertificeerd]]="nee",0,VLOOKUP(AS333,Data!M:S,3,0)*(AT333/1000))</f>
        <v>0</v>
      </c>
      <c r="AY333" s="63">
        <f>IF(facturen[[#This Row],[TNO gecertificeerd]]="nee",0,VLOOKUP(AS333,Data!M:S,4,0)*AT333)</f>
        <v>19.961348684210527</v>
      </c>
      <c r="AZ333" s="63">
        <f>IF(facturen[[#This Row],[TNO gecertificeerd]]="nee",0,VLOOKUP(AS333,Data!M:S,5,0)*AT333)</f>
        <v>143.72171052631577</v>
      </c>
      <c r="BA333" s="63">
        <f>IF(facturen[[#This Row],[TNO gecertificeerd]]="nee",0,VLOOKUP(AS333,Data!M:S,6,0)*AT333)</f>
        <v>147.71398026315788</v>
      </c>
      <c r="BB333" s="63">
        <f>IF(facturen[[#This Row],[TNO gecertificeerd]]="nee",0,VLOOKUP(AS333,Data!M:S,7,0)*AT333)</f>
        <v>87.829934210526318</v>
      </c>
    </row>
    <row r="334" spans="1:54" x14ac:dyDescent="0.2">
      <c r="A334">
        <v>474431</v>
      </c>
      <c r="B334">
        <v>474486</v>
      </c>
      <c r="C334" t="s">
        <v>149</v>
      </c>
      <c r="D334" t="s">
        <v>257</v>
      </c>
      <c r="E334" t="s">
        <v>56</v>
      </c>
      <c r="F334">
        <v>1</v>
      </c>
      <c r="G334" t="s">
        <v>150</v>
      </c>
      <c r="H334" t="s">
        <v>151</v>
      </c>
      <c r="I334" t="s">
        <v>152</v>
      </c>
      <c r="J334" t="s">
        <v>59</v>
      </c>
      <c r="K334" t="s">
        <v>457</v>
      </c>
      <c r="L334" t="s">
        <v>345</v>
      </c>
      <c r="M334" s="57">
        <v>44409</v>
      </c>
      <c r="N334" s="57">
        <v>44439</v>
      </c>
      <c r="O334" t="s">
        <v>154</v>
      </c>
      <c r="P334">
        <v>1601010</v>
      </c>
      <c r="Q334" t="s">
        <v>465</v>
      </c>
      <c r="R334">
        <v>200301</v>
      </c>
      <c r="S334"/>
      <c r="T334" t="s">
        <v>467</v>
      </c>
      <c r="U334"/>
      <c r="V334" t="s">
        <v>94</v>
      </c>
      <c r="W334">
        <v>1</v>
      </c>
      <c r="X334" t="s">
        <v>625</v>
      </c>
      <c r="Y334" t="s">
        <v>626</v>
      </c>
      <c r="Z334" t="s">
        <v>627</v>
      </c>
      <c r="AA334" t="s">
        <v>68</v>
      </c>
      <c r="AB334" t="s">
        <v>69</v>
      </c>
      <c r="AC334" t="s">
        <v>70</v>
      </c>
      <c r="AD334">
        <v>10</v>
      </c>
      <c r="AE334" t="s">
        <v>628</v>
      </c>
      <c r="AF334">
        <v>104.82</v>
      </c>
      <c r="AG334">
        <v>104.82</v>
      </c>
      <c r="AH334">
        <v>1004731850</v>
      </c>
      <c r="AI334">
        <v>800100</v>
      </c>
      <c r="AJ334" t="s">
        <v>629</v>
      </c>
      <c r="AK334" t="s">
        <v>701</v>
      </c>
      <c r="AL334" t="s">
        <v>72</v>
      </c>
      <c r="AM334" t="s">
        <v>73</v>
      </c>
      <c r="AN334" s="1"/>
      <c r="AO334" s="59">
        <f t="shared" si="30"/>
        <v>8</v>
      </c>
      <c r="AP334" s="59" t="str">
        <f>VLOOKUP(AO334,Data!J:K,2,0)</f>
        <v>Augustus</v>
      </c>
      <c r="AQ334" s="59">
        <f t="shared" si="31"/>
        <v>3</v>
      </c>
      <c r="AR334" s="60">
        <f t="shared" si="32"/>
        <v>2021</v>
      </c>
      <c r="AS334" s="60" t="str">
        <f>VLOOKUP(AD334,Data!D:E,2,0)</f>
        <v>Afval/Restafval</v>
      </c>
      <c r="AT334" s="61">
        <f>IF(X334="TON",IF(OR(LEFT(Z334,2)="TO",LEFT(Y334,2)="HA",Y334="TV ALG TON",Y334="AFVALBEL-TON",Y334="TANKW1-TON"),0,W334*1000),IF(OR(X334="KG",X334="LTR"),IF(OR(LEFT(Y334,2)="R ",LEFT(Y334,2)="HA",LEFT(Y334,2)="VK",LEFT(Z334,2)="TO"),0,W334),IF(X334="M3",VLOOKUP(Z334,Data!A:B,2,0)*W334,IF(AND(OR(X334="KEER",X334="STUK"),OR(LEFT(Y334,2)="LE",LEFT(Y334,2)="EL",LEFT(Y334,2)="LV")),VLOOKUP(Z334,Data!A:B,2,0)*W334,IF(X334="MAAND",IF(LEFT(Z334,2)="AB",IF(OR(LEFT(Y334,3)="AB ",LEFT(Y334,3)="ABW"),0,VLOOKUP(Z334,Data!A:B,2,0)*W334*VLOOKUP(AJ334,Data!G:H,2,0)*((N334-M334+1)/30.4)),0),0)))))</f>
        <v>399.22697368421052</v>
      </c>
      <c r="AU334" s="62">
        <f t="shared" si="33"/>
        <v>104.82</v>
      </c>
      <c r="AV334" s="62">
        <f t="shared" si="34"/>
        <v>0</v>
      </c>
      <c r="AW334" s="47" t="str">
        <f>IFERROR(VLOOKUP(AS334,Data!M:S,2,0),"nee")</f>
        <v>ja</v>
      </c>
      <c r="AX334" s="63">
        <f>IF(facturen[[#This Row],[TNO gecertificeerd]]="nee",0,VLOOKUP(AS334,Data!M:S,3,0)*(AT334/1000))</f>
        <v>0</v>
      </c>
      <c r="AY334" s="63">
        <f>IF(facturen[[#This Row],[TNO gecertificeerd]]="nee",0,VLOOKUP(AS334,Data!M:S,4,0)*AT334)</f>
        <v>19.961348684210527</v>
      </c>
      <c r="AZ334" s="63">
        <f>IF(facturen[[#This Row],[TNO gecertificeerd]]="nee",0,VLOOKUP(AS334,Data!M:S,5,0)*AT334)</f>
        <v>143.72171052631577</v>
      </c>
      <c r="BA334" s="63">
        <f>IF(facturen[[#This Row],[TNO gecertificeerd]]="nee",0,VLOOKUP(AS334,Data!M:S,6,0)*AT334)</f>
        <v>147.71398026315788</v>
      </c>
      <c r="BB334" s="63">
        <f>IF(facturen[[#This Row],[TNO gecertificeerd]]="nee",0,VLOOKUP(AS334,Data!M:S,7,0)*AT334)</f>
        <v>87.829934210526318</v>
      </c>
    </row>
    <row r="335" spans="1:54" x14ac:dyDescent="0.2">
      <c r="A335">
        <v>474431</v>
      </c>
      <c r="B335">
        <v>474486</v>
      </c>
      <c r="C335" t="s">
        <v>149</v>
      </c>
      <c r="D335" t="s">
        <v>257</v>
      </c>
      <c r="E335" t="s">
        <v>56</v>
      </c>
      <c r="F335">
        <v>1</v>
      </c>
      <c r="G335" t="s">
        <v>150</v>
      </c>
      <c r="H335" t="s">
        <v>151</v>
      </c>
      <c r="I335" t="s">
        <v>152</v>
      </c>
      <c r="J335" t="s">
        <v>59</v>
      </c>
      <c r="K335" t="s">
        <v>457</v>
      </c>
      <c r="L335" t="s">
        <v>345</v>
      </c>
      <c r="M335" s="57">
        <v>44440</v>
      </c>
      <c r="N335" s="57">
        <v>44469</v>
      </c>
      <c r="O335" t="s">
        <v>154</v>
      </c>
      <c r="P335">
        <v>1601010</v>
      </c>
      <c r="Q335" t="s">
        <v>465</v>
      </c>
      <c r="R335">
        <v>200301</v>
      </c>
      <c r="S335"/>
      <c r="T335" t="s">
        <v>467</v>
      </c>
      <c r="U335"/>
      <c r="V335" t="s">
        <v>94</v>
      </c>
      <c r="W335">
        <v>1</v>
      </c>
      <c r="X335" t="s">
        <v>625</v>
      </c>
      <c r="Y335" t="s">
        <v>626</v>
      </c>
      <c r="Z335" t="s">
        <v>627</v>
      </c>
      <c r="AA335" t="s">
        <v>68</v>
      </c>
      <c r="AB335" t="s">
        <v>69</v>
      </c>
      <c r="AC335" t="s">
        <v>70</v>
      </c>
      <c r="AD335">
        <v>10</v>
      </c>
      <c r="AE335" t="s">
        <v>628</v>
      </c>
      <c r="AF335">
        <v>104.82</v>
      </c>
      <c r="AG335">
        <v>104.82</v>
      </c>
      <c r="AH335">
        <v>1004806489</v>
      </c>
      <c r="AI335">
        <v>800100</v>
      </c>
      <c r="AJ335" t="s">
        <v>629</v>
      </c>
      <c r="AK335" t="s">
        <v>702</v>
      </c>
      <c r="AL335" t="s">
        <v>72</v>
      </c>
      <c r="AM335" t="s">
        <v>73</v>
      </c>
      <c r="AN335" s="1"/>
      <c r="AO335" s="59">
        <f t="shared" si="30"/>
        <v>9</v>
      </c>
      <c r="AP335" s="59" t="str">
        <f>VLOOKUP(AO335,Data!J:K,2,0)</f>
        <v>September</v>
      </c>
      <c r="AQ335" s="59">
        <f t="shared" si="31"/>
        <v>3</v>
      </c>
      <c r="AR335" s="60">
        <f t="shared" si="32"/>
        <v>2021</v>
      </c>
      <c r="AS335" s="60" t="str">
        <f>VLOOKUP(AD335,Data!D:E,2,0)</f>
        <v>Afval/Restafval</v>
      </c>
      <c r="AT335" s="61">
        <f>IF(X335="TON",IF(OR(LEFT(Z335,2)="TO",LEFT(Y335,2)="HA",Y335="TV ALG TON",Y335="AFVALBEL-TON",Y335="TANKW1-TON"),0,W335*1000),IF(OR(X335="KG",X335="LTR"),IF(OR(LEFT(Y335,2)="R ",LEFT(Y335,2)="HA",LEFT(Y335,2)="VK",LEFT(Z335,2)="TO"),0,W335),IF(X335="M3",VLOOKUP(Z335,Data!A:B,2,0)*W335,IF(AND(OR(X335="KEER",X335="STUK"),OR(LEFT(Y335,2)="LE",LEFT(Y335,2)="EL",LEFT(Y335,2)="LV")),VLOOKUP(Z335,Data!A:B,2,0)*W335,IF(X335="MAAND",IF(LEFT(Z335,2)="AB",IF(OR(LEFT(Y335,3)="AB ",LEFT(Y335,3)="ABW"),0,VLOOKUP(Z335,Data!A:B,2,0)*W335*VLOOKUP(AJ335,Data!G:H,2,0)*((N335-M335+1)/30.4)),0),0)))))</f>
        <v>386.3486842105263</v>
      </c>
      <c r="AU335" s="62">
        <f t="shared" si="33"/>
        <v>104.82</v>
      </c>
      <c r="AV335" s="62">
        <f t="shared" si="34"/>
        <v>0</v>
      </c>
      <c r="AW335" s="47" t="str">
        <f>IFERROR(VLOOKUP(AS335,Data!M:S,2,0),"nee")</f>
        <v>ja</v>
      </c>
      <c r="AX335" s="63">
        <f>IF(facturen[[#This Row],[TNO gecertificeerd]]="nee",0,VLOOKUP(AS335,Data!M:S,3,0)*(AT335/1000))</f>
        <v>0</v>
      </c>
      <c r="AY335" s="63">
        <f>IF(facturen[[#This Row],[TNO gecertificeerd]]="nee",0,VLOOKUP(AS335,Data!M:S,4,0)*AT335)</f>
        <v>19.317434210526315</v>
      </c>
      <c r="AZ335" s="63">
        <f>IF(facturen[[#This Row],[TNO gecertificeerd]]="nee",0,VLOOKUP(AS335,Data!M:S,5,0)*AT335)</f>
        <v>139.08552631578945</v>
      </c>
      <c r="BA335" s="63">
        <f>IF(facturen[[#This Row],[TNO gecertificeerd]]="nee",0,VLOOKUP(AS335,Data!M:S,6,0)*AT335)</f>
        <v>142.94901315789474</v>
      </c>
      <c r="BB335" s="63">
        <f>IF(facturen[[#This Row],[TNO gecertificeerd]]="nee",0,VLOOKUP(AS335,Data!M:S,7,0)*AT335)</f>
        <v>84.99671052631578</v>
      </c>
    </row>
    <row r="336" spans="1:54" x14ac:dyDescent="0.2">
      <c r="A336">
        <v>474431</v>
      </c>
      <c r="B336">
        <v>474486</v>
      </c>
      <c r="C336" t="s">
        <v>149</v>
      </c>
      <c r="D336" t="s">
        <v>257</v>
      </c>
      <c r="E336" t="s">
        <v>56</v>
      </c>
      <c r="F336">
        <v>1</v>
      </c>
      <c r="G336" t="s">
        <v>150</v>
      </c>
      <c r="H336" t="s">
        <v>151</v>
      </c>
      <c r="I336" t="s">
        <v>152</v>
      </c>
      <c r="J336" t="s">
        <v>59</v>
      </c>
      <c r="K336" t="s">
        <v>457</v>
      </c>
      <c r="L336" t="s">
        <v>345</v>
      </c>
      <c r="M336" s="57">
        <v>44470</v>
      </c>
      <c r="N336" s="57">
        <v>44500</v>
      </c>
      <c r="O336" t="s">
        <v>154</v>
      </c>
      <c r="P336">
        <v>1601010</v>
      </c>
      <c r="Q336" t="s">
        <v>465</v>
      </c>
      <c r="R336">
        <v>200301</v>
      </c>
      <c r="S336"/>
      <c r="T336" t="s">
        <v>467</v>
      </c>
      <c r="U336"/>
      <c r="V336" t="s">
        <v>94</v>
      </c>
      <c r="W336">
        <v>1</v>
      </c>
      <c r="X336" t="s">
        <v>625</v>
      </c>
      <c r="Y336" t="s">
        <v>626</v>
      </c>
      <c r="Z336" t="s">
        <v>627</v>
      </c>
      <c r="AA336" t="s">
        <v>68</v>
      </c>
      <c r="AB336" t="s">
        <v>69</v>
      </c>
      <c r="AC336" t="s">
        <v>70</v>
      </c>
      <c r="AD336">
        <v>10</v>
      </c>
      <c r="AE336" t="s">
        <v>628</v>
      </c>
      <c r="AF336">
        <v>104.82</v>
      </c>
      <c r="AG336">
        <v>104.82</v>
      </c>
      <c r="AH336">
        <v>1004921702</v>
      </c>
      <c r="AI336">
        <v>800100</v>
      </c>
      <c r="AJ336" t="s">
        <v>629</v>
      </c>
      <c r="AK336" t="s">
        <v>703</v>
      </c>
      <c r="AL336" t="s">
        <v>72</v>
      </c>
      <c r="AM336" t="s">
        <v>73</v>
      </c>
      <c r="AN336" s="1"/>
      <c r="AO336" s="59">
        <f t="shared" si="30"/>
        <v>10</v>
      </c>
      <c r="AP336" s="59" t="str">
        <f>VLOOKUP(AO336,Data!J:K,2,0)</f>
        <v>Oktober</v>
      </c>
      <c r="AQ336" s="59">
        <f t="shared" si="31"/>
        <v>4</v>
      </c>
      <c r="AR336" s="60">
        <f t="shared" si="32"/>
        <v>2021</v>
      </c>
      <c r="AS336" s="60" t="str">
        <f>VLOOKUP(AD336,Data!D:E,2,0)</f>
        <v>Afval/Restafval</v>
      </c>
      <c r="AT336" s="61">
        <f>IF(X336="TON",IF(OR(LEFT(Z336,2)="TO",LEFT(Y336,2)="HA",Y336="TV ALG TON",Y336="AFVALBEL-TON",Y336="TANKW1-TON"),0,W336*1000),IF(OR(X336="KG",X336="LTR"),IF(OR(LEFT(Y336,2)="R ",LEFT(Y336,2)="HA",LEFT(Y336,2)="VK",LEFT(Z336,2)="TO"),0,W336),IF(X336="M3",VLOOKUP(Z336,Data!A:B,2,0)*W336,IF(AND(OR(X336="KEER",X336="STUK"),OR(LEFT(Y336,2)="LE",LEFT(Y336,2)="EL",LEFT(Y336,2)="LV")),VLOOKUP(Z336,Data!A:B,2,0)*W336,IF(X336="MAAND",IF(LEFT(Z336,2)="AB",IF(OR(LEFT(Y336,3)="AB ",LEFT(Y336,3)="ABW"),0,VLOOKUP(Z336,Data!A:B,2,0)*W336*VLOOKUP(AJ336,Data!G:H,2,0)*((N336-M336+1)/30.4)),0),0)))))</f>
        <v>399.22697368421052</v>
      </c>
      <c r="AU336" s="62">
        <f t="shared" si="33"/>
        <v>104.82</v>
      </c>
      <c r="AV336" s="62">
        <f t="shared" si="34"/>
        <v>0</v>
      </c>
      <c r="AW336" s="47" t="str">
        <f>IFERROR(VLOOKUP(AS336,Data!M:S,2,0),"nee")</f>
        <v>ja</v>
      </c>
      <c r="AX336" s="63">
        <f>IF(facturen[[#This Row],[TNO gecertificeerd]]="nee",0,VLOOKUP(AS336,Data!M:S,3,0)*(AT336/1000))</f>
        <v>0</v>
      </c>
      <c r="AY336" s="63">
        <f>IF(facturen[[#This Row],[TNO gecertificeerd]]="nee",0,VLOOKUP(AS336,Data!M:S,4,0)*AT336)</f>
        <v>19.961348684210527</v>
      </c>
      <c r="AZ336" s="63">
        <f>IF(facturen[[#This Row],[TNO gecertificeerd]]="nee",0,VLOOKUP(AS336,Data!M:S,5,0)*AT336)</f>
        <v>143.72171052631577</v>
      </c>
      <c r="BA336" s="63">
        <f>IF(facturen[[#This Row],[TNO gecertificeerd]]="nee",0,VLOOKUP(AS336,Data!M:S,6,0)*AT336)</f>
        <v>147.71398026315788</v>
      </c>
      <c r="BB336" s="63">
        <f>IF(facturen[[#This Row],[TNO gecertificeerd]]="nee",0,VLOOKUP(AS336,Data!M:S,7,0)*AT336)</f>
        <v>87.829934210526318</v>
      </c>
    </row>
    <row r="337" spans="1:54" x14ac:dyDescent="0.2">
      <c r="A337">
        <v>474431</v>
      </c>
      <c r="B337">
        <v>474486</v>
      </c>
      <c r="C337" t="s">
        <v>149</v>
      </c>
      <c r="D337" t="s">
        <v>257</v>
      </c>
      <c r="E337" t="s">
        <v>56</v>
      </c>
      <c r="F337">
        <v>1</v>
      </c>
      <c r="G337" t="s">
        <v>150</v>
      </c>
      <c r="H337" t="s">
        <v>151</v>
      </c>
      <c r="I337" t="s">
        <v>152</v>
      </c>
      <c r="J337" t="s">
        <v>59</v>
      </c>
      <c r="K337" t="s">
        <v>457</v>
      </c>
      <c r="L337" t="s">
        <v>345</v>
      </c>
      <c r="M337" s="57">
        <v>44501</v>
      </c>
      <c r="N337" s="57">
        <v>44530</v>
      </c>
      <c r="O337" t="s">
        <v>154</v>
      </c>
      <c r="P337">
        <v>1601010</v>
      </c>
      <c r="Q337" t="s">
        <v>465</v>
      </c>
      <c r="R337">
        <v>200301</v>
      </c>
      <c r="S337"/>
      <c r="T337" t="s">
        <v>467</v>
      </c>
      <c r="U337"/>
      <c r="V337" t="s">
        <v>94</v>
      </c>
      <c r="W337">
        <v>1</v>
      </c>
      <c r="X337" t="s">
        <v>625</v>
      </c>
      <c r="Y337" t="s">
        <v>626</v>
      </c>
      <c r="Z337" t="s">
        <v>627</v>
      </c>
      <c r="AA337" t="s">
        <v>68</v>
      </c>
      <c r="AB337" t="s">
        <v>69</v>
      </c>
      <c r="AC337" t="s">
        <v>70</v>
      </c>
      <c r="AD337">
        <v>10</v>
      </c>
      <c r="AE337" t="s">
        <v>628</v>
      </c>
      <c r="AF337">
        <v>104.82</v>
      </c>
      <c r="AG337">
        <v>104.82</v>
      </c>
      <c r="AH337">
        <v>1005004563</v>
      </c>
      <c r="AI337">
        <v>800100</v>
      </c>
      <c r="AJ337" t="s">
        <v>629</v>
      </c>
      <c r="AK337" t="s">
        <v>704</v>
      </c>
      <c r="AL337" t="s">
        <v>72</v>
      </c>
      <c r="AM337" t="s">
        <v>73</v>
      </c>
      <c r="AN337" s="1"/>
      <c r="AO337" s="59">
        <f t="shared" si="30"/>
        <v>11</v>
      </c>
      <c r="AP337" s="59" t="str">
        <f>VLOOKUP(AO337,Data!J:K,2,0)</f>
        <v>November</v>
      </c>
      <c r="AQ337" s="59">
        <f t="shared" si="31"/>
        <v>4</v>
      </c>
      <c r="AR337" s="60">
        <f t="shared" si="32"/>
        <v>2021</v>
      </c>
      <c r="AS337" s="60" t="str">
        <f>VLOOKUP(AD337,Data!D:E,2,0)</f>
        <v>Afval/Restafval</v>
      </c>
      <c r="AT337" s="61">
        <f>IF(X337="TON",IF(OR(LEFT(Z337,2)="TO",LEFT(Y337,2)="HA",Y337="TV ALG TON",Y337="AFVALBEL-TON",Y337="TANKW1-TON"),0,W337*1000),IF(OR(X337="KG",X337="LTR"),IF(OR(LEFT(Y337,2)="R ",LEFT(Y337,2)="HA",LEFT(Y337,2)="VK",LEFT(Z337,2)="TO"),0,W337),IF(X337="M3",VLOOKUP(Z337,Data!A:B,2,0)*W337,IF(AND(OR(X337="KEER",X337="STUK"),OR(LEFT(Y337,2)="LE",LEFT(Y337,2)="EL",LEFT(Y337,2)="LV")),VLOOKUP(Z337,Data!A:B,2,0)*W337,IF(X337="MAAND",IF(LEFT(Z337,2)="AB",IF(OR(LEFT(Y337,3)="AB ",LEFT(Y337,3)="ABW"),0,VLOOKUP(Z337,Data!A:B,2,0)*W337*VLOOKUP(AJ337,Data!G:H,2,0)*((N337-M337+1)/30.4)),0),0)))))</f>
        <v>386.3486842105263</v>
      </c>
      <c r="AU337" s="62">
        <f t="shared" si="33"/>
        <v>104.82</v>
      </c>
      <c r="AV337" s="62">
        <f t="shared" si="34"/>
        <v>0</v>
      </c>
      <c r="AW337" s="47" t="str">
        <f>IFERROR(VLOOKUP(AS337,Data!M:S,2,0),"nee")</f>
        <v>ja</v>
      </c>
      <c r="AX337" s="63">
        <f>IF(facturen[[#This Row],[TNO gecertificeerd]]="nee",0,VLOOKUP(AS337,Data!M:S,3,0)*(AT337/1000))</f>
        <v>0</v>
      </c>
      <c r="AY337" s="63">
        <f>IF(facturen[[#This Row],[TNO gecertificeerd]]="nee",0,VLOOKUP(AS337,Data!M:S,4,0)*AT337)</f>
        <v>19.317434210526315</v>
      </c>
      <c r="AZ337" s="63">
        <f>IF(facturen[[#This Row],[TNO gecertificeerd]]="nee",0,VLOOKUP(AS337,Data!M:S,5,0)*AT337)</f>
        <v>139.08552631578945</v>
      </c>
      <c r="BA337" s="63">
        <f>IF(facturen[[#This Row],[TNO gecertificeerd]]="nee",0,VLOOKUP(AS337,Data!M:S,6,0)*AT337)</f>
        <v>142.94901315789474</v>
      </c>
      <c r="BB337" s="63">
        <f>IF(facturen[[#This Row],[TNO gecertificeerd]]="nee",0,VLOOKUP(AS337,Data!M:S,7,0)*AT337)</f>
        <v>84.99671052631578</v>
      </c>
    </row>
    <row r="338" spans="1:54" x14ac:dyDescent="0.2">
      <c r="A338">
        <v>474431</v>
      </c>
      <c r="B338">
        <v>474486</v>
      </c>
      <c r="C338" t="s">
        <v>149</v>
      </c>
      <c r="D338" t="s">
        <v>257</v>
      </c>
      <c r="E338" t="s">
        <v>56</v>
      </c>
      <c r="F338">
        <v>1</v>
      </c>
      <c r="G338" t="s">
        <v>150</v>
      </c>
      <c r="H338" t="s">
        <v>151</v>
      </c>
      <c r="I338" t="s">
        <v>152</v>
      </c>
      <c r="J338" t="s">
        <v>59</v>
      </c>
      <c r="K338" t="s">
        <v>457</v>
      </c>
      <c r="L338" t="s">
        <v>345</v>
      </c>
      <c r="M338" s="57">
        <v>44531</v>
      </c>
      <c r="N338" s="57">
        <v>44561</v>
      </c>
      <c r="O338" t="s">
        <v>154</v>
      </c>
      <c r="P338">
        <v>1601010</v>
      </c>
      <c r="Q338" t="s">
        <v>465</v>
      </c>
      <c r="R338">
        <v>200301</v>
      </c>
      <c r="S338"/>
      <c r="T338" t="s">
        <v>467</v>
      </c>
      <c r="U338"/>
      <c r="V338" t="s">
        <v>94</v>
      </c>
      <c r="W338">
        <v>1</v>
      </c>
      <c r="X338" t="s">
        <v>625</v>
      </c>
      <c r="Y338" t="s">
        <v>626</v>
      </c>
      <c r="Z338" t="s">
        <v>627</v>
      </c>
      <c r="AA338" t="s">
        <v>68</v>
      </c>
      <c r="AB338" t="s">
        <v>69</v>
      </c>
      <c r="AC338" t="s">
        <v>70</v>
      </c>
      <c r="AD338">
        <v>10</v>
      </c>
      <c r="AE338" t="s">
        <v>628</v>
      </c>
      <c r="AF338">
        <v>104.82</v>
      </c>
      <c r="AG338">
        <v>104.82</v>
      </c>
      <c r="AH338">
        <v>1005092394</v>
      </c>
      <c r="AI338">
        <v>800100</v>
      </c>
      <c r="AJ338" t="s">
        <v>629</v>
      </c>
      <c r="AK338" t="s">
        <v>705</v>
      </c>
      <c r="AL338" t="s">
        <v>72</v>
      </c>
      <c r="AM338" t="s">
        <v>73</v>
      </c>
      <c r="AN338" s="1"/>
      <c r="AO338" s="59">
        <f t="shared" si="30"/>
        <v>12</v>
      </c>
      <c r="AP338" s="59" t="str">
        <f>VLOOKUP(AO338,Data!J:K,2,0)</f>
        <v>December</v>
      </c>
      <c r="AQ338" s="59">
        <f t="shared" si="31"/>
        <v>4</v>
      </c>
      <c r="AR338" s="60">
        <f t="shared" si="32"/>
        <v>2021</v>
      </c>
      <c r="AS338" s="60" t="str">
        <f>VLOOKUP(AD338,Data!D:E,2,0)</f>
        <v>Afval/Restafval</v>
      </c>
      <c r="AT338" s="61">
        <f>IF(X338="TON",IF(OR(LEFT(Z338,2)="TO",LEFT(Y338,2)="HA",Y338="TV ALG TON",Y338="AFVALBEL-TON",Y338="TANKW1-TON"),0,W338*1000),IF(OR(X338="KG",X338="LTR"),IF(OR(LEFT(Y338,2)="R ",LEFT(Y338,2)="HA",LEFT(Y338,2)="VK",LEFT(Z338,2)="TO"),0,W338),IF(X338="M3",VLOOKUP(Z338,Data!A:B,2,0)*W338,IF(AND(OR(X338="KEER",X338="STUK"),OR(LEFT(Y338,2)="LE",LEFT(Y338,2)="EL",LEFT(Y338,2)="LV")),VLOOKUP(Z338,Data!A:B,2,0)*W338,IF(X338="MAAND",IF(LEFT(Z338,2)="AB",IF(OR(LEFT(Y338,3)="AB ",LEFT(Y338,3)="ABW"),0,VLOOKUP(Z338,Data!A:B,2,0)*W338*VLOOKUP(AJ338,Data!G:H,2,0)*((N338-M338+1)/30.4)),0),0)))))</f>
        <v>399.22697368421052</v>
      </c>
      <c r="AU338" s="62">
        <f t="shared" si="33"/>
        <v>104.82</v>
      </c>
      <c r="AV338" s="62">
        <f t="shared" si="34"/>
        <v>0</v>
      </c>
      <c r="AW338" s="47" t="str">
        <f>IFERROR(VLOOKUP(AS338,Data!M:S,2,0),"nee")</f>
        <v>ja</v>
      </c>
      <c r="AX338" s="63">
        <f>IF(facturen[[#This Row],[TNO gecertificeerd]]="nee",0,VLOOKUP(AS338,Data!M:S,3,0)*(AT338/1000))</f>
        <v>0</v>
      </c>
      <c r="AY338" s="63">
        <f>IF(facturen[[#This Row],[TNO gecertificeerd]]="nee",0,VLOOKUP(AS338,Data!M:S,4,0)*AT338)</f>
        <v>19.961348684210527</v>
      </c>
      <c r="AZ338" s="63">
        <f>IF(facturen[[#This Row],[TNO gecertificeerd]]="nee",0,VLOOKUP(AS338,Data!M:S,5,0)*AT338)</f>
        <v>143.72171052631577</v>
      </c>
      <c r="BA338" s="63">
        <f>IF(facturen[[#This Row],[TNO gecertificeerd]]="nee",0,VLOOKUP(AS338,Data!M:S,6,0)*AT338)</f>
        <v>147.71398026315788</v>
      </c>
      <c r="BB338" s="63">
        <f>IF(facturen[[#This Row],[TNO gecertificeerd]]="nee",0,VLOOKUP(AS338,Data!M:S,7,0)*AT338)</f>
        <v>87.829934210526318</v>
      </c>
    </row>
    <row r="339" spans="1:54" x14ac:dyDescent="0.2">
      <c r="A339">
        <v>474431</v>
      </c>
      <c r="B339">
        <v>474486</v>
      </c>
      <c r="C339" t="s">
        <v>149</v>
      </c>
      <c r="D339" t="s">
        <v>257</v>
      </c>
      <c r="E339" t="s">
        <v>56</v>
      </c>
      <c r="F339">
        <v>1</v>
      </c>
      <c r="G339" t="s">
        <v>150</v>
      </c>
      <c r="H339" t="s">
        <v>151</v>
      </c>
      <c r="I339" t="s">
        <v>152</v>
      </c>
      <c r="J339" t="s">
        <v>59</v>
      </c>
      <c r="K339" t="s">
        <v>457</v>
      </c>
      <c r="L339" t="s">
        <v>636</v>
      </c>
      <c r="M339" s="57">
        <v>44197</v>
      </c>
      <c r="N339" s="57">
        <v>44227</v>
      </c>
      <c r="O339" t="s">
        <v>154</v>
      </c>
      <c r="P339"/>
      <c r="Q339"/>
      <c r="R339"/>
      <c r="S339"/>
      <c r="T339"/>
      <c r="U339"/>
      <c r="V339" t="s">
        <v>94</v>
      </c>
      <c r="W339">
        <v>1</v>
      </c>
      <c r="X339" t="s">
        <v>625</v>
      </c>
      <c r="Y339" t="s">
        <v>637</v>
      </c>
      <c r="Z339" t="s">
        <v>638</v>
      </c>
      <c r="AA339" t="s">
        <v>68</v>
      </c>
      <c r="AB339" t="s">
        <v>69</v>
      </c>
      <c r="AC339" t="s">
        <v>70</v>
      </c>
      <c r="AD339">
        <v>10</v>
      </c>
      <c r="AE339" t="s">
        <v>639</v>
      </c>
      <c r="AF339">
        <v>10.06</v>
      </c>
      <c r="AG339">
        <v>10.06</v>
      </c>
      <c r="AH339">
        <v>1004195045</v>
      </c>
      <c r="AI339">
        <v>800000</v>
      </c>
      <c r="AJ339"/>
      <c r="AK339"/>
      <c r="AL339" t="s">
        <v>72</v>
      </c>
      <c r="AM339" t="s">
        <v>73</v>
      </c>
      <c r="AN339" s="1"/>
      <c r="AO339" s="59">
        <f t="shared" si="30"/>
        <v>1</v>
      </c>
      <c r="AP339" s="59" t="str">
        <f>VLOOKUP(AO339,Data!J:K,2,0)</f>
        <v>Januari</v>
      </c>
      <c r="AQ339" s="59">
        <f t="shared" si="31"/>
        <v>1</v>
      </c>
      <c r="AR339" s="60">
        <f t="shared" si="32"/>
        <v>2021</v>
      </c>
      <c r="AS339" s="60" t="str">
        <f>VLOOKUP(AD339,Data!D:E,2,0)</f>
        <v>Afval/Restafval</v>
      </c>
      <c r="AT339" s="61">
        <f>IF(X339="TON",IF(OR(LEFT(Z339,2)="TO",LEFT(Y339,2)="HA",Y339="TV ALG TON",Y339="AFVALBEL-TON",Y339="TANKW1-TON"),0,W339*1000),IF(OR(X339="KG",X339="LTR"),IF(OR(LEFT(Y339,2)="R ",LEFT(Y339,2)="HA",LEFT(Y339,2)="VK",LEFT(Z339,2)="TO"),0,W339),IF(X339="M3",VLOOKUP(Z339,Data!A:B,2,0)*W339,IF(AND(OR(X339="KEER",X339="STUK"),OR(LEFT(Y339,2)="LE",LEFT(Y339,2)="EL",LEFT(Y339,2)="LV")),VLOOKUP(Z339,Data!A:B,2,0)*W339,IF(X339="MAAND",IF(LEFT(Z339,2)="AB",IF(OR(LEFT(Y339,3)="AB ",LEFT(Y339,3)="ABW"),0,VLOOKUP(Z339,Data!A:B,2,0)*W339*VLOOKUP(AJ339,Data!G:H,2,0)*((N339-M339+1)/30.4)),0),0)))))</f>
        <v>0</v>
      </c>
      <c r="AU339" s="62">
        <f t="shared" si="33"/>
        <v>10.06</v>
      </c>
      <c r="AV339" s="62">
        <f t="shared" si="34"/>
        <v>0</v>
      </c>
      <c r="AW339" s="47" t="str">
        <f>IFERROR(VLOOKUP(AS339,Data!M:S,2,0),"nee")</f>
        <v>ja</v>
      </c>
      <c r="AX339" s="63">
        <f>IF(facturen[[#This Row],[TNO gecertificeerd]]="nee",0,VLOOKUP(AS339,Data!M:S,3,0)*(AT339/1000))</f>
        <v>0</v>
      </c>
      <c r="AY339" s="63">
        <f>IF(facturen[[#This Row],[TNO gecertificeerd]]="nee",0,VLOOKUP(AS339,Data!M:S,4,0)*AT339)</f>
        <v>0</v>
      </c>
      <c r="AZ339" s="63">
        <f>IF(facturen[[#This Row],[TNO gecertificeerd]]="nee",0,VLOOKUP(AS339,Data!M:S,5,0)*AT339)</f>
        <v>0</v>
      </c>
      <c r="BA339" s="63">
        <f>IF(facturen[[#This Row],[TNO gecertificeerd]]="nee",0,VLOOKUP(AS339,Data!M:S,6,0)*AT339)</f>
        <v>0</v>
      </c>
      <c r="BB339" s="63">
        <f>IF(facturen[[#This Row],[TNO gecertificeerd]]="nee",0,VLOOKUP(AS339,Data!M:S,7,0)*AT339)</f>
        <v>0</v>
      </c>
    </row>
    <row r="340" spans="1:54" x14ac:dyDescent="0.2">
      <c r="A340">
        <v>474431</v>
      </c>
      <c r="B340">
        <v>474486</v>
      </c>
      <c r="C340" t="s">
        <v>149</v>
      </c>
      <c r="D340" t="s">
        <v>257</v>
      </c>
      <c r="E340" t="s">
        <v>56</v>
      </c>
      <c r="F340">
        <v>1</v>
      </c>
      <c r="G340" t="s">
        <v>150</v>
      </c>
      <c r="H340" t="s">
        <v>151</v>
      </c>
      <c r="I340" t="s">
        <v>152</v>
      </c>
      <c r="J340" t="s">
        <v>59</v>
      </c>
      <c r="K340" t="s">
        <v>457</v>
      </c>
      <c r="L340" t="s">
        <v>345</v>
      </c>
      <c r="M340" s="57">
        <v>44166</v>
      </c>
      <c r="N340" s="57">
        <v>44196</v>
      </c>
      <c r="O340" t="s">
        <v>154</v>
      </c>
      <c r="P340">
        <v>101100</v>
      </c>
      <c r="Q340" t="s">
        <v>303</v>
      </c>
      <c r="R340">
        <v>200301</v>
      </c>
      <c r="S340"/>
      <c r="T340" t="s">
        <v>304</v>
      </c>
      <c r="U340"/>
      <c r="V340" t="s">
        <v>94</v>
      </c>
      <c r="W340">
        <v>1</v>
      </c>
      <c r="X340" t="s">
        <v>625</v>
      </c>
      <c r="Y340" t="s">
        <v>626</v>
      </c>
      <c r="Z340" t="s">
        <v>627</v>
      </c>
      <c r="AA340" t="s">
        <v>68</v>
      </c>
      <c r="AB340" t="s">
        <v>69</v>
      </c>
      <c r="AC340" t="s">
        <v>70</v>
      </c>
      <c r="AD340">
        <v>10</v>
      </c>
      <c r="AE340" t="s">
        <v>628</v>
      </c>
      <c r="AF340">
        <v>104.82</v>
      </c>
      <c r="AG340">
        <v>104.82</v>
      </c>
      <c r="AH340">
        <v>1004194254</v>
      </c>
      <c r="AI340">
        <v>800100</v>
      </c>
      <c r="AJ340" t="s">
        <v>629</v>
      </c>
      <c r="AK340" t="s">
        <v>350</v>
      </c>
      <c r="AL340" t="s">
        <v>72</v>
      </c>
      <c r="AM340" t="s">
        <v>73</v>
      </c>
      <c r="AN340" s="1"/>
      <c r="AO340" s="59">
        <f t="shared" si="30"/>
        <v>12</v>
      </c>
      <c r="AP340" s="59" t="str">
        <f>VLOOKUP(AO340,Data!J:K,2,0)</f>
        <v>December</v>
      </c>
      <c r="AQ340" s="59">
        <f t="shared" si="31"/>
        <v>4</v>
      </c>
      <c r="AR340" s="60">
        <f t="shared" si="32"/>
        <v>2020</v>
      </c>
      <c r="AS340" s="60" t="str">
        <f>VLOOKUP(AD340,Data!D:E,2,0)</f>
        <v>Afval/Restafval</v>
      </c>
      <c r="AT340" s="61">
        <f>IF(X340="TON",IF(OR(LEFT(Z340,2)="TO",LEFT(Y340,2)="HA",Y340="TV ALG TON",Y340="AFVALBEL-TON",Y340="TANKW1-TON"),0,W340*1000),IF(OR(X340="KG",X340="LTR"),IF(OR(LEFT(Y340,2)="R ",LEFT(Y340,2)="HA",LEFT(Y340,2)="VK",LEFT(Z340,2)="TO"),0,W340),IF(X340="M3",VLOOKUP(Z340,Data!A:B,2,0)*W340,IF(AND(OR(X340="KEER",X340="STUK"),OR(LEFT(Y340,2)="LE",LEFT(Y340,2)="EL",LEFT(Y340,2)="LV")),VLOOKUP(Z340,Data!A:B,2,0)*W340,IF(X340="MAAND",IF(LEFT(Z340,2)="AB",IF(OR(LEFT(Y340,3)="AB ",LEFT(Y340,3)="ABW"),0,VLOOKUP(Z340,Data!A:B,2,0)*W340*VLOOKUP(AJ340,Data!G:H,2,0)*((N340-M340+1)/30.4)),0),0)))))</f>
        <v>399.22697368421052</v>
      </c>
      <c r="AU340" s="62">
        <f t="shared" si="33"/>
        <v>104.82</v>
      </c>
      <c r="AV340" s="62">
        <f t="shared" si="34"/>
        <v>0</v>
      </c>
      <c r="AW340" s="47" t="str">
        <f>IFERROR(VLOOKUP(AS340,Data!M:S,2,0),"nee")</f>
        <v>ja</v>
      </c>
      <c r="AX340" s="63">
        <f>IF(facturen[[#This Row],[TNO gecertificeerd]]="nee",0,VLOOKUP(AS340,Data!M:S,3,0)*(AT340/1000))</f>
        <v>0</v>
      </c>
      <c r="AY340" s="63">
        <f>IF(facturen[[#This Row],[TNO gecertificeerd]]="nee",0,VLOOKUP(AS340,Data!M:S,4,0)*AT340)</f>
        <v>19.961348684210527</v>
      </c>
      <c r="AZ340" s="63">
        <f>IF(facturen[[#This Row],[TNO gecertificeerd]]="nee",0,VLOOKUP(AS340,Data!M:S,5,0)*AT340)</f>
        <v>143.72171052631577</v>
      </c>
      <c r="BA340" s="63">
        <f>IF(facturen[[#This Row],[TNO gecertificeerd]]="nee",0,VLOOKUP(AS340,Data!M:S,6,0)*AT340)</f>
        <v>147.71398026315788</v>
      </c>
      <c r="BB340" s="63">
        <f>IF(facturen[[#This Row],[TNO gecertificeerd]]="nee",0,VLOOKUP(AS340,Data!M:S,7,0)*AT340)</f>
        <v>87.829934210526318</v>
      </c>
    </row>
    <row r="341" spans="1:54" x14ac:dyDescent="0.2">
      <c r="A341">
        <v>474431</v>
      </c>
      <c r="B341">
        <v>474488</v>
      </c>
      <c r="C341" t="s">
        <v>163</v>
      </c>
      <c r="D341" t="s">
        <v>257</v>
      </c>
      <c r="E341" t="s">
        <v>56</v>
      </c>
      <c r="F341">
        <v>1</v>
      </c>
      <c r="G341" t="s">
        <v>164</v>
      </c>
      <c r="H341" t="s">
        <v>165</v>
      </c>
      <c r="I341" t="s">
        <v>166</v>
      </c>
      <c r="J341" t="s">
        <v>59</v>
      </c>
      <c r="K341" t="s">
        <v>462</v>
      </c>
      <c r="L341" t="s">
        <v>381</v>
      </c>
      <c r="M341" s="57">
        <v>44228</v>
      </c>
      <c r="N341" s="57">
        <v>44255</v>
      </c>
      <c r="O341" t="s">
        <v>168</v>
      </c>
      <c r="P341">
        <v>1601010</v>
      </c>
      <c r="Q341" t="s">
        <v>465</v>
      </c>
      <c r="R341">
        <v>200301</v>
      </c>
      <c r="S341"/>
      <c r="T341" t="s">
        <v>467</v>
      </c>
      <c r="U341"/>
      <c r="V341" t="s">
        <v>104</v>
      </c>
      <c r="W341">
        <v>1</v>
      </c>
      <c r="X341" t="s">
        <v>625</v>
      </c>
      <c r="Y341" t="s">
        <v>641</v>
      </c>
      <c r="Z341" t="s">
        <v>642</v>
      </c>
      <c r="AA341" t="s">
        <v>68</v>
      </c>
      <c r="AB341" t="s">
        <v>69</v>
      </c>
      <c r="AC341" t="s">
        <v>70</v>
      </c>
      <c r="AD341">
        <v>10</v>
      </c>
      <c r="AE341" t="s">
        <v>643</v>
      </c>
      <c r="AF341">
        <v>202.1</v>
      </c>
      <c r="AG341">
        <v>202.1</v>
      </c>
      <c r="AH341">
        <v>1004248111</v>
      </c>
      <c r="AI341">
        <v>800100</v>
      </c>
      <c r="AJ341" t="s">
        <v>629</v>
      </c>
      <c r="AK341" t="s">
        <v>469</v>
      </c>
      <c r="AL341" t="s">
        <v>72</v>
      </c>
      <c r="AM341" t="s">
        <v>73</v>
      </c>
      <c r="AN341" s="1"/>
      <c r="AO341" s="59">
        <f t="shared" si="30"/>
        <v>2</v>
      </c>
      <c r="AP341" s="59" t="str">
        <f>VLOOKUP(AO341,Data!J:K,2,0)</f>
        <v>Februari</v>
      </c>
      <c r="AQ341" s="59">
        <f t="shared" si="31"/>
        <v>1</v>
      </c>
      <c r="AR341" s="60">
        <f t="shared" si="32"/>
        <v>2021</v>
      </c>
      <c r="AS341" s="60" t="str">
        <f>VLOOKUP(AD341,Data!D:E,2,0)</f>
        <v>Afval/Restafval</v>
      </c>
      <c r="AT341" s="61">
        <f>IF(X341="TON",IF(OR(LEFT(Z341,2)="TO",LEFT(Y341,2)="HA",Y341="TV ALG TON",Y341="AFVALBEL-TON",Y341="TANKW1-TON"),0,W341*1000),IF(OR(X341="KG",X341="LTR"),IF(OR(LEFT(Y341,2)="R ",LEFT(Y341,2)="HA",LEFT(Y341,2)="VK",LEFT(Z341,2)="TO"),0,W341),IF(X341="M3",VLOOKUP(Z341,Data!A:B,2,0)*W341,IF(AND(OR(X341="KEER",X341="STUK"),OR(LEFT(Y341,2)="LE",LEFT(Y341,2)="EL",LEFT(Y341,2)="LV")),VLOOKUP(Z341,Data!A:B,2,0)*W341,IF(X341="MAAND",IF(LEFT(Z341,2)="AB",IF(OR(LEFT(Y341,3)="AB ",LEFT(Y341,3)="ABW"),0,VLOOKUP(Z341,Data!A:B,2,0)*W341*VLOOKUP(AJ341,Data!G:H,2,0)*((N341-M341+1)/30.4)),0),0)))))</f>
        <v>801.31578947368416</v>
      </c>
      <c r="AU341" s="62">
        <f t="shared" si="33"/>
        <v>202.1</v>
      </c>
      <c r="AV341" s="62">
        <f t="shared" si="34"/>
        <v>0</v>
      </c>
      <c r="AW341" s="47" t="str">
        <f>IFERROR(VLOOKUP(AS341,Data!M:S,2,0),"nee")</f>
        <v>ja</v>
      </c>
      <c r="AX341" s="63">
        <f>IF(facturen[[#This Row],[TNO gecertificeerd]]="nee",0,VLOOKUP(AS341,Data!M:S,3,0)*(AT341/1000))</f>
        <v>0</v>
      </c>
      <c r="AY341" s="63">
        <f>IF(facturen[[#This Row],[TNO gecertificeerd]]="nee",0,VLOOKUP(AS341,Data!M:S,4,0)*AT341)</f>
        <v>40.065789473684212</v>
      </c>
      <c r="AZ341" s="63">
        <f>IF(facturen[[#This Row],[TNO gecertificeerd]]="nee",0,VLOOKUP(AS341,Data!M:S,5,0)*AT341)</f>
        <v>288.4736842105263</v>
      </c>
      <c r="BA341" s="63">
        <f>IF(facturen[[#This Row],[TNO gecertificeerd]]="nee",0,VLOOKUP(AS341,Data!M:S,6,0)*AT341)</f>
        <v>296.48684210526312</v>
      </c>
      <c r="BB341" s="63">
        <f>IF(facturen[[#This Row],[TNO gecertificeerd]]="nee",0,VLOOKUP(AS341,Data!M:S,7,0)*AT341)</f>
        <v>176.28947368421052</v>
      </c>
    </row>
    <row r="342" spans="1:54" x14ac:dyDescent="0.2">
      <c r="A342">
        <v>474431</v>
      </c>
      <c r="B342">
        <v>474488</v>
      </c>
      <c r="C342" t="s">
        <v>163</v>
      </c>
      <c r="D342" t="s">
        <v>257</v>
      </c>
      <c r="E342" t="s">
        <v>56</v>
      </c>
      <c r="F342">
        <v>1</v>
      </c>
      <c r="G342" t="s">
        <v>164</v>
      </c>
      <c r="H342" t="s">
        <v>165</v>
      </c>
      <c r="I342" t="s">
        <v>166</v>
      </c>
      <c r="J342" t="s">
        <v>59</v>
      </c>
      <c r="K342" t="s">
        <v>462</v>
      </c>
      <c r="L342" t="s">
        <v>381</v>
      </c>
      <c r="M342" s="57">
        <v>44256</v>
      </c>
      <c r="N342" s="57">
        <v>44286</v>
      </c>
      <c r="O342" t="s">
        <v>168</v>
      </c>
      <c r="P342">
        <v>1601010</v>
      </c>
      <c r="Q342" t="s">
        <v>465</v>
      </c>
      <c r="R342">
        <v>200301</v>
      </c>
      <c r="S342"/>
      <c r="T342" t="s">
        <v>467</v>
      </c>
      <c r="U342"/>
      <c r="V342" t="s">
        <v>104</v>
      </c>
      <c r="W342">
        <v>1</v>
      </c>
      <c r="X342" t="s">
        <v>625</v>
      </c>
      <c r="Y342" t="s">
        <v>641</v>
      </c>
      <c r="Z342" t="s">
        <v>642</v>
      </c>
      <c r="AA342" t="s">
        <v>68</v>
      </c>
      <c r="AB342" t="s">
        <v>69</v>
      </c>
      <c r="AC342" t="s">
        <v>70</v>
      </c>
      <c r="AD342">
        <v>10</v>
      </c>
      <c r="AE342" t="s">
        <v>643</v>
      </c>
      <c r="AF342">
        <v>202.1</v>
      </c>
      <c r="AG342">
        <v>202.1</v>
      </c>
      <c r="AH342">
        <v>1004318104</v>
      </c>
      <c r="AI342">
        <v>800100</v>
      </c>
      <c r="AJ342" t="s">
        <v>629</v>
      </c>
      <c r="AK342" t="s">
        <v>630</v>
      </c>
      <c r="AL342" t="s">
        <v>72</v>
      </c>
      <c r="AM342" t="s">
        <v>73</v>
      </c>
      <c r="AN342" s="1"/>
      <c r="AO342" s="59">
        <f t="shared" si="30"/>
        <v>3</v>
      </c>
      <c r="AP342" s="59" t="str">
        <f>VLOOKUP(AO342,Data!J:K,2,0)</f>
        <v>Maart</v>
      </c>
      <c r="AQ342" s="59">
        <f t="shared" si="31"/>
        <v>1</v>
      </c>
      <c r="AR342" s="60">
        <f t="shared" si="32"/>
        <v>2021</v>
      </c>
      <c r="AS342" s="60" t="str">
        <f>VLOOKUP(AD342,Data!D:E,2,0)</f>
        <v>Afval/Restafval</v>
      </c>
      <c r="AT342" s="61">
        <f>IF(X342="TON",IF(OR(LEFT(Z342,2)="TO",LEFT(Y342,2)="HA",Y342="TV ALG TON",Y342="AFVALBEL-TON",Y342="TANKW1-TON"),0,W342*1000),IF(OR(X342="KG",X342="LTR"),IF(OR(LEFT(Y342,2)="R ",LEFT(Y342,2)="HA",LEFT(Y342,2)="VK",LEFT(Z342,2)="TO"),0,W342),IF(X342="M3",VLOOKUP(Z342,Data!A:B,2,0)*W342,IF(AND(OR(X342="KEER",X342="STUK"),OR(LEFT(Y342,2)="LE",LEFT(Y342,2)="EL",LEFT(Y342,2)="LV")),VLOOKUP(Z342,Data!A:B,2,0)*W342,IF(X342="MAAND",IF(LEFT(Z342,2)="AB",IF(OR(LEFT(Y342,3)="AB ",LEFT(Y342,3)="ABW"),0,VLOOKUP(Z342,Data!A:B,2,0)*W342*VLOOKUP(AJ342,Data!G:H,2,0)*((N342-M342+1)/30.4)),0),0)))))</f>
        <v>887.17105263157896</v>
      </c>
      <c r="AU342" s="62">
        <f t="shared" si="33"/>
        <v>202.1</v>
      </c>
      <c r="AV342" s="62">
        <f t="shared" si="34"/>
        <v>0</v>
      </c>
      <c r="AW342" s="47" t="str">
        <f>IFERROR(VLOOKUP(AS342,Data!M:S,2,0),"nee")</f>
        <v>ja</v>
      </c>
      <c r="AX342" s="63">
        <f>IF(facturen[[#This Row],[TNO gecertificeerd]]="nee",0,VLOOKUP(AS342,Data!M:S,3,0)*(AT342/1000))</f>
        <v>0</v>
      </c>
      <c r="AY342" s="63">
        <f>IF(facturen[[#This Row],[TNO gecertificeerd]]="nee",0,VLOOKUP(AS342,Data!M:S,4,0)*AT342)</f>
        <v>44.358552631578952</v>
      </c>
      <c r="AZ342" s="63">
        <f>IF(facturen[[#This Row],[TNO gecertificeerd]]="nee",0,VLOOKUP(AS342,Data!M:S,5,0)*AT342)</f>
        <v>319.38157894736844</v>
      </c>
      <c r="BA342" s="63">
        <f>IF(facturen[[#This Row],[TNO gecertificeerd]]="nee",0,VLOOKUP(AS342,Data!M:S,6,0)*AT342)</f>
        <v>328.25328947368422</v>
      </c>
      <c r="BB342" s="63">
        <f>IF(facturen[[#This Row],[TNO gecertificeerd]]="nee",0,VLOOKUP(AS342,Data!M:S,7,0)*AT342)</f>
        <v>195.17763157894737</v>
      </c>
    </row>
    <row r="343" spans="1:54" x14ac:dyDescent="0.2">
      <c r="A343">
        <v>474431</v>
      </c>
      <c r="B343">
        <v>474488</v>
      </c>
      <c r="C343" t="s">
        <v>163</v>
      </c>
      <c r="D343" t="s">
        <v>257</v>
      </c>
      <c r="E343" t="s">
        <v>56</v>
      </c>
      <c r="F343">
        <v>1</v>
      </c>
      <c r="G343" t="s">
        <v>164</v>
      </c>
      <c r="H343" t="s">
        <v>165</v>
      </c>
      <c r="I343" t="s">
        <v>166</v>
      </c>
      <c r="J343" t="s">
        <v>59</v>
      </c>
      <c r="K343" t="s">
        <v>462</v>
      </c>
      <c r="L343" t="s">
        <v>381</v>
      </c>
      <c r="M343" s="57">
        <v>44287</v>
      </c>
      <c r="N343" s="57">
        <v>44316</v>
      </c>
      <c r="O343" t="s">
        <v>168</v>
      </c>
      <c r="P343">
        <v>1601010</v>
      </c>
      <c r="Q343" t="s">
        <v>465</v>
      </c>
      <c r="R343">
        <v>200301</v>
      </c>
      <c r="S343"/>
      <c r="T343" t="s">
        <v>467</v>
      </c>
      <c r="U343"/>
      <c r="V343" t="s">
        <v>104</v>
      </c>
      <c r="W343">
        <v>1</v>
      </c>
      <c r="X343" t="s">
        <v>625</v>
      </c>
      <c r="Y343" t="s">
        <v>641</v>
      </c>
      <c r="Z343" t="s">
        <v>642</v>
      </c>
      <c r="AA343" t="s">
        <v>68</v>
      </c>
      <c r="AB343" t="s">
        <v>69</v>
      </c>
      <c r="AC343" t="s">
        <v>70</v>
      </c>
      <c r="AD343">
        <v>10</v>
      </c>
      <c r="AE343" t="s">
        <v>643</v>
      </c>
      <c r="AF343">
        <v>202.1</v>
      </c>
      <c r="AG343">
        <v>202.1</v>
      </c>
      <c r="AH343">
        <v>1004429006</v>
      </c>
      <c r="AI343">
        <v>800100</v>
      </c>
      <c r="AJ343" t="s">
        <v>629</v>
      </c>
      <c r="AK343" t="s">
        <v>631</v>
      </c>
      <c r="AL343" t="s">
        <v>72</v>
      </c>
      <c r="AM343" t="s">
        <v>73</v>
      </c>
      <c r="AN343" s="1"/>
      <c r="AO343" s="59">
        <f t="shared" si="30"/>
        <v>4</v>
      </c>
      <c r="AP343" s="59" t="str">
        <f>VLOOKUP(AO343,Data!J:K,2,0)</f>
        <v>April</v>
      </c>
      <c r="AQ343" s="59">
        <f t="shared" si="31"/>
        <v>2</v>
      </c>
      <c r="AR343" s="60">
        <f t="shared" si="32"/>
        <v>2021</v>
      </c>
      <c r="AS343" s="60" t="str">
        <f>VLOOKUP(AD343,Data!D:E,2,0)</f>
        <v>Afval/Restafval</v>
      </c>
      <c r="AT343" s="61">
        <f>IF(X343="TON",IF(OR(LEFT(Z343,2)="TO",LEFT(Y343,2)="HA",Y343="TV ALG TON",Y343="AFVALBEL-TON",Y343="TANKW1-TON"),0,W343*1000),IF(OR(X343="KG",X343="LTR"),IF(OR(LEFT(Y343,2)="R ",LEFT(Y343,2)="HA",LEFT(Y343,2)="VK",LEFT(Z343,2)="TO"),0,W343),IF(X343="M3",VLOOKUP(Z343,Data!A:B,2,0)*W343,IF(AND(OR(X343="KEER",X343="STUK"),OR(LEFT(Y343,2)="LE",LEFT(Y343,2)="EL",LEFT(Y343,2)="LV")),VLOOKUP(Z343,Data!A:B,2,0)*W343,IF(X343="MAAND",IF(LEFT(Z343,2)="AB",IF(OR(LEFT(Y343,3)="AB ",LEFT(Y343,3)="ABW"),0,VLOOKUP(Z343,Data!A:B,2,0)*W343*VLOOKUP(AJ343,Data!G:H,2,0)*((N343-M343+1)/30.4)),0),0)))))</f>
        <v>858.55263157894728</v>
      </c>
      <c r="AU343" s="62">
        <f t="shared" si="33"/>
        <v>202.1</v>
      </c>
      <c r="AV343" s="62">
        <f t="shared" si="34"/>
        <v>0</v>
      </c>
      <c r="AW343" s="47" t="str">
        <f>IFERROR(VLOOKUP(AS343,Data!M:S,2,0),"nee")</f>
        <v>ja</v>
      </c>
      <c r="AX343" s="63">
        <f>IF(facturen[[#This Row],[TNO gecertificeerd]]="nee",0,VLOOKUP(AS343,Data!M:S,3,0)*(AT343/1000))</f>
        <v>0</v>
      </c>
      <c r="AY343" s="63">
        <f>IF(facturen[[#This Row],[TNO gecertificeerd]]="nee",0,VLOOKUP(AS343,Data!M:S,4,0)*AT343)</f>
        <v>42.92763157894737</v>
      </c>
      <c r="AZ343" s="63">
        <f>IF(facturen[[#This Row],[TNO gecertificeerd]]="nee",0,VLOOKUP(AS343,Data!M:S,5,0)*AT343)</f>
        <v>309.07894736842098</v>
      </c>
      <c r="BA343" s="63">
        <f>IF(facturen[[#This Row],[TNO gecertificeerd]]="nee",0,VLOOKUP(AS343,Data!M:S,6,0)*AT343)</f>
        <v>317.66447368421046</v>
      </c>
      <c r="BB343" s="63">
        <f>IF(facturen[[#This Row],[TNO gecertificeerd]]="nee",0,VLOOKUP(AS343,Data!M:S,7,0)*AT343)</f>
        <v>188.88157894736841</v>
      </c>
    </row>
    <row r="344" spans="1:54" x14ac:dyDescent="0.2">
      <c r="A344">
        <v>474431</v>
      </c>
      <c r="B344">
        <v>474488</v>
      </c>
      <c r="C344" t="s">
        <v>163</v>
      </c>
      <c r="D344" t="s">
        <v>257</v>
      </c>
      <c r="E344" t="s">
        <v>56</v>
      </c>
      <c r="F344">
        <v>1</v>
      </c>
      <c r="G344" t="s">
        <v>164</v>
      </c>
      <c r="H344" t="s">
        <v>165</v>
      </c>
      <c r="I344" t="s">
        <v>166</v>
      </c>
      <c r="J344" t="s">
        <v>59</v>
      </c>
      <c r="K344" t="s">
        <v>462</v>
      </c>
      <c r="L344" t="s">
        <v>381</v>
      </c>
      <c r="M344" s="57">
        <v>44317</v>
      </c>
      <c r="N344" s="57">
        <v>44347</v>
      </c>
      <c r="O344" t="s">
        <v>168</v>
      </c>
      <c r="P344">
        <v>1601010</v>
      </c>
      <c r="Q344" t="s">
        <v>465</v>
      </c>
      <c r="R344">
        <v>200301</v>
      </c>
      <c r="S344"/>
      <c r="T344" t="s">
        <v>467</v>
      </c>
      <c r="U344"/>
      <c r="V344" t="s">
        <v>104</v>
      </c>
      <c r="W344">
        <v>1</v>
      </c>
      <c r="X344" t="s">
        <v>625</v>
      </c>
      <c r="Y344" t="s">
        <v>641</v>
      </c>
      <c r="Z344" t="s">
        <v>642</v>
      </c>
      <c r="AA344" t="s">
        <v>68</v>
      </c>
      <c r="AB344" t="s">
        <v>69</v>
      </c>
      <c r="AC344" t="s">
        <v>70</v>
      </c>
      <c r="AD344">
        <v>10</v>
      </c>
      <c r="AE344" t="s">
        <v>643</v>
      </c>
      <c r="AF344">
        <v>202.1</v>
      </c>
      <c r="AG344">
        <v>202.1</v>
      </c>
      <c r="AH344">
        <v>1004493829</v>
      </c>
      <c r="AI344">
        <v>800100</v>
      </c>
      <c r="AJ344" t="s">
        <v>629</v>
      </c>
      <c r="AK344" t="s">
        <v>632</v>
      </c>
      <c r="AL344" t="s">
        <v>72</v>
      </c>
      <c r="AM344" t="s">
        <v>73</v>
      </c>
      <c r="AN344" s="1"/>
      <c r="AO344" s="59">
        <f t="shared" si="30"/>
        <v>5</v>
      </c>
      <c r="AP344" s="59" t="str">
        <f>VLOOKUP(AO344,Data!J:K,2,0)</f>
        <v>Mei</v>
      </c>
      <c r="AQ344" s="59">
        <f t="shared" si="31"/>
        <v>2</v>
      </c>
      <c r="AR344" s="60">
        <f t="shared" si="32"/>
        <v>2021</v>
      </c>
      <c r="AS344" s="60" t="str">
        <f>VLOOKUP(AD344,Data!D:E,2,0)</f>
        <v>Afval/Restafval</v>
      </c>
      <c r="AT344" s="61">
        <f>IF(X344="TON",IF(OR(LEFT(Z344,2)="TO",LEFT(Y344,2)="HA",Y344="TV ALG TON",Y344="AFVALBEL-TON",Y344="TANKW1-TON"),0,W344*1000),IF(OR(X344="KG",X344="LTR"),IF(OR(LEFT(Y344,2)="R ",LEFT(Y344,2)="HA",LEFT(Y344,2)="VK",LEFT(Z344,2)="TO"),0,W344),IF(X344="M3",VLOOKUP(Z344,Data!A:B,2,0)*W344,IF(AND(OR(X344="KEER",X344="STUK"),OR(LEFT(Y344,2)="LE",LEFT(Y344,2)="EL",LEFT(Y344,2)="LV")),VLOOKUP(Z344,Data!A:B,2,0)*W344,IF(X344="MAAND",IF(LEFT(Z344,2)="AB",IF(OR(LEFT(Y344,3)="AB ",LEFT(Y344,3)="ABW"),0,VLOOKUP(Z344,Data!A:B,2,0)*W344*VLOOKUP(AJ344,Data!G:H,2,0)*((N344-M344+1)/30.4)),0),0)))))</f>
        <v>887.17105263157896</v>
      </c>
      <c r="AU344" s="62">
        <f t="shared" si="33"/>
        <v>202.1</v>
      </c>
      <c r="AV344" s="62">
        <f t="shared" si="34"/>
        <v>0</v>
      </c>
      <c r="AW344" s="47" t="str">
        <f>IFERROR(VLOOKUP(AS344,Data!M:S,2,0),"nee")</f>
        <v>ja</v>
      </c>
      <c r="AX344" s="63">
        <f>IF(facturen[[#This Row],[TNO gecertificeerd]]="nee",0,VLOOKUP(AS344,Data!M:S,3,0)*(AT344/1000))</f>
        <v>0</v>
      </c>
      <c r="AY344" s="63">
        <f>IF(facturen[[#This Row],[TNO gecertificeerd]]="nee",0,VLOOKUP(AS344,Data!M:S,4,0)*AT344)</f>
        <v>44.358552631578952</v>
      </c>
      <c r="AZ344" s="63">
        <f>IF(facturen[[#This Row],[TNO gecertificeerd]]="nee",0,VLOOKUP(AS344,Data!M:S,5,0)*AT344)</f>
        <v>319.38157894736844</v>
      </c>
      <c r="BA344" s="63">
        <f>IF(facturen[[#This Row],[TNO gecertificeerd]]="nee",0,VLOOKUP(AS344,Data!M:S,6,0)*AT344)</f>
        <v>328.25328947368422</v>
      </c>
      <c r="BB344" s="63">
        <f>IF(facturen[[#This Row],[TNO gecertificeerd]]="nee",0,VLOOKUP(AS344,Data!M:S,7,0)*AT344)</f>
        <v>195.17763157894737</v>
      </c>
    </row>
    <row r="345" spans="1:54" x14ac:dyDescent="0.2">
      <c r="A345">
        <v>474431</v>
      </c>
      <c r="B345">
        <v>474488</v>
      </c>
      <c r="C345" t="s">
        <v>163</v>
      </c>
      <c r="D345" t="s">
        <v>257</v>
      </c>
      <c r="E345" t="s">
        <v>56</v>
      </c>
      <c r="F345">
        <v>1</v>
      </c>
      <c r="G345" t="s">
        <v>164</v>
      </c>
      <c r="H345" t="s">
        <v>165</v>
      </c>
      <c r="I345" t="s">
        <v>166</v>
      </c>
      <c r="J345" t="s">
        <v>59</v>
      </c>
      <c r="K345" t="s">
        <v>462</v>
      </c>
      <c r="L345" t="s">
        <v>381</v>
      </c>
      <c r="M345" s="57">
        <v>44348</v>
      </c>
      <c r="N345" s="57">
        <v>44377</v>
      </c>
      <c r="O345" t="s">
        <v>168</v>
      </c>
      <c r="P345">
        <v>1601010</v>
      </c>
      <c r="Q345" t="s">
        <v>465</v>
      </c>
      <c r="R345">
        <v>200301</v>
      </c>
      <c r="S345"/>
      <c r="T345" t="s">
        <v>467</v>
      </c>
      <c r="U345"/>
      <c r="V345" t="s">
        <v>104</v>
      </c>
      <c r="W345">
        <v>1</v>
      </c>
      <c r="X345" t="s">
        <v>625</v>
      </c>
      <c r="Y345" t="s">
        <v>641</v>
      </c>
      <c r="Z345" t="s">
        <v>642</v>
      </c>
      <c r="AA345" t="s">
        <v>68</v>
      </c>
      <c r="AB345" t="s">
        <v>69</v>
      </c>
      <c r="AC345" t="s">
        <v>70</v>
      </c>
      <c r="AD345">
        <v>10</v>
      </c>
      <c r="AE345" t="s">
        <v>643</v>
      </c>
      <c r="AF345">
        <v>202.1</v>
      </c>
      <c r="AG345">
        <v>202.1</v>
      </c>
      <c r="AH345">
        <v>1004542502</v>
      </c>
      <c r="AI345">
        <v>800100</v>
      </c>
      <c r="AJ345" t="s">
        <v>629</v>
      </c>
      <c r="AK345" t="s">
        <v>633</v>
      </c>
      <c r="AL345" t="s">
        <v>72</v>
      </c>
      <c r="AM345" t="s">
        <v>73</v>
      </c>
      <c r="AN345" s="1"/>
      <c r="AO345" s="59">
        <f t="shared" si="30"/>
        <v>6</v>
      </c>
      <c r="AP345" s="59" t="str">
        <f>VLOOKUP(AO345,Data!J:K,2,0)</f>
        <v>Juni</v>
      </c>
      <c r="AQ345" s="59">
        <f t="shared" si="31"/>
        <v>2</v>
      </c>
      <c r="AR345" s="60">
        <f t="shared" si="32"/>
        <v>2021</v>
      </c>
      <c r="AS345" s="60" t="str">
        <f>VLOOKUP(AD345,Data!D:E,2,0)</f>
        <v>Afval/Restafval</v>
      </c>
      <c r="AT345" s="61">
        <f>IF(X345="TON",IF(OR(LEFT(Z345,2)="TO",LEFT(Y345,2)="HA",Y345="TV ALG TON",Y345="AFVALBEL-TON",Y345="TANKW1-TON"),0,W345*1000),IF(OR(X345="KG",X345="LTR"),IF(OR(LEFT(Y345,2)="R ",LEFT(Y345,2)="HA",LEFT(Y345,2)="VK",LEFT(Z345,2)="TO"),0,W345),IF(X345="M3",VLOOKUP(Z345,Data!A:B,2,0)*W345,IF(AND(OR(X345="KEER",X345="STUK"),OR(LEFT(Y345,2)="LE",LEFT(Y345,2)="EL",LEFT(Y345,2)="LV")),VLOOKUP(Z345,Data!A:B,2,0)*W345,IF(X345="MAAND",IF(LEFT(Z345,2)="AB",IF(OR(LEFT(Y345,3)="AB ",LEFT(Y345,3)="ABW"),0,VLOOKUP(Z345,Data!A:B,2,0)*W345*VLOOKUP(AJ345,Data!G:H,2,0)*((N345-M345+1)/30.4)),0),0)))))</f>
        <v>858.55263157894728</v>
      </c>
      <c r="AU345" s="62">
        <f t="shared" si="33"/>
        <v>202.1</v>
      </c>
      <c r="AV345" s="62">
        <f t="shared" si="34"/>
        <v>0</v>
      </c>
      <c r="AW345" s="47" t="str">
        <f>IFERROR(VLOOKUP(AS345,Data!M:S,2,0),"nee")</f>
        <v>ja</v>
      </c>
      <c r="AX345" s="63">
        <f>IF(facturen[[#This Row],[TNO gecertificeerd]]="nee",0,VLOOKUP(AS345,Data!M:S,3,0)*(AT345/1000))</f>
        <v>0</v>
      </c>
      <c r="AY345" s="63">
        <f>IF(facturen[[#This Row],[TNO gecertificeerd]]="nee",0,VLOOKUP(AS345,Data!M:S,4,0)*AT345)</f>
        <v>42.92763157894737</v>
      </c>
      <c r="AZ345" s="63">
        <f>IF(facturen[[#This Row],[TNO gecertificeerd]]="nee",0,VLOOKUP(AS345,Data!M:S,5,0)*AT345)</f>
        <v>309.07894736842098</v>
      </c>
      <c r="BA345" s="63">
        <f>IF(facturen[[#This Row],[TNO gecertificeerd]]="nee",0,VLOOKUP(AS345,Data!M:S,6,0)*AT345)</f>
        <v>317.66447368421046</v>
      </c>
      <c r="BB345" s="63">
        <f>IF(facturen[[#This Row],[TNO gecertificeerd]]="nee",0,VLOOKUP(AS345,Data!M:S,7,0)*AT345)</f>
        <v>188.88157894736841</v>
      </c>
    </row>
    <row r="346" spans="1:54" x14ac:dyDescent="0.2">
      <c r="A346">
        <v>474431</v>
      </c>
      <c r="B346">
        <v>474488</v>
      </c>
      <c r="C346" t="s">
        <v>163</v>
      </c>
      <c r="D346" t="s">
        <v>257</v>
      </c>
      <c r="E346" t="s">
        <v>56</v>
      </c>
      <c r="F346">
        <v>1</v>
      </c>
      <c r="G346" t="s">
        <v>164</v>
      </c>
      <c r="H346" t="s">
        <v>165</v>
      </c>
      <c r="I346" t="s">
        <v>166</v>
      </c>
      <c r="J346" t="s">
        <v>59</v>
      </c>
      <c r="K346" t="s">
        <v>462</v>
      </c>
      <c r="L346" t="s">
        <v>381</v>
      </c>
      <c r="M346" s="57">
        <v>44378</v>
      </c>
      <c r="N346" s="57">
        <v>44408</v>
      </c>
      <c r="O346" t="s">
        <v>168</v>
      </c>
      <c r="P346">
        <v>1601010</v>
      </c>
      <c r="Q346" t="s">
        <v>465</v>
      </c>
      <c r="R346">
        <v>200301</v>
      </c>
      <c r="S346"/>
      <c r="T346" t="s">
        <v>467</v>
      </c>
      <c r="U346"/>
      <c r="V346" t="s">
        <v>104</v>
      </c>
      <c r="W346">
        <v>1</v>
      </c>
      <c r="X346" t="s">
        <v>625</v>
      </c>
      <c r="Y346" t="s">
        <v>641</v>
      </c>
      <c r="Z346" t="s">
        <v>642</v>
      </c>
      <c r="AA346" t="s">
        <v>68</v>
      </c>
      <c r="AB346" t="s">
        <v>69</v>
      </c>
      <c r="AC346" t="s">
        <v>70</v>
      </c>
      <c r="AD346">
        <v>10</v>
      </c>
      <c r="AE346" t="s">
        <v>643</v>
      </c>
      <c r="AF346">
        <v>202.1</v>
      </c>
      <c r="AG346">
        <v>202.1</v>
      </c>
      <c r="AH346">
        <v>1004659075</v>
      </c>
      <c r="AI346">
        <v>800100</v>
      </c>
      <c r="AJ346" t="s">
        <v>629</v>
      </c>
      <c r="AK346" t="s">
        <v>634</v>
      </c>
      <c r="AL346" t="s">
        <v>72</v>
      </c>
      <c r="AM346" t="s">
        <v>73</v>
      </c>
      <c r="AN346" s="1"/>
      <c r="AO346" s="59">
        <f t="shared" si="30"/>
        <v>7</v>
      </c>
      <c r="AP346" s="59" t="str">
        <f>VLOOKUP(AO346,Data!J:K,2,0)</f>
        <v>Juli</v>
      </c>
      <c r="AQ346" s="59">
        <f t="shared" si="31"/>
        <v>3</v>
      </c>
      <c r="AR346" s="60">
        <f t="shared" si="32"/>
        <v>2021</v>
      </c>
      <c r="AS346" s="60" t="str">
        <f>VLOOKUP(AD346,Data!D:E,2,0)</f>
        <v>Afval/Restafval</v>
      </c>
      <c r="AT346" s="61">
        <f>IF(X346="TON",IF(OR(LEFT(Z346,2)="TO",LEFT(Y346,2)="HA",Y346="TV ALG TON",Y346="AFVALBEL-TON",Y346="TANKW1-TON"),0,W346*1000),IF(OR(X346="KG",X346="LTR"),IF(OR(LEFT(Y346,2)="R ",LEFT(Y346,2)="HA",LEFT(Y346,2)="VK",LEFT(Z346,2)="TO"),0,W346),IF(X346="M3",VLOOKUP(Z346,Data!A:B,2,0)*W346,IF(AND(OR(X346="KEER",X346="STUK"),OR(LEFT(Y346,2)="LE",LEFT(Y346,2)="EL",LEFT(Y346,2)="LV")),VLOOKUP(Z346,Data!A:B,2,0)*W346,IF(X346="MAAND",IF(LEFT(Z346,2)="AB",IF(OR(LEFT(Y346,3)="AB ",LEFT(Y346,3)="ABW"),0,VLOOKUP(Z346,Data!A:B,2,0)*W346*VLOOKUP(AJ346,Data!G:H,2,0)*((N346-M346+1)/30.4)),0),0)))))</f>
        <v>887.17105263157896</v>
      </c>
      <c r="AU346" s="62">
        <f t="shared" si="33"/>
        <v>202.1</v>
      </c>
      <c r="AV346" s="62">
        <f t="shared" si="34"/>
        <v>0</v>
      </c>
      <c r="AW346" s="47" t="str">
        <f>IFERROR(VLOOKUP(AS346,Data!M:S,2,0),"nee")</f>
        <v>ja</v>
      </c>
      <c r="AX346" s="63">
        <f>IF(facturen[[#This Row],[TNO gecertificeerd]]="nee",0,VLOOKUP(AS346,Data!M:S,3,0)*(AT346/1000))</f>
        <v>0</v>
      </c>
      <c r="AY346" s="63">
        <f>IF(facturen[[#This Row],[TNO gecertificeerd]]="nee",0,VLOOKUP(AS346,Data!M:S,4,0)*AT346)</f>
        <v>44.358552631578952</v>
      </c>
      <c r="AZ346" s="63">
        <f>IF(facturen[[#This Row],[TNO gecertificeerd]]="nee",0,VLOOKUP(AS346,Data!M:S,5,0)*AT346)</f>
        <v>319.38157894736844</v>
      </c>
      <c r="BA346" s="63">
        <f>IF(facturen[[#This Row],[TNO gecertificeerd]]="nee",0,VLOOKUP(AS346,Data!M:S,6,0)*AT346)</f>
        <v>328.25328947368422</v>
      </c>
      <c r="BB346" s="63">
        <f>IF(facturen[[#This Row],[TNO gecertificeerd]]="nee",0,VLOOKUP(AS346,Data!M:S,7,0)*AT346)</f>
        <v>195.17763157894737</v>
      </c>
    </row>
    <row r="347" spans="1:54" x14ac:dyDescent="0.2">
      <c r="A347">
        <v>474431</v>
      </c>
      <c r="B347">
        <v>474488</v>
      </c>
      <c r="C347" t="s">
        <v>163</v>
      </c>
      <c r="D347" t="s">
        <v>257</v>
      </c>
      <c r="E347" t="s">
        <v>56</v>
      </c>
      <c r="F347">
        <v>1</v>
      </c>
      <c r="G347" t="s">
        <v>164</v>
      </c>
      <c r="H347" t="s">
        <v>165</v>
      </c>
      <c r="I347" t="s">
        <v>166</v>
      </c>
      <c r="J347" t="s">
        <v>59</v>
      </c>
      <c r="K347" t="s">
        <v>462</v>
      </c>
      <c r="L347" t="s">
        <v>381</v>
      </c>
      <c r="M347" s="57">
        <v>44409</v>
      </c>
      <c r="N347" s="57">
        <v>44439</v>
      </c>
      <c r="O347" t="s">
        <v>168</v>
      </c>
      <c r="P347">
        <v>1601010</v>
      </c>
      <c r="Q347" t="s">
        <v>465</v>
      </c>
      <c r="R347">
        <v>200301</v>
      </c>
      <c r="S347"/>
      <c r="T347" t="s">
        <v>467</v>
      </c>
      <c r="U347"/>
      <c r="V347" t="s">
        <v>104</v>
      </c>
      <c r="W347">
        <v>1</v>
      </c>
      <c r="X347" t="s">
        <v>625</v>
      </c>
      <c r="Y347" t="s">
        <v>641</v>
      </c>
      <c r="Z347" t="s">
        <v>642</v>
      </c>
      <c r="AA347" t="s">
        <v>68</v>
      </c>
      <c r="AB347" t="s">
        <v>69</v>
      </c>
      <c r="AC347" t="s">
        <v>70</v>
      </c>
      <c r="AD347">
        <v>10</v>
      </c>
      <c r="AE347" t="s">
        <v>643</v>
      </c>
      <c r="AF347">
        <v>202.1</v>
      </c>
      <c r="AG347">
        <v>202.1</v>
      </c>
      <c r="AH347">
        <v>1004731850</v>
      </c>
      <c r="AI347">
        <v>800100</v>
      </c>
      <c r="AJ347" t="s">
        <v>629</v>
      </c>
      <c r="AK347" t="s">
        <v>635</v>
      </c>
      <c r="AL347" t="s">
        <v>72</v>
      </c>
      <c r="AM347" t="s">
        <v>73</v>
      </c>
      <c r="AN347" s="1"/>
      <c r="AO347" s="59">
        <f t="shared" si="30"/>
        <v>8</v>
      </c>
      <c r="AP347" s="59" t="str">
        <f>VLOOKUP(AO347,Data!J:K,2,0)</f>
        <v>Augustus</v>
      </c>
      <c r="AQ347" s="59">
        <f t="shared" si="31"/>
        <v>3</v>
      </c>
      <c r="AR347" s="60">
        <f t="shared" si="32"/>
        <v>2021</v>
      </c>
      <c r="AS347" s="60" t="str">
        <f>VLOOKUP(AD347,Data!D:E,2,0)</f>
        <v>Afval/Restafval</v>
      </c>
      <c r="AT347" s="61">
        <f>IF(X347="TON",IF(OR(LEFT(Z347,2)="TO",LEFT(Y347,2)="HA",Y347="TV ALG TON",Y347="AFVALBEL-TON",Y347="TANKW1-TON"),0,W347*1000),IF(OR(X347="KG",X347="LTR"),IF(OR(LEFT(Y347,2)="R ",LEFT(Y347,2)="HA",LEFT(Y347,2)="VK",LEFT(Z347,2)="TO"),0,W347),IF(X347="M3",VLOOKUP(Z347,Data!A:B,2,0)*W347,IF(AND(OR(X347="KEER",X347="STUK"),OR(LEFT(Y347,2)="LE",LEFT(Y347,2)="EL",LEFT(Y347,2)="LV")),VLOOKUP(Z347,Data!A:B,2,0)*W347,IF(X347="MAAND",IF(LEFT(Z347,2)="AB",IF(OR(LEFT(Y347,3)="AB ",LEFT(Y347,3)="ABW"),0,VLOOKUP(Z347,Data!A:B,2,0)*W347*VLOOKUP(AJ347,Data!G:H,2,0)*((N347-M347+1)/30.4)),0),0)))))</f>
        <v>887.17105263157896</v>
      </c>
      <c r="AU347" s="62">
        <f t="shared" si="33"/>
        <v>202.1</v>
      </c>
      <c r="AV347" s="62">
        <f t="shared" si="34"/>
        <v>0</v>
      </c>
      <c r="AW347" s="47" t="str">
        <f>IFERROR(VLOOKUP(AS347,Data!M:S,2,0),"nee")</f>
        <v>ja</v>
      </c>
      <c r="AX347" s="63">
        <f>IF(facturen[[#This Row],[TNO gecertificeerd]]="nee",0,VLOOKUP(AS347,Data!M:S,3,0)*(AT347/1000))</f>
        <v>0</v>
      </c>
      <c r="AY347" s="63">
        <f>IF(facturen[[#This Row],[TNO gecertificeerd]]="nee",0,VLOOKUP(AS347,Data!M:S,4,0)*AT347)</f>
        <v>44.358552631578952</v>
      </c>
      <c r="AZ347" s="63">
        <f>IF(facturen[[#This Row],[TNO gecertificeerd]]="nee",0,VLOOKUP(AS347,Data!M:S,5,0)*AT347)</f>
        <v>319.38157894736844</v>
      </c>
      <c r="BA347" s="63">
        <f>IF(facturen[[#This Row],[TNO gecertificeerd]]="nee",0,VLOOKUP(AS347,Data!M:S,6,0)*AT347)</f>
        <v>328.25328947368422</v>
      </c>
      <c r="BB347" s="63">
        <f>IF(facturen[[#This Row],[TNO gecertificeerd]]="nee",0,VLOOKUP(AS347,Data!M:S,7,0)*AT347)</f>
        <v>195.17763157894737</v>
      </c>
    </row>
    <row r="348" spans="1:54" x14ac:dyDescent="0.2">
      <c r="A348">
        <v>474431</v>
      </c>
      <c r="B348">
        <v>474488</v>
      </c>
      <c r="C348" t="s">
        <v>163</v>
      </c>
      <c r="D348" t="s">
        <v>257</v>
      </c>
      <c r="E348" t="s">
        <v>56</v>
      </c>
      <c r="F348">
        <v>1</v>
      </c>
      <c r="G348" t="s">
        <v>164</v>
      </c>
      <c r="H348" t="s">
        <v>165</v>
      </c>
      <c r="I348" t="s">
        <v>166</v>
      </c>
      <c r="J348" t="s">
        <v>59</v>
      </c>
      <c r="K348" t="s">
        <v>462</v>
      </c>
      <c r="L348" t="s">
        <v>381</v>
      </c>
      <c r="M348" s="57">
        <v>44440</v>
      </c>
      <c r="N348" s="57">
        <v>44469</v>
      </c>
      <c r="O348" t="s">
        <v>168</v>
      </c>
      <c r="P348">
        <v>1601010</v>
      </c>
      <c r="Q348" t="s">
        <v>465</v>
      </c>
      <c r="R348">
        <v>200301</v>
      </c>
      <c r="S348"/>
      <c r="T348" t="s">
        <v>467</v>
      </c>
      <c r="U348"/>
      <c r="V348" t="s">
        <v>104</v>
      </c>
      <c r="W348">
        <v>1</v>
      </c>
      <c r="X348" t="s">
        <v>625</v>
      </c>
      <c r="Y348" t="s">
        <v>641</v>
      </c>
      <c r="Z348" t="s">
        <v>642</v>
      </c>
      <c r="AA348" t="s">
        <v>68</v>
      </c>
      <c r="AB348" t="s">
        <v>69</v>
      </c>
      <c r="AC348" t="s">
        <v>70</v>
      </c>
      <c r="AD348">
        <v>10</v>
      </c>
      <c r="AE348" t="s">
        <v>643</v>
      </c>
      <c r="AF348">
        <v>202.1</v>
      </c>
      <c r="AG348">
        <v>202.1</v>
      </c>
      <c r="AH348">
        <v>1004806489</v>
      </c>
      <c r="AI348">
        <v>800100</v>
      </c>
      <c r="AJ348" t="s">
        <v>629</v>
      </c>
      <c r="AK348" t="s">
        <v>663</v>
      </c>
      <c r="AL348" t="s">
        <v>72</v>
      </c>
      <c r="AM348" t="s">
        <v>73</v>
      </c>
      <c r="AN348" s="1"/>
      <c r="AO348" s="59">
        <f t="shared" si="30"/>
        <v>9</v>
      </c>
      <c r="AP348" s="59" t="str">
        <f>VLOOKUP(AO348,Data!J:K,2,0)</f>
        <v>September</v>
      </c>
      <c r="AQ348" s="59">
        <f t="shared" si="31"/>
        <v>3</v>
      </c>
      <c r="AR348" s="60">
        <f t="shared" si="32"/>
        <v>2021</v>
      </c>
      <c r="AS348" s="60" t="str">
        <f>VLOOKUP(AD348,Data!D:E,2,0)</f>
        <v>Afval/Restafval</v>
      </c>
      <c r="AT348" s="61">
        <f>IF(X348="TON",IF(OR(LEFT(Z348,2)="TO",LEFT(Y348,2)="HA",Y348="TV ALG TON",Y348="AFVALBEL-TON",Y348="TANKW1-TON"),0,W348*1000),IF(OR(X348="KG",X348="LTR"),IF(OR(LEFT(Y348,2)="R ",LEFT(Y348,2)="HA",LEFT(Y348,2)="VK",LEFT(Z348,2)="TO"),0,W348),IF(X348="M3",VLOOKUP(Z348,Data!A:B,2,0)*W348,IF(AND(OR(X348="KEER",X348="STUK"),OR(LEFT(Y348,2)="LE",LEFT(Y348,2)="EL",LEFT(Y348,2)="LV")),VLOOKUP(Z348,Data!A:B,2,0)*W348,IF(X348="MAAND",IF(LEFT(Z348,2)="AB",IF(OR(LEFT(Y348,3)="AB ",LEFT(Y348,3)="ABW"),0,VLOOKUP(Z348,Data!A:B,2,0)*W348*VLOOKUP(AJ348,Data!G:H,2,0)*((N348-M348+1)/30.4)),0),0)))))</f>
        <v>858.55263157894728</v>
      </c>
      <c r="AU348" s="62">
        <f t="shared" si="33"/>
        <v>202.1</v>
      </c>
      <c r="AV348" s="62">
        <f t="shared" si="34"/>
        <v>0</v>
      </c>
      <c r="AW348" s="47" t="str">
        <f>IFERROR(VLOOKUP(AS348,Data!M:S,2,0),"nee")</f>
        <v>ja</v>
      </c>
      <c r="AX348" s="63">
        <f>IF(facturen[[#This Row],[TNO gecertificeerd]]="nee",0,VLOOKUP(AS348,Data!M:S,3,0)*(AT348/1000))</f>
        <v>0</v>
      </c>
      <c r="AY348" s="63">
        <f>IF(facturen[[#This Row],[TNO gecertificeerd]]="nee",0,VLOOKUP(AS348,Data!M:S,4,0)*AT348)</f>
        <v>42.92763157894737</v>
      </c>
      <c r="AZ348" s="63">
        <f>IF(facturen[[#This Row],[TNO gecertificeerd]]="nee",0,VLOOKUP(AS348,Data!M:S,5,0)*AT348)</f>
        <v>309.07894736842098</v>
      </c>
      <c r="BA348" s="63">
        <f>IF(facturen[[#This Row],[TNO gecertificeerd]]="nee",0,VLOOKUP(AS348,Data!M:S,6,0)*AT348)</f>
        <v>317.66447368421046</v>
      </c>
      <c r="BB348" s="63">
        <f>IF(facturen[[#This Row],[TNO gecertificeerd]]="nee",0,VLOOKUP(AS348,Data!M:S,7,0)*AT348)</f>
        <v>188.88157894736841</v>
      </c>
    </row>
    <row r="349" spans="1:54" x14ac:dyDescent="0.2">
      <c r="A349">
        <v>474431</v>
      </c>
      <c r="B349">
        <v>474488</v>
      </c>
      <c r="C349" t="s">
        <v>163</v>
      </c>
      <c r="D349" t="s">
        <v>257</v>
      </c>
      <c r="E349" t="s">
        <v>56</v>
      </c>
      <c r="F349">
        <v>1</v>
      </c>
      <c r="G349" t="s">
        <v>164</v>
      </c>
      <c r="H349" t="s">
        <v>165</v>
      </c>
      <c r="I349" t="s">
        <v>166</v>
      </c>
      <c r="J349" t="s">
        <v>59</v>
      </c>
      <c r="K349" t="s">
        <v>462</v>
      </c>
      <c r="L349" t="s">
        <v>381</v>
      </c>
      <c r="M349" s="57">
        <v>44470</v>
      </c>
      <c r="N349" s="57">
        <v>44500</v>
      </c>
      <c r="O349" t="s">
        <v>168</v>
      </c>
      <c r="P349">
        <v>1601010</v>
      </c>
      <c r="Q349" t="s">
        <v>465</v>
      </c>
      <c r="R349">
        <v>200301</v>
      </c>
      <c r="S349"/>
      <c r="T349" t="s">
        <v>467</v>
      </c>
      <c r="U349"/>
      <c r="V349" t="s">
        <v>104</v>
      </c>
      <c r="W349">
        <v>1</v>
      </c>
      <c r="X349" t="s">
        <v>625</v>
      </c>
      <c r="Y349" t="s">
        <v>641</v>
      </c>
      <c r="Z349" t="s">
        <v>642</v>
      </c>
      <c r="AA349" t="s">
        <v>68</v>
      </c>
      <c r="AB349" t="s">
        <v>69</v>
      </c>
      <c r="AC349" t="s">
        <v>70</v>
      </c>
      <c r="AD349">
        <v>10</v>
      </c>
      <c r="AE349" t="s">
        <v>643</v>
      </c>
      <c r="AF349">
        <v>202.1</v>
      </c>
      <c r="AG349">
        <v>202.1</v>
      </c>
      <c r="AH349">
        <v>1004921702</v>
      </c>
      <c r="AI349">
        <v>800100</v>
      </c>
      <c r="AJ349" t="s">
        <v>629</v>
      </c>
      <c r="AK349" t="s">
        <v>664</v>
      </c>
      <c r="AL349" t="s">
        <v>72</v>
      </c>
      <c r="AM349" t="s">
        <v>73</v>
      </c>
      <c r="AN349" s="1"/>
      <c r="AO349" s="59">
        <f t="shared" si="30"/>
        <v>10</v>
      </c>
      <c r="AP349" s="59" t="str">
        <f>VLOOKUP(AO349,Data!J:K,2,0)</f>
        <v>Oktober</v>
      </c>
      <c r="AQ349" s="59">
        <f t="shared" si="31"/>
        <v>4</v>
      </c>
      <c r="AR349" s="60">
        <f t="shared" si="32"/>
        <v>2021</v>
      </c>
      <c r="AS349" s="60" t="str">
        <f>VLOOKUP(AD349,Data!D:E,2,0)</f>
        <v>Afval/Restafval</v>
      </c>
      <c r="AT349" s="61">
        <f>IF(X349="TON",IF(OR(LEFT(Z349,2)="TO",LEFT(Y349,2)="HA",Y349="TV ALG TON",Y349="AFVALBEL-TON",Y349="TANKW1-TON"),0,W349*1000),IF(OR(X349="KG",X349="LTR"),IF(OR(LEFT(Y349,2)="R ",LEFT(Y349,2)="HA",LEFT(Y349,2)="VK",LEFT(Z349,2)="TO"),0,W349),IF(X349="M3",VLOOKUP(Z349,Data!A:B,2,0)*W349,IF(AND(OR(X349="KEER",X349="STUK"),OR(LEFT(Y349,2)="LE",LEFT(Y349,2)="EL",LEFT(Y349,2)="LV")),VLOOKUP(Z349,Data!A:B,2,0)*W349,IF(X349="MAAND",IF(LEFT(Z349,2)="AB",IF(OR(LEFT(Y349,3)="AB ",LEFT(Y349,3)="ABW"),0,VLOOKUP(Z349,Data!A:B,2,0)*W349*VLOOKUP(AJ349,Data!G:H,2,0)*((N349-M349+1)/30.4)),0),0)))))</f>
        <v>887.17105263157896</v>
      </c>
      <c r="AU349" s="62">
        <f t="shared" si="33"/>
        <v>202.1</v>
      </c>
      <c r="AV349" s="62">
        <f t="shared" si="34"/>
        <v>0</v>
      </c>
      <c r="AW349" s="47" t="str">
        <f>IFERROR(VLOOKUP(AS349,Data!M:S,2,0),"nee")</f>
        <v>ja</v>
      </c>
      <c r="AX349" s="63">
        <f>IF(facturen[[#This Row],[TNO gecertificeerd]]="nee",0,VLOOKUP(AS349,Data!M:S,3,0)*(AT349/1000))</f>
        <v>0</v>
      </c>
      <c r="AY349" s="63">
        <f>IF(facturen[[#This Row],[TNO gecertificeerd]]="nee",0,VLOOKUP(AS349,Data!M:S,4,0)*AT349)</f>
        <v>44.358552631578952</v>
      </c>
      <c r="AZ349" s="63">
        <f>IF(facturen[[#This Row],[TNO gecertificeerd]]="nee",0,VLOOKUP(AS349,Data!M:S,5,0)*AT349)</f>
        <v>319.38157894736844</v>
      </c>
      <c r="BA349" s="63">
        <f>IF(facturen[[#This Row],[TNO gecertificeerd]]="nee",0,VLOOKUP(AS349,Data!M:S,6,0)*AT349)</f>
        <v>328.25328947368422</v>
      </c>
      <c r="BB349" s="63">
        <f>IF(facturen[[#This Row],[TNO gecertificeerd]]="nee",0,VLOOKUP(AS349,Data!M:S,7,0)*AT349)</f>
        <v>195.17763157894737</v>
      </c>
    </row>
    <row r="350" spans="1:54" x14ac:dyDescent="0.2">
      <c r="A350">
        <v>474431</v>
      </c>
      <c r="B350">
        <v>474488</v>
      </c>
      <c r="C350" t="s">
        <v>163</v>
      </c>
      <c r="D350" t="s">
        <v>257</v>
      </c>
      <c r="E350" t="s">
        <v>56</v>
      </c>
      <c r="F350">
        <v>1</v>
      </c>
      <c r="G350" t="s">
        <v>164</v>
      </c>
      <c r="H350" t="s">
        <v>165</v>
      </c>
      <c r="I350" t="s">
        <v>166</v>
      </c>
      <c r="J350" t="s">
        <v>59</v>
      </c>
      <c r="K350" t="s">
        <v>462</v>
      </c>
      <c r="L350" t="s">
        <v>381</v>
      </c>
      <c r="M350" s="57">
        <v>44501</v>
      </c>
      <c r="N350" s="57">
        <v>44530</v>
      </c>
      <c r="O350" t="s">
        <v>168</v>
      </c>
      <c r="P350">
        <v>1601010</v>
      </c>
      <c r="Q350" t="s">
        <v>465</v>
      </c>
      <c r="R350">
        <v>200301</v>
      </c>
      <c r="S350"/>
      <c r="T350" t="s">
        <v>467</v>
      </c>
      <c r="U350"/>
      <c r="V350" t="s">
        <v>104</v>
      </c>
      <c r="W350">
        <v>1</v>
      </c>
      <c r="X350" t="s">
        <v>625</v>
      </c>
      <c r="Y350" t="s">
        <v>641</v>
      </c>
      <c r="Z350" t="s">
        <v>642</v>
      </c>
      <c r="AA350" t="s">
        <v>68</v>
      </c>
      <c r="AB350" t="s">
        <v>69</v>
      </c>
      <c r="AC350" t="s">
        <v>70</v>
      </c>
      <c r="AD350">
        <v>10</v>
      </c>
      <c r="AE350" t="s">
        <v>643</v>
      </c>
      <c r="AF350">
        <v>202.1</v>
      </c>
      <c r="AG350">
        <v>202.1</v>
      </c>
      <c r="AH350">
        <v>1005004563</v>
      </c>
      <c r="AI350">
        <v>800100</v>
      </c>
      <c r="AJ350" t="s">
        <v>629</v>
      </c>
      <c r="AK350" t="s">
        <v>665</v>
      </c>
      <c r="AL350" t="s">
        <v>72</v>
      </c>
      <c r="AM350" t="s">
        <v>73</v>
      </c>
      <c r="AN350" s="1"/>
      <c r="AO350" s="59">
        <f t="shared" si="30"/>
        <v>11</v>
      </c>
      <c r="AP350" s="59" t="str">
        <f>VLOOKUP(AO350,Data!J:K,2,0)</f>
        <v>November</v>
      </c>
      <c r="AQ350" s="59">
        <f t="shared" si="31"/>
        <v>4</v>
      </c>
      <c r="AR350" s="60">
        <f t="shared" si="32"/>
        <v>2021</v>
      </c>
      <c r="AS350" s="60" t="str">
        <f>VLOOKUP(AD350,Data!D:E,2,0)</f>
        <v>Afval/Restafval</v>
      </c>
      <c r="AT350" s="61">
        <f>IF(X350="TON",IF(OR(LEFT(Z350,2)="TO",LEFT(Y350,2)="HA",Y350="TV ALG TON",Y350="AFVALBEL-TON",Y350="TANKW1-TON"),0,W350*1000),IF(OR(X350="KG",X350="LTR"),IF(OR(LEFT(Y350,2)="R ",LEFT(Y350,2)="HA",LEFT(Y350,2)="VK",LEFT(Z350,2)="TO"),0,W350),IF(X350="M3",VLOOKUP(Z350,Data!A:B,2,0)*W350,IF(AND(OR(X350="KEER",X350="STUK"),OR(LEFT(Y350,2)="LE",LEFT(Y350,2)="EL",LEFT(Y350,2)="LV")),VLOOKUP(Z350,Data!A:B,2,0)*W350,IF(X350="MAAND",IF(LEFT(Z350,2)="AB",IF(OR(LEFT(Y350,3)="AB ",LEFT(Y350,3)="ABW"),0,VLOOKUP(Z350,Data!A:B,2,0)*W350*VLOOKUP(AJ350,Data!G:H,2,0)*((N350-M350+1)/30.4)),0),0)))))</f>
        <v>858.55263157894728</v>
      </c>
      <c r="AU350" s="62">
        <f t="shared" si="33"/>
        <v>202.1</v>
      </c>
      <c r="AV350" s="62">
        <f t="shared" si="34"/>
        <v>0</v>
      </c>
      <c r="AW350" s="47" t="str">
        <f>IFERROR(VLOOKUP(AS350,Data!M:S,2,0),"nee")</f>
        <v>ja</v>
      </c>
      <c r="AX350" s="63">
        <f>IF(facturen[[#This Row],[TNO gecertificeerd]]="nee",0,VLOOKUP(AS350,Data!M:S,3,0)*(AT350/1000))</f>
        <v>0</v>
      </c>
      <c r="AY350" s="63">
        <f>IF(facturen[[#This Row],[TNO gecertificeerd]]="nee",0,VLOOKUP(AS350,Data!M:S,4,0)*AT350)</f>
        <v>42.92763157894737</v>
      </c>
      <c r="AZ350" s="63">
        <f>IF(facturen[[#This Row],[TNO gecertificeerd]]="nee",0,VLOOKUP(AS350,Data!M:S,5,0)*AT350)</f>
        <v>309.07894736842098</v>
      </c>
      <c r="BA350" s="63">
        <f>IF(facturen[[#This Row],[TNO gecertificeerd]]="nee",0,VLOOKUP(AS350,Data!M:S,6,0)*AT350)</f>
        <v>317.66447368421046</v>
      </c>
      <c r="BB350" s="63">
        <f>IF(facturen[[#This Row],[TNO gecertificeerd]]="nee",0,VLOOKUP(AS350,Data!M:S,7,0)*AT350)</f>
        <v>188.88157894736841</v>
      </c>
    </row>
    <row r="351" spans="1:54" x14ac:dyDescent="0.2">
      <c r="A351">
        <v>474431</v>
      </c>
      <c r="B351">
        <v>474488</v>
      </c>
      <c r="C351" t="s">
        <v>163</v>
      </c>
      <c r="D351" t="s">
        <v>257</v>
      </c>
      <c r="E351" t="s">
        <v>56</v>
      </c>
      <c r="F351">
        <v>1</v>
      </c>
      <c r="G351" t="s">
        <v>164</v>
      </c>
      <c r="H351" t="s">
        <v>165</v>
      </c>
      <c r="I351" t="s">
        <v>166</v>
      </c>
      <c r="J351" t="s">
        <v>59</v>
      </c>
      <c r="K351" t="s">
        <v>462</v>
      </c>
      <c r="L351" t="s">
        <v>381</v>
      </c>
      <c r="M351" s="57">
        <v>44531</v>
      </c>
      <c r="N351" s="57">
        <v>44561</v>
      </c>
      <c r="O351" t="s">
        <v>168</v>
      </c>
      <c r="P351">
        <v>1601010</v>
      </c>
      <c r="Q351" t="s">
        <v>465</v>
      </c>
      <c r="R351">
        <v>200301</v>
      </c>
      <c r="S351"/>
      <c r="T351" t="s">
        <v>467</v>
      </c>
      <c r="U351"/>
      <c r="V351" t="s">
        <v>104</v>
      </c>
      <c r="W351">
        <v>1</v>
      </c>
      <c r="X351" t="s">
        <v>625</v>
      </c>
      <c r="Y351" t="s">
        <v>641</v>
      </c>
      <c r="Z351" t="s">
        <v>642</v>
      </c>
      <c r="AA351" t="s">
        <v>68</v>
      </c>
      <c r="AB351" t="s">
        <v>69</v>
      </c>
      <c r="AC351" t="s">
        <v>70</v>
      </c>
      <c r="AD351">
        <v>10</v>
      </c>
      <c r="AE351" t="s">
        <v>643</v>
      </c>
      <c r="AF351">
        <v>202.1</v>
      </c>
      <c r="AG351">
        <v>202.1</v>
      </c>
      <c r="AH351">
        <v>1005092394</v>
      </c>
      <c r="AI351">
        <v>800100</v>
      </c>
      <c r="AJ351" t="s">
        <v>629</v>
      </c>
      <c r="AK351" t="s">
        <v>666</v>
      </c>
      <c r="AL351" t="s">
        <v>72</v>
      </c>
      <c r="AM351" t="s">
        <v>73</v>
      </c>
      <c r="AN351" s="1"/>
      <c r="AO351" s="59">
        <f t="shared" si="30"/>
        <v>12</v>
      </c>
      <c r="AP351" s="59" t="str">
        <f>VLOOKUP(AO351,Data!J:K,2,0)</f>
        <v>December</v>
      </c>
      <c r="AQ351" s="59">
        <f t="shared" si="31"/>
        <v>4</v>
      </c>
      <c r="AR351" s="60">
        <f t="shared" si="32"/>
        <v>2021</v>
      </c>
      <c r="AS351" s="60" t="str">
        <f>VLOOKUP(AD351,Data!D:E,2,0)</f>
        <v>Afval/Restafval</v>
      </c>
      <c r="AT351" s="61">
        <f>IF(X351="TON",IF(OR(LEFT(Z351,2)="TO",LEFT(Y351,2)="HA",Y351="TV ALG TON",Y351="AFVALBEL-TON",Y351="TANKW1-TON"),0,W351*1000),IF(OR(X351="KG",X351="LTR"),IF(OR(LEFT(Y351,2)="R ",LEFT(Y351,2)="HA",LEFT(Y351,2)="VK",LEFT(Z351,2)="TO"),0,W351),IF(X351="M3",VLOOKUP(Z351,Data!A:B,2,0)*W351,IF(AND(OR(X351="KEER",X351="STUK"),OR(LEFT(Y351,2)="LE",LEFT(Y351,2)="EL",LEFT(Y351,2)="LV")),VLOOKUP(Z351,Data!A:B,2,0)*W351,IF(X351="MAAND",IF(LEFT(Z351,2)="AB",IF(OR(LEFT(Y351,3)="AB ",LEFT(Y351,3)="ABW"),0,VLOOKUP(Z351,Data!A:B,2,0)*W351*VLOOKUP(AJ351,Data!G:H,2,0)*((N351-M351+1)/30.4)),0),0)))))</f>
        <v>887.17105263157896</v>
      </c>
      <c r="AU351" s="62">
        <f t="shared" si="33"/>
        <v>202.1</v>
      </c>
      <c r="AV351" s="62">
        <f t="shared" si="34"/>
        <v>0</v>
      </c>
      <c r="AW351" s="47" t="str">
        <f>IFERROR(VLOOKUP(AS351,Data!M:S,2,0),"nee")</f>
        <v>ja</v>
      </c>
      <c r="AX351" s="63">
        <f>IF(facturen[[#This Row],[TNO gecertificeerd]]="nee",0,VLOOKUP(AS351,Data!M:S,3,0)*(AT351/1000))</f>
        <v>0</v>
      </c>
      <c r="AY351" s="63">
        <f>IF(facturen[[#This Row],[TNO gecertificeerd]]="nee",0,VLOOKUP(AS351,Data!M:S,4,0)*AT351)</f>
        <v>44.358552631578952</v>
      </c>
      <c r="AZ351" s="63">
        <f>IF(facturen[[#This Row],[TNO gecertificeerd]]="nee",0,VLOOKUP(AS351,Data!M:S,5,0)*AT351)</f>
        <v>319.38157894736844</v>
      </c>
      <c r="BA351" s="63">
        <f>IF(facturen[[#This Row],[TNO gecertificeerd]]="nee",0,VLOOKUP(AS351,Data!M:S,6,0)*AT351)</f>
        <v>328.25328947368422</v>
      </c>
      <c r="BB351" s="63">
        <f>IF(facturen[[#This Row],[TNO gecertificeerd]]="nee",0,VLOOKUP(AS351,Data!M:S,7,0)*AT351)</f>
        <v>195.17763157894737</v>
      </c>
    </row>
    <row r="352" spans="1:54" x14ac:dyDescent="0.2">
      <c r="A352">
        <v>474431</v>
      </c>
      <c r="B352">
        <v>474488</v>
      </c>
      <c r="C352" t="s">
        <v>163</v>
      </c>
      <c r="D352" t="s">
        <v>257</v>
      </c>
      <c r="E352" t="s">
        <v>56</v>
      </c>
      <c r="F352">
        <v>1</v>
      </c>
      <c r="G352" t="s">
        <v>164</v>
      </c>
      <c r="H352" t="s">
        <v>165</v>
      </c>
      <c r="I352" t="s">
        <v>166</v>
      </c>
      <c r="J352" t="s">
        <v>59</v>
      </c>
      <c r="K352" t="s">
        <v>462</v>
      </c>
      <c r="L352" t="s">
        <v>731</v>
      </c>
      <c r="M352" s="57">
        <v>44197</v>
      </c>
      <c r="N352" s="57">
        <v>44227</v>
      </c>
      <c r="O352" t="s">
        <v>168</v>
      </c>
      <c r="P352"/>
      <c r="Q352"/>
      <c r="R352"/>
      <c r="S352"/>
      <c r="T352"/>
      <c r="U352"/>
      <c r="V352" t="s">
        <v>104</v>
      </c>
      <c r="W352">
        <v>1</v>
      </c>
      <c r="X352" t="s">
        <v>625</v>
      </c>
      <c r="Y352" t="s">
        <v>732</v>
      </c>
      <c r="Z352" t="s">
        <v>733</v>
      </c>
      <c r="AA352" t="s">
        <v>68</v>
      </c>
      <c r="AB352" t="s">
        <v>69</v>
      </c>
      <c r="AC352" t="s">
        <v>70</v>
      </c>
      <c r="AD352">
        <v>10</v>
      </c>
      <c r="AE352" t="s">
        <v>734</v>
      </c>
      <c r="AF352">
        <v>23.83</v>
      </c>
      <c r="AG352">
        <v>23.83</v>
      </c>
      <c r="AH352">
        <v>1004195045</v>
      </c>
      <c r="AI352">
        <v>800000</v>
      </c>
      <c r="AJ352"/>
      <c r="AK352"/>
      <c r="AL352" t="s">
        <v>72</v>
      </c>
      <c r="AM352" t="s">
        <v>73</v>
      </c>
      <c r="AN352" s="1"/>
      <c r="AO352" s="59">
        <f t="shared" ref="AO352:AO415" si="35">MONTH(M352)</f>
        <v>1</v>
      </c>
      <c r="AP352" s="59" t="str">
        <f>VLOOKUP(AO352,Data!J:K,2,0)</f>
        <v>Januari</v>
      </c>
      <c r="AQ352" s="59">
        <f t="shared" si="31"/>
        <v>1</v>
      </c>
      <c r="AR352" s="60">
        <f t="shared" si="32"/>
        <v>2021</v>
      </c>
      <c r="AS352" s="60" t="str">
        <f>VLOOKUP(AD352,Data!D:E,2,0)</f>
        <v>Afval/Restafval</v>
      </c>
      <c r="AT352" s="61">
        <f>IF(X352="TON",IF(OR(LEFT(Z352,2)="TO",LEFT(Y352,2)="HA",Y352="TV ALG TON",Y352="AFVALBEL-TON",Y352="TANKW1-TON"),0,W352*1000),IF(OR(X352="KG",X352="LTR"),IF(OR(LEFT(Y352,2)="R ",LEFT(Y352,2)="HA",LEFT(Y352,2)="VK",LEFT(Z352,2)="TO"),0,W352),IF(X352="M3",VLOOKUP(Z352,Data!A:B,2,0)*W352,IF(AND(OR(X352="KEER",X352="STUK"),OR(LEFT(Y352,2)="LE",LEFT(Y352,2)="EL",LEFT(Y352,2)="LV")),VLOOKUP(Z352,Data!A:B,2,0)*W352,IF(X352="MAAND",IF(LEFT(Z352,2)="AB",IF(OR(LEFT(Y352,3)="AB ",LEFT(Y352,3)="ABW"),0,VLOOKUP(Z352,Data!A:B,2,0)*W352*VLOOKUP(AJ352,Data!G:H,2,0)*((N352-M352+1)/30.4)),0),0)))))</f>
        <v>0</v>
      </c>
      <c r="AU352" s="62">
        <f t="shared" si="33"/>
        <v>23.83</v>
      </c>
      <c r="AV352" s="62">
        <f t="shared" si="34"/>
        <v>0</v>
      </c>
      <c r="AW352" s="47" t="str">
        <f>IFERROR(VLOOKUP(AS352,Data!M:S,2,0),"nee")</f>
        <v>ja</v>
      </c>
      <c r="AX352" s="63">
        <f>IF(facturen[[#This Row],[TNO gecertificeerd]]="nee",0,VLOOKUP(AS352,Data!M:S,3,0)*(AT352/1000))</f>
        <v>0</v>
      </c>
      <c r="AY352" s="63">
        <f>IF(facturen[[#This Row],[TNO gecertificeerd]]="nee",0,VLOOKUP(AS352,Data!M:S,4,0)*AT352)</f>
        <v>0</v>
      </c>
      <c r="AZ352" s="63">
        <f>IF(facturen[[#This Row],[TNO gecertificeerd]]="nee",0,VLOOKUP(AS352,Data!M:S,5,0)*AT352)</f>
        <v>0</v>
      </c>
      <c r="BA352" s="63">
        <f>IF(facturen[[#This Row],[TNO gecertificeerd]]="nee",0,VLOOKUP(AS352,Data!M:S,6,0)*AT352)</f>
        <v>0</v>
      </c>
      <c r="BB352" s="63">
        <f>IF(facturen[[#This Row],[TNO gecertificeerd]]="nee",0,VLOOKUP(AS352,Data!M:S,7,0)*AT352)</f>
        <v>0</v>
      </c>
    </row>
    <row r="353" spans="1:54" x14ac:dyDescent="0.2">
      <c r="A353">
        <v>474431</v>
      </c>
      <c r="B353">
        <v>474488</v>
      </c>
      <c r="C353" t="s">
        <v>163</v>
      </c>
      <c r="D353" t="s">
        <v>257</v>
      </c>
      <c r="E353" t="s">
        <v>56</v>
      </c>
      <c r="F353">
        <v>1</v>
      </c>
      <c r="G353" t="s">
        <v>164</v>
      </c>
      <c r="H353" t="s">
        <v>165</v>
      </c>
      <c r="I353" t="s">
        <v>166</v>
      </c>
      <c r="J353" t="s">
        <v>59</v>
      </c>
      <c r="K353" t="s">
        <v>462</v>
      </c>
      <c r="L353" t="s">
        <v>381</v>
      </c>
      <c r="M353" s="57">
        <v>44166</v>
      </c>
      <c r="N353" s="57">
        <v>44196</v>
      </c>
      <c r="O353" t="s">
        <v>168</v>
      </c>
      <c r="P353">
        <v>101100</v>
      </c>
      <c r="Q353" t="s">
        <v>303</v>
      </c>
      <c r="R353">
        <v>200301</v>
      </c>
      <c r="S353"/>
      <c r="T353" t="s">
        <v>304</v>
      </c>
      <c r="U353"/>
      <c r="V353" t="s">
        <v>104</v>
      </c>
      <c r="W353">
        <v>1</v>
      </c>
      <c r="X353" t="s">
        <v>625</v>
      </c>
      <c r="Y353" t="s">
        <v>641</v>
      </c>
      <c r="Z353" t="s">
        <v>642</v>
      </c>
      <c r="AA353" t="s">
        <v>68</v>
      </c>
      <c r="AB353" t="s">
        <v>69</v>
      </c>
      <c r="AC353" t="s">
        <v>70</v>
      </c>
      <c r="AD353">
        <v>10</v>
      </c>
      <c r="AE353" t="s">
        <v>643</v>
      </c>
      <c r="AF353">
        <v>202.1</v>
      </c>
      <c r="AG353">
        <v>202.1</v>
      </c>
      <c r="AH353">
        <v>1004194254</v>
      </c>
      <c r="AI353">
        <v>800100</v>
      </c>
      <c r="AJ353" t="s">
        <v>629</v>
      </c>
      <c r="AK353" t="s">
        <v>640</v>
      </c>
      <c r="AL353" t="s">
        <v>72</v>
      </c>
      <c r="AM353" t="s">
        <v>73</v>
      </c>
      <c r="AN353" s="1"/>
      <c r="AO353" s="59">
        <f t="shared" si="35"/>
        <v>12</v>
      </c>
      <c r="AP353" s="59" t="str">
        <f>VLOOKUP(AO353,Data!J:K,2,0)</f>
        <v>December</v>
      </c>
      <c r="AQ353" s="59">
        <f t="shared" si="31"/>
        <v>4</v>
      </c>
      <c r="AR353" s="60">
        <f t="shared" si="32"/>
        <v>2020</v>
      </c>
      <c r="AS353" s="60" t="str">
        <f>VLOOKUP(AD353,Data!D:E,2,0)</f>
        <v>Afval/Restafval</v>
      </c>
      <c r="AT353" s="61">
        <f>IF(X353="TON",IF(OR(LEFT(Z353,2)="TO",LEFT(Y353,2)="HA",Y353="TV ALG TON",Y353="AFVALBEL-TON",Y353="TANKW1-TON"),0,W353*1000),IF(OR(X353="KG",X353="LTR"),IF(OR(LEFT(Y353,2)="R ",LEFT(Y353,2)="HA",LEFT(Y353,2)="VK",LEFT(Z353,2)="TO"),0,W353),IF(X353="M3",VLOOKUP(Z353,Data!A:B,2,0)*W353,IF(AND(OR(X353="KEER",X353="STUK"),OR(LEFT(Y353,2)="LE",LEFT(Y353,2)="EL",LEFT(Y353,2)="LV")),VLOOKUP(Z353,Data!A:B,2,0)*W353,IF(X353="MAAND",IF(LEFT(Z353,2)="AB",IF(OR(LEFT(Y353,3)="AB ",LEFT(Y353,3)="ABW"),0,VLOOKUP(Z353,Data!A:B,2,0)*W353*VLOOKUP(AJ353,Data!G:H,2,0)*((N353-M353+1)/30.4)),0),0)))))</f>
        <v>887.17105263157896</v>
      </c>
      <c r="AU353" s="62">
        <f t="shared" si="33"/>
        <v>202.1</v>
      </c>
      <c r="AV353" s="62">
        <f t="shared" si="34"/>
        <v>0</v>
      </c>
      <c r="AW353" s="47" t="str">
        <f>IFERROR(VLOOKUP(AS353,Data!M:S,2,0),"nee")</f>
        <v>ja</v>
      </c>
      <c r="AX353" s="63">
        <f>IF(facturen[[#This Row],[TNO gecertificeerd]]="nee",0,VLOOKUP(AS353,Data!M:S,3,0)*(AT353/1000))</f>
        <v>0</v>
      </c>
      <c r="AY353" s="63">
        <f>IF(facturen[[#This Row],[TNO gecertificeerd]]="nee",0,VLOOKUP(AS353,Data!M:S,4,0)*AT353)</f>
        <v>44.358552631578952</v>
      </c>
      <c r="AZ353" s="63">
        <f>IF(facturen[[#This Row],[TNO gecertificeerd]]="nee",0,VLOOKUP(AS353,Data!M:S,5,0)*AT353)</f>
        <v>319.38157894736844</v>
      </c>
      <c r="BA353" s="63">
        <f>IF(facturen[[#This Row],[TNO gecertificeerd]]="nee",0,VLOOKUP(AS353,Data!M:S,6,0)*AT353)</f>
        <v>328.25328947368422</v>
      </c>
      <c r="BB353" s="63">
        <f>IF(facturen[[#This Row],[TNO gecertificeerd]]="nee",0,VLOOKUP(AS353,Data!M:S,7,0)*AT353)</f>
        <v>195.17763157894737</v>
      </c>
    </row>
    <row r="354" spans="1:54" x14ac:dyDescent="0.2">
      <c r="A354">
        <v>474431</v>
      </c>
      <c r="B354">
        <v>474506</v>
      </c>
      <c r="C354" t="s">
        <v>231</v>
      </c>
      <c r="D354" t="s">
        <v>257</v>
      </c>
      <c r="E354" t="s">
        <v>56</v>
      </c>
      <c r="F354">
        <v>1</v>
      </c>
      <c r="G354" t="s">
        <v>231</v>
      </c>
      <c r="H354" t="s">
        <v>232</v>
      </c>
      <c r="I354" t="s">
        <v>233</v>
      </c>
      <c r="J354" t="s">
        <v>59</v>
      </c>
      <c r="K354" t="s">
        <v>301</v>
      </c>
      <c r="L354" t="s">
        <v>302</v>
      </c>
      <c r="M354" s="57">
        <v>44354</v>
      </c>
      <c r="N354" s="57">
        <v>44377</v>
      </c>
      <c r="O354" t="s">
        <v>235</v>
      </c>
      <c r="P354">
        <v>1601010</v>
      </c>
      <c r="Q354" t="s">
        <v>465</v>
      </c>
      <c r="R354">
        <v>200301</v>
      </c>
      <c r="S354"/>
      <c r="T354" t="s">
        <v>467</v>
      </c>
      <c r="U354"/>
      <c r="V354" t="s">
        <v>94</v>
      </c>
      <c r="W354">
        <v>1</v>
      </c>
      <c r="X354" t="s">
        <v>625</v>
      </c>
      <c r="Y354" t="s">
        <v>626</v>
      </c>
      <c r="Z354" t="s">
        <v>627</v>
      </c>
      <c r="AA354" t="s">
        <v>68</v>
      </c>
      <c r="AB354" t="s">
        <v>69</v>
      </c>
      <c r="AC354" t="s">
        <v>70</v>
      </c>
      <c r="AD354">
        <v>10</v>
      </c>
      <c r="AE354" t="s">
        <v>628</v>
      </c>
      <c r="AF354">
        <v>42.72</v>
      </c>
      <c r="AG354">
        <v>42.72</v>
      </c>
      <c r="AH354">
        <v>1004542502</v>
      </c>
      <c r="AI354">
        <v>800100</v>
      </c>
      <c r="AJ354" t="s">
        <v>735</v>
      </c>
      <c r="AK354" t="s">
        <v>488</v>
      </c>
      <c r="AL354" t="s">
        <v>72</v>
      </c>
      <c r="AM354" t="s">
        <v>73</v>
      </c>
      <c r="AN354" s="1"/>
      <c r="AO354" s="59">
        <f t="shared" si="35"/>
        <v>6</v>
      </c>
      <c r="AP354" s="59" t="str">
        <f>VLOOKUP(AO354,Data!J:K,2,0)</f>
        <v>Juni</v>
      </c>
      <c r="AQ354" s="59">
        <f t="shared" si="31"/>
        <v>2</v>
      </c>
      <c r="AR354" s="60">
        <f t="shared" si="32"/>
        <v>2021</v>
      </c>
      <c r="AS354" s="60" t="str">
        <f>VLOOKUP(AD354,Data!D:E,2,0)</f>
        <v>Afval/Restafval</v>
      </c>
      <c r="AT354" s="61">
        <f>IF(X354="TON",IF(OR(LEFT(Z354,2)="TO",LEFT(Y354,2)="HA",Y354="TV ALG TON",Y354="AFVALBEL-TON",Y354="TANKW1-TON"),0,W354*1000),IF(OR(X354="KG",X354="LTR"),IF(OR(LEFT(Y354,2)="R ",LEFT(Y354,2)="HA",LEFT(Y354,2)="VK",LEFT(Z354,2)="TO"),0,W354),IF(X354="M3",VLOOKUP(Z354,Data!A:B,2,0)*W354,IF(AND(OR(X354="KEER",X354="STUK"),OR(LEFT(Y354,2)="LE",LEFT(Y354,2)="EL",LEFT(Y354,2)="LV")),VLOOKUP(Z354,Data!A:B,2,0)*W354,IF(X354="MAAND",IF(LEFT(Z354,2)="AB",IF(OR(LEFT(Y354,3)="AB ",LEFT(Y354,3)="ABW"),0,VLOOKUP(Z354,Data!A:B,2,0)*W354*VLOOKUP(AJ354,Data!G:H,2,0)*((N354-M354+1)/30.4)),0),0)))))</f>
        <v>154.18421052631578</v>
      </c>
      <c r="AU354" s="62">
        <f t="shared" si="33"/>
        <v>42.72</v>
      </c>
      <c r="AV354" s="62">
        <f t="shared" si="34"/>
        <v>0</v>
      </c>
      <c r="AW354" s="47" t="str">
        <f>IFERROR(VLOOKUP(AS354,Data!M:S,2,0),"nee")</f>
        <v>ja</v>
      </c>
      <c r="AX354" s="63">
        <f>IF(facturen[[#This Row],[TNO gecertificeerd]]="nee",0,VLOOKUP(AS354,Data!M:S,3,0)*(AT354/1000))</f>
        <v>0</v>
      </c>
      <c r="AY354" s="63">
        <f>IF(facturen[[#This Row],[TNO gecertificeerd]]="nee",0,VLOOKUP(AS354,Data!M:S,4,0)*AT354)</f>
        <v>7.7092105263157897</v>
      </c>
      <c r="AZ354" s="63">
        <f>IF(facturen[[#This Row],[TNO gecertificeerd]]="nee",0,VLOOKUP(AS354,Data!M:S,5,0)*AT354)</f>
        <v>55.506315789473682</v>
      </c>
      <c r="BA354" s="63">
        <f>IF(facturen[[#This Row],[TNO gecertificeerd]]="nee",0,VLOOKUP(AS354,Data!M:S,6,0)*AT354)</f>
        <v>57.048157894736839</v>
      </c>
      <c r="BB354" s="63">
        <f>IF(facturen[[#This Row],[TNO gecertificeerd]]="nee",0,VLOOKUP(AS354,Data!M:S,7,0)*AT354)</f>
        <v>33.920526315789473</v>
      </c>
    </row>
    <row r="355" spans="1:54" x14ac:dyDescent="0.2">
      <c r="A355">
        <v>474431</v>
      </c>
      <c r="B355">
        <v>474506</v>
      </c>
      <c r="C355" t="s">
        <v>231</v>
      </c>
      <c r="D355" t="s">
        <v>257</v>
      </c>
      <c r="E355" t="s">
        <v>56</v>
      </c>
      <c r="F355">
        <v>1</v>
      </c>
      <c r="G355" t="s">
        <v>231</v>
      </c>
      <c r="H355" t="s">
        <v>232</v>
      </c>
      <c r="I355" t="s">
        <v>233</v>
      </c>
      <c r="J355" t="s">
        <v>59</v>
      </c>
      <c r="K355" t="s">
        <v>301</v>
      </c>
      <c r="L355" t="s">
        <v>302</v>
      </c>
      <c r="M355" s="57">
        <v>44378</v>
      </c>
      <c r="N355" s="57">
        <v>44408</v>
      </c>
      <c r="O355" t="s">
        <v>235</v>
      </c>
      <c r="P355">
        <v>1601010</v>
      </c>
      <c r="Q355" t="s">
        <v>465</v>
      </c>
      <c r="R355">
        <v>200301</v>
      </c>
      <c r="S355"/>
      <c r="T355" t="s">
        <v>467</v>
      </c>
      <c r="U355"/>
      <c r="V355" t="s">
        <v>94</v>
      </c>
      <c r="W355">
        <v>1</v>
      </c>
      <c r="X355" t="s">
        <v>625</v>
      </c>
      <c r="Y355" t="s">
        <v>626</v>
      </c>
      <c r="Z355" t="s">
        <v>627</v>
      </c>
      <c r="AA355" t="s">
        <v>68</v>
      </c>
      <c r="AB355" t="s">
        <v>69</v>
      </c>
      <c r="AC355" t="s">
        <v>70</v>
      </c>
      <c r="AD355">
        <v>10</v>
      </c>
      <c r="AE355" t="s">
        <v>628</v>
      </c>
      <c r="AF355">
        <v>53.41</v>
      </c>
      <c r="AG355">
        <v>53.41</v>
      </c>
      <c r="AH355">
        <v>1004659075</v>
      </c>
      <c r="AI355">
        <v>800100</v>
      </c>
      <c r="AJ355" t="s">
        <v>735</v>
      </c>
      <c r="AK355" t="s">
        <v>696</v>
      </c>
      <c r="AL355" t="s">
        <v>72</v>
      </c>
      <c r="AM355" t="s">
        <v>73</v>
      </c>
      <c r="AN355" s="1"/>
      <c r="AO355" s="59">
        <f t="shared" si="35"/>
        <v>7</v>
      </c>
      <c r="AP355" s="59" t="str">
        <f>VLOOKUP(AO355,Data!J:K,2,0)</f>
        <v>Juli</v>
      </c>
      <c r="AQ355" s="59">
        <f t="shared" si="31"/>
        <v>3</v>
      </c>
      <c r="AR355" s="60">
        <f t="shared" si="32"/>
        <v>2021</v>
      </c>
      <c r="AS355" s="60" t="str">
        <f>VLOOKUP(AD355,Data!D:E,2,0)</f>
        <v>Afval/Restafval</v>
      </c>
      <c r="AT355" s="61">
        <f>IF(X355="TON",IF(OR(LEFT(Z355,2)="TO",LEFT(Y355,2)="HA",Y355="TV ALG TON",Y355="AFVALBEL-TON",Y355="TANKW1-TON"),0,W355*1000),IF(OR(X355="KG",X355="LTR"),IF(OR(LEFT(Y355,2)="R ",LEFT(Y355,2)="HA",LEFT(Y355,2)="VK",LEFT(Z355,2)="TO"),0,W355),IF(X355="M3",VLOOKUP(Z355,Data!A:B,2,0)*W355,IF(AND(OR(X355="KEER",X355="STUK"),OR(LEFT(Y355,2)="LE",LEFT(Y355,2)="EL",LEFT(Y355,2)="LV")),VLOOKUP(Z355,Data!A:B,2,0)*W355,IF(X355="MAAND",IF(LEFT(Z355,2)="AB",IF(OR(LEFT(Y355,3)="AB ",LEFT(Y355,3)="ABW"),0,VLOOKUP(Z355,Data!A:B,2,0)*W355*VLOOKUP(AJ355,Data!G:H,2,0)*((N355-M355+1)/30.4)),0),0)))))</f>
        <v>199.15460526315789</v>
      </c>
      <c r="AU355" s="62">
        <f t="shared" si="33"/>
        <v>53.41</v>
      </c>
      <c r="AV355" s="62">
        <f t="shared" si="34"/>
        <v>0</v>
      </c>
      <c r="AW355" s="47" t="str">
        <f>IFERROR(VLOOKUP(AS355,Data!M:S,2,0),"nee")</f>
        <v>ja</v>
      </c>
      <c r="AX355" s="63">
        <f>IF(facturen[[#This Row],[TNO gecertificeerd]]="nee",0,VLOOKUP(AS355,Data!M:S,3,0)*(AT355/1000))</f>
        <v>0</v>
      </c>
      <c r="AY355" s="63">
        <f>IF(facturen[[#This Row],[TNO gecertificeerd]]="nee",0,VLOOKUP(AS355,Data!M:S,4,0)*AT355)</f>
        <v>9.9577302631578952</v>
      </c>
      <c r="AZ355" s="63">
        <f>IF(facturen[[#This Row],[TNO gecertificeerd]]="nee",0,VLOOKUP(AS355,Data!M:S,5,0)*AT355)</f>
        <v>71.69565789473684</v>
      </c>
      <c r="BA355" s="63">
        <f>IF(facturen[[#This Row],[TNO gecertificeerd]]="nee",0,VLOOKUP(AS355,Data!M:S,6,0)*AT355)</f>
        <v>73.687203947368417</v>
      </c>
      <c r="BB355" s="63">
        <f>IF(facturen[[#This Row],[TNO gecertificeerd]]="nee",0,VLOOKUP(AS355,Data!M:S,7,0)*AT355)</f>
        <v>43.814013157894735</v>
      </c>
    </row>
    <row r="356" spans="1:54" x14ac:dyDescent="0.2">
      <c r="A356">
        <v>474431</v>
      </c>
      <c r="B356">
        <v>474506</v>
      </c>
      <c r="C356" t="s">
        <v>231</v>
      </c>
      <c r="D356" t="s">
        <v>257</v>
      </c>
      <c r="E356" t="s">
        <v>56</v>
      </c>
      <c r="F356">
        <v>1</v>
      </c>
      <c r="G356" t="s">
        <v>231</v>
      </c>
      <c r="H356" t="s">
        <v>232</v>
      </c>
      <c r="I356" t="s">
        <v>233</v>
      </c>
      <c r="J356" t="s">
        <v>59</v>
      </c>
      <c r="K356" t="s">
        <v>301</v>
      </c>
      <c r="L356" t="s">
        <v>302</v>
      </c>
      <c r="M356" s="57">
        <v>44409</v>
      </c>
      <c r="N356" s="57">
        <v>44439</v>
      </c>
      <c r="O356" t="s">
        <v>235</v>
      </c>
      <c r="P356">
        <v>1601010</v>
      </c>
      <c r="Q356" t="s">
        <v>465</v>
      </c>
      <c r="R356">
        <v>200301</v>
      </c>
      <c r="S356"/>
      <c r="T356" t="s">
        <v>467</v>
      </c>
      <c r="U356"/>
      <c r="V356" t="s">
        <v>94</v>
      </c>
      <c r="W356">
        <v>1</v>
      </c>
      <c r="X356" t="s">
        <v>625</v>
      </c>
      <c r="Y356" t="s">
        <v>626</v>
      </c>
      <c r="Z356" t="s">
        <v>627</v>
      </c>
      <c r="AA356" t="s">
        <v>68</v>
      </c>
      <c r="AB356" t="s">
        <v>69</v>
      </c>
      <c r="AC356" t="s">
        <v>70</v>
      </c>
      <c r="AD356">
        <v>10</v>
      </c>
      <c r="AE356" t="s">
        <v>628</v>
      </c>
      <c r="AF356">
        <v>53.41</v>
      </c>
      <c r="AG356">
        <v>53.41</v>
      </c>
      <c r="AH356">
        <v>1004731850</v>
      </c>
      <c r="AI356">
        <v>800100</v>
      </c>
      <c r="AJ356" t="s">
        <v>735</v>
      </c>
      <c r="AK356" t="s">
        <v>697</v>
      </c>
      <c r="AL356" t="s">
        <v>72</v>
      </c>
      <c r="AM356" t="s">
        <v>73</v>
      </c>
      <c r="AN356" s="1"/>
      <c r="AO356" s="59">
        <f t="shared" si="35"/>
        <v>8</v>
      </c>
      <c r="AP356" s="59" t="str">
        <f>VLOOKUP(AO356,Data!J:K,2,0)</f>
        <v>Augustus</v>
      </c>
      <c r="AQ356" s="59">
        <f t="shared" si="31"/>
        <v>3</v>
      </c>
      <c r="AR356" s="60">
        <f t="shared" si="32"/>
        <v>2021</v>
      </c>
      <c r="AS356" s="60" t="str">
        <f>VLOOKUP(AD356,Data!D:E,2,0)</f>
        <v>Afval/Restafval</v>
      </c>
      <c r="AT356" s="61">
        <f>IF(X356="TON",IF(OR(LEFT(Z356,2)="TO",LEFT(Y356,2)="HA",Y356="TV ALG TON",Y356="AFVALBEL-TON",Y356="TANKW1-TON"),0,W356*1000),IF(OR(X356="KG",X356="LTR"),IF(OR(LEFT(Y356,2)="R ",LEFT(Y356,2)="HA",LEFT(Y356,2)="VK",LEFT(Z356,2)="TO"),0,W356),IF(X356="M3",VLOOKUP(Z356,Data!A:B,2,0)*W356,IF(AND(OR(X356="KEER",X356="STUK"),OR(LEFT(Y356,2)="LE",LEFT(Y356,2)="EL",LEFT(Y356,2)="LV")),VLOOKUP(Z356,Data!A:B,2,0)*W356,IF(X356="MAAND",IF(LEFT(Z356,2)="AB",IF(OR(LEFT(Y356,3)="AB ",LEFT(Y356,3)="ABW"),0,VLOOKUP(Z356,Data!A:B,2,0)*W356*VLOOKUP(AJ356,Data!G:H,2,0)*((N356-M356+1)/30.4)),0),0)))))</f>
        <v>199.15460526315789</v>
      </c>
      <c r="AU356" s="62">
        <f t="shared" si="33"/>
        <v>53.41</v>
      </c>
      <c r="AV356" s="62">
        <f t="shared" si="34"/>
        <v>0</v>
      </c>
      <c r="AW356" s="47" t="str">
        <f>IFERROR(VLOOKUP(AS356,Data!M:S,2,0),"nee")</f>
        <v>ja</v>
      </c>
      <c r="AX356" s="63">
        <f>IF(facturen[[#This Row],[TNO gecertificeerd]]="nee",0,VLOOKUP(AS356,Data!M:S,3,0)*(AT356/1000))</f>
        <v>0</v>
      </c>
      <c r="AY356" s="63">
        <f>IF(facturen[[#This Row],[TNO gecertificeerd]]="nee",0,VLOOKUP(AS356,Data!M:S,4,0)*AT356)</f>
        <v>9.9577302631578952</v>
      </c>
      <c r="AZ356" s="63">
        <f>IF(facturen[[#This Row],[TNO gecertificeerd]]="nee",0,VLOOKUP(AS356,Data!M:S,5,0)*AT356)</f>
        <v>71.69565789473684</v>
      </c>
      <c r="BA356" s="63">
        <f>IF(facturen[[#This Row],[TNO gecertificeerd]]="nee",0,VLOOKUP(AS356,Data!M:S,6,0)*AT356)</f>
        <v>73.687203947368417</v>
      </c>
      <c r="BB356" s="63">
        <f>IF(facturen[[#This Row],[TNO gecertificeerd]]="nee",0,VLOOKUP(AS356,Data!M:S,7,0)*AT356)</f>
        <v>43.814013157894735</v>
      </c>
    </row>
    <row r="357" spans="1:54" x14ac:dyDescent="0.2">
      <c r="A357">
        <v>474431</v>
      </c>
      <c r="B357">
        <v>474506</v>
      </c>
      <c r="C357" t="s">
        <v>231</v>
      </c>
      <c r="D357" t="s">
        <v>257</v>
      </c>
      <c r="E357" t="s">
        <v>56</v>
      </c>
      <c r="F357">
        <v>1</v>
      </c>
      <c r="G357" t="s">
        <v>231</v>
      </c>
      <c r="H357" t="s">
        <v>232</v>
      </c>
      <c r="I357" t="s">
        <v>233</v>
      </c>
      <c r="J357" t="s">
        <v>59</v>
      </c>
      <c r="K357" t="s">
        <v>301</v>
      </c>
      <c r="L357" t="s">
        <v>302</v>
      </c>
      <c r="M357" s="57">
        <v>44440</v>
      </c>
      <c r="N357" s="57">
        <v>44469</v>
      </c>
      <c r="O357" t="s">
        <v>235</v>
      </c>
      <c r="P357">
        <v>1601010</v>
      </c>
      <c r="Q357" t="s">
        <v>465</v>
      </c>
      <c r="R357">
        <v>200301</v>
      </c>
      <c r="S357"/>
      <c r="T357" t="s">
        <v>467</v>
      </c>
      <c r="U357"/>
      <c r="V357" t="s">
        <v>94</v>
      </c>
      <c r="W357">
        <v>1</v>
      </c>
      <c r="X357" t="s">
        <v>625</v>
      </c>
      <c r="Y357" t="s">
        <v>626</v>
      </c>
      <c r="Z357" t="s">
        <v>627</v>
      </c>
      <c r="AA357" t="s">
        <v>68</v>
      </c>
      <c r="AB357" t="s">
        <v>69</v>
      </c>
      <c r="AC357" t="s">
        <v>70</v>
      </c>
      <c r="AD357">
        <v>10</v>
      </c>
      <c r="AE357" t="s">
        <v>628</v>
      </c>
      <c r="AF357">
        <v>53.41</v>
      </c>
      <c r="AG357">
        <v>53.41</v>
      </c>
      <c r="AH357">
        <v>1004806489</v>
      </c>
      <c r="AI357">
        <v>800100</v>
      </c>
      <c r="AJ357" t="s">
        <v>735</v>
      </c>
      <c r="AK357" t="s">
        <v>698</v>
      </c>
      <c r="AL357" t="s">
        <v>72</v>
      </c>
      <c r="AM357" t="s">
        <v>73</v>
      </c>
      <c r="AN357" s="1"/>
      <c r="AO357" s="59">
        <f t="shared" si="35"/>
        <v>9</v>
      </c>
      <c r="AP357" s="59" t="str">
        <f>VLOOKUP(AO357,Data!J:K,2,0)</f>
        <v>September</v>
      </c>
      <c r="AQ357" s="59">
        <f t="shared" si="31"/>
        <v>3</v>
      </c>
      <c r="AR357" s="60">
        <f t="shared" si="32"/>
        <v>2021</v>
      </c>
      <c r="AS357" s="60" t="str">
        <f>VLOOKUP(AD357,Data!D:E,2,0)</f>
        <v>Afval/Restafval</v>
      </c>
      <c r="AT357" s="61">
        <f>IF(X357="TON",IF(OR(LEFT(Z357,2)="TO",LEFT(Y357,2)="HA",Y357="TV ALG TON",Y357="AFVALBEL-TON",Y357="TANKW1-TON"),0,W357*1000),IF(OR(X357="KG",X357="LTR"),IF(OR(LEFT(Y357,2)="R ",LEFT(Y357,2)="HA",LEFT(Y357,2)="VK",LEFT(Z357,2)="TO"),0,W357),IF(X357="M3",VLOOKUP(Z357,Data!A:B,2,0)*W357,IF(AND(OR(X357="KEER",X357="STUK"),OR(LEFT(Y357,2)="LE",LEFT(Y357,2)="EL",LEFT(Y357,2)="LV")),VLOOKUP(Z357,Data!A:B,2,0)*W357,IF(X357="MAAND",IF(LEFT(Z357,2)="AB",IF(OR(LEFT(Y357,3)="AB ",LEFT(Y357,3)="ABW"),0,VLOOKUP(Z357,Data!A:B,2,0)*W357*VLOOKUP(AJ357,Data!G:H,2,0)*((N357-M357+1)/30.4)),0),0)))))</f>
        <v>192.73026315789474</v>
      </c>
      <c r="AU357" s="62">
        <f t="shared" si="33"/>
        <v>53.41</v>
      </c>
      <c r="AV357" s="62">
        <f t="shared" si="34"/>
        <v>0</v>
      </c>
      <c r="AW357" s="47" t="str">
        <f>IFERROR(VLOOKUP(AS357,Data!M:S,2,0),"nee")</f>
        <v>ja</v>
      </c>
      <c r="AX357" s="63">
        <f>IF(facturen[[#This Row],[TNO gecertificeerd]]="nee",0,VLOOKUP(AS357,Data!M:S,3,0)*(AT357/1000))</f>
        <v>0</v>
      </c>
      <c r="AY357" s="63">
        <f>IF(facturen[[#This Row],[TNO gecertificeerd]]="nee",0,VLOOKUP(AS357,Data!M:S,4,0)*AT357)</f>
        <v>9.6365131578947381</v>
      </c>
      <c r="AZ357" s="63">
        <f>IF(facturen[[#This Row],[TNO gecertificeerd]]="nee",0,VLOOKUP(AS357,Data!M:S,5,0)*AT357)</f>
        <v>69.382894736842104</v>
      </c>
      <c r="BA357" s="63">
        <f>IF(facturen[[#This Row],[TNO gecertificeerd]]="nee",0,VLOOKUP(AS357,Data!M:S,6,0)*AT357)</f>
        <v>71.310197368421058</v>
      </c>
      <c r="BB357" s="63">
        <f>IF(facturen[[#This Row],[TNO gecertificeerd]]="nee",0,VLOOKUP(AS357,Data!M:S,7,0)*AT357)</f>
        <v>42.400657894736845</v>
      </c>
    </row>
    <row r="358" spans="1:54" x14ac:dyDescent="0.2">
      <c r="A358">
        <v>474431</v>
      </c>
      <c r="B358">
        <v>474506</v>
      </c>
      <c r="C358" t="s">
        <v>231</v>
      </c>
      <c r="D358" t="s">
        <v>257</v>
      </c>
      <c r="E358" t="s">
        <v>56</v>
      </c>
      <c r="F358">
        <v>1</v>
      </c>
      <c r="G358" t="s">
        <v>231</v>
      </c>
      <c r="H358" t="s">
        <v>232</v>
      </c>
      <c r="I358" t="s">
        <v>233</v>
      </c>
      <c r="J358" t="s">
        <v>59</v>
      </c>
      <c r="K358" t="s">
        <v>301</v>
      </c>
      <c r="L358" t="s">
        <v>302</v>
      </c>
      <c r="M358" s="57">
        <v>44470</v>
      </c>
      <c r="N358" s="57">
        <v>44500</v>
      </c>
      <c r="O358" t="s">
        <v>235</v>
      </c>
      <c r="P358">
        <v>1601010</v>
      </c>
      <c r="Q358" t="s">
        <v>465</v>
      </c>
      <c r="R358">
        <v>200301</v>
      </c>
      <c r="S358"/>
      <c r="T358" t="s">
        <v>467</v>
      </c>
      <c r="U358"/>
      <c r="V358" t="s">
        <v>94</v>
      </c>
      <c r="W358">
        <v>1</v>
      </c>
      <c r="X358" t="s">
        <v>625</v>
      </c>
      <c r="Y358" t="s">
        <v>626</v>
      </c>
      <c r="Z358" t="s">
        <v>627</v>
      </c>
      <c r="AA358" t="s">
        <v>68</v>
      </c>
      <c r="AB358" t="s">
        <v>69</v>
      </c>
      <c r="AC358" t="s">
        <v>70</v>
      </c>
      <c r="AD358">
        <v>10</v>
      </c>
      <c r="AE358" t="s">
        <v>628</v>
      </c>
      <c r="AF358">
        <v>53.41</v>
      </c>
      <c r="AG358">
        <v>53.41</v>
      </c>
      <c r="AH358">
        <v>1004921702</v>
      </c>
      <c r="AI358">
        <v>800100</v>
      </c>
      <c r="AJ358" t="s">
        <v>735</v>
      </c>
      <c r="AK358" t="s">
        <v>699</v>
      </c>
      <c r="AL358" t="s">
        <v>72</v>
      </c>
      <c r="AM358" t="s">
        <v>73</v>
      </c>
      <c r="AN358" s="1"/>
      <c r="AO358" s="59">
        <f t="shared" si="35"/>
        <v>10</v>
      </c>
      <c r="AP358" s="59" t="str">
        <f>VLOOKUP(AO358,Data!J:K,2,0)</f>
        <v>Oktober</v>
      </c>
      <c r="AQ358" s="59">
        <f t="shared" si="31"/>
        <v>4</v>
      </c>
      <c r="AR358" s="60">
        <f t="shared" si="32"/>
        <v>2021</v>
      </c>
      <c r="AS358" s="60" t="str">
        <f>VLOOKUP(AD358,Data!D:E,2,0)</f>
        <v>Afval/Restafval</v>
      </c>
      <c r="AT358" s="61">
        <f>IF(X358="TON",IF(OR(LEFT(Z358,2)="TO",LEFT(Y358,2)="HA",Y358="TV ALG TON",Y358="AFVALBEL-TON",Y358="TANKW1-TON"),0,W358*1000),IF(OR(X358="KG",X358="LTR"),IF(OR(LEFT(Y358,2)="R ",LEFT(Y358,2)="HA",LEFT(Y358,2)="VK",LEFT(Z358,2)="TO"),0,W358),IF(X358="M3",VLOOKUP(Z358,Data!A:B,2,0)*W358,IF(AND(OR(X358="KEER",X358="STUK"),OR(LEFT(Y358,2)="LE",LEFT(Y358,2)="EL",LEFT(Y358,2)="LV")),VLOOKUP(Z358,Data!A:B,2,0)*W358,IF(X358="MAAND",IF(LEFT(Z358,2)="AB",IF(OR(LEFT(Y358,3)="AB ",LEFT(Y358,3)="ABW"),0,VLOOKUP(Z358,Data!A:B,2,0)*W358*VLOOKUP(AJ358,Data!G:H,2,0)*((N358-M358+1)/30.4)),0),0)))))</f>
        <v>199.15460526315789</v>
      </c>
      <c r="AU358" s="62">
        <f t="shared" si="33"/>
        <v>53.41</v>
      </c>
      <c r="AV358" s="62">
        <f t="shared" si="34"/>
        <v>0</v>
      </c>
      <c r="AW358" s="47" t="str">
        <f>IFERROR(VLOOKUP(AS358,Data!M:S,2,0),"nee")</f>
        <v>ja</v>
      </c>
      <c r="AX358" s="63">
        <f>IF(facturen[[#This Row],[TNO gecertificeerd]]="nee",0,VLOOKUP(AS358,Data!M:S,3,0)*(AT358/1000))</f>
        <v>0</v>
      </c>
      <c r="AY358" s="63">
        <f>IF(facturen[[#This Row],[TNO gecertificeerd]]="nee",0,VLOOKUP(AS358,Data!M:S,4,0)*AT358)</f>
        <v>9.9577302631578952</v>
      </c>
      <c r="AZ358" s="63">
        <f>IF(facturen[[#This Row],[TNO gecertificeerd]]="nee",0,VLOOKUP(AS358,Data!M:S,5,0)*AT358)</f>
        <v>71.69565789473684</v>
      </c>
      <c r="BA358" s="63">
        <f>IF(facturen[[#This Row],[TNO gecertificeerd]]="nee",0,VLOOKUP(AS358,Data!M:S,6,0)*AT358)</f>
        <v>73.687203947368417</v>
      </c>
      <c r="BB358" s="63">
        <f>IF(facturen[[#This Row],[TNO gecertificeerd]]="nee",0,VLOOKUP(AS358,Data!M:S,7,0)*AT358)</f>
        <v>43.814013157894735</v>
      </c>
    </row>
    <row r="359" spans="1:54" x14ac:dyDescent="0.2">
      <c r="A359">
        <v>474431</v>
      </c>
      <c r="B359">
        <v>474506</v>
      </c>
      <c r="C359" t="s">
        <v>231</v>
      </c>
      <c r="D359" t="s">
        <v>257</v>
      </c>
      <c r="E359" t="s">
        <v>56</v>
      </c>
      <c r="F359">
        <v>1</v>
      </c>
      <c r="G359" t="s">
        <v>231</v>
      </c>
      <c r="H359" t="s">
        <v>232</v>
      </c>
      <c r="I359" t="s">
        <v>233</v>
      </c>
      <c r="J359" t="s">
        <v>59</v>
      </c>
      <c r="K359" t="s">
        <v>301</v>
      </c>
      <c r="L359" t="s">
        <v>302</v>
      </c>
      <c r="M359" s="57">
        <v>44501</v>
      </c>
      <c r="N359" s="57">
        <v>44530</v>
      </c>
      <c r="O359" t="s">
        <v>235</v>
      </c>
      <c r="P359">
        <v>1601010</v>
      </c>
      <c r="Q359" t="s">
        <v>465</v>
      </c>
      <c r="R359">
        <v>200301</v>
      </c>
      <c r="S359"/>
      <c r="T359" t="s">
        <v>467</v>
      </c>
      <c r="U359"/>
      <c r="V359" t="s">
        <v>94</v>
      </c>
      <c r="W359">
        <v>1</v>
      </c>
      <c r="X359" t="s">
        <v>625</v>
      </c>
      <c r="Y359" t="s">
        <v>626</v>
      </c>
      <c r="Z359" t="s">
        <v>627</v>
      </c>
      <c r="AA359" t="s">
        <v>68</v>
      </c>
      <c r="AB359" t="s">
        <v>69</v>
      </c>
      <c r="AC359" t="s">
        <v>70</v>
      </c>
      <c r="AD359">
        <v>10</v>
      </c>
      <c r="AE359" t="s">
        <v>628</v>
      </c>
      <c r="AF359">
        <v>53.41</v>
      </c>
      <c r="AG359">
        <v>53.41</v>
      </c>
      <c r="AH359">
        <v>1005004563</v>
      </c>
      <c r="AI359">
        <v>800100</v>
      </c>
      <c r="AJ359" t="s">
        <v>735</v>
      </c>
      <c r="AK359" t="s">
        <v>700</v>
      </c>
      <c r="AL359" t="s">
        <v>72</v>
      </c>
      <c r="AM359" t="s">
        <v>73</v>
      </c>
      <c r="AN359" s="1"/>
      <c r="AO359" s="59">
        <f t="shared" si="35"/>
        <v>11</v>
      </c>
      <c r="AP359" s="59" t="str">
        <f>VLOOKUP(AO359,Data!J:K,2,0)</f>
        <v>November</v>
      </c>
      <c r="AQ359" s="59">
        <f t="shared" si="31"/>
        <v>4</v>
      </c>
      <c r="AR359" s="60">
        <f t="shared" si="32"/>
        <v>2021</v>
      </c>
      <c r="AS359" s="60" t="str">
        <f>VLOOKUP(AD359,Data!D:E,2,0)</f>
        <v>Afval/Restafval</v>
      </c>
      <c r="AT359" s="61">
        <f>IF(X359="TON",IF(OR(LEFT(Z359,2)="TO",LEFT(Y359,2)="HA",Y359="TV ALG TON",Y359="AFVALBEL-TON",Y359="TANKW1-TON"),0,W359*1000),IF(OR(X359="KG",X359="LTR"),IF(OR(LEFT(Y359,2)="R ",LEFT(Y359,2)="HA",LEFT(Y359,2)="VK",LEFT(Z359,2)="TO"),0,W359),IF(X359="M3",VLOOKUP(Z359,Data!A:B,2,0)*W359,IF(AND(OR(X359="KEER",X359="STUK"),OR(LEFT(Y359,2)="LE",LEFT(Y359,2)="EL",LEFT(Y359,2)="LV")),VLOOKUP(Z359,Data!A:B,2,0)*W359,IF(X359="MAAND",IF(LEFT(Z359,2)="AB",IF(OR(LEFT(Y359,3)="AB ",LEFT(Y359,3)="ABW"),0,VLOOKUP(Z359,Data!A:B,2,0)*W359*VLOOKUP(AJ359,Data!G:H,2,0)*((N359-M359+1)/30.4)),0),0)))))</f>
        <v>192.73026315789474</v>
      </c>
      <c r="AU359" s="62">
        <f t="shared" si="33"/>
        <v>53.41</v>
      </c>
      <c r="AV359" s="62">
        <f t="shared" si="34"/>
        <v>0</v>
      </c>
      <c r="AW359" s="47" t="str">
        <f>IFERROR(VLOOKUP(AS359,Data!M:S,2,0),"nee")</f>
        <v>ja</v>
      </c>
      <c r="AX359" s="63">
        <f>IF(facturen[[#This Row],[TNO gecertificeerd]]="nee",0,VLOOKUP(AS359,Data!M:S,3,0)*(AT359/1000))</f>
        <v>0</v>
      </c>
      <c r="AY359" s="63">
        <f>IF(facturen[[#This Row],[TNO gecertificeerd]]="nee",0,VLOOKUP(AS359,Data!M:S,4,0)*AT359)</f>
        <v>9.6365131578947381</v>
      </c>
      <c r="AZ359" s="63">
        <f>IF(facturen[[#This Row],[TNO gecertificeerd]]="nee",0,VLOOKUP(AS359,Data!M:S,5,0)*AT359)</f>
        <v>69.382894736842104</v>
      </c>
      <c r="BA359" s="63">
        <f>IF(facturen[[#This Row],[TNO gecertificeerd]]="nee",0,VLOOKUP(AS359,Data!M:S,6,0)*AT359)</f>
        <v>71.310197368421058</v>
      </c>
      <c r="BB359" s="63">
        <f>IF(facturen[[#This Row],[TNO gecertificeerd]]="nee",0,VLOOKUP(AS359,Data!M:S,7,0)*AT359)</f>
        <v>42.400657894736845</v>
      </c>
    </row>
    <row r="360" spans="1:54" x14ac:dyDescent="0.2">
      <c r="A360">
        <v>474431</v>
      </c>
      <c r="B360">
        <v>474506</v>
      </c>
      <c r="C360" t="s">
        <v>231</v>
      </c>
      <c r="D360" t="s">
        <v>257</v>
      </c>
      <c r="E360" t="s">
        <v>56</v>
      </c>
      <c r="F360">
        <v>1</v>
      </c>
      <c r="G360" t="s">
        <v>231</v>
      </c>
      <c r="H360" t="s">
        <v>232</v>
      </c>
      <c r="I360" t="s">
        <v>233</v>
      </c>
      <c r="J360" t="s">
        <v>59</v>
      </c>
      <c r="K360" t="s">
        <v>301</v>
      </c>
      <c r="L360" t="s">
        <v>302</v>
      </c>
      <c r="M360" s="57">
        <v>44531</v>
      </c>
      <c r="N360" s="57">
        <v>44561</v>
      </c>
      <c r="O360" t="s">
        <v>235</v>
      </c>
      <c r="P360">
        <v>1601010</v>
      </c>
      <c r="Q360" t="s">
        <v>465</v>
      </c>
      <c r="R360">
        <v>200301</v>
      </c>
      <c r="S360"/>
      <c r="T360" t="s">
        <v>467</v>
      </c>
      <c r="U360"/>
      <c r="V360" t="s">
        <v>94</v>
      </c>
      <c r="W360">
        <v>1</v>
      </c>
      <c r="X360" t="s">
        <v>625</v>
      </c>
      <c r="Y360" t="s">
        <v>626</v>
      </c>
      <c r="Z360" t="s">
        <v>627</v>
      </c>
      <c r="AA360" t="s">
        <v>68</v>
      </c>
      <c r="AB360" t="s">
        <v>69</v>
      </c>
      <c r="AC360" t="s">
        <v>70</v>
      </c>
      <c r="AD360">
        <v>10</v>
      </c>
      <c r="AE360" t="s">
        <v>628</v>
      </c>
      <c r="AF360">
        <v>53.41</v>
      </c>
      <c r="AG360">
        <v>53.41</v>
      </c>
      <c r="AH360">
        <v>1005092394</v>
      </c>
      <c r="AI360">
        <v>800100</v>
      </c>
      <c r="AJ360" t="s">
        <v>735</v>
      </c>
      <c r="AK360" t="s">
        <v>701</v>
      </c>
      <c r="AL360" t="s">
        <v>72</v>
      </c>
      <c r="AM360" t="s">
        <v>73</v>
      </c>
      <c r="AN360" s="1"/>
      <c r="AO360" s="59">
        <f t="shared" si="35"/>
        <v>12</v>
      </c>
      <c r="AP360" s="59" t="str">
        <f>VLOOKUP(AO360,Data!J:K,2,0)</f>
        <v>December</v>
      </c>
      <c r="AQ360" s="59">
        <f t="shared" si="31"/>
        <v>4</v>
      </c>
      <c r="AR360" s="60">
        <f t="shared" si="32"/>
        <v>2021</v>
      </c>
      <c r="AS360" s="60" t="str">
        <f>VLOOKUP(AD360,Data!D:E,2,0)</f>
        <v>Afval/Restafval</v>
      </c>
      <c r="AT360" s="61">
        <f>IF(X360="TON",IF(OR(LEFT(Z360,2)="TO",LEFT(Y360,2)="HA",Y360="TV ALG TON",Y360="AFVALBEL-TON",Y360="TANKW1-TON"),0,W360*1000),IF(OR(X360="KG",X360="LTR"),IF(OR(LEFT(Y360,2)="R ",LEFT(Y360,2)="HA",LEFT(Y360,2)="VK",LEFT(Z360,2)="TO"),0,W360),IF(X360="M3",VLOOKUP(Z360,Data!A:B,2,0)*W360,IF(AND(OR(X360="KEER",X360="STUK"),OR(LEFT(Y360,2)="LE",LEFT(Y360,2)="EL",LEFT(Y360,2)="LV")),VLOOKUP(Z360,Data!A:B,2,0)*W360,IF(X360="MAAND",IF(LEFT(Z360,2)="AB",IF(OR(LEFT(Y360,3)="AB ",LEFT(Y360,3)="ABW"),0,VLOOKUP(Z360,Data!A:B,2,0)*W360*VLOOKUP(AJ360,Data!G:H,2,0)*((N360-M360+1)/30.4)),0),0)))))</f>
        <v>199.15460526315789</v>
      </c>
      <c r="AU360" s="62">
        <f t="shared" si="33"/>
        <v>53.41</v>
      </c>
      <c r="AV360" s="62">
        <f t="shared" si="34"/>
        <v>0</v>
      </c>
      <c r="AW360" s="47" t="str">
        <f>IFERROR(VLOOKUP(AS360,Data!M:S,2,0),"nee")</f>
        <v>ja</v>
      </c>
      <c r="AX360" s="63">
        <f>IF(facturen[[#This Row],[TNO gecertificeerd]]="nee",0,VLOOKUP(AS360,Data!M:S,3,0)*(AT360/1000))</f>
        <v>0</v>
      </c>
      <c r="AY360" s="63">
        <f>IF(facturen[[#This Row],[TNO gecertificeerd]]="nee",0,VLOOKUP(AS360,Data!M:S,4,0)*AT360)</f>
        <v>9.9577302631578952</v>
      </c>
      <c r="AZ360" s="63">
        <f>IF(facturen[[#This Row],[TNO gecertificeerd]]="nee",0,VLOOKUP(AS360,Data!M:S,5,0)*AT360)</f>
        <v>71.69565789473684</v>
      </c>
      <c r="BA360" s="63">
        <f>IF(facturen[[#This Row],[TNO gecertificeerd]]="nee",0,VLOOKUP(AS360,Data!M:S,6,0)*AT360)</f>
        <v>73.687203947368417</v>
      </c>
      <c r="BB360" s="63">
        <f>IF(facturen[[#This Row],[TNO gecertificeerd]]="nee",0,VLOOKUP(AS360,Data!M:S,7,0)*AT360)</f>
        <v>43.814013157894735</v>
      </c>
    </row>
    <row r="361" spans="1:54" x14ac:dyDescent="0.2">
      <c r="A361">
        <v>474431</v>
      </c>
      <c r="B361">
        <v>474506</v>
      </c>
      <c r="C361" t="s">
        <v>231</v>
      </c>
      <c r="D361" t="s">
        <v>257</v>
      </c>
      <c r="E361" t="s">
        <v>56</v>
      </c>
      <c r="F361">
        <v>1</v>
      </c>
      <c r="G361" t="s">
        <v>231</v>
      </c>
      <c r="H361" t="s">
        <v>232</v>
      </c>
      <c r="I361" t="s">
        <v>233</v>
      </c>
      <c r="J361" t="s">
        <v>59</v>
      </c>
      <c r="K361" t="s">
        <v>301</v>
      </c>
      <c r="L361" t="s">
        <v>736</v>
      </c>
      <c r="M361" s="57">
        <v>44256</v>
      </c>
      <c r="N361" s="57">
        <v>44286</v>
      </c>
      <c r="O361" t="s">
        <v>235</v>
      </c>
      <c r="P361"/>
      <c r="Q361"/>
      <c r="R361"/>
      <c r="S361"/>
      <c r="T361"/>
      <c r="U361"/>
      <c r="V361" t="s">
        <v>94</v>
      </c>
      <c r="W361">
        <v>1</v>
      </c>
      <c r="X361" t="s">
        <v>625</v>
      </c>
      <c r="Y361" t="s">
        <v>637</v>
      </c>
      <c r="Z361" t="s">
        <v>638</v>
      </c>
      <c r="AA361" t="s">
        <v>68</v>
      </c>
      <c r="AB361" t="s">
        <v>69</v>
      </c>
      <c r="AC361" t="s">
        <v>70</v>
      </c>
      <c r="AD361">
        <v>10</v>
      </c>
      <c r="AE361" t="s">
        <v>639</v>
      </c>
      <c r="AF361">
        <v>10.06</v>
      </c>
      <c r="AG361">
        <v>10.06</v>
      </c>
      <c r="AH361">
        <v>1004318104</v>
      </c>
      <c r="AI361">
        <v>800000</v>
      </c>
      <c r="AJ361"/>
      <c r="AK361"/>
      <c r="AL361" t="s">
        <v>72</v>
      </c>
      <c r="AM361" t="s">
        <v>73</v>
      </c>
      <c r="AN361" s="1"/>
      <c r="AO361" s="59">
        <f t="shared" si="35"/>
        <v>3</v>
      </c>
      <c r="AP361" s="59" t="str">
        <f>VLOOKUP(AO361,Data!J:K,2,0)</f>
        <v>Maart</v>
      </c>
      <c r="AQ361" s="59">
        <f t="shared" si="31"/>
        <v>1</v>
      </c>
      <c r="AR361" s="60">
        <f t="shared" si="32"/>
        <v>2021</v>
      </c>
      <c r="AS361" s="60" t="str">
        <f>VLOOKUP(AD361,Data!D:E,2,0)</f>
        <v>Afval/Restafval</v>
      </c>
      <c r="AT361" s="61">
        <f>IF(X361="TON",IF(OR(LEFT(Z361,2)="TO",LEFT(Y361,2)="HA",Y361="TV ALG TON",Y361="AFVALBEL-TON",Y361="TANKW1-TON"),0,W361*1000),IF(OR(X361="KG",X361="LTR"),IF(OR(LEFT(Y361,2)="R ",LEFT(Y361,2)="HA",LEFT(Y361,2)="VK",LEFT(Z361,2)="TO"),0,W361),IF(X361="M3",VLOOKUP(Z361,Data!A:B,2,0)*W361,IF(AND(OR(X361="KEER",X361="STUK"),OR(LEFT(Y361,2)="LE",LEFT(Y361,2)="EL",LEFT(Y361,2)="LV")),VLOOKUP(Z361,Data!A:B,2,0)*W361,IF(X361="MAAND",IF(LEFT(Z361,2)="AB",IF(OR(LEFT(Y361,3)="AB ",LEFT(Y361,3)="ABW"),0,VLOOKUP(Z361,Data!A:B,2,0)*W361*VLOOKUP(AJ361,Data!G:H,2,0)*((N361-M361+1)/30.4)),0),0)))))</f>
        <v>0</v>
      </c>
      <c r="AU361" s="62">
        <f t="shared" si="33"/>
        <v>10.06</v>
      </c>
      <c r="AV361" s="62">
        <f t="shared" si="34"/>
        <v>0</v>
      </c>
      <c r="AW361" s="47" t="str">
        <f>IFERROR(VLOOKUP(AS361,Data!M:S,2,0),"nee")</f>
        <v>ja</v>
      </c>
      <c r="AX361" s="63">
        <f>IF(facturen[[#This Row],[TNO gecertificeerd]]="nee",0,VLOOKUP(AS361,Data!M:S,3,0)*(AT361/1000))</f>
        <v>0</v>
      </c>
      <c r="AY361" s="63">
        <f>IF(facturen[[#This Row],[TNO gecertificeerd]]="nee",0,VLOOKUP(AS361,Data!M:S,4,0)*AT361)</f>
        <v>0</v>
      </c>
      <c r="AZ361" s="63">
        <f>IF(facturen[[#This Row],[TNO gecertificeerd]]="nee",0,VLOOKUP(AS361,Data!M:S,5,0)*AT361)</f>
        <v>0</v>
      </c>
      <c r="BA361" s="63">
        <f>IF(facturen[[#This Row],[TNO gecertificeerd]]="nee",0,VLOOKUP(AS361,Data!M:S,6,0)*AT361)</f>
        <v>0</v>
      </c>
      <c r="BB361" s="63">
        <f>IF(facturen[[#This Row],[TNO gecertificeerd]]="nee",0,VLOOKUP(AS361,Data!M:S,7,0)*AT361)</f>
        <v>0</v>
      </c>
    </row>
    <row r="362" spans="1:54" x14ac:dyDescent="0.2">
      <c r="A362">
        <v>474431</v>
      </c>
      <c r="B362">
        <v>474506</v>
      </c>
      <c r="C362" t="s">
        <v>231</v>
      </c>
      <c r="D362" t="s">
        <v>257</v>
      </c>
      <c r="E362" t="s">
        <v>56</v>
      </c>
      <c r="F362">
        <v>1</v>
      </c>
      <c r="G362" t="s">
        <v>231</v>
      </c>
      <c r="H362" t="s">
        <v>232</v>
      </c>
      <c r="I362" t="s">
        <v>233</v>
      </c>
      <c r="J362" t="s">
        <v>59</v>
      </c>
      <c r="K362" t="s">
        <v>301</v>
      </c>
      <c r="L362" t="s">
        <v>736</v>
      </c>
      <c r="M362" s="57">
        <v>44287</v>
      </c>
      <c r="N362" s="57">
        <v>44316</v>
      </c>
      <c r="O362" t="s">
        <v>235</v>
      </c>
      <c r="P362"/>
      <c r="Q362"/>
      <c r="R362"/>
      <c r="S362"/>
      <c r="T362"/>
      <c r="U362"/>
      <c r="V362" t="s">
        <v>94</v>
      </c>
      <c r="W362">
        <v>1</v>
      </c>
      <c r="X362" t="s">
        <v>625</v>
      </c>
      <c r="Y362" t="s">
        <v>637</v>
      </c>
      <c r="Z362" t="s">
        <v>638</v>
      </c>
      <c r="AA362" t="s">
        <v>68</v>
      </c>
      <c r="AB362" t="s">
        <v>69</v>
      </c>
      <c r="AC362" t="s">
        <v>70</v>
      </c>
      <c r="AD362">
        <v>10</v>
      </c>
      <c r="AE362" t="s">
        <v>639</v>
      </c>
      <c r="AF362">
        <v>10.06</v>
      </c>
      <c r="AG362">
        <v>10.06</v>
      </c>
      <c r="AH362">
        <v>1004429006</v>
      </c>
      <c r="AI362">
        <v>800000</v>
      </c>
      <c r="AJ362"/>
      <c r="AK362"/>
      <c r="AL362" t="s">
        <v>72</v>
      </c>
      <c r="AM362" t="s">
        <v>73</v>
      </c>
      <c r="AN362" s="1"/>
      <c r="AO362" s="59">
        <f t="shared" si="35"/>
        <v>4</v>
      </c>
      <c r="AP362" s="59" t="str">
        <f>VLOOKUP(AO362,Data!J:K,2,0)</f>
        <v>April</v>
      </c>
      <c r="AQ362" s="59">
        <f t="shared" si="31"/>
        <v>2</v>
      </c>
      <c r="AR362" s="60">
        <f t="shared" si="32"/>
        <v>2021</v>
      </c>
      <c r="AS362" s="60" t="str">
        <f>VLOOKUP(AD362,Data!D:E,2,0)</f>
        <v>Afval/Restafval</v>
      </c>
      <c r="AT362" s="61">
        <f>IF(X362="TON",IF(OR(LEFT(Z362,2)="TO",LEFT(Y362,2)="HA",Y362="TV ALG TON",Y362="AFVALBEL-TON",Y362="TANKW1-TON"),0,W362*1000),IF(OR(X362="KG",X362="LTR"),IF(OR(LEFT(Y362,2)="R ",LEFT(Y362,2)="HA",LEFT(Y362,2)="VK",LEFT(Z362,2)="TO"),0,W362),IF(X362="M3",VLOOKUP(Z362,Data!A:B,2,0)*W362,IF(AND(OR(X362="KEER",X362="STUK"),OR(LEFT(Y362,2)="LE",LEFT(Y362,2)="EL",LEFT(Y362,2)="LV")),VLOOKUP(Z362,Data!A:B,2,0)*W362,IF(X362="MAAND",IF(LEFT(Z362,2)="AB",IF(OR(LEFT(Y362,3)="AB ",LEFT(Y362,3)="ABW"),0,VLOOKUP(Z362,Data!A:B,2,0)*W362*VLOOKUP(AJ362,Data!G:H,2,0)*((N362-M362+1)/30.4)),0),0)))))</f>
        <v>0</v>
      </c>
      <c r="AU362" s="62">
        <f t="shared" si="33"/>
        <v>10.06</v>
      </c>
      <c r="AV362" s="62">
        <f t="shared" si="34"/>
        <v>0</v>
      </c>
      <c r="AW362" s="47" t="str">
        <f>IFERROR(VLOOKUP(AS362,Data!M:S,2,0),"nee")</f>
        <v>ja</v>
      </c>
      <c r="AX362" s="63">
        <f>IF(facturen[[#This Row],[TNO gecertificeerd]]="nee",0,VLOOKUP(AS362,Data!M:S,3,0)*(AT362/1000))</f>
        <v>0</v>
      </c>
      <c r="AY362" s="63">
        <f>IF(facturen[[#This Row],[TNO gecertificeerd]]="nee",0,VLOOKUP(AS362,Data!M:S,4,0)*AT362)</f>
        <v>0</v>
      </c>
      <c r="AZ362" s="63">
        <f>IF(facturen[[#This Row],[TNO gecertificeerd]]="nee",0,VLOOKUP(AS362,Data!M:S,5,0)*AT362)</f>
        <v>0</v>
      </c>
      <c r="BA362" s="63">
        <f>IF(facturen[[#This Row],[TNO gecertificeerd]]="nee",0,VLOOKUP(AS362,Data!M:S,6,0)*AT362)</f>
        <v>0</v>
      </c>
      <c r="BB362" s="63">
        <f>IF(facturen[[#This Row],[TNO gecertificeerd]]="nee",0,VLOOKUP(AS362,Data!M:S,7,0)*AT362)</f>
        <v>0</v>
      </c>
    </row>
    <row r="363" spans="1:54" x14ac:dyDescent="0.2">
      <c r="A363">
        <v>474431</v>
      </c>
      <c r="B363">
        <v>474506</v>
      </c>
      <c r="C363" t="s">
        <v>231</v>
      </c>
      <c r="D363" t="s">
        <v>257</v>
      </c>
      <c r="E363" t="s">
        <v>56</v>
      </c>
      <c r="F363">
        <v>1</v>
      </c>
      <c r="G363" t="s">
        <v>231</v>
      </c>
      <c r="H363" t="s">
        <v>232</v>
      </c>
      <c r="I363" t="s">
        <v>233</v>
      </c>
      <c r="J363" t="s">
        <v>59</v>
      </c>
      <c r="K363" t="s">
        <v>301</v>
      </c>
      <c r="L363" t="s">
        <v>736</v>
      </c>
      <c r="M363" s="57">
        <v>44317</v>
      </c>
      <c r="N363" s="57">
        <v>44347</v>
      </c>
      <c r="O363" t="s">
        <v>235</v>
      </c>
      <c r="P363"/>
      <c r="Q363"/>
      <c r="R363"/>
      <c r="S363"/>
      <c r="T363"/>
      <c r="U363"/>
      <c r="V363" t="s">
        <v>94</v>
      </c>
      <c r="W363">
        <v>1</v>
      </c>
      <c r="X363" t="s">
        <v>625</v>
      </c>
      <c r="Y363" t="s">
        <v>637</v>
      </c>
      <c r="Z363" t="s">
        <v>638</v>
      </c>
      <c r="AA363" t="s">
        <v>68</v>
      </c>
      <c r="AB363" t="s">
        <v>69</v>
      </c>
      <c r="AC363" t="s">
        <v>70</v>
      </c>
      <c r="AD363">
        <v>10</v>
      </c>
      <c r="AE363" t="s">
        <v>639</v>
      </c>
      <c r="AF363">
        <v>10.06</v>
      </c>
      <c r="AG363">
        <v>10.06</v>
      </c>
      <c r="AH363">
        <v>1004493829</v>
      </c>
      <c r="AI363">
        <v>800000</v>
      </c>
      <c r="AJ363"/>
      <c r="AK363"/>
      <c r="AL363" t="s">
        <v>72</v>
      </c>
      <c r="AM363" t="s">
        <v>73</v>
      </c>
      <c r="AN363" s="1"/>
      <c r="AO363" s="59">
        <f t="shared" si="35"/>
        <v>5</v>
      </c>
      <c r="AP363" s="59" t="str">
        <f>VLOOKUP(AO363,Data!J:K,2,0)</f>
        <v>Mei</v>
      </c>
      <c r="AQ363" s="59">
        <f t="shared" si="31"/>
        <v>2</v>
      </c>
      <c r="AR363" s="60">
        <f t="shared" si="32"/>
        <v>2021</v>
      </c>
      <c r="AS363" s="60" t="str">
        <f>VLOOKUP(AD363,Data!D:E,2,0)</f>
        <v>Afval/Restafval</v>
      </c>
      <c r="AT363" s="61">
        <f>IF(X363="TON",IF(OR(LEFT(Z363,2)="TO",LEFT(Y363,2)="HA",Y363="TV ALG TON",Y363="AFVALBEL-TON",Y363="TANKW1-TON"),0,W363*1000),IF(OR(X363="KG",X363="LTR"),IF(OR(LEFT(Y363,2)="R ",LEFT(Y363,2)="HA",LEFT(Y363,2)="VK",LEFT(Z363,2)="TO"),0,W363),IF(X363="M3",VLOOKUP(Z363,Data!A:B,2,0)*W363,IF(AND(OR(X363="KEER",X363="STUK"),OR(LEFT(Y363,2)="LE",LEFT(Y363,2)="EL",LEFT(Y363,2)="LV")),VLOOKUP(Z363,Data!A:B,2,0)*W363,IF(X363="MAAND",IF(LEFT(Z363,2)="AB",IF(OR(LEFT(Y363,3)="AB ",LEFT(Y363,3)="ABW"),0,VLOOKUP(Z363,Data!A:B,2,0)*W363*VLOOKUP(AJ363,Data!G:H,2,0)*((N363-M363+1)/30.4)),0),0)))))</f>
        <v>0</v>
      </c>
      <c r="AU363" s="62">
        <f t="shared" si="33"/>
        <v>10.06</v>
      </c>
      <c r="AV363" s="62">
        <f t="shared" si="34"/>
        <v>0</v>
      </c>
      <c r="AW363" s="47" t="str">
        <f>IFERROR(VLOOKUP(AS363,Data!M:S,2,0),"nee")</f>
        <v>ja</v>
      </c>
      <c r="AX363" s="63">
        <f>IF(facturen[[#This Row],[TNO gecertificeerd]]="nee",0,VLOOKUP(AS363,Data!M:S,3,0)*(AT363/1000))</f>
        <v>0</v>
      </c>
      <c r="AY363" s="63">
        <f>IF(facturen[[#This Row],[TNO gecertificeerd]]="nee",0,VLOOKUP(AS363,Data!M:S,4,0)*AT363)</f>
        <v>0</v>
      </c>
      <c r="AZ363" s="63">
        <f>IF(facturen[[#This Row],[TNO gecertificeerd]]="nee",0,VLOOKUP(AS363,Data!M:S,5,0)*AT363)</f>
        <v>0</v>
      </c>
      <c r="BA363" s="63">
        <f>IF(facturen[[#This Row],[TNO gecertificeerd]]="nee",0,VLOOKUP(AS363,Data!M:S,6,0)*AT363)</f>
        <v>0</v>
      </c>
      <c r="BB363" s="63">
        <f>IF(facturen[[#This Row],[TNO gecertificeerd]]="nee",0,VLOOKUP(AS363,Data!M:S,7,0)*AT363)</f>
        <v>0</v>
      </c>
    </row>
    <row r="364" spans="1:54" x14ac:dyDescent="0.2">
      <c r="A364">
        <v>474431</v>
      </c>
      <c r="B364">
        <v>474506</v>
      </c>
      <c r="C364" t="s">
        <v>231</v>
      </c>
      <c r="D364" t="s">
        <v>257</v>
      </c>
      <c r="E364" t="s">
        <v>56</v>
      </c>
      <c r="F364">
        <v>1</v>
      </c>
      <c r="G364" t="s">
        <v>231</v>
      </c>
      <c r="H364" t="s">
        <v>232</v>
      </c>
      <c r="I364" t="s">
        <v>233</v>
      </c>
      <c r="J364" t="s">
        <v>59</v>
      </c>
      <c r="K364" t="s">
        <v>301</v>
      </c>
      <c r="L364" t="s">
        <v>736</v>
      </c>
      <c r="M364" s="57">
        <v>44348</v>
      </c>
      <c r="N364" s="57">
        <v>44353</v>
      </c>
      <c r="O364" t="s">
        <v>235</v>
      </c>
      <c r="P364"/>
      <c r="Q364"/>
      <c r="R364"/>
      <c r="S364"/>
      <c r="T364"/>
      <c r="U364"/>
      <c r="V364" t="s">
        <v>94</v>
      </c>
      <c r="W364">
        <v>1</v>
      </c>
      <c r="X364" t="s">
        <v>625</v>
      </c>
      <c r="Y364" t="s">
        <v>637</v>
      </c>
      <c r="Z364" t="s">
        <v>638</v>
      </c>
      <c r="AA364" t="s">
        <v>68</v>
      </c>
      <c r="AB364" t="s">
        <v>69</v>
      </c>
      <c r="AC364" t="s">
        <v>70</v>
      </c>
      <c r="AD364">
        <v>10</v>
      </c>
      <c r="AE364" t="s">
        <v>639</v>
      </c>
      <c r="AF364">
        <v>2.0099999999999998</v>
      </c>
      <c r="AG364">
        <v>2.0099999999999998</v>
      </c>
      <c r="AH364">
        <v>1004542502</v>
      </c>
      <c r="AI364">
        <v>800000</v>
      </c>
      <c r="AJ364"/>
      <c r="AK364"/>
      <c r="AL364" t="s">
        <v>72</v>
      </c>
      <c r="AM364" t="s">
        <v>73</v>
      </c>
      <c r="AN364" s="1"/>
      <c r="AO364" s="59">
        <f t="shared" si="35"/>
        <v>6</v>
      </c>
      <c r="AP364" s="59" t="str">
        <f>VLOOKUP(AO364,Data!J:K,2,0)</f>
        <v>Juni</v>
      </c>
      <c r="AQ364" s="59">
        <f t="shared" si="31"/>
        <v>2</v>
      </c>
      <c r="AR364" s="60">
        <f t="shared" si="32"/>
        <v>2021</v>
      </c>
      <c r="AS364" s="60" t="str">
        <f>VLOOKUP(AD364,Data!D:E,2,0)</f>
        <v>Afval/Restafval</v>
      </c>
      <c r="AT364" s="61">
        <f>IF(X364="TON",IF(OR(LEFT(Z364,2)="TO",LEFT(Y364,2)="HA",Y364="TV ALG TON",Y364="AFVALBEL-TON",Y364="TANKW1-TON"),0,W364*1000),IF(OR(X364="KG",X364="LTR"),IF(OR(LEFT(Y364,2)="R ",LEFT(Y364,2)="HA",LEFT(Y364,2)="VK",LEFT(Z364,2)="TO"),0,W364),IF(X364="M3",VLOOKUP(Z364,Data!A:B,2,0)*W364,IF(AND(OR(X364="KEER",X364="STUK"),OR(LEFT(Y364,2)="LE",LEFT(Y364,2)="EL",LEFT(Y364,2)="LV")),VLOOKUP(Z364,Data!A:B,2,0)*W364,IF(X364="MAAND",IF(LEFT(Z364,2)="AB",IF(OR(LEFT(Y364,3)="AB ",LEFT(Y364,3)="ABW"),0,VLOOKUP(Z364,Data!A:B,2,0)*W364*VLOOKUP(AJ364,Data!G:H,2,0)*((N364-M364+1)/30.4)),0),0)))))</f>
        <v>0</v>
      </c>
      <c r="AU364" s="62">
        <f t="shared" si="33"/>
        <v>2.0099999999999998</v>
      </c>
      <c r="AV364" s="62">
        <f t="shared" si="34"/>
        <v>0</v>
      </c>
      <c r="AW364" s="47" t="str">
        <f>IFERROR(VLOOKUP(AS364,Data!M:S,2,0),"nee")</f>
        <v>ja</v>
      </c>
      <c r="AX364" s="63">
        <f>IF(facturen[[#This Row],[TNO gecertificeerd]]="nee",0,VLOOKUP(AS364,Data!M:S,3,0)*(AT364/1000))</f>
        <v>0</v>
      </c>
      <c r="AY364" s="63">
        <f>IF(facturen[[#This Row],[TNO gecertificeerd]]="nee",0,VLOOKUP(AS364,Data!M:S,4,0)*AT364)</f>
        <v>0</v>
      </c>
      <c r="AZ364" s="63">
        <f>IF(facturen[[#This Row],[TNO gecertificeerd]]="nee",0,VLOOKUP(AS364,Data!M:S,5,0)*AT364)</f>
        <v>0</v>
      </c>
      <c r="BA364" s="63">
        <f>IF(facturen[[#This Row],[TNO gecertificeerd]]="nee",0,VLOOKUP(AS364,Data!M:S,6,0)*AT364)</f>
        <v>0</v>
      </c>
      <c r="BB364" s="63">
        <f>IF(facturen[[#This Row],[TNO gecertificeerd]]="nee",0,VLOOKUP(AS364,Data!M:S,7,0)*AT364)</f>
        <v>0</v>
      </c>
    </row>
    <row r="365" spans="1:54" x14ac:dyDescent="0.2">
      <c r="A365">
        <v>474431</v>
      </c>
      <c r="B365">
        <v>474506</v>
      </c>
      <c r="C365" t="s">
        <v>231</v>
      </c>
      <c r="D365" t="s">
        <v>257</v>
      </c>
      <c r="E365" t="s">
        <v>56</v>
      </c>
      <c r="F365">
        <v>1</v>
      </c>
      <c r="G365" t="s">
        <v>231</v>
      </c>
      <c r="H365" t="s">
        <v>232</v>
      </c>
      <c r="I365" t="s">
        <v>233</v>
      </c>
      <c r="J365" t="s">
        <v>59</v>
      </c>
      <c r="K365" t="s">
        <v>301</v>
      </c>
      <c r="L365" t="s">
        <v>302</v>
      </c>
      <c r="M365" s="57">
        <v>44228</v>
      </c>
      <c r="N365" s="57">
        <v>44255</v>
      </c>
      <c r="O365" t="s">
        <v>235</v>
      </c>
      <c r="P365">
        <v>101100</v>
      </c>
      <c r="Q365" t="s">
        <v>303</v>
      </c>
      <c r="R365">
        <v>200301</v>
      </c>
      <c r="S365"/>
      <c r="T365" t="s">
        <v>304</v>
      </c>
      <c r="U365"/>
      <c r="V365" t="s">
        <v>94</v>
      </c>
      <c r="W365">
        <v>1</v>
      </c>
      <c r="X365" t="s">
        <v>625</v>
      </c>
      <c r="Y365" t="s">
        <v>626</v>
      </c>
      <c r="Z365" t="s">
        <v>627</v>
      </c>
      <c r="AA365" t="s">
        <v>68</v>
      </c>
      <c r="AB365" t="s">
        <v>69</v>
      </c>
      <c r="AC365" t="s">
        <v>70</v>
      </c>
      <c r="AD365">
        <v>10</v>
      </c>
      <c r="AE365" t="s">
        <v>628</v>
      </c>
      <c r="AF365">
        <v>53.41</v>
      </c>
      <c r="AG365">
        <v>53.41</v>
      </c>
      <c r="AH365">
        <v>1004248111</v>
      </c>
      <c r="AI365">
        <v>800100</v>
      </c>
      <c r="AJ365" t="s">
        <v>735</v>
      </c>
      <c r="AK365" t="s">
        <v>706</v>
      </c>
      <c r="AL365" t="s">
        <v>72</v>
      </c>
      <c r="AM365" t="s">
        <v>73</v>
      </c>
      <c r="AN365" s="1"/>
      <c r="AO365" s="59">
        <f t="shared" si="35"/>
        <v>2</v>
      </c>
      <c r="AP365" s="59" t="str">
        <f>VLOOKUP(AO365,Data!J:K,2,0)</f>
        <v>Februari</v>
      </c>
      <c r="AQ365" s="59">
        <f t="shared" si="31"/>
        <v>1</v>
      </c>
      <c r="AR365" s="60">
        <f t="shared" si="32"/>
        <v>2021</v>
      </c>
      <c r="AS365" s="60" t="str">
        <f>VLOOKUP(AD365,Data!D:E,2,0)</f>
        <v>Afval/Restafval</v>
      </c>
      <c r="AT365" s="61">
        <f>IF(X365="TON",IF(OR(LEFT(Z365,2)="TO",LEFT(Y365,2)="HA",Y365="TV ALG TON",Y365="AFVALBEL-TON",Y365="TANKW1-TON"),0,W365*1000),IF(OR(X365="KG",X365="LTR"),IF(OR(LEFT(Y365,2)="R ",LEFT(Y365,2)="HA",LEFT(Y365,2)="VK",LEFT(Z365,2)="TO"),0,W365),IF(X365="M3",VLOOKUP(Z365,Data!A:B,2,0)*W365,IF(AND(OR(X365="KEER",X365="STUK"),OR(LEFT(Y365,2)="LE",LEFT(Y365,2)="EL",LEFT(Y365,2)="LV")),VLOOKUP(Z365,Data!A:B,2,0)*W365,IF(X365="MAAND",IF(LEFT(Z365,2)="AB",IF(OR(LEFT(Y365,3)="AB ",LEFT(Y365,3)="ABW"),0,VLOOKUP(Z365,Data!A:B,2,0)*W365*VLOOKUP(AJ365,Data!G:H,2,0)*((N365-M365+1)/30.4)),0),0)))))</f>
        <v>179.88157894736841</v>
      </c>
      <c r="AU365" s="62">
        <f t="shared" si="33"/>
        <v>53.41</v>
      </c>
      <c r="AV365" s="62">
        <f t="shared" si="34"/>
        <v>0</v>
      </c>
      <c r="AW365" s="47" t="str">
        <f>IFERROR(VLOOKUP(AS365,Data!M:S,2,0),"nee")</f>
        <v>ja</v>
      </c>
      <c r="AX365" s="63">
        <f>IF(facturen[[#This Row],[TNO gecertificeerd]]="nee",0,VLOOKUP(AS365,Data!M:S,3,0)*(AT365/1000))</f>
        <v>0</v>
      </c>
      <c r="AY365" s="63">
        <f>IF(facturen[[#This Row],[TNO gecertificeerd]]="nee",0,VLOOKUP(AS365,Data!M:S,4,0)*AT365)</f>
        <v>8.9940789473684202</v>
      </c>
      <c r="AZ365" s="63">
        <f>IF(facturen[[#This Row],[TNO gecertificeerd]]="nee",0,VLOOKUP(AS365,Data!M:S,5,0)*AT365)</f>
        <v>64.757368421052632</v>
      </c>
      <c r="BA365" s="63">
        <f>IF(facturen[[#This Row],[TNO gecertificeerd]]="nee",0,VLOOKUP(AS365,Data!M:S,6,0)*AT365)</f>
        <v>66.556184210526311</v>
      </c>
      <c r="BB365" s="63">
        <f>IF(facturen[[#This Row],[TNO gecertificeerd]]="nee",0,VLOOKUP(AS365,Data!M:S,7,0)*AT365)</f>
        <v>39.573947368421052</v>
      </c>
    </row>
    <row r="366" spans="1:54" x14ac:dyDescent="0.2">
      <c r="A366">
        <v>474431</v>
      </c>
      <c r="B366">
        <v>474506</v>
      </c>
      <c r="C366" t="s">
        <v>231</v>
      </c>
      <c r="D366" t="s">
        <v>257</v>
      </c>
      <c r="E366" t="s">
        <v>56</v>
      </c>
      <c r="F366">
        <v>1</v>
      </c>
      <c r="G366" t="s">
        <v>231</v>
      </c>
      <c r="H366" t="s">
        <v>232</v>
      </c>
      <c r="I366" t="s">
        <v>233</v>
      </c>
      <c r="J366" t="s">
        <v>59</v>
      </c>
      <c r="K366" t="s">
        <v>301</v>
      </c>
      <c r="L366" t="s">
        <v>736</v>
      </c>
      <c r="M366" s="57">
        <v>44197</v>
      </c>
      <c r="N366" s="57">
        <v>44227</v>
      </c>
      <c r="O366" t="s">
        <v>235</v>
      </c>
      <c r="P366"/>
      <c r="Q366"/>
      <c r="R366"/>
      <c r="S366"/>
      <c r="T366"/>
      <c r="U366"/>
      <c r="V366" t="s">
        <v>94</v>
      </c>
      <c r="W366">
        <v>1</v>
      </c>
      <c r="X366" t="s">
        <v>625</v>
      </c>
      <c r="Y366" t="s">
        <v>637</v>
      </c>
      <c r="Z366" t="s">
        <v>638</v>
      </c>
      <c r="AA366" t="s">
        <v>68</v>
      </c>
      <c r="AB366" t="s">
        <v>69</v>
      </c>
      <c r="AC366" t="s">
        <v>70</v>
      </c>
      <c r="AD366">
        <v>10</v>
      </c>
      <c r="AE366" t="s">
        <v>639</v>
      </c>
      <c r="AF366">
        <v>10.06</v>
      </c>
      <c r="AG366">
        <v>10.06</v>
      </c>
      <c r="AH366">
        <v>1004195045</v>
      </c>
      <c r="AI366">
        <v>800000</v>
      </c>
      <c r="AJ366"/>
      <c r="AK366"/>
      <c r="AL366" t="s">
        <v>72</v>
      </c>
      <c r="AM366" t="s">
        <v>73</v>
      </c>
      <c r="AN366" s="1"/>
      <c r="AO366" s="59">
        <f t="shared" si="35"/>
        <v>1</v>
      </c>
      <c r="AP366" s="59" t="str">
        <f>VLOOKUP(AO366,Data!J:K,2,0)</f>
        <v>Januari</v>
      </c>
      <c r="AQ366" s="59">
        <f t="shared" si="31"/>
        <v>1</v>
      </c>
      <c r="AR366" s="60">
        <f t="shared" si="32"/>
        <v>2021</v>
      </c>
      <c r="AS366" s="60" t="str">
        <f>VLOOKUP(AD366,Data!D:E,2,0)</f>
        <v>Afval/Restafval</v>
      </c>
      <c r="AT366" s="61">
        <f>IF(X366="TON",IF(OR(LEFT(Z366,2)="TO",LEFT(Y366,2)="HA",Y366="TV ALG TON",Y366="AFVALBEL-TON",Y366="TANKW1-TON"),0,W366*1000),IF(OR(X366="KG",X366="LTR"),IF(OR(LEFT(Y366,2)="R ",LEFT(Y366,2)="HA",LEFT(Y366,2)="VK",LEFT(Z366,2)="TO"),0,W366),IF(X366="M3",VLOOKUP(Z366,Data!A:B,2,0)*W366,IF(AND(OR(X366="KEER",X366="STUK"),OR(LEFT(Y366,2)="LE",LEFT(Y366,2)="EL",LEFT(Y366,2)="LV")),VLOOKUP(Z366,Data!A:B,2,0)*W366,IF(X366="MAAND",IF(LEFT(Z366,2)="AB",IF(OR(LEFT(Y366,3)="AB ",LEFT(Y366,3)="ABW"),0,VLOOKUP(Z366,Data!A:B,2,0)*W366*VLOOKUP(AJ366,Data!G:H,2,0)*((N366-M366+1)/30.4)),0),0)))))</f>
        <v>0</v>
      </c>
      <c r="AU366" s="62">
        <f t="shared" si="33"/>
        <v>10.06</v>
      </c>
      <c r="AV366" s="62">
        <f t="shared" si="34"/>
        <v>0</v>
      </c>
      <c r="AW366" s="47" t="str">
        <f>IFERROR(VLOOKUP(AS366,Data!M:S,2,0),"nee")</f>
        <v>ja</v>
      </c>
      <c r="AX366" s="63">
        <f>IF(facturen[[#This Row],[TNO gecertificeerd]]="nee",0,VLOOKUP(AS366,Data!M:S,3,0)*(AT366/1000))</f>
        <v>0</v>
      </c>
      <c r="AY366" s="63">
        <f>IF(facturen[[#This Row],[TNO gecertificeerd]]="nee",0,VLOOKUP(AS366,Data!M:S,4,0)*AT366)</f>
        <v>0</v>
      </c>
      <c r="AZ366" s="63">
        <f>IF(facturen[[#This Row],[TNO gecertificeerd]]="nee",0,VLOOKUP(AS366,Data!M:S,5,0)*AT366)</f>
        <v>0</v>
      </c>
      <c r="BA366" s="63">
        <f>IF(facturen[[#This Row],[TNO gecertificeerd]]="nee",0,VLOOKUP(AS366,Data!M:S,6,0)*AT366)</f>
        <v>0</v>
      </c>
      <c r="BB366" s="63">
        <f>IF(facturen[[#This Row],[TNO gecertificeerd]]="nee",0,VLOOKUP(AS366,Data!M:S,7,0)*AT366)</f>
        <v>0</v>
      </c>
    </row>
    <row r="367" spans="1:54" x14ac:dyDescent="0.2">
      <c r="A367">
        <v>474431</v>
      </c>
      <c r="B367">
        <v>474506</v>
      </c>
      <c r="C367" t="s">
        <v>231</v>
      </c>
      <c r="D367" t="s">
        <v>257</v>
      </c>
      <c r="E367" t="s">
        <v>56</v>
      </c>
      <c r="F367">
        <v>1</v>
      </c>
      <c r="G367" t="s">
        <v>231</v>
      </c>
      <c r="H367" t="s">
        <v>232</v>
      </c>
      <c r="I367" t="s">
        <v>233</v>
      </c>
      <c r="J367" t="s">
        <v>59</v>
      </c>
      <c r="K367" t="s">
        <v>301</v>
      </c>
      <c r="L367" t="s">
        <v>302</v>
      </c>
      <c r="M367" s="57">
        <v>44166</v>
      </c>
      <c r="N367" s="57">
        <v>44196</v>
      </c>
      <c r="O367" t="s">
        <v>235</v>
      </c>
      <c r="P367">
        <v>101100</v>
      </c>
      <c r="Q367" t="s">
        <v>303</v>
      </c>
      <c r="R367">
        <v>200301</v>
      </c>
      <c r="S367"/>
      <c r="T367" t="s">
        <v>304</v>
      </c>
      <c r="U367"/>
      <c r="V367" t="s">
        <v>94</v>
      </c>
      <c r="W367">
        <v>1</v>
      </c>
      <c r="X367" t="s">
        <v>625</v>
      </c>
      <c r="Y367" t="s">
        <v>626</v>
      </c>
      <c r="Z367" t="s">
        <v>627</v>
      </c>
      <c r="AA367" t="s">
        <v>68</v>
      </c>
      <c r="AB367" t="s">
        <v>69</v>
      </c>
      <c r="AC367" t="s">
        <v>70</v>
      </c>
      <c r="AD367">
        <v>10</v>
      </c>
      <c r="AE367" t="s">
        <v>628</v>
      </c>
      <c r="AF367">
        <v>53.41</v>
      </c>
      <c r="AG367">
        <v>53.41</v>
      </c>
      <c r="AH367">
        <v>1004194254</v>
      </c>
      <c r="AI367">
        <v>800100</v>
      </c>
      <c r="AJ367" t="s">
        <v>735</v>
      </c>
      <c r="AK367" t="s">
        <v>706</v>
      </c>
      <c r="AL367" t="s">
        <v>72</v>
      </c>
      <c r="AM367" t="s">
        <v>73</v>
      </c>
      <c r="AN367" s="1"/>
      <c r="AO367" s="59">
        <f t="shared" si="35"/>
        <v>12</v>
      </c>
      <c r="AP367" s="59" t="str">
        <f>VLOOKUP(AO367,Data!J:K,2,0)</f>
        <v>December</v>
      </c>
      <c r="AQ367" s="59">
        <f t="shared" si="31"/>
        <v>4</v>
      </c>
      <c r="AR367" s="60">
        <f t="shared" si="32"/>
        <v>2020</v>
      </c>
      <c r="AS367" s="60" t="str">
        <f>VLOOKUP(AD367,Data!D:E,2,0)</f>
        <v>Afval/Restafval</v>
      </c>
      <c r="AT367" s="61">
        <f>IF(X367="TON",IF(OR(LEFT(Z367,2)="TO",LEFT(Y367,2)="HA",Y367="TV ALG TON",Y367="AFVALBEL-TON",Y367="TANKW1-TON"),0,W367*1000),IF(OR(X367="KG",X367="LTR"),IF(OR(LEFT(Y367,2)="R ",LEFT(Y367,2)="HA",LEFT(Y367,2)="VK",LEFT(Z367,2)="TO"),0,W367),IF(X367="M3",VLOOKUP(Z367,Data!A:B,2,0)*W367,IF(AND(OR(X367="KEER",X367="STUK"),OR(LEFT(Y367,2)="LE",LEFT(Y367,2)="EL",LEFT(Y367,2)="LV")),VLOOKUP(Z367,Data!A:B,2,0)*W367,IF(X367="MAAND",IF(LEFT(Z367,2)="AB",IF(OR(LEFT(Y367,3)="AB ",LEFT(Y367,3)="ABW"),0,VLOOKUP(Z367,Data!A:B,2,0)*W367*VLOOKUP(AJ367,Data!G:H,2,0)*((N367-M367+1)/30.4)),0),0)))))</f>
        <v>199.15460526315789</v>
      </c>
      <c r="AU367" s="62">
        <f t="shared" si="33"/>
        <v>53.41</v>
      </c>
      <c r="AV367" s="62">
        <f t="shared" si="34"/>
        <v>0</v>
      </c>
      <c r="AW367" s="47" t="str">
        <f>IFERROR(VLOOKUP(AS367,Data!M:S,2,0),"nee")</f>
        <v>ja</v>
      </c>
      <c r="AX367" s="63">
        <f>IF(facturen[[#This Row],[TNO gecertificeerd]]="nee",0,VLOOKUP(AS367,Data!M:S,3,0)*(AT367/1000))</f>
        <v>0</v>
      </c>
      <c r="AY367" s="63">
        <f>IF(facturen[[#This Row],[TNO gecertificeerd]]="nee",0,VLOOKUP(AS367,Data!M:S,4,0)*AT367)</f>
        <v>9.9577302631578952</v>
      </c>
      <c r="AZ367" s="63">
        <f>IF(facturen[[#This Row],[TNO gecertificeerd]]="nee",0,VLOOKUP(AS367,Data!M:S,5,0)*AT367)</f>
        <v>71.69565789473684</v>
      </c>
      <c r="BA367" s="63">
        <f>IF(facturen[[#This Row],[TNO gecertificeerd]]="nee",0,VLOOKUP(AS367,Data!M:S,6,0)*AT367)</f>
        <v>73.687203947368417</v>
      </c>
      <c r="BB367" s="63">
        <f>IF(facturen[[#This Row],[TNO gecertificeerd]]="nee",0,VLOOKUP(AS367,Data!M:S,7,0)*AT367)</f>
        <v>43.814013157894735</v>
      </c>
    </row>
    <row r="368" spans="1:54" x14ac:dyDescent="0.2">
      <c r="A368">
        <v>474431</v>
      </c>
      <c r="B368">
        <v>474512</v>
      </c>
      <c r="C368" t="s">
        <v>225</v>
      </c>
      <c r="D368" t="s">
        <v>257</v>
      </c>
      <c r="E368" t="s">
        <v>56</v>
      </c>
      <c r="F368">
        <v>1</v>
      </c>
      <c r="G368" t="s">
        <v>225</v>
      </c>
      <c r="H368" t="s">
        <v>226</v>
      </c>
      <c r="I368" t="s">
        <v>227</v>
      </c>
      <c r="J368" t="s">
        <v>59</v>
      </c>
      <c r="K368" t="s">
        <v>421</v>
      </c>
      <c r="L368" t="s">
        <v>422</v>
      </c>
      <c r="M368" s="57">
        <v>44354</v>
      </c>
      <c r="N368" s="57">
        <v>44377</v>
      </c>
      <c r="O368" t="s">
        <v>229</v>
      </c>
      <c r="P368">
        <v>1601010</v>
      </c>
      <c r="Q368" t="s">
        <v>465</v>
      </c>
      <c r="R368">
        <v>200301</v>
      </c>
      <c r="S368"/>
      <c r="T368" t="s">
        <v>467</v>
      </c>
      <c r="U368"/>
      <c r="V368" t="s">
        <v>94</v>
      </c>
      <c r="W368">
        <v>1</v>
      </c>
      <c r="X368" t="s">
        <v>625</v>
      </c>
      <c r="Y368" t="s">
        <v>626</v>
      </c>
      <c r="Z368" t="s">
        <v>627</v>
      </c>
      <c r="AA368" t="s">
        <v>68</v>
      </c>
      <c r="AB368" t="s">
        <v>69</v>
      </c>
      <c r="AC368" t="s">
        <v>70</v>
      </c>
      <c r="AD368">
        <v>10</v>
      </c>
      <c r="AE368" t="s">
        <v>628</v>
      </c>
      <c r="AF368">
        <v>83.85</v>
      </c>
      <c r="AG368">
        <v>83.85</v>
      </c>
      <c r="AH368">
        <v>1004542502</v>
      </c>
      <c r="AI368">
        <v>800100</v>
      </c>
      <c r="AJ368" t="s">
        <v>629</v>
      </c>
      <c r="AK368" t="s">
        <v>424</v>
      </c>
      <c r="AL368" t="s">
        <v>72</v>
      </c>
      <c r="AM368" t="s">
        <v>73</v>
      </c>
      <c r="AN368" s="1"/>
      <c r="AO368" s="59">
        <f t="shared" si="35"/>
        <v>6</v>
      </c>
      <c r="AP368" s="59" t="str">
        <f>VLOOKUP(AO368,Data!J:K,2,0)</f>
        <v>Juni</v>
      </c>
      <c r="AQ368" s="59">
        <f t="shared" si="31"/>
        <v>2</v>
      </c>
      <c r="AR368" s="60">
        <f t="shared" si="32"/>
        <v>2021</v>
      </c>
      <c r="AS368" s="60" t="str">
        <f>VLOOKUP(AD368,Data!D:E,2,0)</f>
        <v>Afval/Restafval</v>
      </c>
      <c r="AT368" s="61">
        <f>IF(X368="TON",IF(OR(LEFT(Z368,2)="TO",LEFT(Y368,2)="HA",Y368="TV ALG TON",Y368="AFVALBEL-TON",Y368="TANKW1-TON"),0,W368*1000),IF(OR(X368="KG",X368="LTR"),IF(OR(LEFT(Y368,2)="R ",LEFT(Y368,2)="HA",LEFT(Y368,2)="VK",LEFT(Z368,2)="TO"),0,W368),IF(X368="M3",VLOOKUP(Z368,Data!A:B,2,0)*W368,IF(AND(OR(X368="KEER",X368="STUK"),OR(LEFT(Y368,2)="LE",LEFT(Y368,2)="EL",LEFT(Y368,2)="LV")),VLOOKUP(Z368,Data!A:B,2,0)*W368,IF(X368="MAAND",IF(LEFT(Z368,2)="AB",IF(OR(LEFT(Y368,3)="AB ",LEFT(Y368,3)="ABW"),0,VLOOKUP(Z368,Data!A:B,2,0)*W368*VLOOKUP(AJ368,Data!G:H,2,0)*((N368-M368+1)/30.4)),0),0)))))</f>
        <v>309.07894736842104</v>
      </c>
      <c r="AU368" s="62">
        <f t="shared" si="33"/>
        <v>83.85</v>
      </c>
      <c r="AV368" s="62">
        <f t="shared" si="34"/>
        <v>0</v>
      </c>
      <c r="AW368" s="47" t="str">
        <f>IFERROR(VLOOKUP(AS368,Data!M:S,2,0),"nee")</f>
        <v>ja</v>
      </c>
      <c r="AX368" s="63">
        <f>IF(facturen[[#This Row],[TNO gecertificeerd]]="nee",0,VLOOKUP(AS368,Data!M:S,3,0)*(AT368/1000))</f>
        <v>0</v>
      </c>
      <c r="AY368" s="63">
        <f>IF(facturen[[#This Row],[TNO gecertificeerd]]="nee",0,VLOOKUP(AS368,Data!M:S,4,0)*AT368)</f>
        <v>15.453947368421053</v>
      </c>
      <c r="AZ368" s="63">
        <f>IF(facturen[[#This Row],[TNO gecertificeerd]]="nee",0,VLOOKUP(AS368,Data!M:S,5,0)*AT368)</f>
        <v>111.26842105263157</v>
      </c>
      <c r="BA368" s="63">
        <f>IF(facturen[[#This Row],[TNO gecertificeerd]]="nee",0,VLOOKUP(AS368,Data!M:S,6,0)*AT368)</f>
        <v>114.35921052631578</v>
      </c>
      <c r="BB368" s="63">
        <f>IF(facturen[[#This Row],[TNO gecertificeerd]]="nee",0,VLOOKUP(AS368,Data!M:S,7,0)*AT368)</f>
        <v>67.997368421052627</v>
      </c>
    </row>
    <row r="369" spans="1:54" x14ac:dyDescent="0.2">
      <c r="A369">
        <v>474431</v>
      </c>
      <c r="B369">
        <v>474512</v>
      </c>
      <c r="C369" t="s">
        <v>225</v>
      </c>
      <c r="D369" t="s">
        <v>257</v>
      </c>
      <c r="E369" t="s">
        <v>56</v>
      </c>
      <c r="F369">
        <v>1</v>
      </c>
      <c r="G369" t="s">
        <v>225</v>
      </c>
      <c r="H369" t="s">
        <v>226</v>
      </c>
      <c r="I369" t="s">
        <v>227</v>
      </c>
      <c r="J369" t="s">
        <v>59</v>
      </c>
      <c r="K369" t="s">
        <v>421</v>
      </c>
      <c r="L369" t="s">
        <v>422</v>
      </c>
      <c r="M369" s="57">
        <v>44378</v>
      </c>
      <c r="N369" s="57">
        <v>44408</v>
      </c>
      <c r="O369" t="s">
        <v>229</v>
      </c>
      <c r="P369">
        <v>1601010</v>
      </c>
      <c r="Q369" t="s">
        <v>465</v>
      </c>
      <c r="R369">
        <v>200301</v>
      </c>
      <c r="S369"/>
      <c r="T369" t="s">
        <v>467</v>
      </c>
      <c r="U369"/>
      <c r="V369" t="s">
        <v>94</v>
      </c>
      <c r="W369">
        <v>1</v>
      </c>
      <c r="X369" t="s">
        <v>625</v>
      </c>
      <c r="Y369" t="s">
        <v>626</v>
      </c>
      <c r="Z369" t="s">
        <v>627</v>
      </c>
      <c r="AA369" t="s">
        <v>68</v>
      </c>
      <c r="AB369" t="s">
        <v>69</v>
      </c>
      <c r="AC369" t="s">
        <v>70</v>
      </c>
      <c r="AD369">
        <v>10</v>
      </c>
      <c r="AE369" t="s">
        <v>628</v>
      </c>
      <c r="AF369">
        <v>104.82</v>
      </c>
      <c r="AG369">
        <v>104.82</v>
      </c>
      <c r="AH369">
        <v>1004659075</v>
      </c>
      <c r="AI369">
        <v>800100</v>
      </c>
      <c r="AJ369" t="s">
        <v>629</v>
      </c>
      <c r="AK369" t="s">
        <v>675</v>
      </c>
      <c r="AL369" t="s">
        <v>72</v>
      </c>
      <c r="AM369" t="s">
        <v>73</v>
      </c>
      <c r="AN369" s="1"/>
      <c r="AO369" s="59">
        <f t="shared" si="35"/>
        <v>7</v>
      </c>
      <c r="AP369" s="59" t="str">
        <f>VLOOKUP(AO369,Data!J:K,2,0)</f>
        <v>Juli</v>
      </c>
      <c r="AQ369" s="59">
        <f t="shared" si="31"/>
        <v>3</v>
      </c>
      <c r="AR369" s="60">
        <f t="shared" si="32"/>
        <v>2021</v>
      </c>
      <c r="AS369" s="60" t="str">
        <f>VLOOKUP(AD369,Data!D:E,2,0)</f>
        <v>Afval/Restafval</v>
      </c>
      <c r="AT369" s="61">
        <f>IF(X369="TON",IF(OR(LEFT(Z369,2)="TO",LEFT(Y369,2)="HA",Y369="TV ALG TON",Y369="AFVALBEL-TON",Y369="TANKW1-TON"),0,W369*1000),IF(OR(X369="KG",X369="LTR"),IF(OR(LEFT(Y369,2)="R ",LEFT(Y369,2)="HA",LEFT(Y369,2)="VK",LEFT(Z369,2)="TO"),0,W369),IF(X369="M3",VLOOKUP(Z369,Data!A:B,2,0)*W369,IF(AND(OR(X369="KEER",X369="STUK"),OR(LEFT(Y369,2)="LE",LEFT(Y369,2)="EL",LEFT(Y369,2)="LV")),VLOOKUP(Z369,Data!A:B,2,0)*W369,IF(X369="MAAND",IF(LEFT(Z369,2)="AB",IF(OR(LEFT(Y369,3)="AB ",LEFT(Y369,3)="ABW"),0,VLOOKUP(Z369,Data!A:B,2,0)*W369*VLOOKUP(AJ369,Data!G:H,2,0)*((N369-M369+1)/30.4)),0),0)))))</f>
        <v>399.22697368421052</v>
      </c>
      <c r="AU369" s="62">
        <f t="shared" si="33"/>
        <v>104.82</v>
      </c>
      <c r="AV369" s="62">
        <f t="shared" si="34"/>
        <v>0</v>
      </c>
      <c r="AW369" s="47" t="str">
        <f>IFERROR(VLOOKUP(AS369,Data!M:S,2,0),"nee")</f>
        <v>ja</v>
      </c>
      <c r="AX369" s="63">
        <f>IF(facturen[[#This Row],[TNO gecertificeerd]]="nee",0,VLOOKUP(AS369,Data!M:S,3,0)*(AT369/1000))</f>
        <v>0</v>
      </c>
      <c r="AY369" s="63">
        <f>IF(facturen[[#This Row],[TNO gecertificeerd]]="nee",0,VLOOKUP(AS369,Data!M:S,4,0)*AT369)</f>
        <v>19.961348684210527</v>
      </c>
      <c r="AZ369" s="63">
        <f>IF(facturen[[#This Row],[TNO gecertificeerd]]="nee",0,VLOOKUP(AS369,Data!M:S,5,0)*AT369)</f>
        <v>143.72171052631577</v>
      </c>
      <c r="BA369" s="63">
        <f>IF(facturen[[#This Row],[TNO gecertificeerd]]="nee",0,VLOOKUP(AS369,Data!M:S,6,0)*AT369)</f>
        <v>147.71398026315788</v>
      </c>
      <c r="BB369" s="63">
        <f>IF(facturen[[#This Row],[TNO gecertificeerd]]="nee",0,VLOOKUP(AS369,Data!M:S,7,0)*AT369)</f>
        <v>87.829934210526318</v>
      </c>
    </row>
    <row r="370" spans="1:54" x14ac:dyDescent="0.2">
      <c r="A370">
        <v>474431</v>
      </c>
      <c r="B370">
        <v>474512</v>
      </c>
      <c r="C370" t="s">
        <v>225</v>
      </c>
      <c r="D370" t="s">
        <v>257</v>
      </c>
      <c r="E370" t="s">
        <v>56</v>
      </c>
      <c r="F370">
        <v>1</v>
      </c>
      <c r="G370" t="s">
        <v>225</v>
      </c>
      <c r="H370" t="s">
        <v>226</v>
      </c>
      <c r="I370" t="s">
        <v>227</v>
      </c>
      <c r="J370" t="s">
        <v>59</v>
      </c>
      <c r="K370" t="s">
        <v>421</v>
      </c>
      <c r="L370" t="s">
        <v>422</v>
      </c>
      <c r="M370" s="57">
        <v>44409</v>
      </c>
      <c r="N370" s="57">
        <v>44439</v>
      </c>
      <c r="O370" t="s">
        <v>229</v>
      </c>
      <c r="P370">
        <v>1601010</v>
      </c>
      <c r="Q370" t="s">
        <v>465</v>
      </c>
      <c r="R370">
        <v>200301</v>
      </c>
      <c r="S370"/>
      <c r="T370" t="s">
        <v>467</v>
      </c>
      <c r="U370"/>
      <c r="V370" t="s">
        <v>94</v>
      </c>
      <c r="W370">
        <v>1</v>
      </c>
      <c r="X370" t="s">
        <v>625</v>
      </c>
      <c r="Y370" t="s">
        <v>626</v>
      </c>
      <c r="Z370" t="s">
        <v>627</v>
      </c>
      <c r="AA370" t="s">
        <v>68</v>
      </c>
      <c r="AB370" t="s">
        <v>69</v>
      </c>
      <c r="AC370" t="s">
        <v>70</v>
      </c>
      <c r="AD370">
        <v>10</v>
      </c>
      <c r="AE370" t="s">
        <v>628</v>
      </c>
      <c r="AF370">
        <v>104.82</v>
      </c>
      <c r="AG370">
        <v>104.82</v>
      </c>
      <c r="AH370">
        <v>1004731850</v>
      </c>
      <c r="AI370">
        <v>800100</v>
      </c>
      <c r="AJ370" t="s">
        <v>629</v>
      </c>
      <c r="AK370" t="s">
        <v>676</v>
      </c>
      <c r="AL370" t="s">
        <v>72</v>
      </c>
      <c r="AM370" t="s">
        <v>73</v>
      </c>
      <c r="AN370" s="1"/>
      <c r="AO370" s="59">
        <f t="shared" si="35"/>
        <v>8</v>
      </c>
      <c r="AP370" s="59" t="str">
        <f>VLOOKUP(AO370,Data!J:K,2,0)</f>
        <v>Augustus</v>
      </c>
      <c r="AQ370" s="59">
        <f t="shared" si="31"/>
        <v>3</v>
      </c>
      <c r="AR370" s="60">
        <f t="shared" si="32"/>
        <v>2021</v>
      </c>
      <c r="AS370" s="60" t="str">
        <f>VLOOKUP(AD370,Data!D:E,2,0)</f>
        <v>Afval/Restafval</v>
      </c>
      <c r="AT370" s="61">
        <f>IF(X370="TON",IF(OR(LEFT(Z370,2)="TO",LEFT(Y370,2)="HA",Y370="TV ALG TON",Y370="AFVALBEL-TON",Y370="TANKW1-TON"),0,W370*1000),IF(OR(X370="KG",X370="LTR"),IF(OR(LEFT(Y370,2)="R ",LEFT(Y370,2)="HA",LEFT(Y370,2)="VK",LEFT(Z370,2)="TO"),0,W370),IF(X370="M3",VLOOKUP(Z370,Data!A:B,2,0)*W370,IF(AND(OR(X370="KEER",X370="STUK"),OR(LEFT(Y370,2)="LE",LEFT(Y370,2)="EL",LEFT(Y370,2)="LV")),VLOOKUP(Z370,Data!A:B,2,0)*W370,IF(X370="MAAND",IF(LEFT(Z370,2)="AB",IF(OR(LEFT(Y370,3)="AB ",LEFT(Y370,3)="ABW"),0,VLOOKUP(Z370,Data!A:B,2,0)*W370*VLOOKUP(AJ370,Data!G:H,2,0)*((N370-M370+1)/30.4)),0),0)))))</f>
        <v>399.22697368421052</v>
      </c>
      <c r="AU370" s="62">
        <f t="shared" si="33"/>
        <v>104.82</v>
      </c>
      <c r="AV370" s="62">
        <f t="shared" si="34"/>
        <v>0</v>
      </c>
      <c r="AW370" s="47" t="str">
        <f>IFERROR(VLOOKUP(AS370,Data!M:S,2,0),"nee")</f>
        <v>ja</v>
      </c>
      <c r="AX370" s="63">
        <f>IF(facturen[[#This Row],[TNO gecertificeerd]]="nee",0,VLOOKUP(AS370,Data!M:S,3,0)*(AT370/1000))</f>
        <v>0</v>
      </c>
      <c r="AY370" s="63">
        <f>IF(facturen[[#This Row],[TNO gecertificeerd]]="nee",0,VLOOKUP(AS370,Data!M:S,4,0)*AT370)</f>
        <v>19.961348684210527</v>
      </c>
      <c r="AZ370" s="63">
        <f>IF(facturen[[#This Row],[TNO gecertificeerd]]="nee",0,VLOOKUP(AS370,Data!M:S,5,0)*AT370)</f>
        <v>143.72171052631577</v>
      </c>
      <c r="BA370" s="63">
        <f>IF(facturen[[#This Row],[TNO gecertificeerd]]="nee",0,VLOOKUP(AS370,Data!M:S,6,0)*AT370)</f>
        <v>147.71398026315788</v>
      </c>
      <c r="BB370" s="63">
        <f>IF(facturen[[#This Row],[TNO gecertificeerd]]="nee",0,VLOOKUP(AS370,Data!M:S,7,0)*AT370)</f>
        <v>87.829934210526318</v>
      </c>
    </row>
    <row r="371" spans="1:54" x14ac:dyDescent="0.2">
      <c r="A371">
        <v>474431</v>
      </c>
      <c r="B371">
        <v>474512</v>
      </c>
      <c r="C371" t="s">
        <v>225</v>
      </c>
      <c r="D371" t="s">
        <v>257</v>
      </c>
      <c r="E371" t="s">
        <v>56</v>
      </c>
      <c r="F371">
        <v>1</v>
      </c>
      <c r="G371" t="s">
        <v>225</v>
      </c>
      <c r="H371" t="s">
        <v>226</v>
      </c>
      <c r="I371" t="s">
        <v>227</v>
      </c>
      <c r="J371" t="s">
        <v>59</v>
      </c>
      <c r="K371" t="s">
        <v>421</v>
      </c>
      <c r="L371" t="s">
        <v>422</v>
      </c>
      <c r="M371" s="57">
        <v>44440</v>
      </c>
      <c r="N371" s="57">
        <v>44469</v>
      </c>
      <c r="O371" t="s">
        <v>229</v>
      </c>
      <c r="P371">
        <v>1601010</v>
      </c>
      <c r="Q371" t="s">
        <v>465</v>
      </c>
      <c r="R371">
        <v>200301</v>
      </c>
      <c r="S371"/>
      <c r="T371" t="s">
        <v>467</v>
      </c>
      <c r="U371"/>
      <c r="V371" t="s">
        <v>94</v>
      </c>
      <c r="W371">
        <v>1</v>
      </c>
      <c r="X371" t="s">
        <v>625</v>
      </c>
      <c r="Y371" t="s">
        <v>626</v>
      </c>
      <c r="Z371" t="s">
        <v>627</v>
      </c>
      <c r="AA371" t="s">
        <v>68</v>
      </c>
      <c r="AB371" t="s">
        <v>69</v>
      </c>
      <c r="AC371" t="s">
        <v>70</v>
      </c>
      <c r="AD371">
        <v>10</v>
      </c>
      <c r="AE371" t="s">
        <v>628</v>
      </c>
      <c r="AF371">
        <v>104.82</v>
      </c>
      <c r="AG371">
        <v>104.82</v>
      </c>
      <c r="AH371">
        <v>1004806489</v>
      </c>
      <c r="AI371">
        <v>800100</v>
      </c>
      <c r="AJ371" t="s">
        <v>629</v>
      </c>
      <c r="AK371" t="s">
        <v>677</v>
      </c>
      <c r="AL371" t="s">
        <v>72</v>
      </c>
      <c r="AM371" t="s">
        <v>73</v>
      </c>
      <c r="AN371" s="1"/>
      <c r="AO371" s="59">
        <f t="shared" si="35"/>
        <v>9</v>
      </c>
      <c r="AP371" s="59" t="str">
        <f>VLOOKUP(AO371,Data!J:K,2,0)</f>
        <v>September</v>
      </c>
      <c r="AQ371" s="59">
        <f t="shared" si="31"/>
        <v>3</v>
      </c>
      <c r="AR371" s="60">
        <f t="shared" si="32"/>
        <v>2021</v>
      </c>
      <c r="AS371" s="60" t="str">
        <f>VLOOKUP(AD371,Data!D:E,2,0)</f>
        <v>Afval/Restafval</v>
      </c>
      <c r="AT371" s="61">
        <f>IF(X371="TON",IF(OR(LEFT(Z371,2)="TO",LEFT(Y371,2)="HA",Y371="TV ALG TON",Y371="AFVALBEL-TON",Y371="TANKW1-TON"),0,W371*1000),IF(OR(X371="KG",X371="LTR"),IF(OR(LEFT(Y371,2)="R ",LEFT(Y371,2)="HA",LEFT(Y371,2)="VK",LEFT(Z371,2)="TO"),0,W371),IF(X371="M3",VLOOKUP(Z371,Data!A:B,2,0)*W371,IF(AND(OR(X371="KEER",X371="STUK"),OR(LEFT(Y371,2)="LE",LEFT(Y371,2)="EL",LEFT(Y371,2)="LV")),VLOOKUP(Z371,Data!A:B,2,0)*W371,IF(X371="MAAND",IF(LEFT(Z371,2)="AB",IF(OR(LEFT(Y371,3)="AB ",LEFT(Y371,3)="ABW"),0,VLOOKUP(Z371,Data!A:B,2,0)*W371*VLOOKUP(AJ371,Data!G:H,2,0)*((N371-M371+1)/30.4)),0),0)))))</f>
        <v>386.3486842105263</v>
      </c>
      <c r="AU371" s="62">
        <f t="shared" si="33"/>
        <v>104.82</v>
      </c>
      <c r="AV371" s="62">
        <f t="shared" si="34"/>
        <v>0</v>
      </c>
      <c r="AW371" s="47" t="str">
        <f>IFERROR(VLOOKUP(AS371,Data!M:S,2,0),"nee")</f>
        <v>ja</v>
      </c>
      <c r="AX371" s="63">
        <f>IF(facturen[[#This Row],[TNO gecertificeerd]]="nee",0,VLOOKUP(AS371,Data!M:S,3,0)*(AT371/1000))</f>
        <v>0</v>
      </c>
      <c r="AY371" s="63">
        <f>IF(facturen[[#This Row],[TNO gecertificeerd]]="nee",0,VLOOKUP(AS371,Data!M:S,4,0)*AT371)</f>
        <v>19.317434210526315</v>
      </c>
      <c r="AZ371" s="63">
        <f>IF(facturen[[#This Row],[TNO gecertificeerd]]="nee",0,VLOOKUP(AS371,Data!M:S,5,0)*AT371)</f>
        <v>139.08552631578945</v>
      </c>
      <c r="BA371" s="63">
        <f>IF(facturen[[#This Row],[TNO gecertificeerd]]="nee",0,VLOOKUP(AS371,Data!M:S,6,0)*AT371)</f>
        <v>142.94901315789474</v>
      </c>
      <c r="BB371" s="63">
        <f>IF(facturen[[#This Row],[TNO gecertificeerd]]="nee",0,VLOOKUP(AS371,Data!M:S,7,0)*AT371)</f>
        <v>84.99671052631578</v>
      </c>
    </row>
    <row r="372" spans="1:54" x14ac:dyDescent="0.2">
      <c r="A372">
        <v>474431</v>
      </c>
      <c r="B372">
        <v>474512</v>
      </c>
      <c r="C372" t="s">
        <v>225</v>
      </c>
      <c r="D372" t="s">
        <v>257</v>
      </c>
      <c r="E372" t="s">
        <v>56</v>
      </c>
      <c r="F372">
        <v>1</v>
      </c>
      <c r="G372" t="s">
        <v>225</v>
      </c>
      <c r="H372" t="s">
        <v>226</v>
      </c>
      <c r="I372" t="s">
        <v>227</v>
      </c>
      <c r="J372" t="s">
        <v>59</v>
      </c>
      <c r="K372" t="s">
        <v>421</v>
      </c>
      <c r="L372" t="s">
        <v>422</v>
      </c>
      <c r="M372" s="57">
        <v>44470</v>
      </c>
      <c r="N372" s="57">
        <v>44500</v>
      </c>
      <c r="O372" t="s">
        <v>229</v>
      </c>
      <c r="P372">
        <v>1601010</v>
      </c>
      <c r="Q372" t="s">
        <v>465</v>
      </c>
      <c r="R372">
        <v>200301</v>
      </c>
      <c r="S372"/>
      <c r="T372" t="s">
        <v>467</v>
      </c>
      <c r="U372"/>
      <c r="V372" t="s">
        <v>94</v>
      </c>
      <c r="W372">
        <v>1</v>
      </c>
      <c r="X372" t="s">
        <v>625</v>
      </c>
      <c r="Y372" t="s">
        <v>626</v>
      </c>
      <c r="Z372" t="s">
        <v>627</v>
      </c>
      <c r="AA372" t="s">
        <v>68</v>
      </c>
      <c r="AB372" t="s">
        <v>69</v>
      </c>
      <c r="AC372" t="s">
        <v>70</v>
      </c>
      <c r="AD372">
        <v>10</v>
      </c>
      <c r="AE372" t="s">
        <v>628</v>
      </c>
      <c r="AF372">
        <v>104.82</v>
      </c>
      <c r="AG372">
        <v>104.82</v>
      </c>
      <c r="AH372">
        <v>1004921702</v>
      </c>
      <c r="AI372">
        <v>800100</v>
      </c>
      <c r="AJ372" t="s">
        <v>629</v>
      </c>
      <c r="AK372" t="s">
        <v>678</v>
      </c>
      <c r="AL372" t="s">
        <v>72</v>
      </c>
      <c r="AM372" t="s">
        <v>73</v>
      </c>
      <c r="AN372" s="1"/>
      <c r="AO372" s="59">
        <f t="shared" si="35"/>
        <v>10</v>
      </c>
      <c r="AP372" s="59" t="str">
        <f>VLOOKUP(AO372,Data!J:K,2,0)</f>
        <v>Oktober</v>
      </c>
      <c r="AQ372" s="59">
        <f t="shared" si="31"/>
        <v>4</v>
      </c>
      <c r="AR372" s="60">
        <f t="shared" si="32"/>
        <v>2021</v>
      </c>
      <c r="AS372" s="60" t="str">
        <f>VLOOKUP(AD372,Data!D:E,2,0)</f>
        <v>Afval/Restafval</v>
      </c>
      <c r="AT372" s="61">
        <f>IF(X372="TON",IF(OR(LEFT(Z372,2)="TO",LEFT(Y372,2)="HA",Y372="TV ALG TON",Y372="AFVALBEL-TON",Y372="TANKW1-TON"),0,W372*1000),IF(OR(X372="KG",X372="LTR"),IF(OR(LEFT(Y372,2)="R ",LEFT(Y372,2)="HA",LEFT(Y372,2)="VK",LEFT(Z372,2)="TO"),0,W372),IF(X372="M3",VLOOKUP(Z372,Data!A:B,2,0)*W372,IF(AND(OR(X372="KEER",X372="STUK"),OR(LEFT(Y372,2)="LE",LEFT(Y372,2)="EL",LEFT(Y372,2)="LV")),VLOOKUP(Z372,Data!A:B,2,0)*W372,IF(X372="MAAND",IF(LEFT(Z372,2)="AB",IF(OR(LEFT(Y372,3)="AB ",LEFT(Y372,3)="ABW"),0,VLOOKUP(Z372,Data!A:B,2,0)*W372*VLOOKUP(AJ372,Data!G:H,2,0)*((N372-M372+1)/30.4)),0),0)))))</f>
        <v>399.22697368421052</v>
      </c>
      <c r="AU372" s="62">
        <f t="shared" si="33"/>
        <v>104.82</v>
      </c>
      <c r="AV372" s="62">
        <f t="shared" si="34"/>
        <v>0</v>
      </c>
      <c r="AW372" s="47" t="str">
        <f>IFERROR(VLOOKUP(AS372,Data!M:S,2,0),"nee")</f>
        <v>ja</v>
      </c>
      <c r="AX372" s="63">
        <f>IF(facturen[[#This Row],[TNO gecertificeerd]]="nee",0,VLOOKUP(AS372,Data!M:S,3,0)*(AT372/1000))</f>
        <v>0</v>
      </c>
      <c r="AY372" s="63">
        <f>IF(facturen[[#This Row],[TNO gecertificeerd]]="nee",0,VLOOKUP(AS372,Data!M:S,4,0)*AT372)</f>
        <v>19.961348684210527</v>
      </c>
      <c r="AZ372" s="63">
        <f>IF(facturen[[#This Row],[TNO gecertificeerd]]="nee",0,VLOOKUP(AS372,Data!M:S,5,0)*AT372)</f>
        <v>143.72171052631577</v>
      </c>
      <c r="BA372" s="63">
        <f>IF(facturen[[#This Row],[TNO gecertificeerd]]="nee",0,VLOOKUP(AS372,Data!M:S,6,0)*AT372)</f>
        <v>147.71398026315788</v>
      </c>
      <c r="BB372" s="63">
        <f>IF(facturen[[#This Row],[TNO gecertificeerd]]="nee",0,VLOOKUP(AS372,Data!M:S,7,0)*AT372)</f>
        <v>87.829934210526318</v>
      </c>
    </row>
    <row r="373" spans="1:54" x14ac:dyDescent="0.2">
      <c r="A373">
        <v>474431</v>
      </c>
      <c r="B373">
        <v>474512</v>
      </c>
      <c r="C373" t="s">
        <v>225</v>
      </c>
      <c r="D373" t="s">
        <v>257</v>
      </c>
      <c r="E373" t="s">
        <v>56</v>
      </c>
      <c r="F373">
        <v>1</v>
      </c>
      <c r="G373" t="s">
        <v>225</v>
      </c>
      <c r="H373" t="s">
        <v>226</v>
      </c>
      <c r="I373" t="s">
        <v>227</v>
      </c>
      <c r="J373" t="s">
        <v>59</v>
      </c>
      <c r="K373" t="s">
        <v>421</v>
      </c>
      <c r="L373" t="s">
        <v>422</v>
      </c>
      <c r="M373" s="57">
        <v>44501</v>
      </c>
      <c r="N373" s="57">
        <v>44530</v>
      </c>
      <c r="O373" t="s">
        <v>229</v>
      </c>
      <c r="P373">
        <v>1601010</v>
      </c>
      <c r="Q373" t="s">
        <v>465</v>
      </c>
      <c r="R373">
        <v>200301</v>
      </c>
      <c r="S373"/>
      <c r="T373" t="s">
        <v>467</v>
      </c>
      <c r="U373"/>
      <c r="V373" t="s">
        <v>94</v>
      </c>
      <c r="W373">
        <v>1</v>
      </c>
      <c r="X373" t="s">
        <v>625</v>
      </c>
      <c r="Y373" t="s">
        <v>626</v>
      </c>
      <c r="Z373" t="s">
        <v>627</v>
      </c>
      <c r="AA373" t="s">
        <v>68</v>
      </c>
      <c r="AB373" t="s">
        <v>69</v>
      </c>
      <c r="AC373" t="s">
        <v>70</v>
      </c>
      <c r="AD373">
        <v>10</v>
      </c>
      <c r="AE373" t="s">
        <v>628</v>
      </c>
      <c r="AF373">
        <v>104.82</v>
      </c>
      <c r="AG373">
        <v>104.82</v>
      </c>
      <c r="AH373">
        <v>1005004563</v>
      </c>
      <c r="AI373">
        <v>800100</v>
      </c>
      <c r="AJ373" t="s">
        <v>629</v>
      </c>
      <c r="AK373" t="s">
        <v>679</v>
      </c>
      <c r="AL373" t="s">
        <v>72</v>
      </c>
      <c r="AM373" t="s">
        <v>73</v>
      </c>
      <c r="AN373" s="1"/>
      <c r="AO373" s="59">
        <f t="shared" si="35"/>
        <v>11</v>
      </c>
      <c r="AP373" s="59" t="str">
        <f>VLOOKUP(AO373,Data!J:K,2,0)</f>
        <v>November</v>
      </c>
      <c r="AQ373" s="59">
        <f t="shared" si="31"/>
        <v>4</v>
      </c>
      <c r="AR373" s="60">
        <f t="shared" si="32"/>
        <v>2021</v>
      </c>
      <c r="AS373" s="60" t="str">
        <f>VLOOKUP(AD373,Data!D:E,2,0)</f>
        <v>Afval/Restafval</v>
      </c>
      <c r="AT373" s="61">
        <f>IF(X373="TON",IF(OR(LEFT(Z373,2)="TO",LEFT(Y373,2)="HA",Y373="TV ALG TON",Y373="AFVALBEL-TON",Y373="TANKW1-TON"),0,W373*1000),IF(OR(X373="KG",X373="LTR"),IF(OR(LEFT(Y373,2)="R ",LEFT(Y373,2)="HA",LEFT(Y373,2)="VK",LEFT(Z373,2)="TO"),0,W373),IF(X373="M3",VLOOKUP(Z373,Data!A:B,2,0)*W373,IF(AND(OR(X373="KEER",X373="STUK"),OR(LEFT(Y373,2)="LE",LEFT(Y373,2)="EL",LEFT(Y373,2)="LV")),VLOOKUP(Z373,Data!A:B,2,0)*W373,IF(X373="MAAND",IF(LEFT(Z373,2)="AB",IF(OR(LEFT(Y373,3)="AB ",LEFT(Y373,3)="ABW"),0,VLOOKUP(Z373,Data!A:B,2,0)*W373*VLOOKUP(AJ373,Data!G:H,2,0)*((N373-M373+1)/30.4)),0),0)))))</f>
        <v>386.3486842105263</v>
      </c>
      <c r="AU373" s="62">
        <f t="shared" si="33"/>
        <v>104.82</v>
      </c>
      <c r="AV373" s="62">
        <f t="shared" si="34"/>
        <v>0</v>
      </c>
      <c r="AW373" s="47" t="str">
        <f>IFERROR(VLOOKUP(AS373,Data!M:S,2,0),"nee")</f>
        <v>ja</v>
      </c>
      <c r="AX373" s="63">
        <f>IF(facturen[[#This Row],[TNO gecertificeerd]]="nee",0,VLOOKUP(AS373,Data!M:S,3,0)*(AT373/1000))</f>
        <v>0</v>
      </c>
      <c r="AY373" s="63">
        <f>IF(facturen[[#This Row],[TNO gecertificeerd]]="nee",0,VLOOKUP(AS373,Data!M:S,4,0)*AT373)</f>
        <v>19.317434210526315</v>
      </c>
      <c r="AZ373" s="63">
        <f>IF(facturen[[#This Row],[TNO gecertificeerd]]="nee",0,VLOOKUP(AS373,Data!M:S,5,0)*AT373)</f>
        <v>139.08552631578945</v>
      </c>
      <c r="BA373" s="63">
        <f>IF(facturen[[#This Row],[TNO gecertificeerd]]="nee",0,VLOOKUP(AS373,Data!M:S,6,0)*AT373)</f>
        <v>142.94901315789474</v>
      </c>
      <c r="BB373" s="63">
        <f>IF(facturen[[#This Row],[TNO gecertificeerd]]="nee",0,VLOOKUP(AS373,Data!M:S,7,0)*AT373)</f>
        <v>84.99671052631578</v>
      </c>
    </row>
    <row r="374" spans="1:54" x14ac:dyDescent="0.2">
      <c r="A374">
        <v>474431</v>
      </c>
      <c r="B374">
        <v>474512</v>
      </c>
      <c r="C374" t="s">
        <v>225</v>
      </c>
      <c r="D374" t="s">
        <v>257</v>
      </c>
      <c r="E374" t="s">
        <v>56</v>
      </c>
      <c r="F374">
        <v>1</v>
      </c>
      <c r="G374" t="s">
        <v>225</v>
      </c>
      <c r="H374" t="s">
        <v>226</v>
      </c>
      <c r="I374" t="s">
        <v>227</v>
      </c>
      <c r="J374" t="s">
        <v>59</v>
      </c>
      <c r="K374" t="s">
        <v>421</v>
      </c>
      <c r="L374" t="s">
        <v>422</v>
      </c>
      <c r="M374" s="57">
        <v>44531</v>
      </c>
      <c r="N374" s="57">
        <v>44561</v>
      </c>
      <c r="O374" t="s">
        <v>229</v>
      </c>
      <c r="P374">
        <v>1601010</v>
      </c>
      <c r="Q374" t="s">
        <v>465</v>
      </c>
      <c r="R374">
        <v>200301</v>
      </c>
      <c r="S374"/>
      <c r="T374" t="s">
        <v>467</v>
      </c>
      <c r="U374"/>
      <c r="V374" t="s">
        <v>94</v>
      </c>
      <c r="W374">
        <v>1</v>
      </c>
      <c r="X374" t="s">
        <v>625</v>
      </c>
      <c r="Y374" t="s">
        <v>626</v>
      </c>
      <c r="Z374" t="s">
        <v>627</v>
      </c>
      <c r="AA374" t="s">
        <v>68</v>
      </c>
      <c r="AB374" t="s">
        <v>69</v>
      </c>
      <c r="AC374" t="s">
        <v>70</v>
      </c>
      <c r="AD374">
        <v>10</v>
      </c>
      <c r="AE374" t="s">
        <v>628</v>
      </c>
      <c r="AF374">
        <v>104.82</v>
      </c>
      <c r="AG374">
        <v>104.82</v>
      </c>
      <c r="AH374">
        <v>1005092394</v>
      </c>
      <c r="AI374">
        <v>800100</v>
      </c>
      <c r="AJ374" t="s">
        <v>629</v>
      </c>
      <c r="AK374" t="s">
        <v>680</v>
      </c>
      <c r="AL374" t="s">
        <v>72</v>
      </c>
      <c r="AM374" t="s">
        <v>73</v>
      </c>
      <c r="AN374" s="1"/>
      <c r="AO374" s="59">
        <f t="shared" si="35"/>
        <v>12</v>
      </c>
      <c r="AP374" s="59" t="str">
        <f>VLOOKUP(AO374,Data!J:K,2,0)</f>
        <v>December</v>
      </c>
      <c r="AQ374" s="59">
        <f t="shared" si="31"/>
        <v>4</v>
      </c>
      <c r="AR374" s="60">
        <f t="shared" si="32"/>
        <v>2021</v>
      </c>
      <c r="AS374" s="60" t="str">
        <f>VLOOKUP(AD374,Data!D:E,2,0)</f>
        <v>Afval/Restafval</v>
      </c>
      <c r="AT374" s="61">
        <f>IF(X374="TON",IF(OR(LEFT(Z374,2)="TO",LEFT(Y374,2)="HA",Y374="TV ALG TON",Y374="AFVALBEL-TON",Y374="TANKW1-TON"),0,W374*1000),IF(OR(X374="KG",X374="LTR"),IF(OR(LEFT(Y374,2)="R ",LEFT(Y374,2)="HA",LEFT(Y374,2)="VK",LEFT(Z374,2)="TO"),0,W374),IF(X374="M3",VLOOKUP(Z374,Data!A:B,2,0)*W374,IF(AND(OR(X374="KEER",X374="STUK"),OR(LEFT(Y374,2)="LE",LEFT(Y374,2)="EL",LEFT(Y374,2)="LV")),VLOOKUP(Z374,Data!A:B,2,0)*W374,IF(X374="MAAND",IF(LEFT(Z374,2)="AB",IF(OR(LEFT(Y374,3)="AB ",LEFT(Y374,3)="ABW"),0,VLOOKUP(Z374,Data!A:B,2,0)*W374*VLOOKUP(AJ374,Data!G:H,2,0)*((N374-M374+1)/30.4)),0),0)))))</f>
        <v>399.22697368421052</v>
      </c>
      <c r="AU374" s="62">
        <f t="shared" si="33"/>
        <v>104.82</v>
      </c>
      <c r="AV374" s="62">
        <f t="shared" si="34"/>
        <v>0</v>
      </c>
      <c r="AW374" s="47" t="str">
        <f>IFERROR(VLOOKUP(AS374,Data!M:S,2,0),"nee")</f>
        <v>ja</v>
      </c>
      <c r="AX374" s="63">
        <f>IF(facturen[[#This Row],[TNO gecertificeerd]]="nee",0,VLOOKUP(AS374,Data!M:S,3,0)*(AT374/1000))</f>
        <v>0</v>
      </c>
      <c r="AY374" s="63">
        <f>IF(facturen[[#This Row],[TNO gecertificeerd]]="nee",0,VLOOKUP(AS374,Data!M:S,4,0)*AT374)</f>
        <v>19.961348684210527</v>
      </c>
      <c r="AZ374" s="63">
        <f>IF(facturen[[#This Row],[TNO gecertificeerd]]="nee",0,VLOOKUP(AS374,Data!M:S,5,0)*AT374)</f>
        <v>143.72171052631577</v>
      </c>
      <c r="BA374" s="63">
        <f>IF(facturen[[#This Row],[TNO gecertificeerd]]="nee",0,VLOOKUP(AS374,Data!M:S,6,0)*AT374)</f>
        <v>147.71398026315788</v>
      </c>
      <c r="BB374" s="63">
        <f>IF(facturen[[#This Row],[TNO gecertificeerd]]="nee",0,VLOOKUP(AS374,Data!M:S,7,0)*AT374)</f>
        <v>87.829934210526318</v>
      </c>
    </row>
    <row r="375" spans="1:54" x14ac:dyDescent="0.2">
      <c r="A375">
        <v>474431</v>
      </c>
      <c r="B375">
        <v>474512</v>
      </c>
      <c r="C375" t="s">
        <v>225</v>
      </c>
      <c r="D375" t="s">
        <v>257</v>
      </c>
      <c r="E375" t="s">
        <v>56</v>
      </c>
      <c r="F375">
        <v>1</v>
      </c>
      <c r="G375" t="s">
        <v>225</v>
      </c>
      <c r="H375" t="s">
        <v>226</v>
      </c>
      <c r="I375" t="s">
        <v>227</v>
      </c>
      <c r="J375" t="s">
        <v>59</v>
      </c>
      <c r="K375" t="s">
        <v>421</v>
      </c>
      <c r="L375" t="s">
        <v>737</v>
      </c>
      <c r="M375" s="57">
        <v>44256</v>
      </c>
      <c r="N375" s="57">
        <v>44286</v>
      </c>
      <c r="O375" t="s">
        <v>229</v>
      </c>
      <c r="P375"/>
      <c r="Q375"/>
      <c r="R375"/>
      <c r="S375"/>
      <c r="T375"/>
      <c r="U375"/>
      <c r="V375" t="s">
        <v>94</v>
      </c>
      <c r="W375">
        <v>1</v>
      </c>
      <c r="X375" t="s">
        <v>625</v>
      </c>
      <c r="Y375" t="s">
        <v>637</v>
      </c>
      <c r="Z375" t="s">
        <v>638</v>
      </c>
      <c r="AA375" t="s">
        <v>68</v>
      </c>
      <c r="AB375" t="s">
        <v>69</v>
      </c>
      <c r="AC375" t="s">
        <v>70</v>
      </c>
      <c r="AD375">
        <v>10</v>
      </c>
      <c r="AE375" t="s">
        <v>639</v>
      </c>
      <c r="AF375">
        <v>10.06</v>
      </c>
      <c r="AG375">
        <v>10.06</v>
      </c>
      <c r="AH375">
        <v>1004318104</v>
      </c>
      <c r="AI375">
        <v>800000</v>
      </c>
      <c r="AJ375"/>
      <c r="AK375"/>
      <c r="AL375" t="s">
        <v>72</v>
      </c>
      <c r="AM375" t="s">
        <v>73</v>
      </c>
      <c r="AN375" s="1"/>
      <c r="AO375" s="59">
        <f t="shared" si="35"/>
        <v>3</v>
      </c>
      <c r="AP375" s="59" t="str">
        <f>VLOOKUP(AO375,Data!J:K,2,0)</f>
        <v>Maart</v>
      </c>
      <c r="AQ375" s="59">
        <f t="shared" si="31"/>
        <v>1</v>
      </c>
      <c r="AR375" s="60">
        <f t="shared" si="32"/>
        <v>2021</v>
      </c>
      <c r="AS375" s="60" t="str">
        <f>VLOOKUP(AD375,Data!D:E,2,0)</f>
        <v>Afval/Restafval</v>
      </c>
      <c r="AT375" s="61">
        <f>IF(X375="TON",IF(OR(LEFT(Z375,2)="TO",LEFT(Y375,2)="HA",Y375="TV ALG TON",Y375="AFVALBEL-TON",Y375="TANKW1-TON"),0,W375*1000),IF(OR(X375="KG",X375="LTR"),IF(OR(LEFT(Y375,2)="R ",LEFT(Y375,2)="HA",LEFT(Y375,2)="VK",LEFT(Z375,2)="TO"),0,W375),IF(X375="M3",VLOOKUP(Z375,Data!A:B,2,0)*W375,IF(AND(OR(X375="KEER",X375="STUK"),OR(LEFT(Y375,2)="LE",LEFT(Y375,2)="EL",LEFT(Y375,2)="LV")),VLOOKUP(Z375,Data!A:B,2,0)*W375,IF(X375="MAAND",IF(LEFT(Z375,2)="AB",IF(OR(LEFT(Y375,3)="AB ",LEFT(Y375,3)="ABW"),0,VLOOKUP(Z375,Data!A:B,2,0)*W375*VLOOKUP(AJ375,Data!G:H,2,0)*((N375-M375+1)/30.4)),0),0)))))</f>
        <v>0</v>
      </c>
      <c r="AU375" s="62">
        <f t="shared" si="33"/>
        <v>10.06</v>
      </c>
      <c r="AV375" s="62">
        <f t="shared" si="34"/>
        <v>0</v>
      </c>
      <c r="AW375" s="47" t="str">
        <f>IFERROR(VLOOKUP(AS375,Data!M:S,2,0),"nee")</f>
        <v>ja</v>
      </c>
      <c r="AX375" s="63">
        <f>IF(facturen[[#This Row],[TNO gecertificeerd]]="nee",0,VLOOKUP(AS375,Data!M:S,3,0)*(AT375/1000))</f>
        <v>0</v>
      </c>
      <c r="AY375" s="63">
        <f>IF(facturen[[#This Row],[TNO gecertificeerd]]="nee",0,VLOOKUP(AS375,Data!M:S,4,0)*AT375)</f>
        <v>0</v>
      </c>
      <c r="AZ375" s="63">
        <f>IF(facturen[[#This Row],[TNO gecertificeerd]]="nee",0,VLOOKUP(AS375,Data!M:S,5,0)*AT375)</f>
        <v>0</v>
      </c>
      <c r="BA375" s="63">
        <f>IF(facturen[[#This Row],[TNO gecertificeerd]]="nee",0,VLOOKUP(AS375,Data!M:S,6,0)*AT375)</f>
        <v>0</v>
      </c>
      <c r="BB375" s="63">
        <f>IF(facturen[[#This Row],[TNO gecertificeerd]]="nee",0,VLOOKUP(AS375,Data!M:S,7,0)*AT375)</f>
        <v>0</v>
      </c>
    </row>
    <row r="376" spans="1:54" x14ac:dyDescent="0.2">
      <c r="A376">
        <v>474431</v>
      </c>
      <c r="B376">
        <v>474512</v>
      </c>
      <c r="C376" t="s">
        <v>225</v>
      </c>
      <c r="D376" t="s">
        <v>257</v>
      </c>
      <c r="E376" t="s">
        <v>56</v>
      </c>
      <c r="F376">
        <v>1</v>
      </c>
      <c r="G376" t="s">
        <v>225</v>
      </c>
      <c r="H376" t="s">
        <v>226</v>
      </c>
      <c r="I376" t="s">
        <v>227</v>
      </c>
      <c r="J376" t="s">
        <v>59</v>
      </c>
      <c r="K376" t="s">
        <v>421</v>
      </c>
      <c r="L376" t="s">
        <v>737</v>
      </c>
      <c r="M376" s="57">
        <v>44287</v>
      </c>
      <c r="N376" s="57">
        <v>44316</v>
      </c>
      <c r="O376" t="s">
        <v>229</v>
      </c>
      <c r="P376"/>
      <c r="Q376"/>
      <c r="R376"/>
      <c r="S376"/>
      <c r="T376"/>
      <c r="U376"/>
      <c r="V376" t="s">
        <v>94</v>
      </c>
      <c r="W376">
        <v>1</v>
      </c>
      <c r="X376" t="s">
        <v>625</v>
      </c>
      <c r="Y376" t="s">
        <v>637</v>
      </c>
      <c r="Z376" t="s">
        <v>638</v>
      </c>
      <c r="AA376" t="s">
        <v>68</v>
      </c>
      <c r="AB376" t="s">
        <v>69</v>
      </c>
      <c r="AC376" t="s">
        <v>70</v>
      </c>
      <c r="AD376">
        <v>10</v>
      </c>
      <c r="AE376" t="s">
        <v>639</v>
      </c>
      <c r="AF376">
        <v>10.06</v>
      </c>
      <c r="AG376">
        <v>10.06</v>
      </c>
      <c r="AH376">
        <v>1004429006</v>
      </c>
      <c r="AI376">
        <v>800000</v>
      </c>
      <c r="AJ376"/>
      <c r="AK376"/>
      <c r="AL376" t="s">
        <v>72</v>
      </c>
      <c r="AM376" t="s">
        <v>73</v>
      </c>
      <c r="AN376" s="1"/>
      <c r="AO376" s="59">
        <f t="shared" si="35"/>
        <v>4</v>
      </c>
      <c r="AP376" s="59" t="str">
        <f>VLOOKUP(AO376,Data!J:K,2,0)</f>
        <v>April</v>
      </c>
      <c r="AQ376" s="59">
        <f t="shared" si="31"/>
        <v>2</v>
      </c>
      <c r="AR376" s="60">
        <f t="shared" si="32"/>
        <v>2021</v>
      </c>
      <c r="AS376" s="60" t="str">
        <f>VLOOKUP(AD376,Data!D:E,2,0)</f>
        <v>Afval/Restafval</v>
      </c>
      <c r="AT376" s="61">
        <f>IF(X376="TON",IF(OR(LEFT(Z376,2)="TO",LEFT(Y376,2)="HA",Y376="TV ALG TON",Y376="AFVALBEL-TON",Y376="TANKW1-TON"),0,W376*1000),IF(OR(X376="KG",X376="LTR"),IF(OR(LEFT(Y376,2)="R ",LEFT(Y376,2)="HA",LEFT(Y376,2)="VK",LEFT(Z376,2)="TO"),0,W376),IF(X376="M3",VLOOKUP(Z376,Data!A:B,2,0)*W376,IF(AND(OR(X376="KEER",X376="STUK"),OR(LEFT(Y376,2)="LE",LEFT(Y376,2)="EL",LEFT(Y376,2)="LV")),VLOOKUP(Z376,Data!A:B,2,0)*W376,IF(X376="MAAND",IF(LEFT(Z376,2)="AB",IF(OR(LEFT(Y376,3)="AB ",LEFT(Y376,3)="ABW"),0,VLOOKUP(Z376,Data!A:B,2,0)*W376*VLOOKUP(AJ376,Data!G:H,2,0)*((N376-M376+1)/30.4)),0),0)))))</f>
        <v>0</v>
      </c>
      <c r="AU376" s="62">
        <f t="shared" si="33"/>
        <v>10.06</v>
      </c>
      <c r="AV376" s="62">
        <f t="shared" si="34"/>
        <v>0</v>
      </c>
      <c r="AW376" s="47" t="str">
        <f>IFERROR(VLOOKUP(AS376,Data!M:S,2,0),"nee")</f>
        <v>ja</v>
      </c>
      <c r="AX376" s="63">
        <f>IF(facturen[[#This Row],[TNO gecertificeerd]]="nee",0,VLOOKUP(AS376,Data!M:S,3,0)*(AT376/1000))</f>
        <v>0</v>
      </c>
      <c r="AY376" s="63">
        <f>IF(facturen[[#This Row],[TNO gecertificeerd]]="nee",0,VLOOKUP(AS376,Data!M:S,4,0)*AT376)</f>
        <v>0</v>
      </c>
      <c r="AZ376" s="63">
        <f>IF(facturen[[#This Row],[TNO gecertificeerd]]="nee",0,VLOOKUP(AS376,Data!M:S,5,0)*AT376)</f>
        <v>0</v>
      </c>
      <c r="BA376" s="63">
        <f>IF(facturen[[#This Row],[TNO gecertificeerd]]="nee",0,VLOOKUP(AS376,Data!M:S,6,0)*AT376)</f>
        <v>0</v>
      </c>
      <c r="BB376" s="63">
        <f>IF(facturen[[#This Row],[TNO gecertificeerd]]="nee",0,VLOOKUP(AS376,Data!M:S,7,0)*AT376)</f>
        <v>0</v>
      </c>
    </row>
    <row r="377" spans="1:54" x14ac:dyDescent="0.2">
      <c r="A377">
        <v>474431</v>
      </c>
      <c r="B377">
        <v>474512</v>
      </c>
      <c r="C377" t="s">
        <v>225</v>
      </c>
      <c r="D377" t="s">
        <v>257</v>
      </c>
      <c r="E377" t="s">
        <v>56</v>
      </c>
      <c r="F377">
        <v>1</v>
      </c>
      <c r="G377" t="s">
        <v>225</v>
      </c>
      <c r="H377" t="s">
        <v>226</v>
      </c>
      <c r="I377" t="s">
        <v>227</v>
      </c>
      <c r="J377" t="s">
        <v>59</v>
      </c>
      <c r="K377" t="s">
        <v>421</v>
      </c>
      <c r="L377" t="s">
        <v>737</v>
      </c>
      <c r="M377" s="57">
        <v>44317</v>
      </c>
      <c r="N377" s="57">
        <v>44347</v>
      </c>
      <c r="O377" t="s">
        <v>229</v>
      </c>
      <c r="P377"/>
      <c r="Q377"/>
      <c r="R377"/>
      <c r="S377"/>
      <c r="T377"/>
      <c r="U377"/>
      <c r="V377" t="s">
        <v>94</v>
      </c>
      <c r="W377">
        <v>1</v>
      </c>
      <c r="X377" t="s">
        <v>625</v>
      </c>
      <c r="Y377" t="s">
        <v>637</v>
      </c>
      <c r="Z377" t="s">
        <v>638</v>
      </c>
      <c r="AA377" t="s">
        <v>68</v>
      </c>
      <c r="AB377" t="s">
        <v>69</v>
      </c>
      <c r="AC377" t="s">
        <v>70</v>
      </c>
      <c r="AD377">
        <v>10</v>
      </c>
      <c r="AE377" t="s">
        <v>639</v>
      </c>
      <c r="AF377">
        <v>10.06</v>
      </c>
      <c r="AG377">
        <v>10.06</v>
      </c>
      <c r="AH377">
        <v>1004493829</v>
      </c>
      <c r="AI377">
        <v>800000</v>
      </c>
      <c r="AJ377"/>
      <c r="AK377"/>
      <c r="AL377" t="s">
        <v>72</v>
      </c>
      <c r="AM377" t="s">
        <v>73</v>
      </c>
      <c r="AN377" s="1"/>
      <c r="AO377" s="59">
        <f t="shared" si="35"/>
        <v>5</v>
      </c>
      <c r="AP377" s="59" t="str">
        <f>VLOOKUP(AO377,Data!J:K,2,0)</f>
        <v>Mei</v>
      </c>
      <c r="AQ377" s="59">
        <f t="shared" si="31"/>
        <v>2</v>
      </c>
      <c r="AR377" s="60">
        <f t="shared" si="32"/>
        <v>2021</v>
      </c>
      <c r="AS377" s="60" t="str">
        <f>VLOOKUP(AD377,Data!D:E,2,0)</f>
        <v>Afval/Restafval</v>
      </c>
      <c r="AT377" s="61">
        <f>IF(X377="TON",IF(OR(LEFT(Z377,2)="TO",LEFT(Y377,2)="HA",Y377="TV ALG TON",Y377="AFVALBEL-TON",Y377="TANKW1-TON"),0,W377*1000),IF(OR(X377="KG",X377="LTR"),IF(OR(LEFT(Y377,2)="R ",LEFT(Y377,2)="HA",LEFT(Y377,2)="VK",LEFT(Z377,2)="TO"),0,W377),IF(X377="M3",VLOOKUP(Z377,Data!A:B,2,0)*W377,IF(AND(OR(X377="KEER",X377="STUK"),OR(LEFT(Y377,2)="LE",LEFT(Y377,2)="EL",LEFT(Y377,2)="LV")),VLOOKUP(Z377,Data!A:B,2,0)*W377,IF(X377="MAAND",IF(LEFT(Z377,2)="AB",IF(OR(LEFT(Y377,3)="AB ",LEFT(Y377,3)="ABW"),0,VLOOKUP(Z377,Data!A:B,2,0)*W377*VLOOKUP(AJ377,Data!G:H,2,0)*((N377-M377+1)/30.4)),0),0)))))</f>
        <v>0</v>
      </c>
      <c r="AU377" s="62">
        <f t="shared" si="33"/>
        <v>10.06</v>
      </c>
      <c r="AV377" s="62">
        <f t="shared" si="34"/>
        <v>0</v>
      </c>
      <c r="AW377" s="47" t="str">
        <f>IFERROR(VLOOKUP(AS377,Data!M:S,2,0),"nee")</f>
        <v>ja</v>
      </c>
      <c r="AX377" s="63">
        <f>IF(facturen[[#This Row],[TNO gecertificeerd]]="nee",0,VLOOKUP(AS377,Data!M:S,3,0)*(AT377/1000))</f>
        <v>0</v>
      </c>
      <c r="AY377" s="63">
        <f>IF(facturen[[#This Row],[TNO gecertificeerd]]="nee",0,VLOOKUP(AS377,Data!M:S,4,0)*AT377)</f>
        <v>0</v>
      </c>
      <c r="AZ377" s="63">
        <f>IF(facturen[[#This Row],[TNO gecertificeerd]]="nee",0,VLOOKUP(AS377,Data!M:S,5,0)*AT377)</f>
        <v>0</v>
      </c>
      <c r="BA377" s="63">
        <f>IF(facturen[[#This Row],[TNO gecertificeerd]]="nee",0,VLOOKUP(AS377,Data!M:S,6,0)*AT377)</f>
        <v>0</v>
      </c>
      <c r="BB377" s="63">
        <f>IF(facturen[[#This Row],[TNO gecertificeerd]]="nee",0,VLOOKUP(AS377,Data!M:S,7,0)*AT377)</f>
        <v>0</v>
      </c>
    </row>
    <row r="378" spans="1:54" x14ac:dyDescent="0.2">
      <c r="A378">
        <v>474431</v>
      </c>
      <c r="B378">
        <v>474512</v>
      </c>
      <c r="C378" t="s">
        <v>225</v>
      </c>
      <c r="D378" t="s">
        <v>257</v>
      </c>
      <c r="E378" t="s">
        <v>56</v>
      </c>
      <c r="F378">
        <v>1</v>
      </c>
      <c r="G378" t="s">
        <v>225</v>
      </c>
      <c r="H378" t="s">
        <v>226</v>
      </c>
      <c r="I378" t="s">
        <v>227</v>
      </c>
      <c r="J378" t="s">
        <v>59</v>
      </c>
      <c r="K378" t="s">
        <v>421</v>
      </c>
      <c r="L378" t="s">
        <v>737</v>
      </c>
      <c r="M378" s="57">
        <v>44348</v>
      </c>
      <c r="N378" s="57">
        <v>44353</v>
      </c>
      <c r="O378" t="s">
        <v>229</v>
      </c>
      <c r="P378"/>
      <c r="Q378"/>
      <c r="R378"/>
      <c r="S378"/>
      <c r="T378"/>
      <c r="U378"/>
      <c r="V378" t="s">
        <v>94</v>
      </c>
      <c r="W378">
        <v>1</v>
      </c>
      <c r="X378" t="s">
        <v>625</v>
      </c>
      <c r="Y378" t="s">
        <v>637</v>
      </c>
      <c r="Z378" t="s">
        <v>638</v>
      </c>
      <c r="AA378" t="s">
        <v>68</v>
      </c>
      <c r="AB378" t="s">
        <v>69</v>
      </c>
      <c r="AC378" t="s">
        <v>70</v>
      </c>
      <c r="AD378">
        <v>10</v>
      </c>
      <c r="AE378" t="s">
        <v>639</v>
      </c>
      <c r="AF378">
        <v>2.0099999999999998</v>
      </c>
      <c r="AG378">
        <v>2.0099999999999998</v>
      </c>
      <c r="AH378">
        <v>1004542502</v>
      </c>
      <c r="AI378">
        <v>800000</v>
      </c>
      <c r="AJ378"/>
      <c r="AK378"/>
      <c r="AL378" t="s">
        <v>72</v>
      </c>
      <c r="AM378" t="s">
        <v>73</v>
      </c>
      <c r="AN378" s="1"/>
      <c r="AO378" s="59">
        <f t="shared" si="35"/>
        <v>6</v>
      </c>
      <c r="AP378" s="59" t="str">
        <f>VLOOKUP(AO378,Data!J:K,2,0)</f>
        <v>Juni</v>
      </c>
      <c r="AQ378" s="59">
        <f t="shared" si="31"/>
        <v>2</v>
      </c>
      <c r="AR378" s="60">
        <f t="shared" si="32"/>
        <v>2021</v>
      </c>
      <c r="AS378" s="60" t="str">
        <f>VLOOKUP(AD378,Data!D:E,2,0)</f>
        <v>Afval/Restafval</v>
      </c>
      <c r="AT378" s="61">
        <f>IF(X378="TON",IF(OR(LEFT(Z378,2)="TO",LEFT(Y378,2)="HA",Y378="TV ALG TON",Y378="AFVALBEL-TON",Y378="TANKW1-TON"),0,W378*1000),IF(OR(X378="KG",X378="LTR"),IF(OR(LEFT(Y378,2)="R ",LEFT(Y378,2)="HA",LEFT(Y378,2)="VK",LEFT(Z378,2)="TO"),0,W378),IF(X378="M3",VLOOKUP(Z378,Data!A:B,2,0)*W378,IF(AND(OR(X378="KEER",X378="STUK"),OR(LEFT(Y378,2)="LE",LEFT(Y378,2)="EL",LEFT(Y378,2)="LV")),VLOOKUP(Z378,Data!A:B,2,0)*W378,IF(X378="MAAND",IF(LEFT(Z378,2)="AB",IF(OR(LEFT(Y378,3)="AB ",LEFT(Y378,3)="ABW"),0,VLOOKUP(Z378,Data!A:B,2,0)*W378*VLOOKUP(AJ378,Data!G:H,2,0)*((N378-M378+1)/30.4)),0),0)))))</f>
        <v>0</v>
      </c>
      <c r="AU378" s="62">
        <f t="shared" si="33"/>
        <v>2.0099999999999998</v>
      </c>
      <c r="AV378" s="62">
        <f t="shared" si="34"/>
        <v>0</v>
      </c>
      <c r="AW378" s="47" t="str">
        <f>IFERROR(VLOOKUP(AS378,Data!M:S,2,0),"nee")</f>
        <v>ja</v>
      </c>
      <c r="AX378" s="63">
        <f>IF(facturen[[#This Row],[TNO gecertificeerd]]="nee",0,VLOOKUP(AS378,Data!M:S,3,0)*(AT378/1000))</f>
        <v>0</v>
      </c>
      <c r="AY378" s="63">
        <f>IF(facturen[[#This Row],[TNO gecertificeerd]]="nee",0,VLOOKUP(AS378,Data!M:S,4,0)*AT378)</f>
        <v>0</v>
      </c>
      <c r="AZ378" s="63">
        <f>IF(facturen[[#This Row],[TNO gecertificeerd]]="nee",0,VLOOKUP(AS378,Data!M:S,5,0)*AT378)</f>
        <v>0</v>
      </c>
      <c r="BA378" s="63">
        <f>IF(facturen[[#This Row],[TNO gecertificeerd]]="nee",0,VLOOKUP(AS378,Data!M:S,6,0)*AT378)</f>
        <v>0</v>
      </c>
      <c r="BB378" s="63">
        <f>IF(facturen[[#This Row],[TNO gecertificeerd]]="nee",0,VLOOKUP(AS378,Data!M:S,7,0)*AT378)</f>
        <v>0</v>
      </c>
    </row>
    <row r="379" spans="1:54" x14ac:dyDescent="0.2">
      <c r="A379">
        <v>474431</v>
      </c>
      <c r="B379">
        <v>474512</v>
      </c>
      <c r="C379" t="s">
        <v>225</v>
      </c>
      <c r="D379" t="s">
        <v>257</v>
      </c>
      <c r="E379" t="s">
        <v>56</v>
      </c>
      <c r="F379">
        <v>1</v>
      </c>
      <c r="G379" t="s">
        <v>225</v>
      </c>
      <c r="H379" t="s">
        <v>226</v>
      </c>
      <c r="I379" t="s">
        <v>227</v>
      </c>
      <c r="J379" t="s">
        <v>59</v>
      </c>
      <c r="K379" t="s">
        <v>421</v>
      </c>
      <c r="L379" t="s">
        <v>422</v>
      </c>
      <c r="M379" s="57">
        <v>44228</v>
      </c>
      <c r="N379" s="57">
        <v>44255</v>
      </c>
      <c r="O379" t="s">
        <v>229</v>
      </c>
      <c r="P379">
        <v>101100</v>
      </c>
      <c r="Q379" t="s">
        <v>303</v>
      </c>
      <c r="R379">
        <v>200301</v>
      </c>
      <c r="S379"/>
      <c r="T379" t="s">
        <v>304</v>
      </c>
      <c r="U379"/>
      <c r="V379" t="s">
        <v>94</v>
      </c>
      <c r="W379">
        <v>1</v>
      </c>
      <c r="X379" t="s">
        <v>625</v>
      </c>
      <c r="Y379" t="s">
        <v>626</v>
      </c>
      <c r="Z379" t="s">
        <v>627</v>
      </c>
      <c r="AA379" t="s">
        <v>68</v>
      </c>
      <c r="AB379" t="s">
        <v>69</v>
      </c>
      <c r="AC379" t="s">
        <v>70</v>
      </c>
      <c r="AD379">
        <v>10</v>
      </c>
      <c r="AE379" t="s">
        <v>628</v>
      </c>
      <c r="AF379">
        <v>104.82</v>
      </c>
      <c r="AG379">
        <v>104.82</v>
      </c>
      <c r="AH379">
        <v>1004248111</v>
      </c>
      <c r="AI379">
        <v>800100</v>
      </c>
      <c r="AJ379" t="s">
        <v>629</v>
      </c>
      <c r="AK379" t="s">
        <v>471</v>
      </c>
      <c r="AL379" t="s">
        <v>72</v>
      </c>
      <c r="AM379" t="s">
        <v>73</v>
      </c>
      <c r="AN379" s="1"/>
      <c r="AO379" s="59">
        <f t="shared" si="35"/>
        <v>2</v>
      </c>
      <c r="AP379" s="59" t="str">
        <f>VLOOKUP(AO379,Data!J:K,2,0)</f>
        <v>Februari</v>
      </c>
      <c r="AQ379" s="59">
        <f t="shared" si="31"/>
        <v>1</v>
      </c>
      <c r="AR379" s="60">
        <f t="shared" si="32"/>
        <v>2021</v>
      </c>
      <c r="AS379" s="60" t="str">
        <f>VLOOKUP(AD379,Data!D:E,2,0)</f>
        <v>Afval/Restafval</v>
      </c>
      <c r="AT379" s="61">
        <f>IF(X379="TON",IF(OR(LEFT(Z379,2)="TO",LEFT(Y379,2)="HA",Y379="TV ALG TON",Y379="AFVALBEL-TON",Y379="TANKW1-TON"),0,W379*1000),IF(OR(X379="KG",X379="LTR"),IF(OR(LEFT(Y379,2)="R ",LEFT(Y379,2)="HA",LEFT(Y379,2)="VK",LEFT(Z379,2)="TO"),0,W379),IF(X379="M3",VLOOKUP(Z379,Data!A:B,2,0)*W379,IF(AND(OR(X379="KEER",X379="STUK"),OR(LEFT(Y379,2)="LE",LEFT(Y379,2)="EL",LEFT(Y379,2)="LV")),VLOOKUP(Z379,Data!A:B,2,0)*W379,IF(X379="MAAND",IF(LEFT(Z379,2)="AB",IF(OR(LEFT(Y379,3)="AB ",LEFT(Y379,3)="ABW"),0,VLOOKUP(Z379,Data!A:B,2,0)*W379*VLOOKUP(AJ379,Data!G:H,2,0)*((N379-M379+1)/30.4)),0),0)))))</f>
        <v>360.59210526315786</v>
      </c>
      <c r="AU379" s="62">
        <f t="shared" si="33"/>
        <v>104.82</v>
      </c>
      <c r="AV379" s="62">
        <f t="shared" si="34"/>
        <v>0</v>
      </c>
      <c r="AW379" s="47" t="str">
        <f>IFERROR(VLOOKUP(AS379,Data!M:S,2,0),"nee")</f>
        <v>ja</v>
      </c>
      <c r="AX379" s="63">
        <f>IF(facturen[[#This Row],[TNO gecertificeerd]]="nee",0,VLOOKUP(AS379,Data!M:S,3,0)*(AT379/1000))</f>
        <v>0</v>
      </c>
      <c r="AY379" s="63">
        <f>IF(facturen[[#This Row],[TNO gecertificeerd]]="nee",0,VLOOKUP(AS379,Data!M:S,4,0)*AT379)</f>
        <v>18.029605263157894</v>
      </c>
      <c r="AZ379" s="63">
        <f>IF(facturen[[#This Row],[TNO gecertificeerd]]="nee",0,VLOOKUP(AS379,Data!M:S,5,0)*AT379)</f>
        <v>129.81315789473683</v>
      </c>
      <c r="BA379" s="63">
        <f>IF(facturen[[#This Row],[TNO gecertificeerd]]="nee",0,VLOOKUP(AS379,Data!M:S,6,0)*AT379)</f>
        <v>133.4190789473684</v>
      </c>
      <c r="BB379" s="63">
        <f>IF(facturen[[#This Row],[TNO gecertificeerd]]="nee",0,VLOOKUP(AS379,Data!M:S,7,0)*AT379)</f>
        <v>79.330263157894734</v>
      </c>
    </row>
    <row r="380" spans="1:54" x14ac:dyDescent="0.2">
      <c r="A380">
        <v>474431</v>
      </c>
      <c r="B380">
        <v>474512</v>
      </c>
      <c r="C380" t="s">
        <v>225</v>
      </c>
      <c r="D380" t="s">
        <v>257</v>
      </c>
      <c r="E380" t="s">
        <v>56</v>
      </c>
      <c r="F380">
        <v>1</v>
      </c>
      <c r="G380" t="s">
        <v>225</v>
      </c>
      <c r="H380" t="s">
        <v>226</v>
      </c>
      <c r="I380" t="s">
        <v>227</v>
      </c>
      <c r="J380" t="s">
        <v>59</v>
      </c>
      <c r="K380" t="s">
        <v>421</v>
      </c>
      <c r="L380" t="s">
        <v>737</v>
      </c>
      <c r="M380" s="57">
        <v>44197</v>
      </c>
      <c r="N380" s="57">
        <v>44227</v>
      </c>
      <c r="O380" t="s">
        <v>229</v>
      </c>
      <c r="P380"/>
      <c r="Q380"/>
      <c r="R380"/>
      <c r="S380"/>
      <c r="T380"/>
      <c r="U380"/>
      <c r="V380" t="s">
        <v>94</v>
      </c>
      <c r="W380">
        <v>1</v>
      </c>
      <c r="X380" t="s">
        <v>625</v>
      </c>
      <c r="Y380" t="s">
        <v>637</v>
      </c>
      <c r="Z380" t="s">
        <v>638</v>
      </c>
      <c r="AA380" t="s">
        <v>68</v>
      </c>
      <c r="AB380" t="s">
        <v>69</v>
      </c>
      <c r="AC380" t="s">
        <v>70</v>
      </c>
      <c r="AD380">
        <v>10</v>
      </c>
      <c r="AE380" t="s">
        <v>639</v>
      </c>
      <c r="AF380">
        <v>10.06</v>
      </c>
      <c r="AG380">
        <v>10.06</v>
      </c>
      <c r="AH380">
        <v>1004195045</v>
      </c>
      <c r="AI380">
        <v>800000</v>
      </c>
      <c r="AJ380"/>
      <c r="AK380"/>
      <c r="AL380" t="s">
        <v>72</v>
      </c>
      <c r="AM380" t="s">
        <v>73</v>
      </c>
      <c r="AN380" s="1"/>
      <c r="AO380" s="59">
        <f t="shared" si="35"/>
        <v>1</v>
      </c>
      <c r="AP380" s="59" t="str">
        <f>VLOOKUP(AO380,Data!J:K,2,0)</f>
        <v>Januari</v>
      </c>
      <c r="AQ380" s="59">
        <f t="shared" si="31"/>
        <v>1</v>
      </c>
      <c r="AR380" s="60">
        <f t="shared" si="32"/>
        <v>2021</v>
      </c>
      <c r="AS380" s="60" t="str">
        <f>VLOOKUP(AD380,Data!D:E,2,0)</f>
        <v>Afval/Restafval</v>
      </c>
      <c r="AT380" s="61">
        <f>IF(X380="TON",IF(OR(LEFT(Z380,2)="TO",LEFT(Y380,2)="HA",Y380="TV ALG TON",Y380="AFVALBEL-TON",Y380="TANKW1-TON"),0,W380*1000),IF(OR(X380="KG",X380="LTR"),IF(OR(LEFT(Y380,2)="R ",LEFT(Y380,2)="HA",LEFT(Y380,2)="VK",LEFT(Z380,2)="TO"),0,W380),IF(X380="M3",VLOOKUP(Z380,Data!A:B,2,0)*W380,IF(AND(OR(X380="KEER",X380="STUK"),OR(LEFT(Y380,2)="LE",LEFT(Y380,2)="EL",LEFT(Y380,2)="LV")),VLOOKUP(Z380,Data!A:B,2,0)*W380,IF(X380="MAAND",IF(LEFT(Z380,2)="AB",IF(OR(LEFT(Y380,3)="AB ",LEFT(Y380,3)="ABW"),0,VLOOKUP(Z380,Data!A:B,2,0)*W380*VLOOKUP(AJ380,Data!G:H,2,0)*((N380-M380+1)/30.4)),0),0)))))</f>
        <v>0</v>
      </c>
      <c r="AU380" s="62">
        <f t="shared" si="33"/>
        <v>10.06</v>
      </c>
      <c r="AV380" s="62">
        <f t="shared" si="34"/>
        <v>0</v>
      </c>
      <c r="AW380" s="47" t="str">
        <f>IFERROR(VLOOKUP(AS380,Data!M:S,2,0),"nee")</f>
        <v>ja</v>
      </c>
      <c r="AX380" s="63">
        <f>IF(facturen[[#This Row],[TNO gecertificeerd]]="nee",0,VLOOKUP(AS380,Data!M:S,3,0)*(AT380/1000))</f>
        <v>0</v>
      </c>
      <c r="AY380" s="63">
        <f>IF(facturen[[#This Row],[TNO gecertificeerd]]="nee",0,VLOOKUP(AS380,Data!M:S,4,0)*AT380)</f>
        <v>0</v>
      </c>
      <c r="AZ380" s="63">
        <f>IF(facturen[[#This Row],[TNO gecertificeerd]]="nee",0,VLOOKUP(AS380,Data!M:S,5,0)*AT380)</f>
        <v>0</v>
      </c>
      <c r="BA380" s="63">
        <f>IF(facturen[[#This Row],[TNO gecertificeerd]]="nee",0,VLOOKUP(AS380,Data!M:S,6,0)*AT380)</f>
        <v>0</v>
      </c>
      <c r="BB380" s="63">
        <f>IF(facturen[[#This Row],[TNO gecertificeerd]]="nee",0,VLOOKUP(AS380,Data!M:S,7,0)*AT380)</f>
        <v>0</v>
      </c>
    </row>
    <row r="381" spans="1:54" x14ac:dyDescent="0.2">
      <c r="A381">
        <v>474431</v>
      </c>
      <c r="B381">
        <v>474512</v>
      </c>
      <c r="C381" t="s">
        <v>225</v>
      </c>
      <c r="D381" t="s">
        <v>257</v>
      </c>
      <c r="E381" t="s">
        <v>56</v>
      </c>
      <c r="F381">
        <v>1</v>
      </c>
      <c r="G381" t="s">
        <v>225</v>
      </c>
      <c r="H381" t="s">
        <v>226</v>
      </c>
      <c r="I381" t="s">
        <v>227</v>
      </c>
      <c r="J381" t="s">
        <v>59</v>
      </c>
      <c r="K381" t="s">
        <v>421</v>
      </c>
      <c r="L381" t="s">
        <v>422</v>
      </c>
      <c r="M381" s="57">
        <v>44166</v>
      </c>
      <c r="N381" s="57">
        <v>44196</v>
      </c>
      <c r="O381" t="s">
        <v>229</v>
      </c>
      <c r="P381">
        <v>101100</v>
      </c>
      <c r="Q381" t="s">
        <v>303</v>
      </c>
      <c r="R381">
        <v>200301</v>
      </c>
      <c r="S381"/>
      <c r="T381" t="s">
        <v>304</v>
      </c>
      <c r="U381"/>
      <c r="V381" t="s">
        <v>94</v>
      </c>
      <c r="W381">
        <v>1</v>
      </c>
      <c r="X381" t="s">
        <v>625</v>
      </c>
      <c r="Y381" t="s">
        <v>626</v>
      </c>
      <c r="Z381" t="s">
        <v>627</v>
      </c>
      <c r="AA381" t="s">
        <v>68</v>
      </c>
      <c r="AB381" t="s">
        <v>69</v>
      </c>
      <c r="AC381" t="s">
        <v>70</v>
      </c>
      <c r="AD381">
        <v>10</v>
      </c>
      <c r="AE381" t="s">
        <v>628</v>
      </c>
      <c r="AF381">
        <v>117.02</v>
      </c>
      <c r="AG381">
        <v>117.02</v>
      </c>
      <c r="AH381">
        <v>1004194254</v>
      </c>
      <c r="AI381">
        <v>800100</v>
      </c>
      <c r="AJ381" t="s">
        <v>629</v>
      </c>
      <c r="AK381" t="s">
        <v>471</v>
      </c>
      <c r="AL381" t="s">
        <v>72</v>
      </c>
      <c r="AM381" t="s">
        <v>73</v>
      </c>
      <c r="AN381" s="1"/>
      <c r="AO381" s="59">
        <f t="shared" si="35"/>
        <v>12</v>
      </c>
      <c r="AP381" s="59" t="str">
        <f>VLOOKUP(AO381,Data!J:K,2,0)</f>
        <v>December</v>
      </c>
      <c r="AQ381" s="59">
        <f t="shared" si="31"/>
        <v>4</v>
      </c>
      <c r="AR381" s="60">
        <f t="shared" si="32"/>
        <v>2020</v>
      </c>
      <c r="AS381" s="60" t="str">
        <f>VLOOKUP(AD381,Data!D:E,2,0)</f>
        <v>Afval/Restafval</v>
      </c>
      <c r="AT381" s="61">
        <f>IF(X381="TON",IF(OR(LEFT(Z381,2)="TO",LEFT(Y381,2)="HA",Y381="TV ALG TON",Y381="AFVALBEL-TON",Y381="TANKW1-TON"),0,W381*1000),IF(OR(X381="KG",X381="LTR"),IF(OR(LEFT(Y381,2)="R ",LEFT(Y381,2)="HA",LEFT(Y381,2)="VK",LEFT(Z381,2)="TO"),0,W381),IF(X381="M3",VLOOKUP(Z381,Data!A:B,2,0)*W381,IF(AND(OR(X381="KEER",X381="STUK"),OR(LEFT(Y381,2)="LE",LEFT(Y381,2)="EL",LEFT(Y381,2)="LV")),VLOOKUP(Z381,Data!A:B,2,0)*W381,IF(X381="MAAND",IF(LEFT(Z381,2)="AB",IF(OR(LEFT(Y381,3)="AB ",LEFT(Y381,3)="ABW"),0,VLOOKUP(Z381,Data!A:B,2,0)*W381*VLOOKUP(AJ381,Data!G:H,2,0)*((N381-M381+1)/30.4)),0),0)))))</f>
        <v>399.22697368421052</v>
      </c>
      <c r="AU381" s="62">
        <f t="shared" si="33"/>
        <v>117.02</v>
      </c>
      <c r="AV381" s="62">
        <f t="shared" si="34"/>
        <v>0</v>
      </c>
      <c r="AW381" s="47" t="str">
        <f>IFERROR(VLOOKUP(AS381,Data!M:S,2,0),"nee")</f>
        <v>ja</v>
      </c>
      <c r="AX381" s="63">
        <f>IF(facturen[[#This Row],[TNO gecertificeerd]]="nee",0,VLOOKUP(AS381,Data!M:S,3,0)*(AT381/1000))</f>
        <v>0</v>
      </c>
      <c r="AY381" s="63">
        <f>IF(facturen[[#This Row],[TNO gecertificeerd]]="nee",0,VLOOKUP(AS381,Data!M:S,4,0)*AT381)</f>
        <v>19.961348684210527</v>
      </c>
      <c r="AZ381" s="63">
        <f>IF(facturen[[#This Row],[TNO gecertificeerd]]="nee",0,VLOOKUP(AS381,Data!M:S,5,0)*AT381)</f>
        <v>143.72171052631577</v>
      </c>
      <c r="BA381" s="63">
        <f>IF(facturen[[#This Row],[TNO gecertificeerd]]="nee",0,VLOOKUP(AS381,Data!M:S,6,0)*AT381)</f>
        <v>147.71398026315788</v>
      </c>
      <c r="BB381" s="63">
        <f>IF(facturen[[#This Row],[TNO gecertificeerd]]="nee",0,VLOOKUP(AS381,Data!M:S,7,0)*AT381)</f>
        <v>87.829934210526318</v>
      </c>
    </row>
    <row r="382" spans="1:54" x14ac:dyDescent="0.2">
      <c r="A382">
        <v>474431</v>
      </c>
      <c r="B382">
        <v>474443</v>
      </c>
      <c r="C382" t="s">
        <v>98</v>
      </c>
      <c r="D382" t="s">
        <v>257</v>
      </c>
      <c r="E382" t="s">
        <v>56</v>
      </c>
      <c r="F382">
        <v>1</v>
      </c>
      <c r="G382" t="s">
        <v>98</v>
      </c>
      <c r="H382" t="s">
        <v>99</v>
      </c>
      <c r="I382" t="s">
        <v>100</v>
      </c>
      <c r="J382" t="s">
        <v>59</v>
      </c>
      <c r="K382" t="s">
        <v>738</v>
      </c>
      <c r="L382" t="s">
        <v>345</v>
      </c>
      <c r="M382" s="57">
        <v>44197</v>
      </c>
      <c r="N382" s="57">
        <v>44227</v>
      </c>
      <c r="O382" t="s">
        <v>102</v>
      </c>
      <c r="P382">
        <v>1601010</v>
      </c>
      <c r="Q382" t="s">
        <v>465</v>
      </c>
      <c r="R382">
        <v>200301</v>
      </c>
      <c r="S382"/>
      <c r="T382" t="s">
        <v>467</v>
      </c>
      <c r="U382"/>
      <c r="V382" t="s">
        <v>94</v>
      </c>
      <c r="W382">
        <v>1</v>
      </c>
      <c r="X382" t="s">
        <v>625</v>
      </c>
      <c r="Y382" t="s">
        <v>626</v>
      </c>
      <c r="Z382" t="s">
        <v>627</v>
      </c>
      <c r="AA382" t="s">
        <v>68</v>
      </c>
      <c r="AB382" t="s">
        <v>69</v>
      </c>
      <c r="AC382" t="s">
        <v>70</v>
      </c>
      <c r="AD382">
        <v>10</v>
      </c>
      <c r="AE382" t="s">
        <v>628</v>
      </c>
      <c r="AF382">
        <v>113.56</v>
      </c>
      <c r="AG382">
        <v>113.56</v>
      </c>
      <c r="AH382">
        <v>1004195045</v>
      </c>
      <c r="AI382">
        <v>800100</v>
      </c>
      <c r="AJ382" t="s">
        <v>629</v>
      </c>
      <c r="AK382" t="s">
        <v>420</v>
      </c>
      <c r="AL382" t="s">
        <v>72</v>
      </c>
      <c r="AM382" t="s">
        <v>73</v>
      </c>
      <c r="AN382" s="1"/>
      <c r="AO382" s="59">
        <f t="shared" si="35"/>
        <v>1</v>
      </c>
      <c r="AP382" s="59" t="str">
        <f>VLOOKUP(AO382,Data!J:K,2,0)</f>
        <v>Januari</v>
      </c>
      <c r="AQ382" s="59">
        <f t="shared" si="31"/>
        <v>1</v>
      </c>
      <c r="AR382" s="60">
        <f t="shared" si="32"/>
        <v>2021</v>
      </c>
      <c r="AS382" s="60" t="str">
        <f>VLOOKUP(AD382,Data!D:E,2,0)</f>
        <v>Afval/Restafval</v>
      </c>
      <c r="AT382" s="61">
        <f>IF(X382="TON",IF(OR(LEFT(Z382,2)="TO",LEFT(Y382,2)="HA",Y382="TV ALG TON",Y382="AFVALBEL-TON",Y382="TANKW1-TON"),0,W382*1000),IF(OR(X382="KG",X382="LTR"),IF(OR(LEFT(Y382,2)="R ",LEFT(Y382,2)="HA",LEFT(Y382,2)="VK",LEFT(Z382,2)="TO"),0,W382),IF(X382="M3",VLOOKUP(Z382,Data!A:B,2,0)*W382,IF(AND(OR(X382="KEER",X382="STUK"),OR(LEFT(Y382,2)="LE",LEFT(Y382,2)="EL",LEFT(Y382,2)="LV")),VLOOKUP(Z382,Data!A:B,2,0)*W382,IF(X382="MAAND",IF(LEFT(Z382,2)="AB",IF(OR(LEFT(Y382,3)="AB ",LEFT(Y382,3)="ABW"),0,VLOOKUP(Z382,Data!A:B,2,0)*W382*VLOOKUP(AJ382,Data!G:H,2,0)*((N382-M382+1)/30.4)),0),0)))))</f>
        <v>399.22697368421052</v>
      </c>
      <c r="AU382" s="62">
        <f t="shared" si="33"/>
        <v>113.56</v>
      </c>
      <c r="AV382" s="62">
        <f t="shared" si="34"/>
        <v>0</v>
      </c>
      <c r="AW382" s="47" t="str">
        <f>IFERROR(VLOOKUP(AS382,Data!M:S,2,0),"nee")</f>
        <v>ja</v>
      </c>
      <c r="AX382" s="63">
        <f>IF(facturen[[#This Row],[TNO gecertificeerd]]="nee",0,VLOOKUP(AS382,Data!M:S,3,0)*(AT382/1000))</f>
        <v>0</v>
      </c>
      <c r="AY382" s="63">
        <f>IF(facturen[[#This Row],[TNO gecertificeerd]]="nee",0,VLOOKUP(AS382,Data!M:S,4,0)*AT382)</f>
        <v>19.961348684210527</v>
      </c>
      <c r="AZ382" s="63">
        <f>IF(facturen[[#This Row],[TNO gecertificeerd]]="nee",0,VLOOKUP(AS382,Data!M:S,5,0)*AT382)</f>
        <v>143.72171052631577</v>
      </c>
      <c r="BA382" s="63">
        <f>IF(facturen[[#This Row],[TNO gecertificeerd]]="nee",0,VLOOKUP(AS382,Data!M:S,6,0)*AT382)</f>
        <v>147.71398026315788</v>
      </c>
      <c r="BB382" s="63">
        <f>IF(facturen[[#This Row],[TNO gecertificeerd]]="nee",0,VLOOKUP(AS382,Data!M:S,7,0)*AT382)</f>
        <v>87.829934210526318</v>
      </c>
    </row>
    <row r="383" spans="1:54" x14ac:dyDescent="0.2">
      <c r="A383">
        <v>474431</v>
      </c>
      <c r="B383">
        <v>474443</v>
      </c>
      <c r="C383" t="s">
        <v>98</v>
      </c>
      <c r="D383" t="s">
        <v>257</v>
      </c>
      <c r="E383" t="s">
        <v>56</v>
      </c>
      <c r="F383">
        <v>1</v>
      </c>
      <c r="G383" t="s">
        <v>98</v>
      </c>
      <c r="H383" t="s">
        <v>99</v>
      </c>
      <c r="I383" t="s">
        <v>100</v>
      </c>
      <c r="J383" t="s">
        <v>59</v>
      </c>
      <c r="K383" t="s">
        <v>738</v>
      </c>
      <c r="L383" t="s">
        <v>345</v>
      </c>
      <c r="M383" s="57">
        <v>44228</v>
      </c>
      <c r="N383" s="57">
        <v>44255</v>
      </c>
      <c r="O383" t="s">
        <v>102</v>
      </c>
      <c r="P383">
        <v>1601010</v>
      </c>
      <c r="Q383" t="s">
        <v>465</v>
      </c>
      <c r="R383">
        <v>200301</v>
      </c>
      <c r="S383"/>
      <c r="T383" t="s">
        <v>467</v>
      </c>
      <c r="U383"/>
      <c r="V383" t="s">
        <v>94</v>
      </c>
      <c r="W383">
        <v>1</v>
      </c>
      <c r="X383" t="s">
        <v>625</v>
      </c>
      <c r="Y383" t="s">
        <v>626</v>
      </c>
      <c r="Z383" t="s">
        <v>627</v>
      </c>
      <c r="AA383" t="s">
        <v>68</v>
      </c>
      <c r="AB383" t="s">
        <v>69</v>
      </c>
      <c r="AC383" t="s">
        <v>70</v>
      </c>
      <c r="AD383">
        <v>10</v>
      </c>
      <c r="AE383" t="s">
        <v>628</v>
      </c>
      <c r="AF383">
        <v>113.56</v>
      </c>
      <c r="AG383">
        <v>113.56</v>
      </c>
      <c r="AH383">
        <v>1004248111</v>
      </c>
      <c r="AI383">
        <v>800100</v>
      </c>
      <c r="AJ383" t="s">
        <v>629</v>
      </c>
      <c r="AK383" t="s">
        <v>686</v>
      </c>
      <c r="AL383" t="s">
        <v>72</v>
      </c>
      <c r="AM383" t="s">
        <v>73</v>
      </c>
      <c r="AN383" s="1"/>
      <c r="AO383" s="59">
        <f t="shared" si="35"/>
        <v>2</v>
      </c>
      <c r="AP383" s="59" t="str">
        <f>VLOOKUP(AO383,Data!J:K,2,0)</f>
        <v>Februari</v>
      </c>
      <c r="AQ383" s="59">
        <f t="shared" si="31"/>
        <v>1</v>
      </c>
      <c r="AR383" s="60">
        <f t="shared" si="32"/>
        <v>2021</v>
      </c>
      <c r="AS383" s="60" t="str">
        <f>VLOOKUP(AD383,Data!D:E,2,0)</f>
        <v>Afval/Restafval</v>
      </c>
      <c r="AT383" s="61">
        <f>IF(X383="TON",IF(OR(LEFT(Z383,2)="TO",LEFT(Y383,2)="HA",Y383="TV ALG TON",Y383="AFVALBEL-TON",Y383="TANKW1-TON"),0,W383*1000),IF(OR(X383="KG",X383="LTR"),IF(OR(LEFT(Y383,2)="R ",LEFT(Y383,2)="HA",LEFT(Y383,2)="VK",LEFT(Z383,2)="TO"),0,W383),IF(X383="M3",VLOOKUP(Z383,Data!A:B,2,0)*W383,IF(AND(OR(X383="KEER",X383="STUK"),OR(LEFT(Y383,2)="LE",LEFT(Y383,2)="EL",LEFT(Y383,2)="LV")),VLOOKUP(Z383,Data!A:B,2,0)*W383,IF(X383="MAAND",IF(LEFT(Z383,2)="AB",IF(OR(LEFT(Y383,3)="AB ",LEFT(Y383,3)="ABW"),0,VLOOKUP(Z383,Data!A:B,2,0)*W383*VLOOKUP(AJ383,Data!G:H,2,0)*((N383-M383+1)/30.4)),0),0)))))</f>
        <v>360.59210526315786</v>
      </c>
      <c r="AU383" s="62">
        <f t="shared" si="33"/>
        <v>113.56</v>
      </c>
      <c r="AV383" s="62">
        <f t="shared" si="34"/>
        <v>0</v>
      </c>
      <c r="AW383" s="47" t="str">
        <f>IFERROR(VLOOKUP(AS383,Data!M:S,2,0),"nee")</f>
        <v>ja</v>
      </c>
      <c r="AX383" s="63">
        <f>IF(facturen[[#This Row],[TNO gecertificeerd]]="nee",0,VLOOKUP(AS383,Data!M:S,3,0)*(AT383/1000))</f>
        <v>0</v>
      </c>
      <c r="AY383" s="63">
        <f>IF(facturen[[#This Row],[TNO gecertificeerd]]="nee",0,VLOOKUP(AS383,Data!M:S,4,0)*AT383)</f>
        <v>18.029605263157894</v>
      </c>
      <c r="AZ383" s="63">
        <f>IF(facturen[[#This Row],[TNO gecertificeerd]]="nee",0,VLOOKUP(AS383,Data!M:S,5,0)*AT383)</f>
        <v>129.81315789473683</v>
      </c>
      <c r="BA383" s="63">
        <f>IF(facturen[[#This Row],[TNO gecertificeerd]]="nee",0,VLOOKUP(AS383,Data!M:S,6,0)*AT383)</f>
        <v>133.4190789473684</v>
      </c>
      <c r="BB383" s="63">
        <f>IF(facturen[[#This Row],[TNO gecertificeerd]]="nee",0,VLOOKUP(AS383,Data!M:S,7,0)*AT383)</f>
        <v>79.330263157894734</v>
      </c>
    </row>
    <row r="384" spans="1:54" x14ac:dyDescent="0.2">
      <c r="A384">
        <v>474431</v>
      </c>
      <c r="B384">
        <v>474443</v>
      </c>
      <c r="C384" t="s">
        <v>98</v>
      </c>
      <c r="D384" t="s">
        <v>257</v>
      </c>
      <c r="E384" t="s">
        <v>56</v>
      </c>
      <c r="F384">
        <v>1</v>
      </c>
      <c r="G384" t="s">
        <v>98</v>
      </c>
      <c r="H384" t="s">
        <v>99</v>
      </c>
      <c r="I384" t="s">
        <v>100</v>
      </c>
      <c r="J384" t="s">
        <v>59</v>
      </c>
      <c r="K384" t="s">
        <v>738</v>
      </c>
      <c r="L384" t="s">
        <v>345</v>
      </c>
      <c r="M384" s="57">
        <v>44256</v>
      </c>
      <c r="N384" s="57">
        <v>44286</v>
      </c>
      <c r="O384" t="s">
        <v>102</v>
      </c>
      <c r="P384">
        <v>1601010</v>
      </c>
      <c r="Q384" t="s">
        <v>465</v>
      </c>
      <c r="R384">
        <v>200301</v>
      </c>
      <c r="S384"/>
      <c r="T384" t="s">
        <v>467</v>
      </c>
      <c r="U384"/>
      <c r="V384" t="s">
        <v>94</v>
      </c>
      <c r="W384">
        <v>1</v>
      </c>
      <c r="X384" t="s">
        <v>625</v>
      </c>
      <c r="Y384" t="s">
        <v>626</v>
      </c>
      <c r="Z384" t="s">
        <v>627</v>
      </c>
      <c r="AA384" t="s">
        <v>68</v>
      </c>
      <c r="AB384" t="s">
        <v>69</v>
      </c>
      <c r="AC384" t="s">
        <v>70</v>
      </c>
      <c r="AD384">
        <v>10</v>
      </c>
      <c r="AE384" t="s">
        <v>628</v>
      </c>
      <c r="AF384">
        <v>113.56</v>
      </c>
      <c r="AG384">
        <v>113.56</v>
      </c>
      <c r="AH384">
        <v>1004318104</v>
      </c>
      <c r="AI384">
        <v>800100</v>
      </c>
      <c r="AJ384" t="s">
        <v>629</v>
      </c>
      <c r="AK384" t="s">
        <v>687</v>
      </c>
      <c r="AL384" t="s">
        <v>72</v>
      </c>
      <c r="AM384" t="s">
        <v>73</v>
      </c>
      <c r="AN384" s="1"/>
      <c r="AO384" s="59">
        <f t="shared" si="35"/>
        <v>3</v>
      </c>
      <c r="AP384" s="59" t="str">
        <f>VLOOKUP(AO384,Data!J:K,2,0)</f>
        <v>Maart</v>
      </c>
      <c r="AQ384" s="59">
        <f t="shared" si="31"/>
        <v>1</v>
      </c>
      <c r="AR384" s="60">
        <f t="shared" si="32"/>
        <v>2021</v>
      </c>
      <c r="AS384" s="60" t="str">
        <f>VLOOKUP(AD384,Data!D:E,2,0)</f>
        <v>Afval/Restafval</v>
      </c>
      <c r="AT384" s="61">
        <f>IF(X384="TON",IF(OR(LEFT(Z384,2)="TO",LEFT(Y384,2)="HA",Y384="TV ALG TON",Y384="AFVALBEL-TON",Y384="TANKW1-TON"),0,W384*1000),IF(OR(X384="KG",X384="LTR"),IF(OR(LEFT(Y384,2)="R ",LEFT(Y384,2)="HA",LEFT(Y384,2)="VK",LEFT(Z384,2)="TO"),0,W384),IF(X384="M3",VLOOKUP(Z384,Data!A:B,2,0)*W384,IF(AND(OR(X384="KEER",X384="STUK"),OR(LEFT(Y384,2)="LE",LEFT(Y384,2)="EL",LEFT(Y384,2)="LV")),VLOOKUP(Z384,Data!A:B,2,0)*W384,IF(X384="MAAND",IF(LEFT(Z384,2)="AB",IF(OR(LEFT(Y384,3)="AB ",LEFT(Y384,3)="ABW"),0,VLOOKUP(Z384,Data!A:B,2,0)*W384*VLOOKUP(AJ384,Data!G:H,2,0)*((N384-M384+1)/30.4)),0),0)))))</f>
        <v>399.22697368421052</v>
      </c>
      <c r="AU384" s="62">
        <f t="shared" si="33"/>
        <v>113.56</v>
      </c>
      <c r="AV384" s="62">
        <f t="shared" si="34"/>
        <v>0</v>
      </c>
      <c r="AW384" s="47" t="str">
        <f>IFERROR(VLOOKUP(AS384,Data!M:S,2,0),"nee")</f>
        <v>ja</v>
      </c>
      <c r="AX384" s="63">
        <f>IF(facturen[[#This Row],[TNO gecertificeerd]]="nee",0,VLOOKUP(AS384,Data!M:S,3,0)*(AT384/1000))</f>
        <v>0</v>
      </c>
      <c r="AY384" s="63">
        <f>IF(facturen[[#This Row],[TNO gecertificeerd]]="nee",0,VLOOKUP(AS384,Data!M:S,4,0)*AT384)</f>
        <v>19.961348684210527</v>
      </c>
      <c r="AZ384" s="63">
        <f>IF(facturen[[#This Row],[TNO gecertificeerd]]="nee",0,VLOOKUP(AS384,Data!M:S,5,0)*AT384)</f>
        <v>143.72171052631577</v>
      </c>
      <c r="BA384" s="63">
        <f>IF(facturen[[#This Row],[TNO gecertificeerd]]="nee",0,VLOOKUP(AS384,Data!M:S,6,0)*AT384)</f>
        <v>147.71398026315788</v>
      </c>
      <c r="BB384" s="63">
        <f>IF(facturen[[#This Row],[TNO gecertificeerd]]="nee",0,VLOOKUP(AS384,Data!M:S,7,0)*AT384)</f>
        <v>87.829934210526318</v>
      </c>
    </row>
    <row r="385" spans="1:54" x14ac:dyDescent="0.2">
      <c r="A385">
        <v>474431</v>
      </c>
      <c r="B385">
        <v>474443</v>
      </c>
      <c r="C385" t="s">
        <v>98</v>
      </c>
      <c r="D385" t="s">
        <v>257</v>
      </c>
      <c r="E385" t="s">
        <v>56</v>
      </c>
      <c r="F385">
        <v>1</v>
      </c>
      <c r="G385" t="s">
        <v>98</v>
      </c>
      <c r="H385" t="s">
        <v>99</v>
      </c>
      <c r="I385" t="s">
        <v>100</v>
      </c>
      <c r="J385" t="s">
        <v>59</v>
      </c>
      <c r="K385" t="s">
        <v>738</v>
      </c>
      <c r="L385" t="s">
        <v>345</v>
      </c>
      <c r="M385" s="57">
        <v>44287</v>
      </c>
      <c r="N385" s="57">
        <v>44316</v>
      </c>
      <c r="O385" t="s">
        <v>102</v>
      </c>
      <c r="P385">
        <v>1601010</v>
      </c>
      <c r="Q385" t="s">
        <v>465</v>
      </c>
      <c r="R385">
        <v>200301</v>
      </c>
      <c r="S385"/>
      <c r="T385" t="s">
        <v>467</v>
      </c>
      <c r="U385"/>
      <c r="V385" t="s">
        <v>94</v>
      </c>
      <c r="W385">
        <v>1</v>
      </c>
      <c r="X385" t="s">
        <v>625</v>
      </c>
      <c r="Y385" t="s">
        <v>626</v>
      </c>
      <c r="Z385" t="s">
        <v>627</v>
      </c>
      <c r="AA385" t="s">
        <v>68</v>
      </c>
      <c r="AB385" t="s">
        <v>69</v>
      </c>
      <c r="AC385" t="s">
        <v>70</v>
      </c>
      <c r="AD385">
        <v>10</v>
      </c>
      <c r="AE385" t="s">
        <v>628</v>
      </c>
      <c r="AF385">
        <v>113.56</v>
      </c>
      <c r="AG385">
        <v>113.56</v>
      </c>
      <c r="AH385">
        <v>1004429006</v>
      </c>
      <c r="AI385">
        <v>800100</v>
      </c>
      <c r="AJ385" t="s">
        <v>629</v>
      </c>
      <c r="AK385" t="s">
        <v>688</v>
      </c>
      <c r="AL385" t="s">
        <v>72</v>
      </c>
      <c r="AM385" t="s">
        <v>73</v>
      </c>
      <c r="AN385" s="1"/>
      <c r="AO385" s="59">
        <f t="shared" si="35"/>
        <v>4</v>
      </c>
      <c r="AP385" s="59" t="str">
        <f>VLOOKUP(AO385,Data!J:K,2,0)</f>
        <v>April</v>
      </c>
      <c r="AQ385" s="59">
        <f t="shared" ref="AQ385:AQ448" si="36">IF(AO385&lt;=3,1,IF(AO385&lt;=6,2,IF(AO385&lt;=9,3,IF(AO385&lt;=12,4))))</f>
        <v>2</v>
      </c>
      <c r="AR385" s="60">
        <f t="shared" ref="AR385:AR448" si="37">YEAR(M385)</f>
        <v>2021</v>
      </c>
      <c r="AS385" s="60" t="str">
        <f>VLOOKUP(AD385,Data!D:E,2,0)</f>
        <v>Afval/Restafval</v>
      </c>
      <c r="AT385" s="61">
        <f>IF(X385="TON",IF(OR(LEFT(Z385,2)="TO",LEFT(Y385,2)="HA",Y385="TV ALG TON",Y385="AFVALBEL-TON",Y385="TANKW1-TON"),0,W385*1000),IF(OR(X385="KG",X385="LTR"),IF(OR(LEFT(Y385,2)="R ",LEFT(Y385,2)="HA",LEFT(Y385,2)="VK",LEFT(Z385,2)="TO"),0,W385),IF(X385="M3",VLOOKUP(Z385,Data!A:B,2,0)*W385,IF(AND(OR(X385="KEER",X385="STUK"),OR(LEFT(Y385,2)="LE",LEFT(Y385,2)="EL",LEFT(Y385,2)="LV")),VLOOKUP(Z385,Data!A:B,2,0)*W385,IF(X385="MAAND",IF(LEFT(Z385,2)="AB",IF(OR(LEFT(Y385,3)="AB ",LEFT(Y385,3)="ABW"),0,VLOOKUP(Z385,Data!A:B,2,0)*W385*VLOOKUP(AJ385,Data!G:H,2,0)*((N385-M385+1)/30.4)),0),0)))))</f>
        <v>386.3486842105263</v>
      </c>
      <c r="AU385" s="62">
        <f t="shared" ref="AU385:AU448" si="38">IF(AF385&gt;=0,AG385,)</f>
        <v>113.56</v>
      </c>
      <c r="AV385" s="62">
        <f t="shared" ref="AV385:AV448" si="39">IF(AF385&lt;0,-AG385,)</f>
        <v>0</v>
      </c>
      <c r="AW385" s="47" t="str">
        <f>IFERROR(VLOOKUP(AS385,Data!M:S,2,0),"nee")</f>
        <v>ja</v>
      </c>
      <c r="AX385" s="63">
        <f>IF(facturen[[#This Row],[TNO gecertificeerd]]="nee",0,VLOOKUP(AS385,Data!M:S,3,0)*(AT385/1000))</f>
        <v>0</v>
      </c>
      <c r="AY385" s="63">
        <f>IF(facturen[[#This Row],[TNO gecertificeerd]]="nee",0,VLOOKUP(AS385,Data!M:S,4,0)*AT385)</f>
        <v>19.317434210526315</v>
      </c>
      <c r="AZ385" s="63">
        <f>IF(facturen[[#This Row],[TNO gecertificeerd]]="nee",0,VLOOKUP(AS385,Data!M:S,5,0)*AT385)</f>
        <v>139.08552631578945</v>
      </c>
      <c r="BA385" s="63">
        <f>IF(facturen[[#This Row],[TNO gecertificeerd]]="nee",0,VLOOKUP(AS385,Data!M:S,6,0)*AT385)</f>
        <v>142.94901315789474</v>
      </c>
      <c r="BB385" s="63">
        <f>IF(facturen[[#This Row],[TNO gecertificeerd]]="nee",0,VLOOKUP(AS385,Data!M:S,7,0)*AT385)</f>
        <v>84.99671052631578</v>
      </c>
    </row>
    <row r="386" spans="1:54" x14ac:dyDescent="0.2">
      <c r="A386">
        <v>474431</v>
      </c>
      <c r="B386">
        <v>474443</v>
      </c>
      <c r="C386" t="s">
        <v>98</v>
      </c>
      <c r="D386" t="s">
        <v>257</v>
      </c>
      <c r="E386" t="s">
        <v>56</v>
      </c>
      <c r="F386">
        <v>1</v>
      </c>
      <c r="G386" t="s">
        <v>98</v>
      </c>
      <c r="H386" t="s">
        <v>99</v>
      </c>
      <c r="I386" t="s">
        <v>100</v>
      </c>
      <c r="J386" t="s">
        <v>59</v>
      </c>
      <c r="K386" t="s">
        <v>738</v>
      </c>
      <c r="L386" t="s">
        <v>345</v>
      </c>
      <c r="M386" s="57">
        <v>44317</v>
      </c>
      <c r="N386" s="57">
        <v>44347</v>
      </c>
      <c r="O386" t="s">
        <v>102</v>
      </c>
      <c r="P386">
        <v>1601010</v>
      </c>
      <c r="Q386" t="s">
        <v>465</v>
      </c>
      <c r="R386">
        <v>200301</v>
      </c>
      <c r="S386"/>
      <c r="T386" t="s">
        <v>467</v>
      </c>
      <c r="U386"/>
      <c r="V386" t="s">
        <v>94</v>
      </c>
      <c r="W386">
        <v>1</v>
      </c>
      <c r="X386" t="s">
        <v>625</v>
      </c>
      <c r="Y386" t="s">
        <v>626</v>
      </c>
      <c r="Z386" t="s">
        <v>627</v>
      </c>
      <c r="AA386" t="s">
        <v>68</v>
      </c>
      <c r="AB386" t="s">
        <v>69</v>
      </c>
      <c r="AC386" t="s">
        <v>70</v>
      </c>
      <c r="AD386">
        <v>10</v>
      </c>
      <c r="AE386" t="s">
        <v>628</v>
      </c>
      <c r="AF386">
        <v>113.56</v>
      </c>
      <c r="AG386">
        <v>113.56</v>
      </c>
      <c r="AH386">
        <v>1004493829</v>
      </c>
      <c r="AI386">
        <v>800100</v>
      </c>
      <c r="AJ386" t="s">
        <v>629</v>
      </c>
      <c r="AK386" t="s">
        <v>689</v>
      </c>
      <c r="AL386" t="s">
        <v>72</v>
      </c>
      <c r="AM386" t="s">
        <v>73</v>
      </c>
      <c r="AN386" s="1"/>
      <c r="AO386" s="59">
        <f t="shared" si="35"/>
        <v>5</v>
      </c>
      <c r="AP386" s="59" t="str">
        <f>VLOOKUP(AO386,Data!J:K,2,0)</f>
        <v>Mei</v>
      </c>
      <c r="AQ386" s="59">
        <f t="shared" si="36"/>
        <v>2</v>
      </c>
      <c r="AR386" s="60">
        <f t="shared" si="37"/>
        <v>2021</v>
      </c>
      <c r="AS386" s="60" t="str">
        <f>VLOOKUP(AD386,Data!D:E,2,0)</f>
        <v>Afval/Restafval</v>
      </c>
      <c r="AT386" s="61">
        <f>IF(X386="TON",IF(OR(LEFT(Z386,2)="TO",LEFT(Y386,2)="HA",Y386="TV ALG TON",Y386="AFVALBEL-TON",Y386="TANKW1-TON"),0,W386*1000),IF(OR(X386="KG",X386="LTR"),IF(OR(LEFT(Y386,2)="R ",LEFT(Y386,2)="HA",LEFT(Y386,2)="VK",LEFT(Z386,2)="TO"),0,W386),IF(X386="M3",VLOOKUP(Z386,Data!A:B,2,0)*W386,IF(AND(OR(X386="KEER",X386="STUK"),OR(LEFT(Y386,2)="LE",LEFT(Y386,2)="EL",LEFT(Y386,2)="LV")),VLOOKUP(Z386,Data!A:B,2,0)*W386,IF(X386="MAAND",IF(LEFT(Z386,2)="AB",IF(OR(LEFT(Y386,3)="AB ",LEFT(Y386,3)="ABW"),0,VLOOKUP(Z386,Data!A:B,2,0)*W386*VLOOKUP(AJ386,Data!G:H,2,0)*((N386-M386+1)/30.4)),0),0)))))</f>
        <v>399.22697368421052</v>
      </c>
      <c r="AU386" s="62">
        <f t="shared" si="38"/>
        <v>113.56</v>
      </c>
      <c r="AV386" s="62">
        <f t="shared" si="39"/>
        <v>0</v>
      </c>
      <c r="AW386" s="47" t="str">
        <f>IFERROR(VLOOKUP(AS386,Data!M:S,2,0),"nee")</f>
        <v>ja</v>
      </c>
      <c r="AX386" s="63">
        <f>IF(facturen[[#This Row],[TNO gecertificeerd]]="nee",0,VLOOKUP(AS386,Data!M:S,3,0)*(AT386/1000))</f>
        <v>0</v>
      </c>
      <c r="AY386" s="63">
        <f>IF(facturen[[#This Row],[TNO gecertificeerd]]="nee",0,VLOOKUP(AS386,Data!M:S,4,0)*AT386)</f>
        <v>19.961348684210527</v>
      </c>
      <c r="AZ386" s="63">
        <f>IF(facturen[[#This Row],[TNO gecertificeerd]]="nee",0,VLOOKUP(AS386,Data!M:S,5,0)*AT386)</f>
        <v>143.72171052631577</v>
      </c>
      <c r="BA386" s="63">
        <f>IF(facturen[[#This Row],[TNO gecertificeerd]]="nee",0,VLOOKUP(AS386,Data!M:S,6,0)*AT386)</f>
        <v>147.71398026315788</v>
      </c>
      <c r="BB386" s="63">
        <f>IF(facturen[[#This Row],[TNO gecertificeerd]]="nee",0,VLOOKUP(AS386,Data!M:S,7,0)*AT386)</f>
        <v>87.829934210526318</v>
      </c>
    </row>
    <row r="387" spans="1:54" x14ac:dyDescent="0.2">
      <c r="A387">
        <v>474431</v>
      </c>
      <c r="B387">
        <v>474443</v>
      </c>
      <c r="C387" t="s">
        <v>98</v>
      </c>
      <c r="D387" t="s">
        <v>257</v>
      </c>
      <c r="E387" t="s">
        <v>56</v>
      </c>
      <c r="F387">
        <v>1</v>
      </c>
      <c r="G387" t="s">
        <v>98</v>
      </c>
      <c r="H387" t="s">
        <v>99</v>
      </c>
      <c r="I387" t="s">
        <v>100</v>
      </c>
      <c r="J387" t="s">
        <v>59</v>
      </c>
      <c r="K387" t="s">
        <v>738</v>
      </c>
      <c r="L387" t="s">
        <v>345</v>
      </c>
      <c r="M387" s="57">
        <v>44348</v>
      </c>
      <c r="N387" s="57">
        <v>44377</v>
      </c>
      <c r="O387" t="s">
        <v>102</v>
      </c>
      <c r="P387">
        <v>1601010</v>
      </c>
      <c r="Q387" t="s">
        <v>465</v>
      </c>
      <c r="R387">
        <v>200301</v>
      </c>
      <c r="S387"/>
      <c r="T387" t="s">
        <v>467</v>
      </c>
      <c r="U387"/>
      <c r="V387" t="s">
        <v>94</v>
      </c>
      <c r="W387">
        <v>1</v>
      </c>
      <c r="X387" t="s">
        <v>625</v>
      </c>
      <c r="Y387" t="s">
        <v>626</v>
      </c>
      <c r="Z387" t="s">
        <v>627</v>
      </c>
      <c r="AA387" t="s">
        <v>68</v>
      </c>
      <c r="AB387" t="s">
        <v>69</v>
      </c>
      <c r="AC387" t="s">
        <v>70</v>
      </c>
      <c r="AD387">
        <v>10</v>
      </c>
      <c r="AE387" t="s">
        <v>628</v>
      </c>
      <c r="AF387">
        <v>113.56</v>
      </c>
      <c r="AG387">
        <v>113.56</v>
      </c>
      <c r="AH387">
        <v>1004542502</v>
      </c>
      <c r="AI387">
        <v>800100</v>
      </c>
      <c r="AJ387" t="s">
        <v>629</v>
      </c>
      <c r="AK387" t="s">
        <v>690</v>
      </c>
      <c r="AL387" t="s">
        <v>72</v>
      </c>
      <c r="AM387" t="s">
        <v>73</v>
      </c>
      <c r="AN387" s="1"/>
      <c r="AO387" s="59">
        <f t="shared" si="35"/>
        <v>6</v>
      </c>
      <c r="AP387" s="59" t="str">
        <f>VLOOKUP(AO387,Data!J:K,2,0)</f>
        <v>Juni</v>
      </c>
      <c r="AQ387" s="59">
        <f t="shared" si="36"/>
        <v>2</v>
      </c>
      <c r="AR387" s="60">
        <f t="shared" si="37"/>
        <v>2021</v>
      </c>
      <c r="AS387" s="60" t="str">
        <f>VLOOKUP(AD387,Data!D:E,2,0)</f>
        <v>Afval/Restafval</v>
      </c>
      <c r="AT387" s="61">
        <f>IF(X387="TON",IF(OR(LEFT(Z387,2)="TO",LEFT(Y387,2)="HA",Y387="TV ALG TON",Y387="AFVALBEL-TON",Y387="TANKW1-TON"),0,W387*1000),IF(OR(X387="KG",X387="LTR"),IF(OR(LEFT(Y387,2)="R ",LEFT(Y387,2)="HA",LEFT(Y387,2)="VK",LEFT(Z387,2)="TO"),0,W387),IF(X387="M3",VLOOKUP(Z387,Data!A:B,2,0)*W387,IF(AND(OR(X387="KEER",X387="STUK"),OR(LEFT(Y387,2)="LE",LEFT(Y387,2)="EL",LEFT(Y387,2)="LV")),VLOOKUP(Z387,Data!A:B,2,0)*W387,IF(X387="MAAND",IF(LEFT(Z387,2)="AB",IF(OR(LEFT(Y387,3)="AB ",LEFT(Y387,3)="ABW"),0,VLOOKUP(Z387,Data!A:B,2,0)*W387*VLOOKUP(AJ387,Data!G:H,2,0)*((N387-M387+1)/30.4)),0),0)))))</f>
        <v>386.3486842105263</v>
      </c>
      <c r="AU387" s="62">
        <f t="shared" si="38"/>
        <v>113.56</v>
      </c>
      <c r="AV387" s="62">
        <f t="shared" si="39"/>
        <v>0</v>
      </c>
      <c r="AW387" s="47" t="str">
        <f>IFERROR(VLOOKUP(AS387,Data!M:S,2,0),"nee")</f>
        <v>ja</v>
      </c>
      <c r="AX387" s="63">
        <f>IF(facturen[[#This Row],[TNO gecertificeerd]]="nee",0,VLOOKUP(AS387,Data!M:S,3,0)*(AT387/1000))</f>
        <v>0</v>
      </c>
      <c r="AY387" s="63">
        <f>IF(facturen[[#This Row],[TNO gecertificeerd]]="nee",0,VLOOKUP(AS387,Data!M:S,4,0)*AT387)</f>
        <v>19.317434210526315</v>
      </c>
      <c r="AZ387" s="63">
        <f>IF(facturen[[#This Row],[TNO gecertificeerd]]="nee",0,VLOOKUP(AS387,Data!M:S,5,0)*AT387)</f>
        <v>139.08552631578945</v>
      </c>
      <c r="BA387" s="63">
        <f>IF(facturen[[#This Row],[TNO gecertificeerd]]="nee",0,VLOOKUP(AS387,Data!M:S,6,0)*AT387)</f>
        <v>142.94901315789474</v>
      </c>
      <c r="BB387" s="63">
        <f>IF(facturen[[#This Row],[TNO gecertificeerd]]="nee",0,VLOOKUP(AS387,Data!M:S,7,0)*AT387)</f>
        <v>84.99671052631578</v>
      </c>
    </row>
    <row r="388" spans="1:54" x14ac:dyDescent="0.2">
      <c r="A388">
        <v>474431</v>
      </c>
      <c r="B388">
        <v>474443</v>
      </c>
      <c r="C388" t="s">
        <v>98</v>
      </c>
      <c r="D388" t="s">
        <v>257</v>
      </c>
      <c r="E388" t="s">
        <v>56</v>
      </c>
      <c r="F388">
        <v>1</v>
      </c>
      <c r="G388" t="s">
        <v>98</v>
      </c>
      <c r="H388" t="s">
        <v>99</v>
      </c>
      <c r="I388" t="s">
        <v>100</v>
      </c>
      <c r="J388" t="s">
        <v>59</v>
      </c>
      <c r="K388" t="s">
        <v>738</v>
      </c>
      <c r="L388" t="s">
        <v>345</v>
      </c>
      <c r="M388" s="57">
        <v>44378</v>
      </c>
      <c r="N388" s="57">
        <v>44408</v>
      </c>
      <c r="O388" t="s">
        <v>102</v>
      </c>
      <c r="P388">
        <v>1601010</v>
      </c>
      <c r="Q388" t="s">
        <v>465</v>
      </c>
      <c r="R388">
        <v>200301</v>
      </c>
      <c r="S388"/>
      <c r="T388" t="s">
        <v>467</v>
      </c>
      <c r="U388"/>
      <c r="V388" t="s">
        <v>94</v>
      </c>
      <c r="W388">
        <v>1</v>
      </c>
      <c r="X388" t="s">
        <v>625</v>
      </c>
      <c r="Y388" t="s">
        <v>626</v>
      </c>
      <c r="Z388" t="s">
        <v>627</v>
      </c>
      <c r="AA388" t="s">
        <v>68</v>
      </c>
      <c r="AB388" t="s">
        <v>69</v>
      </c>
      <c r="AC388" t="s">
        <v>70</v>
      </c>
      <c r="AD388">
        <v>10</v>
      </c>
      <c r="AE388" t="s">
        <v>628</v>
      </c>
      <c r="AF388">
        <v>113.56</v>
      </c>
      <c r="AG388">
        <v>113.56</v>
      </c>
      <c r="AH388">
        <v>1004659075</v>
      </c>
      <c r="AI388">
        <v>800100</v>
      </c>
      <c r="AJ388" t="s">
        <v>629</v>
      </c>
      <c r="AK388" t="s">
        <v>691</v>
      </c>
      <c r="AL388" t="s">
        <v>72</v>
      </c>
      <c r="AM388" t="s">
        <v>73</v>
      </c>
      <c r="AN388" s="1"/>
      <c r="AO388" s="59">
        <f t="shared" si="35"/>
        <v>7</v>
      </c>
      <c r="AP388" s="59" t="str">
        <f>VLOOKUP(AO388,Data!J:K,2,0)</f>
        <v>Juli</v>
      </c>
      <c r="AQ388" s="59">
        <f t="shared" si="36"/>
        <v>3</v>
      </c>
      <c r="AR388" s="60">
        <f t="shared" si="37"/>
        <v>2021</v>
      </c>
      <c r="AS388" s="60" t="str">
        <f>VLOOKUP(AD388,Data!D:E,2,0)</f>
        <v>Afval/Restafval</v>
      </c>
      <c r="AT388" s="61">
        <f>IF(X388="TON",IF(OR(LEFT(Z388,2)="TO",LEFT(Y388,2)="HA",Y388="TV ALG TON",Y388="AFVALBEL-TON",Y388="TANKW1-TON"),0,W388*1000),IF(OR(X388="KG",X388="LTR"),IF(OR(LEFT(Y388,2)="R ",LEFT(Y388,2)="HA",LEFT(Y388,2)="VK",LEFT(Z388,2)="TO"),0,W388),IF(X388="M3",VLOOKUP(Z388,Data!A:B,2,0)*W388,IF(AND(OR(X388="KEER",X388="STUK"),OR(LEFT(Y388,2)="LE",LEFT(Y388,2)="EL",LEFT(Y388,2)="LV")),VLOOKUP(Z388,Data!A:B,2,0)*W388,IF(X388="MAAND",IF(LEFT(Z388,2)="AB",IF(OR(LEFT(Y388,3)="AB ",LEFT(Y388,3)="ABW"),0,VLOOKUP(Z388,Data!A:B,2,0)*W388*VLOOKUP(AJ388,Data!G:H,2,0)*((N388-M388+1)/30.4)),0),0)))))</f>
        <v>399.22697368421052</v>
      </c>
      <c r="AU388" s="62">
        <f t="shared" si="38"/>
        <v>113.56</v>
      </c>
      <c r="AV388" s="62">
        <f t="shared" si="39"/>
        <v>0</v>
      </c>
      <c r="AW388" s="47" t="str">
        <f>IFERROR(VLOOKUP(AS388,Data!M:S,2,0),"nee")</f>
        <v>ja</v>
      </c>
      <c r="AX388" s="63">
        <f>IF(facturen[[#This Row],[TNO gecertificeerd]]="nee",0,VLOOKUP(AS388,Data!M:S,3,0)*(AT388/1000))</f>
        <v>0</v>
      </c>
      <c r="AY388" s="63">
        <f>IF(facturen[[#This Row],[TNO gecertificeerd]]="nee",0,VLOOKUP(AS388,Data!M:S,4,0)*AT388)</f>
        <v>19.961348684210527</v>
      </c>
      <c r="AZ388" s="63">
        <f>IF(facturen[[#This Row],[TNO gecertificeerd]]="nee",0,VLOOKUP(AS388,Data!M:S,5,0)*AT388)</f>
        <v>143.72171052631577</v>
      </c>
      <c r="BA388" s="63">
        <f>IF(facturen[[#This Row],[TNO gecertificeerd]]="nee",0,VLOOKUP(AS388,Data!M:S,6,0)*AT388)</f>
        <v>147.71398026315788</v>
      </c>
      <c r="BB388" s="63">
        <f>IF(facturen[[#This Row],[TNO gecertificeerd]]="nee",0,VLOOKUP(AS388,Data!M:S,7,0)*AT388)</f>
        <v>87.829934210526318</v>
      </c>
    </row>
    <row r="389" spans="1:54" x14ac:dyDescent="0.2">
      <c r="A389">
        <v>474431</v>
      </c>
      <c r="B389">
        <v>474443</v>
      </c>
      <c r="C389" t="s">
        <v>98</v>
      </c>
      <c r="D389" t="s">
        <v>257</v>
      </c>
      <c r="E389" t="s">
        <v>56</v>
      </c>
      <c r="F389">
        <v>1</v>
      </c>
      <c r="G389" t="s">
        <v>98</v>
      </c>
      <c r="H389" t="s">
        <v>99</v>
      </c>
      <c r="I389" t="s">
        <v>100</v>
      </c>
      <c r="J389" t="s">
        <v>59</v>
      </c>
      <c r="K389" t="s">
        <v>738</v>
      </c>
      <c r="L389" t="s">
        <v>345</v>
      </c>
      <c r="M389" s="57">
        <v>44409</v>
      </c>
      <c r="N389" s="57">
        <v>44439</v>
      </c>
      <c r="O389" t="s">
        <v>102</v>
      </c>
      <c r="P389">
        <v>1601010</v>
      </c>
      <c r="Q389" t="s">
        <v>465</v>
      </c>
      <c r="R389">
        <v>200301</v>
      </c>
      <c r="S389"/>
      <c r="T389" t="s">
        <v>467</v>
      </c>
      <c r="U389"/>
      <c r="V389" t="s">
        <v>94</v>
      </c>
      <c r="W389">
        <v>1</v>
      </c>
      <c r="X389" t="s">
        <v>625</v>
      </c>
      <c r="Y389" t="s">
        <v>626</v>
      </c>
      <c r="Z389" t="s">
        <v>627</v>
      </c>
      <c r="AA389" t="s">
        <v>68</v>
      </c>
      <c r="AB389" t="s">
        <v>69</v>
      </c>
      <c r="AC389" t="s">
        <v>70</v>
      </c>
      <c r="AD389">
        <v>10</v>
      </c>
      <c r="AE389" t="s">
        <v>628</v>
      </c>
      <c r="AF389">
        <v>113.56</v>
      </c>
      <c r="AG389">
        <v>113.56</v>
      </c>
      <c r="AH389">
        <v>1004731850</v>
      </c>
      <c r="AI389">
        <v>800100</v>
      </c>
      <c r="AJ389" t="s">
        <v>629</v>
      </c>
      <c r="AK389" t="s">
        <v>692</v>
      </c>
      <c r="AL389" t="s">
        <v>72</v>
      </c>
      <c r="AM389" t="s">
        <v>73</v>
      </c>
      <c r="AN389" s="1"/>
      <c r="AO389" s="59">
        <f t="shared" si="35"/>
        <v>8</v>
      </c>
      <c r="AP389" s="59" t="str">
        <f>VLOOKUP(AO389,Data!J:K,2,0)</f>
        <v>Augustus</v>
      </c>
      <c r="AQ389" s="59">
        <f t="shared" si="36"/>
        <v>3</v>
      </c>
      <c r="AR389" s="60">
        <f t="shared" si="37"/>
        <v>2021</v>
      </c>
      <c r="AS389" s="60" t="str">
        <f>VLOOKUP(AD389,Data!D:E,2,0)</f>
        <v>Afval/Restafval</v>
      </c>
      <c r="AT389" s="61">
        <f>IF(X389="TON",IF(OR(LEFT(Z389,2)="TO",LEFT(Y389,2)="HA",Y389="TV ALG TON",Y389="AFVALBEL-TON",Y389="TANKW1-TON"),0,W389*1000),IF(OR(X389="KG",X389="LTR"),IF(OR(LEFT(Y389,2)="R ",LEFT(Y389,2)="HA",LEFT(Y389,2)="VK",LEFT(Z389,2)="TO"),0,W389),IF(X389="M3",VLOOKUP(Z389,Data!A:B,2,0)*W389,IF(AND(OR(X389="KEER",X389="STUK"),OR(LEFT(Y389,2)="LE",LEFT(Y389,2)="EL",LEFT(Y389,2)="LV")),VLOOKUP(Z389,Data!A:B,2,0)*W389,IF(X389="MAAND",IF(LEFT(Z389,2)="AB",IF(OR(LEFT(Y389,3)="AB ",LEFT(Y389,3)="ABW"),0,VLOOKUP(Z389,Data!A:B,2,0)*W389*VLOOKUP(AJ389,Data!G:H,2,0)*((N389-M389+1)/30.4)),0),0)))))</f>
        <v>399.22697368421052</v>
      </c>
      <c r="AU389" s="62">
        <f t="shared" si="38"/>
        <v>113.56</v>
      </c>
      <c r="AV389" s="62">
        <f t="shared" si="39"/>
        <v>0</v>
      </c>
      <c r="AW389" s="47" t="str">
        <f>IFERROR(VLOOKUP(AS389,Data!M:S,2,0),"nee")</f>
        <v>ja</v>
      </c>
      <c r="AX389" s="63">
        <f>IF(facturen[[#This Row],[TNO gecertificeerd]]="nee",0,VLOOKUP(AS389,Data!M:S,3,0)*(AT389/1000))</f>
        <v>0</v>
      </c>
      <c r="AY389" s="63">
        <f>IF(facturen[[#This Row],[TNO gecertificeerd]]="nee",0,VLOOKUP(AS389,Data!M:S,4,0)*AT389)</f>
        <v>19.961348684210527</v>
      </c>
      <c r="AZ389" s="63">
        <f>IF(facturen[[#This Row],[TNO gecertificeerd]]="nee",0,VLOOKUP(AS389,Data!M:S,5,0)*AT389)</f>
        <v>143.72171052631577</v>
      </c>
      <c r="BA389" s="63">
        <f>IF(facturen[[#This Row],[TNO gecertificeerd]]="nee",0,VLOOKUP(AS389,Data!M:S,6,0)*AT389)</f>
        <v>147.71398026315788</v>
      </c>
      <c r="BB389" s="63">
        <f>IF(facturen[[#This Row],[TNO gecertificeerd]]="nee",0,VLOOKUP(AS389,Data!M:S,7,0)*AT389)</f>
        <v>87.829934210526318</v>
      </c>
    </row>
    <row r="390" spans="1:54" x14ac:dyDescent="0.2">
      <c r="A390">
        <v>474431</v>
      </c>
      <c r="B390">
        <v>474443</v>
      </c>
      <c r="C390" t="s">
        <v>98</v>
      </c>
      <c r="D390" t="s">
        <v>257</v>
      </c>
      <c r="E390" t="s">
        <v>56</v>
      </c>
      <c r="F390">
        <v>1</v>
      </c>
      <c r="G390" t="s">
        <v>98</v>
      </c>
      <c r="H390" t="s">
        <v>99</v>
      </c>
      <c r="I390" t="s">
        <v>100</v>
      </c>
      <c r="J390" t="s">
        <v>59</v>
      </c>
      <c r="K390" t="s">
        <v>738</v>
      </c>
      <c r="L390" t="s">
        <v>345</v>
      </c>
      <c r="M390" s="57">
        <v>44440</v>
      </c>
      <c r="N390" s="57">
        <v>44469</v>
      </c>
      <c r="O390" t="s">
        <v>102</v>
      </c>
      <c r="P390">
        <v>1601010</v>
      </c>
      <c r="Q390" t="s">
        <v>465</v>
      </c>
      <c r="R390">
        <v>200301</v>
      </c>
      <c r="S390"/>
      <c r="T390" t="s">
        <v>467</v>
      </c>
      <c r="U390"/>
      <c r="V390" t="s">
        <v>94</v>
      </c>
      <c r="W390">
        <v>1</v>
      </c>
      <c r="X390" t="s">
        <v>625</v>
      </c>
      <c r="Y390" t="s">
        <v>626</v>
      </c>
      <c r="Z390" t="s">
        <v>627</v>
      </c>
      <c r="AA390" t="s">
        <v>68</v>
      </c>
      <c r="AB390" t="s">
        <v>69</v>
      </c>
      <c r="AC390" t="s">
        <v>70</v>
      </c>
      <c r="AD390">
        <v>10</v>
      </c>
      <c r="AE390" t="s">
        <v>628</v>
      </c>
      <c r="AF390">
        <v>113.56</v>
      </c>
      <c r="AG390">
        <v>113.56</v>
      </c>
      <c r="AH390">
        <v>1004806489</v>
      </c>
      <c r="AI390">
        <v>800100</v>
      </c>
      <c r="AJ390" t="s">
        <v>629</v>
      </c>
      <c r="AK390" t="s">
        <v>693</v>
      </c>
      <c r="AL390" t="s">
        <v>72</v>
      </c>
      <c r="AM390" t="s">
        <v>73</v>
      </c>
      <c r="AN390" s="1"/>
      <c r="AO390" s="59">
        <f t="shared" si="35"/>
        <v>9</v>
      </c>
      <c r="AP390" s="59" t="str">
        <f>VLOOKUP(AO390,Data!J:K,2,0)</f>
        <v>September</v>
      </c>
      <c r="AQ390" s="59">
        <f t="shared" si="36"/>
        <v>3</v>
      </c>
      <c r="AR390" s="60">
        <f t="shared" si="37"/>
        <v>2021</v>
      </c>
      <c r="AS390" s="60" t="str">
        <f>VLOOKUP(AD390,Data!D:E,2,0)</f>
        <v>Afval/Restafval</v>
      </c>
      <c r="AT390" s="61">
        <f>IF(X390="TON",IF(OR(LEFT(Z390,2)="TO",LEFT(Y390,2)="HA",Y390="TV ALG TON",Y390="AFVALBEL-TON",Y390="TANKW1-TON"),0,W390*1000),IF(OR(X390="KG",X390="LTR"),IF(OR(LEFT(Y390,2)="R ",LEFT(Y390,2)="HA",LEFT(Y390,2)="VK",LEFT(Z390,2)="TO"),0,W390),IF(X390="M3",VLOOKUP(Z390,Data!A:B,2,0)*W390,IF(AND(OR(X390="KEER",X390="STUK"),OR(LEFT(Y390,2)="LE",LEFT(Y390,2)="EL",LEFT(Y390,2)="LV")),VLOOKUP(Z390,Data!A:B,2,0)*W390,IF(X390="MAAND",IF(LEFT(Z390,2)="AB",IF(OR(LEFT(Y390,3)="AB ",LEFT(Y390,3)="ABW"),0,VLOOKUP(Z390,Data!A:B,2,0)*W390*VLOOKUP(AJ390,Data!G:H,2,0)*((N390-M390+1)/30.4)),0),0)))))</f>
        <v>386.3486842105263</v>
      </c>
      <c r="AU390" s="62">
        <f t="shared" si="38"/>
        <v>113.56</v>
      </c>
      <c r="AV390" s="62">
        <f t="shared" si="39"/>
        <v>0</v>
      </c>
      <c r="AW390" s="47" t="str">
        <f>IFERROR(VLOOKUP(AS390,Data!M:S,2,0),"nee")</f>
        <v>ja</v>
      </c>
      <c r="AX390" s="63">
        <f>IF(facturen[[#This Row],[TNO gecertificeerd]]="nee",0,VLOOKUP(AS390,Data!M:S,3,0)*(AT390/1000))</f>
        <v>0</v>
      </c>
      <c r="AY390" s="63">
        <f>IF(facturen[[#This Row],[TNO gecertificeerd]]="nee",0,VLOOKUP(AS390,Data!M:S,4,0)*AT390)</f>
        <v>19.317434210526315</v>
      </c>
      <c r="AZ390" s="63">
        <f>IF(facturen[[#This Row],[TNO gecertificeerd]]="nee",0,VLOOKUP(AS390,Data!M:S,5,0)*AT390)</f>
        <v>139.08552631578945</v>
      </c>
      <c r="BA390" s="63">
        <f>IF(facturen[[#This Row],[TNO gecertificeerd]]="nee",0,VLOOKUP(AS390,Data!M:S,6,0)*AT390)</f>
        <v>142.94901315789474</v>
      </c>
      <c r="BB390" s="63">
        <f>IF(facturen[[#This Row],[TNO gecertificeerd]]="nee",0,VLOOKUP(AS390,Data!M:S,7,0)*AT390)</f>
        <v>84.99671052631578</v>
      </c>
    </row>
    <row r="391" spans="1:54" x14ac:dyDescent="0.2">
      <c r="A391">
        <v>474431</v>
      </c>
      <c r="B391">
        <v>474443</v>
      </c>
      <c r="C391" t="s">
        <v>98</v>
      </c>
      <c r="D391" t="s">
        <v>257</v>
      </c>
      <c r="E391" t="s">
        <v>56</v>
      </c>
      <c r="F391">
        <v>1</v>
      </c>
      <c r="G391" t="s">
        <v>98</v>
      </c>
      <c r="H391" t="s">
        <v>99</v>
      </c>
      <c r="I391" t="s">
        <v>100</v>
      </c>
      <c r="J391" t="s">
        <v>59</v>
      </c>
      <c r="K391" t="s">
        <v>738</v>
      </c>
      <c r="L391" t="s">
        <v>345</v>
      </c>
      <c r="M391" s="57">
        <v>44470</v>
      </c>
      <c r="N391" s="57">
        <v>44500</v>
      </c>
      <c r="O391" t="s">
        <v>102</v>
      </c>
      <c r="P391">
        <v>1601010</v>
      </c>
      <c r="Q391" t="s">
        <v>465</v>
      </c>
      <c r="R391">
        <v>200301</v>
      </c>
      <c r="S391"/>
      <c r="T391" t="s">
        <v>467</v>
      </c>
      <c r="U391"/>
      <c r="V391" t="s">
        <v>94</v>
      </c>
      <c r="W391">
        <v>1</v>
      </c>
      <c r="X391" t="s">
        <v>625</v>
      </c>
      <c r="Y391" t="s">
        <v>626</v>
      </c>
      <c r="Z391" t="s">
        <v>627</v>
      </c>
      <c r="AA391" t="s">
        <v>68</v>
      </c>
      <c r="AB391" t="s">
        <v>69</v>
      </c>
      <c r="AC391" t="s">
        <v>70</v>
      </c>
      <c r="AD391">
        <v>10</v>
      </c>
      <c r="AE391" t="s">
        <v>628</v>
      </c>
      <c r="AF391">
        <v>113.56</v>
      </c>
      <c r="AG391">
        <v>113.56</v>
      </c>
      <c r="AH391">
        <v>1004921702</v>
      </c>
      <c r="AI391">
        <v>800100</v>
      </c>
      <c r="AJ391" t="s">
        <v>629</v>
      </c>
      <c r="AK391" t="s">
        <v>694</v>
      </c>
      <c r="AL391" t="s">
        <v>72</v>
      </c>
      <c r="AM391" t="s">
        <v>73</v>
      </c>
      <c r="AN391" s="1"/>
      <c r="AO391" s="59">
        <f t="shared" si="35"/>
        <v>10</v>
      </c>
      <c r="AP391" s="59" t="str">
        <f>VLOOKUP(AO391,Data!J:K,2,0)</f>
        <v>Oktober</v>
      </c>
      <c r="AQ391" s="59">
        <f t="shared" si="36"/>
        <v>4</v>
      </c>
      <c r="AR391" s="60">
        <f t="shared" si="37"/>
        <v>2021</v>
      </c>
      <c r="AS391" s="60" t="str">
        <f>VLOOKUP(AD391,Data!D:E,2,0)</f>
        <v>Afval/Restafval</v>
      </c>
      <c r="AT391" s="61">
        <f>IF(X391="TON",IF(OR(LEFT(Z391,2)="TO",LEFT(Y391,2)="HA",Y391="TV ALG TON",Y391="AFVALBEL-TON",Y391="TANKW1-TON"),0,W391*1000),IF(OR(X391="KG",X391="LTR"),IF(OR(LEFT(Y391,2)="R ",LEFT(Y391,2)="HA",LEFT(Y391,2)="VK",LEFT(Z391,2)="TO"),0,W391),IF(X391="M3",VLOOKUP(Z391,Data!A:B,2,0)*W391,IF(AND(OR(X391="KEER",X391="STUK"),OR(LEFT(Y391,2)="LE",LEFT(Y391,2)="EL",LEFT(Y391,2)="LV")),VLOOKUP(Z391,Data!A:B,2,0)*W391,IF(X391="MAAND",IF(LEFT(Z391,2)="AB",IF(OR(LEFT(Y391,3)="AB ",LEFT(Y391,3)="ABW"),0,VLOOKUP(Z391,Data!A:B,2,0)*W391*VLOOKUP(AJ391,Data!G:H,2,0)*((N391-M391+1)/30.4)),0),0)))))</f>
        <v>399.22697368421052</v>
      </c>
      <c r="AU391" s="62">
        <f t="shared" si="38"/>
        <v>113.56</v>
      </c>
      <c r="AV391" s="62">
        <f t="shared" si="39"/>
        <v>0</v>
      </c>
      <c r="AW391" s="47" t="str">
        <f>IFERROR(VLOOKUP(AS391,Data!M:S,2,0),"nee")</f>
        <v>ja</v>
      </c>
      <c r="AX391" s="63">
        <f>IF(facturen[[#This Row],[TNO gecertificeerd]]="nee",0,VLOOKUP(AS391,Data!M:S,3,0)*(AT391/1000))</f>
        <v>0</v>
      </c>
      <c r="AY391" s="63">
        <f>IF(facturen[[#This Row],[TNO gecertificeerd]]="nee",0,VLOOKUP(AS391,Data!M:S,4,0)*AT391)</f>
        <v>19.961348684210527</v>
      </c>
      <c r="AZ391" s="63">
        <f>IF(facturen[[#This Row],[TNO gecertificeerd]]="nee",0,VLOOKUP(AS391,Data!M:S,5,0)*AT391)</f>
        <v>143.72171052631577</v>
      </c>
      <c r="BA391" s="63">
        <f>IF(facturen[[#This Row],[TNO gecertificeerd]]="nee",0,VLOOKUP(AS391,Data!M:S,6,0)*AT391)</f>
        <v>147.71398026315788</v>
      </c>
      <c r="BB391" s="63">
        <f>IF(facturen[[#This Row],[TNO gecertificeerd]]="nee",0,VLOOKUP(AS391,Data!M:S,7,0)*AT391)</f>
        <v>87.829934210526318</v>
      </c>
    </row>
    <row r="392" spans="1:54" x14ac:dyDescent="0.2">
      <c r="A392">
        <v>474431</v>
      </c>
      <c r="B392">
        <v>474443</v>
      </c>
      <c r="C392" t="s">
        <v>98</v>
      </c>
      <c r="D392" t="s">
        <v>257</v>
      </c>
      <c r="E392" t="s">
        <v>56</v>
      </c>
      <c r="F392">
        <v>1</v>
      </c>
      <c r="G392" t="s">
        <v>98</v>
      </c>
      <c r="H392" t="s">
        <v>99</v>
      </c>
      <c r="I392" t="s">
        <v>100</v>
      </c>
      <c r="J392" t="s">
        <v>59</v>
      </c>
      <c r="K392" t="s">
        <v>738</v>
      </c>
      <c r="L392" t="s">
        <v>345</v>
      </c>
      <c r="M392" s="57">
        <v>44501</v>
      </c>
      <c r="N392" s="57">
        <v>44530</v>
      </c>
      <c r="O392" t="s">
        <v>102</v>
      </c>
      <c r="P392">
        <v>1601010</v>
      </c>
      <c r="Q392" t="s">
        <v>465</v>
      </c>
      <c r="R392">
        <v>200301</v>
      </c>
      <c r="S392"/>
      <c r="T392" t="s">
        <v>467</v>
      </c>
      <c r="U392"/>
      <c r="V392" t="s">
        <v>94</v>
      </c>
      <c r="W392">
        <v>1</v>
      </c>
      <c r="X392" t="s">
        <v>625</v>
      </c>
      <c r="Y392" t="s">
        <v>626</v>
      </c>
      <c r="Z392" t="s">
        <v>627</v>
      </c>
      <c r="AA392" t="s">
        <v>68</v>
      </c>
      <c r="AB392" t="s">
        <v>69</v>
      </c>
      <c r="AC392" t="s">
        <v>70</v>
      </c>
      <c r="AD392">
        <v>10</v>
      </c>
      <c r="AE392" t="s">
        <v>628</v>
      </c>
      <c r="AF392">
        <v>113.56</v>
      </c>
      <c r="AG392">
        <v>113.56</v>
      </c>
      <c r="AH392">
        <v>1005004563</v>
      </c>
      <c r="AI392">
        <v>800100</v>
      </c>
      <c r="AJ392" t="s">
        <v>629</v>
      </c>
      <c r="AK392" t="s">
        <v>695</v>
      </c>
      <c r="AL392" t="s">
        <v>72</v>
      </c>
      <c r="AM392" t="s">
        <v>73</v>
      </c>
      <c r="AN392" s="1"/>
      <c r="AO392" s="59">
        <f t="shared" si="35"/>
        <v>11</v>
      </c>
      <c r="AP392" s="59" t="str">
        <f>VLOOKUP(AO392,Data!J:K,2,0)</f>
        <v>November</v>
      </c>
      <c r="AQ392" s="59">
        <f t="shared" si="36"/>
        <v>4</v>
      </c>
      <c r="AR392" s="60">
        <f t="shared" si="37"/>
        <v>2021</v>
      </c>
      <c r="AS392" s="60" t="str">
        <f>VLOOKUP(AD392,Data!D:E,2,0)</f>
        <v>Afval/Restafval</v>
      </c>
      <c r="AT392" s="61">
        <f>IF(X392="TON",IF(OR(LEFT(Z392,2)="TO",LEFT(Y392,2)="HA",Y392="TV ALG TON",Y392="AFVALBEL-TON",Y392="TANKW1-TON"),0,W392*1000),IF(OR(X392="KG",X392="LTR"),IF(OR(LEFT(Y392,2)="R ",LEFT(Y392,2)="HA",LEFT(Y392,2)="VK",LEFT(Z392,2)="TO"),0,W392),IF(X392="M3",VLOOKUP(Z392,Data!A:B,2,0)*W392,IF(AND(OR(X392="KEER",X392="STUK"),OR(LEFT(Y392,2)="LE",LEFT(Y392,2)="EL",LEFT(Y392,2)="LV")),VLOOKUP(Z392,Data!A:B,2,0)*W392,IF(X392="MAAND",IF(LEFT(Z392,2)="AB",IF(OR(LEFT(Y392,3)="AB ",LEFT(Y392,3)="ABW"),0,VLOOKUP(Z392,Data!A:B,2,0)*W392*VLOOKUP(AJ392,Data!G:H,2,0)*((N392-M392+1)/30.4)),0),0)))))</f>
        <v>386.3486842105263</v>
      </c>
      <c r="AU392" s="62">
        <f t="shared" si="38"/>
        <v>113.56</v>
      </c>
      <c r="AV392" s="62">
        <f t="shared" si="39"/>
        <v>0</v>
      </c>
      <c r="AW392" s="47" t="str">
        <f>IFERROR(VLOOKUP(AS392,Data!M:S,2,0),"nee")</f>
        <v>ja</v>
      </c>
      <c r="AX392" s="63">
        <f>IF(facturen[[#This Row],[TNO gecertificeerd]]="nee",0,VLOOKUP(AS392,Data!M:S,3,0)*(AT392/1000))</f>
        <v>0</v>
      </c>
      <c r="AY392" s="63">
        <f>IF(facturen[[#This Row],[TNO gecertificeerd]]="nee",0,VLOOKUP(AS392,Data!M:S,4,0)*AT392)</f>
        <v>19.317434210526315</v>
      </c>
      <c r="AZ392" s="63">
        <f>IF(facturen[[#This Row],[TNO gecertificeerd]]="nee",0,VLOOKUP(AS392,Data!M:S,5,0)*AT392)</f>
        <v>139.08552631578945</v>
      </c>
      <c r="BA392" s="63">
        <f>IF(facturen[[#This Row],[TNO gecertificeerd]]="nee",0,VLOOKUP(AS392,Data!M:S,6,0)*AT392)</f>
        <v>142.94901315789474</v>
      </c>
      <c r="BB392" s="63">
        <f>IF(facturen[[#This Row],[TNO gecertificeerd]]="nee",0,VLOOKUP(AS392,Data!M:S,7,0)*AT392)</f>
        <v>84.99671052631578</v>
      </c>
    </row>
    <row r="393" spans="1:54" x14ac:dyDescent="0.2">
      <c r="A393">
        <v>474431</v>
      </c>
      <c r="B393">
        <v>474443</v>
      </c>
      <c r="C393" t="s">
        <v>98</v>
      </c>
      <c r="D393" t="s">
        <v>257</v>
      </c>
      <c r="E393" t="s">
        <v>56</v>
      </c>
      <c r="F393">
        <v>1</v>
      </c>
      <c r="G393" t="s">
        <v>98</v>
      </c>
      <c r="H393" t="s">
        <v>99</v>
      </c>
      <c r="I393" t="s">
        <v>100</v>
      </c>
      <c r="J393" t="s">
        <v>59</v>
      </c>
      <c r="K393" t="s">
        <v>738</v>
      </c>
      <c r="L393" t="s">
        <v>345</v>
      </c>
      <c r="M393" s="57">
        <v>44531</v>
      </c>
      <c r="N393" s="57">
        <v>44561</v>
      </c>
      <c r="O393" t="s">
        <v>102</v>
      </c>
      <c r="P393">
        <v>1601010</v>
      </c>
      <c r="Q393" t="s">
        <v>465</v>
      </c>
      <c r="R393">
        <v>200301</v>
      </c>
      <c r="S393"/>
      <c r="T393" t="s">
        <v>467</v>
      </c>
      <c r="U393"/>
      <c r="V393" t="s">
        <v>94</v>
      </c>
      <c r="W393">
        <v>1</v>
      </c>
      <c r="X393" t="s">
        <v>625</v>
      </c>
      <c r="Y393" t="s">
        <v>626</v>
      </c>
      <c r="Z393" t="s">
        <v>627</v>
      </c>
      <c r="AA393" t="s">
        <v>68</v>
      </c>
      <c r="AB393" t="s">
        <v>69</v>
      </c>
      <c r="AC393" t="s">
        <v>70</v>
      </c>
      <c r="AD393">
        <v>10</v>
      </c>
      <c r="AE393" t="s">
        <v>628</v>
      </c>
      <c r="AF393">
        <v>113.56</v>
      </c>
      <c r="AG393">
        <v>113.56</v>
      </c>
      <c r="AH393">
        <v>1005092394</v>
      </c>
      <c r="AI393">
        <v>800100</v>
      </c>
      <c r="AJ393" t="s">
        <v>629</v>
      </c>
      <c r="AK393" t="s">
        <v>739</v>
      </c>
      <c r="AL393" t="s">
        <v>72</v>
      </c>
      <c r="AM393" t="s">
        <v>73</v>
      </c>
      <c r="AN393" s="1"/>
      <c r="AO393" s="59">
        <f t="shared" si="35"/>
        <v>12</v>
      </c>
      <c r="AP393" s="59" t="str">
        <f>VLOOKUP(AO393,Data!J:K,2,0)</f>
        <v>December</v>
      </c>
      <c r="AQ393" s="59">
        <f t="shared" si="36"/>
        <v>4</v>
      </c>
      <c r="AR393" s="60">
        <f t="shared" si="37"/>
        <v>2021</v>
      </c>
      <c r="AS393" s="60" t="str">
        <f>VLOOKUP(AD393,Data!D:E,2,0)</f>
        <v>Afval/Restafval</v>
      </c>
      <c r="AT393" s="61">
        <f>IF(X393="TON",IF(OR(LEFT(Z393,2)="TO",LEFT(Y393,2)="HA",Y393="TV ALG TON",Y393="AFVALBEL-TON",Y393="TANKW1-TON"),0,W393*1000),IF(OR(X393="KG",X393="LTR"),IF(OR(LEFT(Y393,2)="R ",LEFT(Y393,2)="HA",LEFT(Y393,2)="VK",LEFT(Z393,2)="TO"),0,W393),IF(X393="M3",VLOOKUP(Z393,Data!A:B,2,0)*W393,IF(AND(OR(X393="KEER",X393="STUK"),OR(LEFT(Y393,2)="LE",LEFT(Y393,2)="EL",LEFT(Y393,2)="LV")),VLOOKUP(Z393,Data!A:B,2,0)*W393,IF(X393="MAAND",IF(LEFT(Z393,2)="AB",IF(OR(LEFT(Y393,3)="AB ",LEFT(Y393,3)="ABW"),0,VLOOKUP(Z393,Data!A:B,2,0)*W393*VLOOKUP(AJ393,Data!G:H,2,0)*((N393-M393+1)/30.4)),0),0)))))</f>
        <v>399.22697368421052</v>
      </c>
      <c r="AU393" s="62">
        <f t="shared" si="38"/>
        <v>113.56</v>
      </c>
      <c r="AV393" s="62">
        <f t="shared" si="39"/>
        <v>0</v>
      </c>
      <c r="AW393" s="47" t="str">
        <f>IFERROR(VLOOKUP(AS393,Data!M:S,2,0),"nee")</f>
        <v>ja</v>
      </c>
      <c r="AX393" s="63">
        <f>IF(facturen[[#This Row],[TNO gecertificeerd]]="nee",0,VLOOKUP(AS393,Data!M:S,3,0)*(AT393/1000))</f>
        <v>0</v>
      </c>
      <c r="AY393" s="63">
        <f>IF(facturen[[#This Row],[TNO gecertificeerd]]="nee",0,VLOOKUP(AS393,Data!M:S,4,0)*AT393)</f>
        <v>19.961348684210527</v>
      </c>
      <c r="AZ393" s="63">
        <f>IF(facturen[[#This Row],[TNO gecertificeerd]]="nee",0,VLOOKUP(AS393,Data!M:S,5,0)*AT393)</f>
        <v>143.72171052631577</v>
      </c>
      <c r="BA393" s="63">
        <f>IF(facturen[[#This Row],[TNO gecertificeerd]]="nee",0,VLOOKUP(AS393,Data!M:S,6,0)*AT393)</f>
        <v>147.71398026315788</v>
      </c>
      <c r="BB393" s="63">
        <f>IF(facturen[[#This Row],[TNO gecertificeerd]]="nee",0,VLOOKUP(AS393,Data!M:S,7,0)*AT393)</f>
        <v>87.829934210526318</v>
      </c>
    </row>
    <row r="394" spans="1:54" x14ac:dyDescent="0.2">
      <c r="A394">
        <v>474431</v>
      </c>
      <c r="B394">
        <v>474443</v>
      </c>
      <c r="C394" t="s">
        <v>98</v>
      </c>
      <c r="D394" t="s">
        <v>257</v>
      </c>
      <c r="E394" t="s">
        <v>56</v>
      </c>
      <c r="F394">
        <v>1</v>
      </c>
      <c r="G394" t="s">
        <v>98</v>
      </c>
      <c r="H394" t="s">
        <v>99</v>
      </c>
      <c r="I394" t="s">
        <v>100</v>
      </c>
      <c r="J394" t="s">
        <v>59</v>
      </c>
      <c r="K394" t="s">
        <v>738</v>
      </c>
      <c r="L394" t="s">
        <v>345</v>
      </c>
      <c r="M394" s="57">
        <v>44166</v>
      </c>
      <c r="N394" s="57">
        <v>44196</v>
      </c>
      <c r="O394" t="s">
        <v>102</v>
      </c>
      <c r="P394">
        <v>101100</v>
      </c>
      <c r="Q394" t="s">
        <v>303</v>
      </c>
      <c r="R394">
        <v>200301</v>
      </c>
      <c r="S394"/>
      <c r="T394" t="s">
        <v>304</v>
      </c>
      <c r="U394"/>
      <c r="V394" t="s">
        <v>94</v>
      </c>
      <c r="W394">
        <v>1</v>
      </c>
      <c r="X394" t="s">
        <v>625</v>
      </c>
      <c r="Y394" t="s">
        <v>626</v>
      </c>
      <c r="Z394" t="s">
        <v>627</v>
      </c>
      <c r="AA394" t="s">
        <v>68</v>
      </c>
      <c r="AB394" t="s">
        <v>69</v>
      </c>
      <c r="AC394" t="s">
        <v>70</v>
      </c>
      <c r="AD394">
        <v>10</v>
      </c>
      <c r="AE394" t="s">
        <v>628</v>
      </c>
      <c r="AF394">
        <v>113.56</v>
      </c>
      <c r="AG394">
        <v>113.56</v>
      </c>
      <c r="AH394">
        <v>1004194254</v>
      </c>
      <c r="AI394">
        <v>800100</v>
      </c>
      <c r="AJ394" t="s">
        <v>629</v>
      </c>
      <c r="AK394" t="s">
        <v>350</v>
      </c>
      <c r="AL394" t="s">
        <v>72</v>
      </c>
      <c r="AM394" t="s">
        <v>73</v>
      </c>
      <c r="AN394" s="1"/>
      <c r="AO394" s="59">
        <f t="shared" si="35"/>
        <v>12</v>
      </c>
      <c r="AP394" s="59" t="str">
        <f>VLOOKUP(AO394,Data!J:K,2,0)</f>
        <v>December</v>
      </c>
      <c r="AQ394" s="59">
        <f t="shared" si="36"/>
        <v>4</v>
      </c>
      <c r="AR394" s="60">
        <f t="shared" si="37"/>
        <v>2020</v>
      </c>
      <c r="AS394" s="60" t="str">
        <f>VLOOKUP(AD394,Data!D:E,2,0)</f>
        <v>Afval/Restafval</v>
      </c>
      <c r="AT394" s="61">
        <f>IF(X394="TON",IF(OR(LEFT(Z394,2)="TO",LEFT(Y394,2)="HA",Y394="TV ALG TON",Y394="AFVALBEL-TON",Y394="TANKW1-TON"),0,W394*1000),IF(OR(X394="KG",X394="LTR"),IF(OR(LEFT(Y394,2)="R ",LEFT(Y394,2)="HA",LEFT(Y394,2)="VK",LEFT(Z394,2)="TO"),0,W394),IF(X394="M3",VLOOKUP(Z394,Data!A:B,2,0)*W394,IF(AND(OR(X394="KEER",X394="STUK"),OR(LEFT(Y394,2)="LE",LEFT(Y394,2)="EL",LEFT(Y394,2)="LV")),VLOOKUP(Z394,Data!A:B,2,0)*W394,IF(X394="MAAND",IF(LEFT(Z394,2)="AB",IF(OR(LEFT(Y394,3)="AB ",LEFT(Y394,3)="ABW"),0,VLOOKUP(Z394,Data!A:B,2,0)*W394*VLOOKUP(AJ394,Data!G:H,2,0)*((N394-M394+1)/30.4)),0),0)))))</f>
        <v>399.22697368421052</v>
      </c>
      <c r="AU394" s="62">
        <f t="shared" si="38"/>
        <v>113.56</v>
      </c>
      <c r="AV394" s="62">
        <f t="shared" si="39"/>
        <v>0</v>
      </c>
      <c r="AW394" s="47" t="str">
        <f>IFERROR(VLOOKUP(AS394,Data!M:S,2,0),"nee")</f>
        <v>ja</v>
      </c>
      <c r="AX394" s="63">
        <f>IF(facturen[[#This Row],[TNO gecertificeerd]]="nee",0,VLOOKUP(AS394,Data!M:S,3,0)*(AT394/1000))</f>
        <v>0</v>
      </c>
      <c r="AY394" s="63">
        <f>IF(facturen[[#This Row],[TNO gecertificeerd]]="nee",0,VLOOKUP(AS394,Data!M:S,4,0)*AT394)</f>
        <v>19.961348684210527</v>
      </c>
      <c r="AZ394" s="63">
        <f>IF(facturen[[#This Row],[TNO gecertificeerd]]="nee",0,VLOOKUP(AS394,Data!M:S,5,0)*AT394)</f>
        <v>143.72171052631577</v>
      </c>
      <c r="BA394" s="63">
        <f>IF(facturen[[#This Row],[TNO gecertificeerd]]="nee",0,VLOOKUP(AS394,Data!M:S,6,0)*AT394)</f>
        <v>147.71398026315788</v>
      </c>
      <c r="BB394" s="63">
        <f>IF(facturen[[#This Row],[TNO gecertificeerd]]="nee",0,VLOOKUP(AS394,Data!M:S,7,0)*AT394)</f>
        <v>87.829934210526318</v>
      </c>
    </row>
    <row r="395" spans="1:54" x14ac:dyDescent="0.2">
      <c r="A395">
        <v>474431</v>
      </c>
      <c r="B395">
        <v>474443</v>
      </c>
      <c r="C395" t="s">
        <v>98</v>
      </c>
      <c r="D395" t="s">
        <v>257</v>
      </c>
      <c r="E395" t="s">
        <v>56</v>
      </c>
      <c r="F395">
        <v>1</v>
      </c>
      <c r="G395" t="s">
        <v>98</v>
      </c>
      <c r="H395" t="s">
        <v>99</v>
      </c>
      <c r="I395" t="s">
        <v>100</v>
      </c>
      <c r="J395" t="s">
        <v>59</v>
      </c>
      <c r="K395" t="s">
        <v>620</v>
      </c>
      <c r="L395" t="s">
        <v>381</v>
      </c>
      <c r="M395" s="57">
        <v>44197</v>
      </c>
      <c r="N395" s="57">
        <v>44227</v>
      </c>
      <c r="O395" t="s">
        <v>102</v>
      </c>
      <c r="P395">
        <v>1601010</v>
      </c>
      <c r="Q395" t="s">
        <v>465</v>
      </c>
      <c r="R395">
        <v>200301</v>
      </c>
      <c r="S395"/>
      <c r="T395" t="s">
        <v>467</v>
      </c>
      <c r="U395"/>
      <c r="V395" t="s">
        <v>104</v>
      </c>
      <c r="W395">
        <v>1</v>
      </c>
      <c r="X395" t="s">
        <v>625</v>
      </c>
      <c r="Y395" t="s">
        <v>641</v>
      </c>
      <c r="Z395" t="s">
        <v>642</v>
      </c>
      <c r="AA395" t="s">
        <v>68</v>
      </c>
      <c r="AB395" t="s">
        <v>69</v>
      </c>
      <c r="AC395" t="s">
        <v>70</v>
      </c>
      <c r="AD395">
        <v>10</v>
      </c>
      <c r="AE395" t="s">
        <v>643</v>
      </c>
      <c r="AF395">
        <v>105.58</v>
      </c>
      <c r="AG395">
        <v>105.58</v>
      </c>
      <c r="AH395">
        <v>1004195045</v>
      </c>
      <c r="AI395">
        <v>800100</v>
      </c>
      <c r="AJ395" t="s">
        <v>735</v>
      </c>
      <c r="AK395" t="s">
        <v>420</v>
      </c>
      <c r="AL395" t="s">
        <v>72</v>
      </c>
      <c r="AM395" t="s">
        <v>73</v>
      </c>
      <c r="AN395" s="1"/>
      <c r="AO395" s="59">
        <f t="shared" si="35"/>
        <v>1</v>
      </c>
      <c r="AP395" s="59" t="str">
        <f>VLOOKUP(AO395,Data!J:K,2,0)</f>
        <v>Januari</v>
      </c>
      <c r="AQ395" s="59">
        <f t="shared" si="36"/>
        <v>1</v>
      </c>
      <c r="AR395" s="60">
        <f t="shared" si="37"/>
        <v>2021</v>
      </c>
      <c r="AS395" s="60" t="str">
        <f>VLOOKUP(AD395,Data!D:E,2,0)</f>
        <v>Afval/Restafval</v>
      </c>
      <c r="AT395" s="61">
        <f>IF(X395="TON",IF(OR(LEFT(Z395,2)="TO",LEFT(Y395,2)="HA",Y395="TV ALG TON",Y395="AFVALBEL-TON",Y395="TANKW1-TON"),0,W395*1000),IF(OR(X395="KG",X395="LTR"),IF(OR(LEFT(Y395,2)="R ",LEFT(Y395,2)="HA",LEFT(Y395,2)="VK",LEFT(Z395,2)="TO"),0,W395),IF(X395="M3",VLOOKUP(Z395,Data!A:B,2,0)*W395,IF(AND(OR(X395="KEER",X395="STUK"),OR(LEFT(Y395,2)="LE",LEFT(Y395,2)="EL",LEFT(Y395,2)="LV")),VLOOKUP(Z395,Data!A:B,2,0)*W395,IF(X395="MAAND",IF(LEFT(Z395,2)="AB",IF(OR(LEFT(Y395,3)="AB ",LEFT(Y395,3)="ABW"),0,VLOOKUP(Z395,Data!A:B,2,0)*W395*VLOOKUP(AJ395,Data!G:H,2,0)*((N395-M395+1)/30.4)),0),0)))))</f>
        <v>442.56578947368428</v>
      </c>
      <c r="AU395" s="62">
        <f t="shared" si="38"/>
        <v>105.58</v>
      </c>
      <c r="AV395" s="62">
        <f t="shared" si="39"/>
        <v>0</v>
      </c>
      <c r="AW395" s="47" t="str">
        <f>IFERROR(VLOOKUP(AS395,Data!M:S,2,0),"nee")</f>
        <v>ja</v>
      </c>
      <c r="AX395" s="63">
        <f>IF(facturen[[#This Row],[TNO gecertificeerd]]="nee",0,VLOOKUP(AS395,Data!M:S,3,0)*(AT395/1000))</f>
        <v>0</v>
      </c>
      <c r="AY395" s="63">
        <f>IF(facturen[[#This Row],[TNO gecertificeerd]]="nee",0,VLOOKUP(AS395,Data!M:S,4,0)*AT395)</f>
        <v>22.128289473684216</v>
      </c>
      <c r="AZ395" s="63">
        <f>IF(facturen[[#This Row],[TNO gecertificeerd]]="nee",0,VLOOKUP(AS395,Data!M:S,5,0)*AT395)</f>
        <v>159.32368421052632</v>
      </c>
      <c r="BA395" s="63">
        <f>IF(facturen[[#This Row],[TNO gecertificeerd]]="nee",0,VLOOKUP(AS395,Data!M:S,6,0)*AT395)</f>
        <v>163.74934210526317</v>
      </c>
      <c r="BB395" s="63">
        <f>IF(facturen[[#This Row],[TNO gecertificeerd]]="nee",0,VLOOKUP(AS395,Data!M:S,7,0)*AT395)</f>
        <v>97.364473684210537</v>
      </c>
    </row>
    <row r="396" spans="1:54" x14ac:dyDescent="0.2">
      <c r="A396">
        <v>474431</v>
      </c>
      <c r="B396">
        <v>474443</v>
      </c>
      <c r="C396" t="s">
        <v>98</v>
      </c>
      <c r="D396" t="s">
        <v>257</v>
      </c>
      <c r="E396" t="s">
        <v>56</v>
      </c>
      <c r="F396">
        <v>1</v>
      </c>
      <c r="G396" t="s">
        <v>98</v>
      </c>
      <c r="H396" t="s">
        <v>99</v>
      </c>
      <c r="I396" t="s">
        <v>100</v>
      </c>
      <c r="J396" t="s">
        <v>59</v>
      </c>
      <c r="K396" t="s">
        <v>620</v>
      </c>
      <c r="L396" t="s">
        <v>381</v>
      </c>
      <c r="M396" s="57">
        <v>44228</v>
      </c>
      <c r="N396" s="57">
        <v>44255</v>
      </c>
      <c r="O396" t="s">
        <v>102</v>
      </c>
      <c r="P396">
        <v>1601010</v>
      </c>
      <c r="Q396" t="s">
        <v>465</v>
      </c>
      <c r="R396">
        <v>200301</v>
      </c>
      <c r="S396"/>
      <c r="T396" t="s">
        <v>467</v>
      </c>
      <c r="U396"/>
      <c r="V396" t="s">
        <v>104</v>
      </c>
      <c r="W396">
        <v>1</v>
      </c>
      <c r="X396" t="s">
        <v>625</v>
      </c>
      <c r="Y396" t="s">
        <v>641</v>
      </c>
      <c r="Z396" t="s">
        <v>642</v>
      </c>
      <c r="AA396" t="s">
        <v>68</v>
      </c>
      <c r="AB396" t="s">
        <v>69</v>
      </c>
      <c r="AC396" t="s">
        <v>70</v>
      </c>
      <c r="AD396">
        <v>10</v>
      </c>
      <c r="AE396" t="s">
        <v>643</v>
      </c>
      <c r="AF396">
        <v>105.58</v>
      </c>
      <c r="AG396">
        <v>105.58</v>
      </c>
      <c r="AH396">
        <v>1004248111</v>
      </c>
      <c r="AI396">
        <v>800100</v>
      </c>
      <c r="AJ396" t="s">
        <v>735</v>
      </c>
      <c r="AK396" t="s">
        <v>686</v>
      </c>
      <c r="AL396" t="s">
        <v>72</v>
      </c>
      <c r="AM396" t="s">
        <v>73</v>
      </c>
      <c r="AN396" s="1"/>
      <c r="AO396" s="59">
        <f t="shared" si="35"/>
        <v>2</v>
      </c>
      <c r="AP396" s="59" t="str">
        <f>VLOOKUP(AO396,Data!J:K,2,0)</f>
        <v>Februari</v>
      </c>
      <c r="AQ396" s="59">
        <f t="shared" si="36"/>
        <v>1</v>
      </c>
      <c r="AR396" s="60">
        <f t="shared" si="37"/>
        <v>2021</v>
      </c>
      <c r="AS396" s="60" t="str">
        <f>VLOOKUP(AD396,Data!D:E,2,0)</f>
        <v>Afval/Restafval</v>
      </c>
      <c r="AT396" s="61">
        <f>IF(X396="TON",IF(OR(LEFT(Z396,2)="TO",LEFT(Y396,2)="HA",Y396="TV ALG TON",Y396="AFVALBEL-TON",Y396="TANKW1-TON"),0,W396*1000),IF(OR(X396="KG",X396="LTR"),IF(OR(LEFT(Y396,2)="R ",LEFT(Y396,2)="HA",LEFT(Y396,2)="VK",LEFT(Z396,2)="TO"),0,W396),IF(X396="M3",VLOOKUP(Z396,Data!A:B,2,0)*W396,IF(AND(OR(X396="KEER",X396="STUK"),OR(LEFT(Y396,2)="LE",LEFT(Y396,2)="EL",LEFT(Y396,2)="LV")),VLOOKUP(Z396,Data!A:B,2,0)*W396,IF(X396="MAAND",IF(LEFT(Z396,2)="AB",IF(OR(LEFT(Y396,3)="AB ",LEFT(Y396,3)="ABW"),0,VLOOKUP(Z396,Data!A:B,2,0)*W396*VLOOKUP(AJ396,Data!G:H,2,0)*((N396-M396+1)/30.4)),0),0)))))</f>
        <v>399.73684210526318</v>
      </c>
      <c r="AU396" s="62">
        <f t="shared" si="38"/>
        <v>105.58</v>
      </c>
      <c r="AV396" s="62">
        <f t="shared" si="39"/>
        <v>0</v>
      </c>
      <c r="AW396" s="47" t="str">
        <f>IFERROR(VLOOKUP(AS396,Data!M:S,2,0),"nee")</f>
        <v>ja</v>
      </c>
      <c r="AX396" s="63">
        <f>IF(facturen[[#This Row],[TNO gecertificeerd]]="nee",0,VLOOKUP(AS396,Data!M:S,3,0)*(AT396/1000))</f>
        <v>0</v>
      </c>
      <c r="AY396" s="63">
        <f>IF(facturen[[#This Row],[TNO gecertificeerd]]="nee",0,VLOOKUP(AS396,Data!M:S,4,0)*AT396)</f>
        <v>19.986842105263161</v>
      </c>
      <c r="AZ396" s="63">
        <f>IF(facturen[[#This Row],[TNO gecertificeerd]]="nee",0,VLOOKUP(AS396,Data!M:S,5,0)*AT396)</f>
        <v>143.90526315789475</v>
      </c>
      <c r="BA396" s="63">
        <f>IF(facturen[[#This Row],[TNO gecertificeerd]]="nee",0,VLOOKUP(AS396,Data!M:S,6,0)*AT396)</f>
        <v>147.90263157894736</v>
      </c>
      <c r="BB396" s="63">
        <f>IF(facturen[[#This Row],[TNO gecertificeerd]]="nee",0,VLOOKUP(AS396,Data!M:S,7,0)*AT396)</f>
        <v>87.942105263157899</v>
      </c>
    </row>
    <row r="397" spans="1:54" x14ac:dyDescent="0.2">
      <c r="A397">
        <v>474431</v>
      </c>
      <c r="B397">
        <v>474443</v>
      </c>
      <c r="C397" t="s">
        <v>98</v>
      </c>
      <c r="D397" t="s">
        <v>257</v>
      </c>
      <c r="E397" t="s">
        <v>56</v>
      </c>
      <c r="F397">
        <v>1</v>
      </c>
      <c r="G397" t="s">
        <v>98</v>
      </c>
      <c r="H397" t="s">
        <v>99</v>
      </c>
      <c r="I397" t="s">
        <v>100</v>
      </c>
      <c r="J397" t="s">
        <v>59</v>
      </c>
      <c r="K397" t="s">
        <v>620</v>
      </c>
      <c r="L397" t="s">
        <v>381</v>
      </c>
      <c r="M397" s="57">
        <v>44256</v>
      </c>
      <c r="N397" s="57">
        <v>44286</v>
      </c>
      <c r="O397" t="s">
        <v>102</v>
      </c>
      <c r="P397">
        <v>1601010</v>
      </c>
      <c r="Q397" t="s">
        <v>465</v>
      </c>
      <c r="R397">
        <v>200301</v>
      </c>
      <c r="S397"/>
      <c r="T397" t="s">
        <v>467</v>
      </c>
      <c r="U397"/>
      <c r="V397" t="s">
        <v>104</v>
      </c>
      <c r="W397">
        <v>1</v>
      </c>
      <c r="X397" t="s">
        <v>625</v>
      </c>
      <c r="Y397" t="s">
        <v>641</v>
      </c>
      <c r="Z397" t="s">
        <v>642</v>
      </c>
      <c r="AA397" t="s">
        <v>68</v>
      </c>
      <c r="AB397" t="s">
        <v>69</v>
      </c>
      <c r="AC397" t="s">
        <v>70</v>
      </c>
      <c r="AD397">
        <v>10</v>
      </c>
      <c r="AE397" t="s">
        <v>643</v>
      </c>
      <c r="AF397">
        <v>105.58</v>
      </c>
      <c r="AG397">
        <v>105.58</v>
      </c>
      <c r="AH397">
        <v>1004318104</v>
      </c>
      <c r="AI397">
        <v>800100</v>
      </c>
      <c r="AJ397" t="s">
        <v>735</v>
      </c>
      <c r="AK397" t="s">
        <v>687</v>
      </c>
      <c r="AL397" t="s">
        <v>72</v>
      </c>
      <c r="AM397" t="s">
        <v>73</v>
      </c>
      <c r="AN397" s="1"/>
      <c r="AO397" s="59">
        <f t="shared" si="35"/>
        <v>3</v>
      </c>
      <c r="AP397" s="59" t="str">
        <f>VLOOKUP(AO397,Data!J:K,2,0)</f>
        <v>Maart</v>
      </c>
      <c r="AQ397" s="59">
        <f t="shared" si="36"/>
        <v>1</v>
      </c>
      <c r="AR397" s="60">
        <f t="shared" si="37"/>
        <v>2021</v>
      </c>
      <c r="AS397" s="60" t="str">
        <f>VLOOKUP(AD397,Data!D:E,2,0)</f>
        <v>Afval/Restafval</v>
      </c>
      <c r="AT397" s="61">
        <f>IF(X397="TON",IF(OR(LEFT(Z397,2)="TO",LEFT(Y397,2)="HA",Y397="TV ALG TON",Y397="AFVALBEL-TON",Y397="TANKW1-TON"),0,W397*1000),IF(OR(X397="KG",X397="LTR"),IF(OR(LEFT(Y397,2)="R ",LEFT(Y397,2)="HA",LEFT(Y397,2)="VK",LEFT(Z397,2)="TO"),0,W397),IF(X397="M3",VLOOKUP(Z397,Data!A:B,2,0)*W397,IF(AND(OR(X397="KEER",X397="STUK"),OR(LEFT(Y397,2)="LE",LEFT(Y397,2)="EL",LEFT(Y397,2)="LV")),VLOOKUP(Z397,Data!A:B,2,0)*W397,IF(X397="MAAND",IF(LEFT(Z397,2)="AB",IF(OR(LEFT(Y397,3)="AB ",LEFT(Y397,3)="ABW"),0,VLOOKUP(Z397,Data!A:B,2,0)*W397*VLOOKUP(AJ397,Data!G:H,2,0)*((N397-M397+1)/30.4)),0),0)))))</f>
        <v>442.56578947368428</v>
      </c>
      <c r="AU397" s="62">
        <f t="shared" si="38"/>
        <v>105.58</v>
      </c>
      <c r="AV397" s="62">
        <f t="shared" si="39"/>
        <v>0</v>
      </c>
      <c r="AW397" s="47" t="str">
        <f>IFERROR(VLOOKUP(AS397,Data!M:S,2,0),"nee")</f>
        <v>ja</v>
      </c>
      <c r="AX397" s="63">
        <f>IF(facturen[[#This Row],[TNO gecertificeerd]]="nee",0,VLOOKUP(AS397,Data!M:S,3,0)*(AT397/1000))</f>
        <v>0</v>
      </c>
      <c r="AY397" s="63">
        <f>IF(facturen[[#This Row],[TNO gecertificeerd]]="nee",0,VLOOKUP(AS397,Data!M:S,4,0)*AT397)</f>
        <v>22.128289473684216</v>
      </c>
      <c r="AZ397" s="63">
        <f>IF(facturen[[#This Row],[TNO gecertificeerd]]="nee",0,VLOOKUP(AS397,Data!M:S,5,0)*AT397)</f>
        <v>159.32368421052632</v>
      </c>
      <c r="BA397" s="63">
        <f>IF(facturen[[#This Row],[TNO gecertificeerd]]="nee",0,VLOOKUP(AS397,Data!M:S,6,0)*AT397)</f>
        <v>163.74934210526317</v>
      </c>
      <c r="BB397" s="63">
        <f>IF(facturen[[#This Row],[TNO gecertificeerd]]="nee",0,VLOOKUP(AS397,Data!M:S,7,0)*AT397)</f>
        <v>97.364473684210537</v>
      </c>
    </row>
    <row r="398" spans="1:54" x14ac:dyDescent="0.2">
      <c r="A398">
        <v>474431</v>
      </c>
      <c r="B398">
        <v>474443</v>
      </c>
      <c r="C398" t="s">
        <v>98</v>
      </c>
      <c r="D398" t="s">
        <v>257</v>
      </c>
      <c r="E398" t="s">
        <v>56</v>
      </c>
      <c r="F398">
        <v>1</v>
      </c>
      <c r="G398" t="s">
        <v>98</v>
      </c>
      <c r="H398" t="s">
        <v>99</v>
      </c>
      <c r="I398" t="s">
        <v>100</v>
      </c>
      <c r="J398" t="s">
        <v>59</v>
      </c>
      <c r="K398" t="s">
        <v>620</v>
      </c>
      <c r="L398" t="s">
        <v>381</v>
      </c>
      <c r="M398" s="57">
        <v>44287</v>
      </c>
      <c r="N398" s="57">
        <v>44316</v>
      </c>
      <c r="O398" t="s">
        <v>102</v>
      </c>
      <c r="P398">
        <v>1601010</v>
      </c>
      <c r="Q398" t="s">
        <v>465</v>
      </c>
      <c r="R398">
        <v>200301</v>
      </c>
      <c r="S398"/>
      <c r="T398" t="s">
        <v>467</v>
      </c>
      <c r="U398"/>
      <c r="V398" t="s">
        <v>104</v>
      </c>
      <c r="W398">
        <v>1</v>
      </c>
      <c r="X398" t="s">
        <v>625</v>
      </c>
      <c r="Y398" t="s">
        <v>641</v>
      </c>
      <c r="Z398" t="s">
        <v>642</v>
      </c>
      <c r="AA398" t="s">
        <v>68</v>
      </c>
      <c r="AB398" t="s">
        <v>69</v>
      </c>
      <c r="AC398" t="s">
        <v>70</v>
      </c>
      <c r="AD398">
        <v>10</v>
      </c>
      <c r="AE398" t="s">
        <v>643</v>
      </c>
      <c r="AF398">
        <v>105.58</v>
      </c>
      <c r="AG398">
        <v>105.58</v>
      </c>
      <c r="AH398">
        <v>1004429006</v>
      </c>
      <c r="AI398">
        <v>800100</v>
      </c>
      <c r="AJ398" t="s">
        <v>735</v>
      </c>
      <c r="AK398" t="s">
        <v>688</v>
      </c>
      <c r="AL398" t="s">
        <v>72</v>
      </c>
      <c r="AM398" t="s">
        <v>73</v>
      </c>
      <c r="AN398" s="1"/>
      <c r="AO398" s="59">
        <f t="shared" si="35"/>
        <v>4</v>
      </c>
      <c r="AP398" s="59" t="str">
        <f>VLOOKUP(AO398,Data!J:K,2,0)</f>
        <v>April</v>
      </c>
      <c r="AQ398" s="59">
        <f t="shared" si="36"/>
        <v>2</v>
      </c>
      <c r="AR398" s="60">
        <f t="shared" si="37"/>
        <v>2021</v>
      </c>
      <c r="AS398" s="60" t="str">
        <f>VLOOKUP(AD398,Data!D:E,2,0)</f>
        <v>Afval/Restafval</v>
      </c>
      <c r="AT398" s="61">
        <f>IF(X398="TON",IF(OR(LEFT(Z398,2)="TO",LEFT(Y398,2)="HA",Y398="TV ALG TON",Y398="AFVALBEL-TON",Y398="TANKW1-TON"),0,W398*1000),IF(OR(X398="KG",X398="LTR"),IF(OR(LEFT(Y398,2)="R ",LEFT(Y398,2)="HA",LEFT(Y398,2)="VK",LEFT(Z398,2)="TO"),0,W398),IF(X398="M3",VLOOKUP(Z398,Data!A:B,2,0)*W398,IF(AND(OR(X398="KEER",X398="STUK"),OR(LEFT(Y398,2)="LE",LEFT(Y398,2)="EL",LEFT(Y398,2)="LV")),VLOOKUP(Z398,Data!A:B,2,0)*W398,IF(X398="MAAND",IF(LEFT(Z398,2)="AB",IF(OR(LEFT(Y398,3)="AB ",LEFT(Y398,3)="ABW"),0,VLOOKUP(Z398,Data!A:B,2,0)*W398*VLOOKUP(AJ398,Data!G:H,2,0)*((N398-M398+1)/30.4)),0),0)))))</f>
        <v>428.28947368421058</v>
      </c>
      <c r="AU398" s="62">
        <f t="shared" si="38"/>
        <v>105.58</v>
      </c>
      <c r="AV398" s="62">
        <f t="shared" si="39"/>
        <v>0</v>
      </c>
      <c r="AW398" s="47" t="str">
        <f>IFERROR(VLOOKUP(AS398,Data!M:S,2,0),"nee")</f>
        <v>ja</v>
      </c>
      <c r="AX398" s="63">
        <f>IF(facturen[[#This Row],[TNO gecertificeerd]]="nee",0,VLOOKUP(AS398,Data!M:S,3,0)*(AT398/1000))</f>
        <v>0</v>
      </c>
      <c r="AY398" s="63">
        <f>IF(facturen[[#This Row],[TNO gecertificeerd]]="nee",0,VLOOKUP(AS398,Data!M:S,4,0)*AT398)</f>
        <v>21.414473684210531</v>
      </c>
      <c r="AZ398" s="63">
        <f>IF(facturen[[#This Row],[TNO gecertificeerd]]="nee",0,VLOOKUP(AS398,Data!M:S,5,0)*AT398)</f>
        <v>154.18421052631581</v>
      </c>
      <c r="BA398" s="63">
        <f>IF(facturen[[#This Row],[TNO gecertificeerd]]="nee",0,VLOOKUP(AS398,Data!M:S,6,0)*AT398)</f>
        <v>158.46710526315792</v>
      </c>
      <c r="BB398" s="63">
        <f>IF(facturen[[#This Row],[TNO gecertificeerd]]="nee",0,VLOOKUP(AS398,Data!M:S,7,0)*AT398)</f>
        <v>94.223684210526329</v>
      </c>
    </row>
    <row r="399" spans="1:54" x14ac:dyDescent="0.2">
      <c r="A399">
        <v>474431</v>
      </c>
      <c r="B399">
        <v>474443</v>
      </c>
      <c r="C399" t="s">
        <v>98</v>
      </c>
      <c r="D399" t="s">
        <v>257</v>
      </c>
      <c r="E399" t="s">
        <v>56</v>
      </c>
      <c r="F399">
        <v>1</v>
      </c>
      <c r="G399" t="s">
        <v>98</v>
      </c>
      <c r="H399" t="s">
        <v>99</v>
      </c>
      <c r="I399" t="s">
        <v>100</v>
      </c>
      <c r="J399" t="s">
        <v>59</v>
      </c>
      <c r="K399" t="s">
        <v>620</v>
      </c>
      <c r="L399" t="s">
        <v>381</v>
      </c>
      <c r="M399" s="57">
        <v>44317</v>
      </c>
      <c r="N399" s="57">
        <v>44347</v>
      </c>
      <c r="O399" t="s">
        <v>102</v>
      </c>
      <c r="P399">
        <v>1601010</v>
      </c>
      <c r="Q399" t="s">
        <v>465</v>
      </c>
      <c r="R399">
        <v>200301</v>
      </c>
      <c r="S399"/>
      <c r="T399" t="s">
        <v>467</v>
      </c>
      <c r="U399"/>
      <c r="V399" t="s">
        <v>104</v>
      </c>
      <c r="W399">
        <v>1</v>
      </c>
      <c r="X399" t="s">
        <v>625</v>
      </c>
      <c r="Y399" t="s">
        <v>641</v>
      </c>
      <c r="Z399" t="s">
        <v>642</v>
      </c>
      <c r="AA399" t="s">
        <v>68</v>
      </c>
      <c r="AB399" t="s">
        <v>69</v>
      </c>
      <c r="AC399" t="s">
        <v>70</v>
      </c>
      <c r="AD399">
        <v>10</v>
      </c>
      <c r="AE399" t="s">
        <v>643</v>
      </c>
      <c r="AF399">
        <v>105.58</v>
      </c>
      <c r="AG399">
        <v>105.58</v>
      </c>
      <c r="AH399">
        <v>1004493829</v>
      </c>
      <c r="AI399">
        <v>800100</v>
      </c>
      <c r="AJ399" t="s">
        <v>735</v>
      </c>
      <c r="AK399" t="s">
        <v>689</v>
      </c>
      <c r="AL399" t="s">
        <v>72</v>
      </c>
      <c r="AM399" t="s">
        <v>73</v>
      </c>
      <c r="AN399" s="1"/>
      <c r="AO399" s="59">
        <f t="shared" si="35"/>
        <v>5</v>
      </c>
      <c r="AP399" s="59" t="str">
        <f>VLOOKUP(AO399,Data!J:K,2,0)</f>
        <v>Mei</v>
      </c>
      <c r="AQ399" s="59">
        <f t="shared" si="36"/>
        <v>2</v>
      </c>
      <c r="AR399" s="60">
        <f t="shared" si="37"/>
        <v>2021</v>
      </c>
      <c r="AS399" s="60" t="str">
        <f>VLOOKUP(AD399,Data!D:E,2,0)</f>
        <v>Afval/Restafval</v>
      </c>
      <c r="AT399" s="61">
        <f>IF(X399="TON",IF(OR(LEFT(Z399,2)="TO",LEFT(Y399,2)="HA",Y399="TV ALG TON",Y399="AFVALBEL-TON",Y399="TANKW1-TON"),0,W399*1000),IF(OR(X399="KG",X399="LTR"),IF(OR(LEFT(Y399,2)="R ",LEFT(Y399,2)="HA",LEFT(Y399,2)="VK",LEFT(Z399,2)="TO"),0,W399),IF(X399="M3",VLOOKUP(Z399,Data!A:B,2,0)*W399,IF(AND(OR(X399="KEER",X399="STUK"),OR(LEFT(Y399,2)="LE",LEFT(Y399,2)="EL",LEFT(Y399,2)="LV")),VLOOKUP(Z399,Data!A:B,2,0)*W399,IF(X399="MAAND",IF(LEFT(Z399,2)="AB",IF(OR(LEFT(Y399,3)="AB ",LEFT(Y399,3)="ABW"),0,VLOOKUP(Z399,Data!A:B,2,0)*W399*VLOOKUP(AJ399,Data!G:H,2,0)*((N399-M399+1)/30.4)),0),0)))))</f>
        <v>442.56578947368428</v>
      </c>
      <c r="AU399" s="62">
        <f t="shared" si="38"/>
        <v>105.58</v>
      </c>
      <c r="AV399" s="62">
        <f t="shared" si="39"/>
        <v>0</v>
      </c>
      <c r="AW399" s="47" t="str">
        <f>IFERROR(VLOOKUP(AS399,Data!M:S,2,0),"nee")</f>
        <v>ja</v>
      </c>
      <c r="AX399" s="63">
        <f>IF(facturen[[#This Row],[TNO gecertificeerd]]="nee",0,VLOOKUP(AS399,Data!M:S,3,0)*(AT399/1000))</f>
        <v>0</v>
      </c>
      <c r="AY399" s="63">
        <f>IF(facturen[[#This Row],[TNO gecertificeerd]]="nee",0,VLOOKUP(AS399,Data!M:S,4,0)*AT399)</f>
        <v>22.128289473684216</v>
      </c>
      <c r="AZ399" s="63">
        <f>IF(facturen[[#This Row],[TNO gecertificeerd]]="nee",0,VLOOKUP(AS399,Data!M:S,5,0)*AT399)</f>
        <v>159.32368421052632</v>
      </c>
      <c r="BA399" s="63">
        <f>IF(facturen[[#This Row],[TNO gecertificeerd]]="nee",0,VLOOKUP(AS399,Data!M:S,6,0)*AT399)</f>
        <v>163.74934210526317</v>
      </c>
      <c r="BB399" s="63">
        <f>IF(facturen[[#This Row],[TNO gecertificeerd]]="nee",0,VLOOKUP(AS399,Data!M:S,7,0)*AT399)</f>
        <v>97.364473684210537</v>
      </c>
    </row>
    <row r="400" spans="1:54" x14ac:dyDescent="0.2">
      <c r="A400">
        <v>474431</v>
      </c>
      <c r="B400">
        <v>474443</v>
      </c>
      <c r="C400" t="s">
        <v>98</v>
      </c>
      <c r="D400" t="s">
        <v>257</v>
      </c>
      <c r="E400" t="s">
        <v>56</v>
      </c>
      <c r="F400">
        <v>1</v>
      </c>
      <c r="G400" t="s">
        <v>98</v>
      </c>
      <c r="H400" t="s">
        <v>99</v>
      </c>
      <c r="I400" t="s">
        <v>100</v>
      </c>
      <c r="J400" t="s">
        <v>59</v>
      </c>
      <c r="K400" t="s">
        <v>620</v>
      </c>
      <c r="L400" t="s">
        <v>381</v>
      </c>
      <c r="M400" s="57">
        <v>44348</v>
      </c>
      <c r="N400" s="57">
        <v>44377</v>
      </c>
      <c r="O400" t="s">
        <v>102</v>
      </c>
      <c r="P400">
        <v>1601010</v>
      </c>
      <c r="Q400" t="s">
        <v>465</v>
      </c>
      <c r="R400">
        <v>200301</v>
      </c>
      <c r="S400"/>
      <c r="T400" t="s">
        <v>467</v>
      </c>
      <c r="U400"/>
      <c r="V400" t="s">
        <v>104</v>
      </c>
      <c r="W400">
        <v>1</v>
      </c>
      <c r="X400" t="s">
        <v>625</v>
      </c>
      <c r="Y400" t="s">
        <v>641</v>
      </c>
      <c r="Z400" t="s">
        <v>642</v>
      </c>
      <c r="AA400" t="s">
        <v>68</v>
      </c>
      <c r="AB400" t="s">
        <v>69</v>
      </c>
      <c r="AC400" t="s">
        <v>70</v>
      </c>
      <c r="AD400">
        <v>10</v>
      </c>
      <c r="AE400" t="s">
        <v>643</v>
      </c>
      <c r="AF400">
        <v>105.58</v>
      </c>
      <c r="AG400">
        <v>105.58</v>
      </c>
      <c r="AH400">
        <v>1004542502</v>
      </c>
      <c r="AI400">
        <v>800100</v>
      </c>
      <c r="AJ400" t="s">
        <v>735</v>
      </c>
      <c r="AK400" t="s">
        <v>690</v>
      </c>
      <c r="AL400" t="s">
        <v>72</v>
      </c>
      <c r="AM400" t="s">
        <v>73</v>
      </c>
      <c r="AN400" s="1"/>
      <c r="AO400" s="59">
        <f t="shared" si="35"/>
        <v>6</v>
      </c>
      <c r="AP400" s="59" t="str">
        <f>VLOOKUP(AO400,Data!J:K,2,0)</f>
        <v>Juni</v>
      </c>
      <c r="AQ400" s="59">
        <f t="shared" si="36"/>
        <v>2</v>
      </c>
      <c r="AR400" s="60">
        <f t="shared" si="37"/>
        <v>2021</v>
      </c>
      <c r="AS400" s="60" t="str">
        <f>VLOOKUP(AD400,Data!D:E,2,0)</f>
        <v>Afval/Restafval</v>
      </c>
      <c r="AT400" s="61">
        <f>IF(X400="TON",IF(OR(LEFT(Z400,2)="TO",LEFT(Y400,2)="HA",Y400="TV ALG TON",Y400="AFVALBEL-TON",Y400="TANKW1-TON"),0,W400*1000),IF(OR(X400="KG",X400="LTR"),IF(OR(LEFT(Y400,2)="R ",LEFT(Y400,2)="HA",LEFT(Y400,2)="VK",LEFT(Z400,2)="TO"),0,W400),IF(X400="M3",VLOOKUP(Z400,Data!A:B,2,0)*W400,IF(AND(OR(X400="KEER",X400="STUK"),OR(LEFT(Y400,2)="LE",LEFT(Y400,2)="EL",LEFT(Y400,2)="LV")),VLOOKUP(Z400,Data!A:B,2,0)*W400,IF(X400="MAAND",IF(LEFT(Z400,2)="AB",IF(OR(LEFT(Y400,3)="AB ",LEFT(Y400,3)="ABW"),0,VLOOKUP(Z400,Data!A:B,2,0)*W400*VLOOKUP(AJ400,Data!G:H,2,0)*((N400-M400+1)/30.4)),0),0)))))</f>
        <v>428.28947368421058</v>
      </c>
      <c r="AU400" s="62">
        <f t="shared" si="38"/>
        <v>105.58</v>
      </c>
      <c r="AV400" s="62">
        <f t="shared" si="39"/>
        <v>0</v>
      </c>
      <c r="AW400" s="47" t="str">
        <f>IFERROR(VLOOKUP(AS400,Data!M:S,2,0),"nee")</f>
        <v>ja</v>
      </c>
      <c r="AX400" s="63">
        <f>IF(facturen[[#This Row],[TNO gecertificeerd]]="nee",0,VLOOKUP(AS400,Data!M:S,3,0)*(AT400/1000))</f>
        <v>0</v>
      </c>
      <c r="AY400" s="63">
        <f>IF(facturen[[#This Row],[TNO gecertificeerd]]="nee",0,VLOOKUP(AS400,Data!M:S,4,0)*AT400)</f>
        <v>21.414473684210531</v>
      </c>
      <c r="AZ400" s="63">
        <f>IF(facturen[[#This Row],[TNO gecertificeerd]]="nee",0,VLOOKUP(AS400,Data!M:S,5,0)*AT400)</f>
        <v>154.18421052631581</v>
      </c>
      <c r="BA400" s="63">
        <f>IF(facturen[[#This Row],[TNO gecertificeerd]]="nee",0,VLOOKUP(AS400,Data!M:S,6,0)*AT400)</f>
        <v>158.46710526315792</v>
      </c>
      <c r="BB400" s="63">
        <f>IF(facturen[[#This Row],[TNO gecertificeerd]]="nee",0,VLOOKUP(AS400,Data!M:S,7,0)*AT400)</f>
        <v>94.223684210526329</v>
      </c>
    </row>
    <row r="401" spans="1:54" x14ac:dyDescent="0.2">
      <c r="A401">
        <v>474431</v>
      </c>
      <c r="B401">
        <v>474443</v>
      </c>
      <c r="C401" t="s">
        <v>98</v>
      </c>
      <c r="D401" t="s">
        <v>257</v>
      </c>
      <c r="E401" t="s">
        <v>56</v>
      </c>
      <c r="F401">
        <v>1</v>
      </c>
      <c r="G401" t="s">
        <v>98</v>
      </c>
      <c r="H401" t="s">
        <v>99</v>
      </c>
      <c r="I401" t="s">
        <v>100</v>
      </c>
      <c r="J401" t="s">
        <v>59</v>
      </c>
      <c r="K401" t="s">
        <v>620</v>
      </c>
      <c r="L401" t="s">
        <v>381</v>
      </c>
      <c r="M401" s="57">
        <v>44378</v>
      </c>
      <c r="N401" s="57">
        <v>44408</v>
      </c>
      <c r="O401" t="s">
        <v>102</v>
      </c>
      <c r="P401">
        <v>1601010</v>
      </c>
      <c r="Q401" t="s">
        <v>465</v>
      </c>
      <c r="R401">
        <v>200301</v>
      </c>
      <c r="S401"/>
      <c r="T401" t="s">
        <v>467</v>
      </c>
      <c r="U401"/>
      <c r="V401" t="s">
        <v>104</v>
      </c>
      <c r="W401">
        <v>1</v>
      </c>
      <c r="X401" t="s">
        <v>625</v>
      </c>
      <c r="Y401" t="s">
        <v>641</v>
      </c>
      <c r="Z401" t="s">
        <v>642</v>
      </c>
      <c r="AA401" t="s">
        <v>68</v>
      </c>
      <c r="AB401" t="s">
        <v>69</v>
      </c>
      <c r="AC401" t="s">
        <v>70</v>
      </c>
      <c r="AD401">
        <v>10</v>
      </c>
      <c r="AE401" t="s">
        <v>643</v>
      </c>
      <c r="AF401">
        <v>105.58</v>
      </c>
      <c r="AG401">
        <v>105.58</v>
      </c>
      <c r="AH401">
        <v>1004659075</v>
      </c>
      <c r="AI401">
        <v>800100</v>
      </c>
      <c r="AJ401" t="s">
        <v>735</v>
      </c>
      <c r="AK401" t="s">
        <v>691</v>
      </c>
      <c r="AL401" t="s">
        <v>72</v>
      </c>
      <c r="AM401" t="s">
        <v>73</v>
      </c>
      <c r="AN401" s="1"/>
      <c r="AO401" s="59">
        <f t="shared" si="35"/>
        <v>7</v>
      </c>
      <c r="AP401" s="59" t="str">
        <f>VLOOKUP(AO401,Data!J:K,2,0)</f>
        <v>Juli</v>
      </c>
      <c r="AQ401" s="59">
        <f t="shared" si="36"/>
        <v>3</v>
      </c>
      <c r="AR401" s="60">
        <f t="shared" si="37"/>
        <v>2021</v>
      </c>
      <c r="AS401" s="60" t="str">
        <f>VLOOKUP(AD401,Data!D:E,2,0)</f>
        <v>Afval/Restafval</v>
      </c>
      <c r="AT401" s="61">
        <f>IF(X401="TON",IF(OR(LEFT(Z401,2)="TO",LEFT(Y401,2)="HA",Y401="TV ALG TON",Y401="AFVALBEL-TON",Y401="TANKW1-TON"),0,W401*1000),IF(OR(X401="KG",X401="LTR"),IF(OR(LEFT(Y401,2)="R ",LEFT(Y401,2)="HA",LEFT(Y401,2)="VK",LEFT(Z401,2)="TO"),0,W401),IF(X401="M3",VLOOKUP(Z401,Data!A:B,2,0)*W401,IF(AND(OR(X401="KEER",X401="STUK"),OR(LEFT(Y401,2)="LE",LEFT(Y401,2)="EL",LEFT(Y401,2)="LV")),VLOOKUP(Z401,Data!A:B,2,0)*W401,IF(X401="MAAND",IF(LEFT(Z401,2)="AB",IF(OR(LEFT(Y401,3)="AB ",LEFT(Y401,3)="ABW"),0,VLOOKUP(Z401,Data!A:B,2,0)*W401*VLOOKUP(AJ401,Data!G:H,2,0)*((N401-M401+1)/30.4)),0),0)))))</f>
        <v>442.56578947368428</v>
      </c>
      <c r="AU401" s="62">
        <f t="shared" si="38"/>
        <v>105.58</v>
      </c>
      <c r="AV401" s="62">
        <f t="shared" si="39"/>
        <v>0</v>
      </c>
      <c r="AW401" s="47" t="str">
        <f>IFERROR(VLOOKUP(AS401,Data!M:S,2,0),"nee")</f>
        <v>ja</v>
      </c>
      <c r="AX401" s="63">
        <f>IF(facturen[[#This Row],[TNO gecertificeerd]]="nee",0,VLOOKUP(AS401,Data!M:S,3,0)*(AT401/1000))</f>
        <v>0</v>
      </c>
      <c r="AY401" s="63">
        <f>IF(facturen[[#This Row],[TNO gecertificeerd]]="nee",0,VLOOKUP(AS401,Data!M:S,4,0)*AT401)</f>
        <v>22.128289473684216</v>
      </c>
      <c r="AZ401" s="63">
        <f>IF(facturen[[#This Row],[TNO gecertificeerd]]="nee",0,VLOOKUP(AS401,Data!M:S,5,0)*AT401)</f>
        <v>159.32368421052632</v>
      </c>
      <c r="BA401" s="63">
        <f>IF(facturen[[#This Row],[TNO gecertificeerd]]="nee",0,VLOOKUP(AS401,Data!M:S,6,0)*AT401)</f>
        <v>163.74934210526317</v>
      </c>
      <c r="BB401" s="63">
        <f>IF(facturen[[#This Row],[TNO gecertificeerd]]="nee",0,VLOOKUP(AS401,Data!M:S,7,0)*AT401)</f>
        <v>97.364473684210537</v>
      </c>
    </row>
    <row r="402" spans="1:54" x14ac:dyDescent="0.2">
      <c r="A402">
        <v>474431</v>
      </c>
      <c r="B402">
        <v>474443</v>
      </c>
      <c r="C402" t="s">
        <v>98</v>
      </c>
      <c r="D402" t="s">
        <v>257</v>
      </c>
      <c r="E402" t="s">
        <v>56</v>
      </c>
      <c r="F402">
        <v>1</v>
      </c>
      <c r="G402" t="s">
        <v>98</v>
      </c>
      <c r="H402" t="s">
        <v>99</v>
      </c>
      <c r="I402" t="s">
        <v>100</v>
      </c>
      <c r="J402" t="s">
        <v>59</v>
      </c>
      <c r="K402" t="s">
        <v>620</v>
      </c>
      <c r="L402" t="s">
        <v>381</v>
      </c>
      <c r="M402" s="57">
        <v>44409</v>
      </c>
      <c r="N402" s="57">
        <v>44439</v>
      </c>
      <c r="O402" t="s">
        <v>102</v>
      </c>
      <c r="P402">
        <v>1601010</v>
      </c>
      <c r="Q402" t="s">
        <v>465</v>
      </c>
      <c r="R402">
        <v>200301</v>
      </c>
      <c r="S402"/>
      <c r="T402" t="s">
        <v>467</v>
      </c>
      <c r="U402"/>
      <c r="V402" t="s">
        <v>104</v>
      </c>
      <c r="W402">
        <v>1</v>
      </c>
      <c r="X402" t="s">
        <v>625</v>
      </c>
      <c r="Y402" t="s">
        <v>641</v>
      </c>
      <c r="Z402" t="s">
        <v>642</v>
      </c>
      <c r="AA402" t="s">
        <v>68</v>
      </c>
      <c r="AB402" t="s">
        <v>69</v>
      </c>
      <c r="AC402" t="s">
        <v>70</v>
      </c>
      <c r="AD402">
        <v>10</v>
      </c>
      <c r="AE402" t="s">
        <v>643</v>
      </c>
      <c r="AF402">
        <v>105.58</v>
      </c>
      <c r="AG402">
        <v>105.58</v>
      </c>
      <c r="AH402">
        <v>1004731850</v>
      </c>
      <c r="AI402">
        <v>800100</v>
      </c>
      <c r="AJ402" t="s">
        <v>735</v>
      </c>
      <c r="AK402" t="s">
        <v>692</v>
      </c>
      <c r="AL402" t="s">
        <v>72</v>
      </c>
      <c r="AM402" t="s">
        <v>73</v>
      </c>
      <c r="AN402" s="1"/>
      <c r="AO402" s="59">
        <f t="shared" si="35"/>
        <v>8</v>
      </c>
      <c r="AP402" s="59" t="str">
        <f>VLOOKUP(AO402,Data!J:K,2,0)</f>
        <v>Augustus</v>
      </c>
      <c r="AQ402" s="59">
        <f t="shared" si="36"/>
        <v>3</v>
      </c>
      <c r="AR402" s="60">
        <f t="shared" si="37"/>
        <v>2021</v>
      </c>
      <c r="AS402" s="60" t="str">
        <f>VLOOKUP(AD402,Data!D:E,2,0)</f>
        <v>Afval/Restafval</v>
      </c>
      <c r="AT402" s="61">
        <f>IF(X402="TON",IF(OR(LEFT(Z402,2)="TO",LEFT(Y402,2)="HA",Y402="TV ALG TON",Y402="AFVALBEL-TON",Y402="TANKW1-TON"),0,W402*1000),IF(OR(X402="KG",X402="LTR"),IF(OR(LEFT(Y402,2)="R ",LEFT(Y402,2)="HA",LEFT(Y402,2)="VK",LEFT(Z402,2)="TO"),0,W402),IF(X402="M3",VLOOKUP(Z402,Data!A:B,2,0)*W402,IF(AND(OR(X402="KEER",X402="STUK"),OR(LEFT(Y402,2)="LE",LEFT(Y402,2)="EL",LEFT(Y402,2)="LV")),VLOOKUP(Z402,Data!A:B,2,0)*W402,IF(X402="MAAND",IF(LEFT(Z402,2)="AB",IF(OR(LEFT(Y402,3)="AB ",LEFT(Y402,3)="ABW"),0,VLOOKUP(Z402,Data!A:B,2,0)*W402*VLOOKUP(AJ402,Data!G:H,2,0)*((N402-M402+1)/30.4)),0),0)))))</f>
        <v>442.56578947368428</v>
      </c>
      <c r="AU402" s="62">
        <f t="shared" si="38"/>
        <v>105.58</v>
      </c>
      <c r="AV402" s="62">
        <f t="shared" si="39"/>
        <v>0</v>
      </c>
      <c r="AW402" s="47" t="str">
        <f>IFERROR(VLOOKUP(AS402,Data!M:S,2,0),"nee")</f>
        <v>ja</v>
      </c>
      <c r="AX402" s="63">
        <f>IF(facturen[[#This Row],[TNO gecertificeerd]]="nee",0,VLOOKUP(AS402,Data!M:S,3,0)*(AT402/1000))</f>
        <v>0</v>
      </c>
      <c r="AY402" s="63">
        <f>IF(facturen[[#This Row],[TNO gecertificeerd]]="nee",0,VLOOKUP(AS402,Data!M:S,4,0)*AT402)</f>
        <v>22.128289473684216</v>
      </c>
      <c r="AZ402" s="63">
        <f>IF(facturen[[#This Row],[TNO gecertificeerd]]="nee",0,VLOOKUP(AS402,Data!M:S,5,0)*AT402)</f>
        <v>159.32368421052632</v>
      </c>
      <c r="BA402" s="63">
        <f>IF(facturen[[#This Row],[TNO gecertificeerd]]="nee",0,VLOOKUP(AS402,Data!M:S,6,0)*AT402)</f>
        <v>163.74934210526317</v>
      </c>
      <c r="BB402" s="63">
        <f>IF(facturen[[#This Row],[TNO gecertificeerd]]="nee",0,VLOOKUP(AS402,Data!M:S,7,0)*AT402)</f>
        <v>97.364473684210537</v>
      </c>
    </row>
    <row r="403" spans="1:54" x14ac:dyDescent="0.2">
      <c r="A403">
        <v>474431</v>
      </c>
      <c r="B403">
        <v>474443</v>
      </c>
      <c r="C403" t="s">
        <v>98</v>
      </c>
      <c r="D403" t="s">
        <v>257</v>
      </c>
      <c r="E403" t="s">
        <v>56</v>
      </c>
      <c r="F403">
        <v>1</v>
      </c>
      <c r="G403" t="s">
        <v>98</v>
      </c>
      <c r="H403" t="s">
        <v>99</v>
      </c>
      <c r="I403" t="s">
        <v>100</v>
      </c>
      <c r="J403" t="s">
        <v>59</v>
      </c>
      <c r="K403" t="s">
        <v>620</v>
      </c>
      <c r="L403" t="s">
        <v>381</v>
      </c>
      <c r="M403" s="57">
        <v>44440</v>
      </c>
      <c r="N403" s="57">
        <v>44469</v>
      </c>
      <c r="O403" t="s">
        <v>102</v>
      </c>
      <c r="P403">
        <v>1601010</v>
      </c>
      <c r="Q403" t="s">
        <v>465</v>
      </c>
      <c r="R403">
        <v>200301</v>
      </c>
      <c r="S403"/>
      <c r="T403" t="s">
        <v>467</v>
      </c>
      <c r="U403"/>
      <c r="V403" t="s">
        <v>104</v>
      </c>
      <c r="W403">
        <v>1</v>
      </c>
      <c r="X403" t="s">
        <v>625</v>
      </c>
      <c r="Y403" t="s">
        <v>641</v>
      </c>
      <c r="Z403" t="s">
        <v>642</v>
      </c>
      <c r="AA403" t="s">
        <v>68</v>
      </c>
      <c r="AB403" t="s">
        <v>69</v>
      </c>
      <c r="AC403" t="s">
        <v>70</v>
      </c>
      <c r="AD403">
        <v>10</v>
      </c>
      <c r="AE403" t="s">
        <v>643</v>
      </c>
      <c r="AF403">
        <v>105.58</v>
      </c>
      <c r="AG403">
        <v>105.58</v>
      </c>
      <c r="AH403">
        <v>1004806489</v>
      </c>
      <c r="AI403">
        <v>800100</v>
      </c>
      <c r="AJ403" t="s">
        <v>735</v>
      </c>
      <c r="AK403" t="s">
        <v>693</v>
      </c>
      <c r="AL403" t="s">
        <v>72</v>
      </c>
      <c r="AM403" t="s">
        <v>73</v>
      </c>
      <c r="AN403" s="1"/>
      <c r="AO403" s="59">
        <f t="shared" si="35"/>
        <v>9</v>
      </c>
      <c r="AP403" s="59" t="str">
        <f>VLOOKUP(AO403,Data!J:K,2,0)</f>
        <v>September</v>
      </c>
      <c r="AQ403" s="59">
        <f t="shared" si="36"/>
        <v>3</v>
      </c>
      <c r="AR403" s="60">
        <f t="shared" si="37"/>
        <v>2021</v>
      </c>
      <c r="AS403" s="60" t="str">
        <f>VLOOKUP(AD403,Data!D:E,2,0)</f>
        <v>Afval/Restafval</v>
      </c>
      <c r="AT403" s="61">
        <f>IF(X403="TON",IF(OR(LEFT(Z403,2)="TO",LEFT(Y403,2)="HA",Y403="TV ALG TON",Y403="AFVALBEL-TON",Y403="TANKW1-TON"),0,W403*1000),IF(OR(X403="KG",X403="LTR"),IF(OR(LEFT(Y403,2)="R ",LEFT(Y403,2)="HA",LEFT(Y403,2)="VK",LEFT(Z403,2)="TO"),0,W403),IF(X403="M3",VLOOKUP(Z403,Data!A:B,2,0)*W403,IF(AND(OR(X403="KEER",X403="STUK"),OR(LEFT(Y403,2)="LE",LEFT(Y403,2)="EL",LEFT(Y403,2)="LV")),VLOOKUP(Z403,Data!A:B,2,0)*W403,IF(X403="MAAND",IF(LEFT(Z403,2)="AB",IF(OR(LEFT(Y403,3)="AB ",LEFT(Y403,3)="ABW"),0,VLOOKUP(Z403,Data!A:B,2,0)*W403*VLOOKUP(AJ403,Data!G:H,2,0)*((N403-M403+1)/30.4)),0),0)))))</f>
        <v>428.28947368421058</v>
      </c>
      <c r="AU403" s="62">
        <f t="shared" si="38"/>
        <v>105.58</v>
      </c>
      <c r="AV403" s="62">
        <f t="shared" si="39"/>
        <v>0</v>
      </c>
      <c r="AW403" s="47" t="str">
        <f>IFERROR(VLOOKUP(AS403,Data!M:S,2,0),"nee")</f>
        <v>ja</v>
      </c>
      <c r="AX403" s="63">
        <f>IF(facturen[[#This Row],[TNO gecertificeerd]]="nee",0,VLOOKUP(AS403,Data!M:S,3,0)*(AT403/1000))</f>
        <v>0</v>
      </c>
      <c r="AY403" s="63">
        <f>IF(facturen[[#This Row],[TNO gecertificeerd]]="nee",0,VLOOKUP(AS403,Data!M:S,4,0)*AT403)</f>
        <v>21.414473684210531</v>
      </c>
      <c r="AZ403" s="63">
        <f>IF(facturen[[#This Row],[TNO gecertificeerd]]="nee",0,VLOOKUP(AS403,Data!M:S,5,0)*AT403)</f>
        <v>154.18421052631581</v>
      </c>
      <c r="BA403" s="63">
        <f>IF(facturen[[#This Row],[TNO gecertificeerd]]="nee",0,VLOOKUP(AS403,Data!M:S,6,0)*AT403)</f>
        <v>158.46710526315792</v>
      </c>
      <c r="BB403" s="63">
        <f>IF(facturen[[#This Row],[TNO gecertificeerd]]="nee",0,VLOOKUP(AS403,Data!M:S,7,0)*AT403)</f>
        <v>94.223684210526329</v>
      </c>
    </row>
    <row r="404" spans="1:54" x14ac:dyDescent="0.2">
      <c r="A404">
        <v>474431</v>
      </c>
      <c r="B404">
        <v>474443</v>
      </c>
      <c r="C404" t="s">
        <v>98</v>
      </c>
      <c r="D404" t="s">
        <v>257</v>
      </c>
      <c r="E404" t="s">
        <v>56</v>
      </c>
      <c r="F404">
        <v>1</v>
      </c>
      <c r="G404" t="s">
        <v>98</v>
      </c>
      <c r="H404" t="s">
        <v>99</v>
      </c>
      <c r="I404" t="s">
        <v>100</v>
      </c>
      <c r="J404" t="s">
        <v>59</v>
      </c>
      <c r="K404" t="s">
        <v>620</v>
      </c>
      <c r="L404" t="s">
        <v>381</v>
      </c>
      <c r="M404" s="57">
        <v>44470</v>
      </c>
      <c r="N404" s="57">
        <v>44500</v>
      </c>
      <c r="O404" t="s">
        <v>102</v>
      </c>
      <c r="P404">
        <v>1601010</v>
      </c>
      <c r="Q404" t="s">
        <v>465</v>
      </c>
      <c r="R404">
        <v>200301</v>
      </c>
      <c r="S404"/>
      <c r="T404" t="s">
        <v>467</v>
      </c>
      <c r="U404"/>
      <c r="V404" t="s">
        <v>104</v>
      </c>
      <c r="W404">
        <v>1</v>
      </c>
      <c r="X404" t="s">
        <v>625</v>
      </c>
      <c r="Y404" t="s">
        <v>641</v>
      </c>
      <c r="Z404" t="s">
        <v>642</v>
      </c>
      <c r="AA404" t="s">
        <v>68</v>
      </c>
      <c r="AB404" t="s">
        <v>69</v>
      </c>
      <c r="AC404" t="s">
        <v>70</v>
      </c>
      <c r="AD404">
        <v>10</v>
      </c>
      <c r="AE404" t="s">
        <v>643</v>
      </c>
      <c r="AF404">
        <v>105.58</v>
      </c>
      <c r="AG404">
        <v>105.58</v>
      </c>
      <c r="AH404">
        <v>1004921702</v>
      </c>
      <c r="AI404">
        <v>800100</v>
      </c>
      <c r="AJ404" t="s">
        <v>735</v>
      </c>
      <c r="AK404" t="s">
        <v>694</v>
      </c>
      <c r="AL404" t="s">
        <v>72</v>
      </c>
      <c r="AM404" t="s">
        <v>73</v>
      </c>
      <c r="AN404" s="1"/>
      <c r="AO404" s="59">
        <f t="shared" si="35"/>
        <v>10</v>
      </c>
      <c r="AP404" s="59" t="str">
        <f>VLOOKUP(AO404,Data!J:K,2,0)</f>
        <v>Oktober</v>
      </c>
      <c r="AQ404" s="59">
        <f t="shared" si="36"/>
        <v>4</v>
      </c>
      <c r="AR404" s="60">
        <f t="shared" si="37"/>
        <v>2021</v>
      </c>
      <c r="AS404" s="60" t="str">
        <f>VLOOKUP(AD404,Data!D:E,2,0)</f>
        <v>Afval/Restafval</v>
      </c>
      <c r="AT404" s="61">
        <f>IF(X404="TON",IF(OR(LEFT(Z404,2)="TO",LEFT(Y404,2)="HA",Y404="TV ALG TON",Y404="AFVALBEL-TON",Y404="TANKW1-TON"),0,W404*1000),IF(OR(X404="KG",X404="LTR"),IF(OR(LEFT(Y404,2)="R ",LEFT(Y404,2)="HA",LEFT(Y404,2)="VK",LEFT(Z404,2)="TO"),0,W404),IF(X404="M3",VLOOKUP(Z404,Data!A:B,2,0)*W404,IF(AND(OR(X404="KEER",X404="STUK"),OR(LEFT(Y404,2)="LE",LEFT(Y404,2)="EL",LEFT(Y404,2)="LV")),VLOOKUP(Z404,Data!A:B,2,0)*W404,IF(X404="MAAND",IF(LEFT(Z404,2)="AB",IF(OR(LEFT(Y404,3)="AB ",LEFT(Y404,3)="ABW"),0,VLOOKUP(Z404,Data!A:B,2,0)*W404*VLOOKUP(AJ404,Data!G:H,2,0)*((N404-M404+1)/30.4)),0),0)))))</f>
        <v>442.56578947368428</v>
      </c>
      <c r="AU404" s="62">
        <f t="shared" si="38"/>
        <v>105.58</v>
      </c>
      <c r="AV404" s="62">
        <f t="shared" si="39"/>
        <v>0</v>
      </c>
      <c r="AW404" s="47" t="str">
        <f>IFERROR(VLOOKUP(AS404,Data!M:S,2,0),"nee")</f>
        <v>ja</v>
      </c>
      <c r="AX404" s="63">
        <f>IF(facturen[[#This Row],[TNO gecertificeerd]]="nee",0,VLOOKUP(AS404,Data!M:S,3,0)*(AT404/1000))</f>
        <v>0</v>
      </c>
      <c r="AY404" s="63">
        <f>IF(facturen[[#This Row],[TNO gecertificeerd]]="nee",0,VLOOKUP(AS404,Data!M:S,4,0)*AT404)</f>
        <v>22.128289473684216</v>
      </c>
      <c r="AZ404" s="63">
        <f>IF(facturen[[#This Row],[TNO gecertificeerd]]="nee",0,VLOOKUP(AS404,Data!M:S,5,0)*AT404)</f>
        <v>159.32368421052632</v>
      </c>
      <c r="BA404" s="63">
        <f>IF(facturen[[#This Row],[TNO gecertificeerd]]="nee",0,VLOOKUP(AS404,Data!M:S,6,0)*AT404)</f>
        <v>163.74934210526317</v>
      </c>
      <c r="BB404" s="63">
        <f>IF(facturen[[#This Row],[TNO gecertificeerd]]="nee",0,VLOOKUP(AS404,Data!M:S,7,0)*AT404)</f>
        <v>97.364473684210537</v>
      </c>
    </row>
    <row r="405" spans="1:54" x14ac:dyDescent="0.2">
      <c r="A405">
        <v>474431</v>
      </c>
      <c r="B405">
        <v>474443</v>
      </c>
      <c r="C405" t="s">
        <v>98</v>
      </c>
      <c r="D405" t="s">
        <v>257</v>
      </c>
      <c r="E405" t="s">
        <v>56</v>
      </c>
      <c r="F405">
        <v>1</v>
      </c>
      <c r="G405" t="s">
        <v>98</v>
      </c>
      <c r="H405" t="s">
        <v>99</v>
      </c>
      <c r="I405" t="s">
        <v>100</v>
      </c>
      <c r="J405" t="s">
        <v>59</v>
      </c>
      <c r="K405" t="s">
        <v>620</v>
      </c>
      <c r="L405" t="s">
        <v>381</v>
      </c>
      <c r="M405" s="57">
        <v>44501</v>
      </c>
      <c r="N405" s="57">
        <v>44530</v>
      </c>
      <c r="O405" t="s">
        <v>102</v>
      </c>
      <c r="P405">
        <v>1601010</v>
      </c>
      <c r="Q405" t="s">
        <v>465</v>
      </c>
      <c r="R405">
        <v>200301</v>
      </c>
      <c r="S405"/>
      <c r="T405" t="s">
        <v>467</v>
      </c>
      <c r="U405"/>
      <c r="V405" t="s">
        <v>104</v>
      </c>
      <c r="W405">
        <v>1</v>
      </c>
      <c r="X405" t="s">
        <v>625</v>
      </c>
      <c r="Y405" t="s">
        <v>641</v>
      </c>
      <c r="Z405" t="s">
        <v>642</v>
      </c>
      <c r="AA405" t="s">
        <v>68</v>
      </c>
      <c r="AB405" t="s">
        <v>69</v>
      </c>
      <c r="AC405" t="s">
        <v>70</v>
      </c>
      <c r="AD405">
        <v>10</v>
      </c>
      <c r="AE405" t="s">
        <v>643</v>
      </c>
      <c r="AF405">
        <v>105.58</v>
      </c>
      <c r="AG405">
        <v>105.58</v>
      </c>
      <c r="AH405">
        <v>1005004563</v>
      </c>
      <c r="AI405">
        <v>800100</v>
      </c>
      <c r="AJ405" t="s">
        <v>735</v>
      </c>
      <c r="AK405" t="s">
        <v>695</v>
      </c>
      <c r="AL405" t="s">
        <v>72</v>
      </c>
      <c r="AM405" t="s">
        <v>73</v>
      </c>
      <c r="AN405" s="1"/>
      <c r="AO405" s="59">
        <f t="shared" si="35"/>
        <v>11</v>
      </c>
      <c r="AP405" s="59" t="str">
        <f>VLOOKUP(AO405,Data!J:K,2,0)</f>
        <v>November</v>
      </c>
      <c r="AQ405" s="59">
        <f t="shared" si="36"/>
        <v>4</v>
      </c>
      <c r="AR405" s="60">
        <f t="shared" si="37"/>
        <v>2021</v>
      </c>
      <c r="AS405" s="60" t="str">
        <f>VLOOKUP(AD405,Data!D:E,2,0)</f>
        <v>Afval/Restafval</v>
      </c>
      <c r="AT405" s="61">
        <f>IF(X405="TON",IF(OR(LEFT(Z405,2)="TO",LEFT(Y405,2)="HA",Y405="TV ALG TON",Y405="AFVALBEL-TON",Y405="TANKW1-TON"),0,W405*1000),IF(OR(X405="KG",X405="LTR"),IF(OR(LEFT(Y405,2)="R ",LEFT(Y405,2)="HA",LEFT(Y405,2)="VK",LEFT(Z405,2)="TO"),0,W405),IF(X405="M3",VLOOKUP(Z405,Data!A:B,2,0)*W405,IF(AND(OR(X405="KEER",X405="STUK"),OR(LEFT(Y405,2)="LE",LEFT(Y405,2)="EL",LEFT(Y405,2)="LV")),VLOOKUP(Z405,Data!A:B,2,0)*W405,IF(X405="MAAND",IF(LEFT(Z405,2)="AB",IF(OR(LEFT(Y405,3)="AB ",LEFT(Y405,3)="ABW"),0,VLOOKUP(Z405,Data!A:B,2,0)*W405*VLOOKUP(AJ405,Data!G:H,2,0)*((N405-M405+1)/30.4)),0),0)))))</f>
        <v>428.28947368421058</v>
      </c>
      <c r="AU405" s="62">
        <f t="shared" si="38"/>
        <v>105.58</v>
      </c>
      <c r="AV405" s="62">
        <f t="shared" si="39"/>
        <v>0</v>
      </c>
      <c r="AW405" s="47" t="str">
        <f>IFERROR(VLOOKUP(AS405,Data!M:S,2,0),"nee")</f>
        <v>ja</v>
      </c>
      <c r="AX405" s="63">
        <f>IF(facturen[[#This Row],[TNO gecertificeerd]]="nee",0,VLOOKUP(AS405,Data!M:S,3,0)*(AT405/1000))</f>
        <v>0</v>
      </c>
      <c r="AY405" s="63">
        <f>IF(facturen[[#This Row],[TNO gecertificeerd]]="nee",0,VLOOKUP(AS405,Data!M:S,4,0)*AT405)</f>
        <v>21.414473684210531</v>
      </c>
      <c r="AZ405" s="63">
        <f>IF(facturen[[#This Row],[TNO gecertificeerd]]="nee",0,VLOOKUP(AS405,Data!M:S,5,0)*AT405)</f>
        <v>154.18421052631581</v>
      </c>
      <c r="BA405" s="63">
        <f>IF(facturen[[#This Row],[TNO gecertificeerd]]="nee",0,VLOOKUP(AS405,Data!M:S,6,0)*AT405)</f>
        <v>158.46710526315792</v>
      </c>
      <c r="BB405" s="63">
        <f>IF(facturen[[#This Row],[TNO gecertificeerd]]="nee",0,VLOOKUP(AS405,Data!M:S,7,0)*AT405)</f>
        <v>94.223684210526329</v>
      </c>
    </row>
    <row r="406" spans="1:54" x14ac:dyDescent="0.2">
      <c r="A406">
        <v>474431</v>
      </c>
      <c r="B406">
        <v>474443</v>
      </c>
      <c r="C406" t="s">
        <v>98</v>
      </c>
      <c r="D406" t="s">
        <v>257</v>
      </c>
      <c r="E406" t="s">
        <v>56</v>
      </c>
      <c r="F406">
        <v>1</v>
      </c>
      <c r="G406" t="s">
        <v>98</v>
      </c>
      <c r="H406" t="s">
        <v>99</v>
      </c>
      <c r="I406" t="s">
        <v>100</v>
      </c>
      <c r="J406" t="s">
        <v>59</v>
      </c>
      <c r="K406" t="s">
        <v>620</v>
      </c>
      <c r="L406" t="s">
        <v>381</v>
      </c>
      <c r="M406" s="57">
        <v>44531</v>
      </c>
      <c r="N406" s="57">
        <v>44561</v>
      </c>
      <c r="O406" t="s">
        <v>102</v>
      </c>
      <c r="P406">
        <v>1601010</v>
      </c>
      <c r="Q406" t="s">
        <v>465</v>
      </c>
      <c r="R406">
        <v>200301</v>
      </c>
      <c r="S406"/>
      <c r="T406" t="s">
        <v>467</v>
      </c>
      <c r="U406"/>
      <c r="V406" t="s">
        <v>104</v>
      </c>
      <c r="W406">
        <v>1</v>
      </c>
      <c r="X406" t="s">
        <v>625</v>
      </c>
      <c r="Y406" t="s">
        <v>641</v>
      </c>
      <c r="Z406" t="s">
        <v>642</v>
      </c>
      <c r="AA406" t="s">
        <v>68</v>
      </c>
      <c r="AB406" t="s">
        <v>69</v>
      </c>
      <c r="AC406" t="s">
        <v>70</v>
      </c>
      <c r="AD406">
        <v>10</v>
      </c>
      <c r="AE406" t="s">
        <v>643</v>
      </c>
      <c r="AF406">
        <v>105.58</v>
      </c>
      <c r="AG406">
        <v>105.58</v>
      </c>
      <c r="AH406">
        <v>1005092394</v>
      </c>
      <c r="AI406">
        <v>800100</v>
      </c>
      <c r="AJ406" t="s">
        <v>735</v>
      </c>
      <c r="AK406" t="s">
        <v>739</v>
      </c>
      <c r="AL406" t="s">
        <v>72</v>
      </c>
      <c r="AM406" t="s">
        <v>73</v>
      </c>
      <c r="AN406" s="1"/>
      <c r="AO406" s="59">
        <f t="shared" si="35"/>
        <v>12</v>
      </c>
      <c r="AP406" s="59" t="str">
        <f>VLOOKUP(AO406,Data!J:K,2,0)</f>
        <v>December</v>
      </c>
      <c r="AQ406" s="59">
        <f t="shared" si="36"/>
        <v>4</v>
      </c>
      <c r="AR406" s="60">
        <f t="shared" si="37"/>
        <v>2021</v>
      </c>
      <c r="AS406" s="60" t="str">
        <f>VLOOKUP(AD406,Data!D:E,2,0)</f>
        <v>Afval/Restafval</v>
      </c>
      <c r="AT406" s="61">
        <f>IF(X406="TON",IF(OR(LEFT(Z406,2)="TO",LEFT(Y406,2)="HA",Y406="TV ALG TON",Y406="AFVALBEL-TON",Y406="TANKW1-TON"),0,W406*1000),IF(OR(X406="KG",X406="LTR"),IF(OR(LEFT(Y406,2)="R ",LEFT(Y406,2)="HA",LEFT(Y406,2)="VK",LEFT(Z406,2)="TO"),0,W406),IF(X406="M3",VLOOKUP(Z406,Data!A:B,2,0)*W406,IF(AND(OR(X406="KEER",X406="STUK"),OR(LEFT(Y406,2)="LE",LEFT(Y406,2)="EL",LEFT(Y406,2)="LV")),VLOOKUP(Z406,Data!A:B,2,0)*W406,IF(X406="MAAND",IF(LEFT(Z406,2)="AB",IF(OR(LEFT(Y406,3)="AB ",LEFT(Y406,3)="ABW"),0,VLOOKUP(Z406,Data!A:B,2,0)*W406*VLOOKUP(AJ406,Data!G:H,2,0)*((N406-M406+1)/30.4)),0),0)))))</f>
        <v>442.56578947368428</v>
      </c>
      <c r="AU406" s="62">
        <f t="shared" si="38"/>
        <v>105.58</v>
      </c>
      <c r="AV406" s="62">
        <f t="shared" si="39"/>
        <v>0</v>
      </c>
      <c r="AW406" s="47" t="str">
        <f>IFERROR(VLOOKUP(AS406,Data!M:S,2,0),"nee")</f>
        <v>ja</v>
      </c>
      <c r="AX406" s="63">
        <f>IF(facturen[[#This Row],[TNO gecertificeerd]]="nee",0,VLOOKUP(AS406,Data!M:S,3,0)*(AT406/1000))</f>
        <v>0</v>
      </c>
      <c r="AY406" s="63">
        <f>IF(facturen[[#This Row],[TNO gecertificeerd]]="nee",0,VLOOKUP(AS406,Data!M:S,4,0)*AT406)</f>
        <v>22.128289473684216</v>
      </c>
      <c r="AZ406" s="63">
        <f>IF(facturen[[#This Row],[TNO gecertificeerd]]="nee",0,VLOOKUP(AS406,Data!M:S,5,0)*AT406)</f>
        <v>159.32368421052632</v>
      </c>
      <c r="BA406" s="63">
        <f>IF(facturen[[#This Row],[TNO gecertificeerd]]="nee",0,VLOOKUP(AS406,Data!M:S,6,0)*AT406)</f>
        <v>163.74934210526317</v>
      </c>
      <c r="BB406" s="63">
        <f>IF(facturen[[#This Row],[TNO gecertificeerd]]="nee",0,VLOOKUP(AS406,Data!M:S,7,0)*AT406)</f>
        <v>97.364473684210537</v>
      </c>
    </row>
    <row r="407" spans="1:54" x14ac:dyDescent="0.2">
      <c r="A407">
        <v>474431</v>
      </c>
      <c r="B407">
        <v>474443</v>
      </c>
      <c r="C407" t="s">
        <v>98</v>
      </c>
      <c r="D407" t="s">
        <v>257</v>
      </c>
      <c r="E407" t="s">
        <v>56</v>
      </c>
      <c r="F407">
        <v>1</v>
      </c>
      <c r="G407" t="s">
        <v>98</v>
      </c>
      <c r="H407" t="s">
        <v>99</v>
      </c>
      <c r="I407" t="s">
        <v>100</v>
      </c>
      <c r="J407" t="s">
        <v>59</v>
      </c>
      <c r="K407" t="s">
        <v>620</v>
      </c>
      <c r="L407" t="s">
        <v>381</v>
      </c>
      <c r="M407" s="57">
        <v>44166</v>
      </c>
      <c r="N407" s="57">
        <v>44196</v>
      </c>
      <c r="O407" t="s">
        <v>102</v>
      </c>
      <c r="P407">
        <v>101100</v>
      </c>
      <c r="Q407" t="s">
        <v>303</v>
      </c>
      <c r="R407">
        <v>200301</v>
      </c>
      <c r="S407"/>
      <c r="T407" t="s">
        <v>304</v>
      </c>
      <c r="U407"/>
      <c r="V407" t="s">
        <v>104</v>
      </c>
      <c r="W407">
        <v>1</v>
      </c>
      <c r="X407" t="s">
        <v>625</v>
      </c>
      <c r="Y407" t="s">
        <v>641</v>
      </c>
      <c r="Z407" t="s">
        <v>642</v>
      </c>
      <c r="AA407" t="s">
        <v>68</v>
      </c>
      <c r="AB407" t="s">
        <v>69</v>
      </c>
      <c r="AC407" t="s">
        <v>70</v>
      </c>
      <c r="AD407">
        <v>10</v>
      </c>
      <c r="AE407" t="s">
        <v>643</v>
      </c>
      <c r="AF407">
        <v>105.58</v>
      </c>
      <c r="AG407">
        <v>105.58</v>
      </c>
      <c r="AH407">
        <v>1004194254</v>
      </c>
      <c r="AI407">
        <v>800100</v>
      </c>
      <c r="AJ407" t="s">
        <v>735</v>
      </c>
      <c r="AK407" t="s">
        <v>350</v>
      </c>
      <c r="AL407" t="s">
        <v>72</v>
      </c>
      <c r="AM407" t="s">
        <v>73</v>
      </c>
      <c r="AN407" s="1"/>
      <c r="AO407" s="59">
        <f t="shared" si="35"/>
        <v>12</v>
      </c>
      <c r="AP407" s="59" t="str">
        <f>VLOOKUP(AO407,Data!J:K,2,0)</f>
        <v>December</v>
      </c>
      <c r="AQ407" s="59">
        <f t="shared" si="36"/>
        <v>4</v>
      </c>
      <c r="AR407" s="60">
        <f t="shared" si="37"/>
        <v>2020</v>
      </c>
      <c r="AS407" s="60" t="str">
        <f>VLOOKUP(AD407,Data!D:E,2,0)</f>
        <v>Afval/Restafval</v>
      </c>
      <c r="AT407" s="61">
        <f>IF(X407="TON",IF(OR(LEFT(Z407,2)="TO",LEFT(Y407,2)="HA",Y407="TV ALG TON",Y407="AFVALBEL-TON",Y407="TANKW1-TON"),0,W407*1000),IF(OR(X407="KG",X407="LTR"),IF(OR(LEFT(Y407,2)="R ",LEFT(Y407,2)="HA",LEFT(Y407,2)="VK",LEFT(Z407,2)="TO"),0,W407),IF(X407="M3",VLOOKUP(Z407,Data!A:B,2,0)*W407,IF(AND(OR(X407="KEER",X407="STUK"),OR(LEFT(Y407,2)="LE",LEFT(Y407,2)="EL",LEFT(Y407,2)="LV")),VLOOKUP(Z407,Data!A:B,2,0)*W407,IF(X407="MAAND",IF(LEFT(Z407,2)="AB",IF(OR(LEFT(Y407,3)="AB ",LEFT(Y407,3)="ABW"),0,VLOOKUP(Z407,Data!A:B,2,0)*W407*VLOOKUP(AJ407,Data!G:H,2,0)*((N407-M407+1)/30.4)),0),0)))))</f>
        <v>442.56578947368428</v>
      </c>
      <c r="AU407" s="62">
        <f t="shared" si="38"/>
        <v>105.58</v>
      </c>
      <c r="AV407" s="62">
        <f t="shared" si="39"/>
        <v>0</v>
      </c>
      <c r="AW407" s="47" t="str">
        <f>IFERROR(VLOOKUP(AS407,Data!M:S,2,0),"nee")</f>
        <v>ja</v>
      </c>
      <c r="AX407" s="63">
        <f>IF(facturen[[#This Row],[TNO gecertificeerd]]="nee",0,VLOOKUP(AS407,Data!M:S,3,0)*(AT407/1000))</f>
        <v>0</v>
      </c>
      <c r="AY407" s="63">
        <f>IF(facturen[[#This Row],[TNO gecertificeerd]]="nee",0,VLOOKUP(AS407,Data!M:S,4,0)*AT407)</f>
        <v>22.128289473684216</v>
      </c>
      <c r="AZ407" s="63">
        <f>IF(facturen[[#This Row],[TNO gecertificeerd]]="nee",0,VLOOKUP(AS407,Data!M:S,5,0)*AT407)</f>
        <v>159.32368421052632</v>
      </c>
      <c r="BA407" s="63">
        <f>IF(facturen[[#This Row],[TNO gecertificeerd]]="nee",0,VLOOKUP(AS407,Data!M:S,6,0)*AT407)</f>
        <v>163.74934210526317</v>
      </c>
      <c r="BB407" s="63">
        <f>IF(facturen[[#This Row],[TNO gecertificeerd]]="nee",0,VLOOKUP(AS407,Data!M:S,7,0)*AT407)</f>
        <v>97.364473684210537</v>
      </c>
    </row>
    <row r="408" spans="1:54" x14ac:dyDescent="0.2">
      <c r="A408">
        <v>474431</v>
      </c>
      <c r="B408">
        <v>474451</v>
      </c>
      <c r="C408" t="s">
        <v>108</v>
      </c>
      <c r="D408" t="s">
        <v>257</v>
      </c>
      <c r="E408" t="s">
        <v>56</v>
      </c>
      <c r="F408">
        <v>1</v>
      </c>
      <c r="G408" t="s">
        <v>109</v>
      </c>
      <c r="H408" t="s">
        <v>110</v>
      </c>
      <c r="I408" t="s">
        <v>111</v>
      </c>
      <c r="J408" t="s">
        <v>59</v>
      </c>
      <c r="K408" t="s">
        <v>311</v>
      </c>
      <c r="L408" t="s">
        <v>312</v>
      </c>
      <c r="M408" s="57">
        <v>44197</v>
      </c>
      <c r="N408" s="57">
        <v>44227</v>
      </c>
      <c r="O408" t="s">
        <v>283</v>
      </c>
      <c r="P408">
        <v>1601010</v>
      </c>
      <c r="Q408" t="s">
        <v>465</v>
      </c>
      <c r="R408">
        <v>200301</v>
      </c>
      <c r="S408"/>
      <c r="T408" t="s">
        <v>467</v>
      </c>
      <c r="U408"/>
      <c r="V408" t="s">
        <v>285</v>
      </c>
      <c r="W408">
        <v>1</v>
      </c>
      <c r="X408" t="s">
        <v>625</v>
      </c>
      <c r="Y408" t="s">
        <v>740</v>
      </c>
      <c r="Z408" t="s">
        <v>741</v>
      </c>
      <c r="AA408" t="s">
        <v>68</v>
      </c>
      <c r="AB408" t="s">
        <v>69</v>
      </c>
      <c r="AC408" t="s">
        <v>70</v>
      </c>
      <c r="AD408">
        <v>10</v>
      </c>
      <c r="AE408" t="s">
        <v>742</v>
      </c>
      <c r="AF408">
        <v>105.95</v>
      </c>
      <c r="AG408">
        <v>105.95</v>
      </c>
      <c r="AH408">
        <v>1004195045</v>
      </c>
      <c r="AI408">
        <v>800100</v>
      </c>
      <c r="AJ408" t="s">
        <v>629</v>
      </c>
      <c r="AK408" t="s">
        <v>459</v>
      </c>
      <c r="AL408" t="s">
        <v>72</v>
      </c>
      <c r="AM408" t="s">
        <v>73</v>
      </c>
      <c r="AN408" s="1"/>
      <c r="AO408" s="59">
        <f t="shared" si="35"/>
        <v>1</v>
      </c>
      <c r="AP408" s="59" t="str">
        <f>VLOOKUP(AO408,Data!J:K,2,0)</f>
        <v>Januari</v>
      </c>
      <c r="AQ408" s="59">
        <f t="shared" si="36"/>
        <v>1</v>
      </c>
      <c r="AR408" s="60">
        <f t="shared" si="37"/>
        <v>2021</v>
      </c>
      <c r="AS408" s="60" t="str">
        <f>VLOOKUP(AD408,Data!D:E,2,0)</f>
        <v>Afval/Restafval</v>
      </c>
      <c r="AT408" s="61">
        <f>IF(X408="TON",IF(OR(LEFT(Z408,2)="TO",LEFT(Y408,2)="HA",Y408="TV ALG TON",Y408="AFVALBEL-TON",Y408="TANKW1-TON"),0,W408*1000),IF(OR(X408="KG",X408="LTR"),IF(OR(LEFT(Y408,2)="R ",LEFT(Y408,2)="HA",LEFT(Y408,2)="VK",LEFT(Z408,2)="TO"),0,W408),IF(X408="M3",VLOOKUP(Z408,Data!A:B,2,0)*W408,IF(AND(OR(X408="KEER",X408="STUK"),OR(LEFT(Y408,2)="LE",LEFT(Y408,2)="EL",LEFT(Y408,2)="LV")),VLOOKUP(Z408,Data!A:B,2,0)*W408,IF(X408="MAAND",IF(LEFT(Z408,2)="AB",IF(OR(LEFT(Y408,3)="AB ",LEFT(Y408,3)="ABW"),0,VLOOKUP(Z408,Data!A:B,2,0)*W408*VLOOKUP(AJ408,Data!G:H,2,0)*((N408-M408+1)/30.4)),0),0)))))</f>
        <v>310.50986842105266</v>
      </c>
      <c r="AU408" s="62">
        <f t="shared" si="38"/>
        <v>105.95</v>
      </c>
      <c r="AV408" s="62">
        <f t="shared" si="39"/>
        <v>0</v>
      </c>
      <c r="AW408" s="47" t="str">
        <f>IFERROR(VLOOKUP(AS408,Data!M:S,2,0),"nee")</f>
        <v>ja</v>
      </c>
      <c r="AX408" s="63">
        <f>IF(facturen[[#This Row],[TNO gecertificeerd]]="nee",0,VLOOKUP(AS408,Data!M:S,3,0)*(AT408/1000))</f>
        <v>0</v>
      </c>
      <c r="AY408" s="63">
        <f>IF(facturen[[#This Row],[TNO gecertificeerd]]="nee",0,VLOOKUP(AS408,Data!M:S,4,0)*AT408)</f>
        <v>15.525493421052634</v>
      </c>
      <c r="AZ408" s="63">
        <f>IF(facturen[[#This Row],[TNO gecertificeerd]]="nee",0,VLOOKUP(AS408,Data!M:S,5,0)*AT408)</f>
        <v>111.78355263157896</v>
      </c>
      <c r="BA408" s="63">
        <f>IF(facturen[[#This Row],[TNO gecertificeerd]]="nee",0,VLOOKUP(AS408,Data!M:S,6,0)*AT408)</f>
        <v>114.88865131578949</v>
      </c>
      <c r="BB408" s="63">
        <f>IF(facturen[[#This Row],[TNO gecertificeerd]]="nee",0,VLOOKUP(AS408,Data!M:S,7,0)*AT408)</f>
        <v>68.312171052631584</v>
      </c>
    </row>
    <row r="409" spans="1:54" x14ac:dyDescent="0.2">
      <c r="A409">
        <v>474431</v>
      </c>
      <c r="B409">
        <v>474451</v>
      </c>
      <c r="C409" t="s">
        <v>108</v>
      </c>
      <c r="D409" t="s">
        <v>257</v>
      </c>
      <c r="E409" t="s">
        <v>56</v>
      </c>
      <c r="F409">
        <v>1</v>
      </c>
      <c r="G409" t="s">
        <v>109</v>
      </c>
      <c r="H409" t="s">
        <v>110</v>
      </c>
      <c r="I409" t="s">
        <v>111</v>
      </c>
      <c r="J409" t="s">
        <v>59</v>
      </c>
      <c r="K409" t="s">
        <v>311</v>
      </c>
      <c r="L409" t="s">
        <v>312</v>
      </c>
      <c r="M409" s="57">
        <v>44228</v>
      </c>
      <c r="N409" s="57">
        <v>44255</v>
      </c>
      <c r="O409" t="s">
        <v>283</v>
      </c>
      <c r="P409">
        <v>1601010</v>
      </c>
      <c r="Q409" t="s">
        <v>465</v>
      </c>
      <c r="R409">
        <v>200301</v>
      </c>
      <c r="S409"/>
      <c r="T409" t="s">
        <v>467</v>
      </c>
      <c r="U409"/>
      <c r="V409" t="s">
        <v>285</v>
      </c>
      <c r="W409">
        <v>1</v>
      </c>
      <c r="X409" t="s">
        <v>625</v>
      </c>
      <c r="Y409" t="s">
        <v>740</v>
      </c>
      <c r="Z409" t="s">
        <v>741</v>
      </c>
      <c r="AA409" t="s">
        <v>68</v>
      </c>
      <c r="AB409" t="s">
        <v>69</v>
      </c>
      <c r="AC409" t="s">
        <v>70</v>
      </c>
      <c r="AD409">
        <v>10</v>
      </c>
      <c r="AE409" t="s">
        <v>742</v>
      </c>
      <c r="AF409">
        <v>105.95</v>
      </c>
      <c r="AG409">
        <v>105.95</v>
      </c>
      <c r="AH409">
        <v>1004248111</v>
      </c>
      <c r="AI409">
        <v>800100</v>
      </c>
      <c r="AJ409" t="s">
        <v>629</v>
      </c>
      <c r="AK409" t="s">
        <v>648</v>
      </c>
      <c r="AL409" t="s">
        <v>72</v>
      </c>
      <c r="AM409" t="s">
        <v>73</v>
      </c>
      <c r="AN409" s="1"/>
      <c r="AO409" s="59">
        <f t="shared" si="35"/>
        <v>2</v>
      </c>
      <c r="AP409" s="59" t="str">
        <f>VLOOKUP(AO409,Data!J:K,2,0)</f>
        <v>Februari</v>
      </c>
      <c r="AQ409" s="59">
        <f t="shared" si="36"/>
        <v>1</v>
      </c>
      <c r="AR409" s="60">
        <f t="shared" si="37"/>
        <v>2021</v>
      </c>
      <c r="AS409" s="60" t="str">
        <f>VLOOKUP(AD409,Data!D:E,2,0)</f>
        <v>Afval/Restafval</v>
      </c>
      <c r="AT409" s="61">
        <f>IF(X409="TON",IF(OR(LEFT(Z409,2)="TO",LEFT(Y409,2)="HA",Y409="TV ALG TON",Y409="AFVALBEL-TON",Y409="TANKW1-TON"),0,W409*1000),IF(OR(X409="KG",X409="LTR"),IF(OR(LEFT(Y409,2)="R ",LEFT(Y409,2)="HA",LEFT(Y409,2)="VK",LEFT(Z409,2)="TO"),0,W409),IF(X409="M3",VLOOKUP(Z409,Data!A:B,2,0)*W409,IF(AND(OR(X409="KEER",X409="STUK"),OR(LEFT(Y409,2)="LE",LEFT(Y409,2)="EL",LEFT(Y409,2)="LV")),VLOOKUP(Z409,Data!A:B,2,0)*W409,IF(X409="MAAND",IF(LEFT(Z409,2)="AB",IF(OR(LEFT(Y409,3)="AB ",LEFT(Y409,3)="ABW"),0,VLOOKUP(Z409,Data!A:B,2,0)*W409*VLOOKUP(AJ409,Data!G:H,2,0)*((N409-M409+1)/30.4)),0),0)))))</f>
        <v>280.46052631578948</v>
      </c>
      <c r="AU409" s="62">
        <f t="shared" si="38"/>
        <v>105.95</v>
      </c>
      <c r="AV409" s="62">
        <f t="shared" si="39"/>
        <v>0</v>
      </c>
      <c r="AW409" s="47" t="str">
        <f>IFERROR(VLOOKUP(AS409,Data!M:S,2,0),"nee")</f>
        <v>ja</v>
      </c>
      <c r="AX409" s="63">
        <f>IF(facturen[[#This Row],[TNO gecertificeerd]]="nee",0,VLOOKUP(AS409,Data!M:S,3,0)*(AT409/1000))</f>
        <v>0</v>
      </c>
      <c r="AY409" s="63">
        <f>IF(facturen[[#This Row],[TNO gecertificeerd]]="nee",0,VLOOKUP(AS409,Data!M:S,4,0)*AT409)</f>
        <v>14.023026315789474</v>
      </c>
      <c r="AZ409" s="63">
        <f>IF(facturen[[#This Row],[TNO gecertificeerd]]="nee",0,VLOOKUP(AS409,Data!M:S,5,0)*AT409)</f>
        <v>100.96578947368421</v>
      </c>
      <c r="BA409" s="63">
        <f>IF(facturen[[#This Row],[TNO gecertificeerd]]="nee",0,VLOOKUP(AS409,Data!M:S,6,0)*AT409)</f>
        <v>103.77039473684211</v>
      </c>
      <c r="BB409" s="63">
        <f>IF(facturen[[#This Row],[TNO gecertificeerd]]="nee",0,VLOOKUP(AS409,Data!M:S,7,0)*AT409)</f>
        <v>61.701315789473689</v>
      </c>
    </row>
    <row r="410" spans="1:54" x14ac:dyDescent="0.2">
      <c r="A410">
        <v>474431</v>
      </c>
      <c r="B410">
        <v>474451</v>
      </c>
      <c r="C410" t="s">
        <v>108</v>
      </c>
      <c r="D410" t="s">
        <v>257</v>
      </c>
      <c r="E410" t="s">
        <v>56</v>
      </c>
      <c r="F410">
        <v>1</v>
      </c>
      <c r="G410" t="s">
        <v>109</v>
      </c>
      <c r="H410" t="s">
        <v>110</v>
      </c>
      <c r="I410" t="s">
        <v>111</v>
      </c>
      <c r="J410" t="s">
        <v>59</v>
      </c>
      <c r="K410" t="s">
        <v>311</v>
      </c>
      <c r="L410" t="s">
        <v>312</v>
      </c>
      <c r="M410" s="57">
        <v>44256</v>
      </c>
      <c r="N410" s="57">
        <v>44286</v>
      </c>
      <c r="O410" t="s">
        <v>283</v>
      </c>
      <c r="P410">
        <v>1601010</v>
      </c>
      <c r="Q410" t="s">
        <v>465</v>
      </c>
      <c r="R410">
        <v>200301</v>
      </c>
      <c r="S410"/>
      <c r="T410" t="s">
        <v>467</v>
      </c>
      <c r="U410"/>
      <c r="V410" t="s">
        <v>285</v>
      </c>
      <c r="W410">
        <v>1</v>
      </c>
      <c r="X410" t="s">
        <v>625</v>
      </c>
      <c r="Y410" t="s">
        <v>740</v>
      </c>
      <c r="Z410" t="s">
        <v>741</v>
      </c>
      <c r="AA410" t="s">
        <v>68</v>
      </c>
      <c r="AB410" t="s">
        <v>69</v>
      </c>
      <c r="AC410" t="s">
        <v>70</v>
      </c>
      <c r="AD410">
        <v>10</v>
      </c>
      <c r="AE410" t="s">
        <v>742</v>
      </c>
      <c r="AF410">
        <v>105.95</v>
      </c>
      <c r="AG410">
        <v>105.95</v>
      </c>
      <c r="AH410">
        <v>1004318104</v>
      </c>
      <c r="AI410">
        <v>800100</v>
      </c>
      <c r="AJ410" t="s">
        <v>629</v>
      </c>
      <c r="AK410" t="s">
        <v>649</v>
      </c>
      <c r="AL410" t="s">
        <v>72</v>
      </c>
      <c r="AM410" t="s">
        <v>73</v>
      </c>
      <c r="AN410" s="1"/>
      <c r="AO410" s="59">
        <f t="shared" si="35"/>
        <v>3</v>
      </c>
      <c r="AP410" s="59" t="str">
        <f>VLOOKUP(AO410,Data!J:K,2,0)</f>
        <v>Maart</v>
      </c>
      <c r="AQ410" s="59">
        <f t="shared" si="36"/>
        <v>1</v>
      </c>
      <c r="AR410" s="60">
        <f t="shared" si="37"/>
        <v>2021</v>
      </c>
      <c r="AS410" s="60" t="str">
        <f>VLOOKUP(AD410,Data!D:E,2,0)</f>
        <v>Afval/Restafval</v>
      </c>
      <c r="AT410" s="61">
        <f>IF(X410="TON",IF(OR(LEFT(Z410,2)="TO",LEFT(Y410,2)="HA",Y410="TV ALG TON",Y410="AFVALBEL-TON",Y410="TANKW1-TON"),0,W410*1000),IF(OR(X410="KG",X410="LTR"),IF(OR(LEFT(Y410,2)="R ",LEFT(Y410,2)="HA",LEFT(Y410,2)="VK",LEFT(Z410,2)="TO"),0,W410),IF(X410="M3",VLOOKUP(Z410,Data!A:B,2,0)*W410,IF(AND(OR(X410="KEER",X410="STUK"),OR(LEFT(Y410,2)="LE",LEFT(Y410,2)="EL",LEFT(Y410,2)="LV")),VLOOKUP(Z410,Data!A:B,2,0)*W410,IF(X410="MAAND",IF(LEFT(Z410,2)="AB",IF(OR(LEFT(Y410,3)="AB ",LEFT(Y410,3)="ABW"),0,VLOOKUP(Z410,Data!A:B,2,0)*W410*VLOOKUP(AJ410,Data!G:H,2,0)*((N410-M410+1)/30.4)),0),0)))))</f>
        <v>310.50986842105266</v>
      </c>
      <c r="AU410" s="62">
        <f t="shared" si="38"/>
        <v>105.95</v>
      </c>
      <c r="AV410" s="62">
        <f t="shared" si="39"/>
        <v>0</v>
      </c>
      <c r="AW410" s="47" t="str">
        <f>IFERROR(VLOOKUP(AS410,Data!M:S,2,0),"nee")</f>
        <v>ja</v>
      </c>
      <c r="AX410" s="63">
        <f>IF(facturen[[#This Row],[TNO gecertificeerd]]="nee",0,VLOOKUP(AS410,Data!M:S,3,0)*(AT410/1000))</f>
        <v>0</v>
      </c>
      <c r="AY410" s="63">
        <f>IF(facturen[[#This Row],[TNO gecertificeerd]]="nee",0,VLOOKUP(AS410,Data!M:S,4,0)*AT410)</f>
        <v>15.525493421052634</v>
      </c>
      <c r="AZ410" s="63">
        <f>IF(facturen[[#This Row],[TNO gecertificeerd]]="nee",0,VLOOKUP(AS410,Data!M:S,5,0)*AT410)</f>
        <v>111.78355263157896</v>
      </c>
      <c r="BA410" s="63">
        <f>IF(facturen[[#This Row],[TNO gecertificeerd]]="nee",0,VLOOKUP(AS410,Data!M:S,6,0)*AT410)</f>
        <v>114.88865131578949</v>
      </c>
      <c r="BB410" s="63">
        <f>IF(facturen[[#This Row],[TNO gecertificeerd]]="nee",0,VLOOKUP(AS410,Data!M:S,7,0)*AT410)</f>
        <v>68.312171052631584</v>
      </c>
    </row>
    <row r="411" spans="1:54" x14ac:dyDescent="0.2">
      <c r="A411">
        <v>474431</v>
      </c>
      <c r="B411">
        <v>474451</v>
      </c>
      <c r="C411" t="s">
        <v>108</v>
      </c>
      <c r="D411" t="s">
        <v>257</v>
      </c>
      <c r="E411" t="s">
        <v>56</v>
      </c>
      <c r="F411">
        <v>1</v>
      </c>
      <c r="G411" t="s">
        <v>109</v>
      </c>
      <c r="H411" t="s">
        <v>110</v>
      </c>
      <c r="I411" t="s">
        <v>111</v>
      </c>
      <c r="J411" t="s">
        <v>59</v>
      </c>
      <c r="K411" t="s">
        <v>311</v>
      </c>
      <c r="L411" t="s">
        <v>312</v>
      </c>
      <c r="M411" s="57">
        <v>44287</v>
      </c>
      <c r="N411" s="57">
        <v>44316</v>
      </c>
      <c r="O411" t="s">
        <v>283</v>
      </c>
      <c r="P411">
        <v>1601010</v>
      </c>
      <c r="Q411" t="s">
        <v>465</v>
      </c>
      <c r="R411">
        <v>200301</v>
      </c>
      <c r="S411"/>
      <c r="T411" t="s">
        <v>467</v>
      </c>
      <c r="U411"/>
      <c r="V411" t="s">
        <v>285</v>
      </c>
      <c r="W411">
        <v>1</v>
      </c>
      <c r="X411" t="s">
        <v>625</v>
      </c>
      <c r="Y411" t="s">
        <v>740</v>
      </c>
      <c r="Z411" t="s">
        <v>741</v>
      </c>
      <c r="AA411" t="s">
        <v>68</v>
      </c>
      <c r="AB411" t="s">
        <v>69</v>
      </c>
      <c r="AC411" t="s">
        <v>70</v>
      </c>
      <c r="AD411">
        <v>10</v>
      </c>
      <c r="AE411" t="s">
        <v>742</v>
      </c>
      <c r="AF411">
        <v>105.95</v>
      </c>
      <c r="AG411">
        <v>105.95</v>
      </c>
      <c r="AH411">
        <v>1004429006</v>
      </c>
      <c r="AI411">
        <v>800100</v>
      </c>
      <c r="AJ411" t="s">
        <v>629</v>
      </c>
      <c r="AK411" t="s">
        <v>650</v>
      </c>
      <c r="AL411" t="s">
        <v>72</v>
      </c>
      <c r="AM411" t="s">
        <v>73</v>
      </c>
      <c r="AN411" s="1"/>
      <c r="AO411" s="59">
        <f t="shared" si="35"/>
        <v>4</v>
      </c>
      <c r="AP411" s="59" t="str">
        <f>VLOOKUP(AO411,Data!J:K,2,0)</f>
        <v>April</v>
      </c>
      <c r="AQ411" s="59">
        <f t="shared" si="36"/>
        <v>2</v>
      </c>
      <c r="AR411" s="60">
        <f t="shared" si="37"/>
        <v>2021</v>
      </c>
      <c r="AS411" s="60" t="str">
        <f>VLOOKUP(AD411,Data!D:E,2,0)</f>
        <v>Afval/Restafval</v>
      </c>
      <c r="AT411" s="61">
        <f>IF(X411="TON",IF(OR(LEFT(Z411,2)="TO",LEFT(Y411,2)="HA",Y411="TV ALG TON",Y411="AFVALBEL-TON",Y411="TANKW1-TON"),0,W411*1000),IF(OR(X411="KG",X411="LTR"),IF(OR(LEFT(Y411,2)="R ",LEFT(Y411,2)="HA",LEFT(Y411,2)="VK",LEFT(Z411,2)="TO"),0,W411),IF(X411="M3",VLOOKUP(Z411,Data!A:B,2,0)*W411,IF(AND(OR(X411="KEER",X411="STUK"),OR(LEFT(Y411,2)="LE",LEFT(Y411,2)="EL",LEFT(Y411,2)="LV")),VLOOKUP(Z411,Data!A:B,2,0)*W411,IF(X411="MAAND",IF(LEFT(Z411,2)="AB",IF(OR(LEFT(Y411,3)="AB ",LEFT(Y411,3)="ABW"),0,VLOOKUP(Z411,Data!A:B,2,0)*W411*VLOOKUP(AJ411,Data!G:H,2,0)*((N411-M411+1)/30.4)),0),0)))))</f>
        <v>300.49342105263162</v>
      </c>
      <c r="AU411" s="62">
        <f t="shared" si="38"/>
        <v>105.95</v>
      </c>
      <c r="AV411" s="62">
        <f t="shared" si="39"/>
        <v>0</v>
      </c>
      <c r="AW411" s="47" t="str">
        <f>IFERROR(VLOOKUP(AS411,Data!M:S,2,0),"nee")</f>
        <v>ja</v>
      </c>
      <c r="AX411" s="63">
        <f>IF(facturen[[#This Row],[TNO gecertificeerd]]="nee",0,VLOOKUP(AS411,Data!M:S,3,0)*(AT411/1000))</f>
        <v>0</v>
      </c>
      <c r="AY411" s="63">
        <f>IF(facturen[[#This Row],[TNO gecertificeerd]]="nee",0,VLOOKUP(AS411,Data!M:S,4,0)*AT411)</f>
        <v>15.024671052631582</v>
      </c>
      <c r="AZ411" s="63">
        <f>IF(facturen[[#This Row],[TNO gecertificeerd]]="nee",0,VLOOKUP(AS411,Data!M:S,5,0)*AT411)</f>
        <v>108.17763157894738</v>
      </c>
      <c r="BA411" s="63">
        <f>IF(facturen[[#This Row],[TNO gecertificeerd]]="nee",0,VLOOKUP(AS411,Data!M:S,6,0)*AT411)</f>
        <v>111.1825657894737</v>
      </c>
      <c r="BB411" s="63">
        <f>IF(facturen[[#This Row],[TNO gecertificeerd]]="nee",0,VLOOKUP(AS411,Data!M:S,7,0)*AT411)</f>
        <v>66.108552631578959</v>
      </c>
    </row>
    <row r="412" spans="1:54" x14ac:dyDescent="0.2">
      <c r="A412">
        <v>474431</v>
      </c>
      <c r="B412">
        <v>474451</v>
      </c>
      <c r="C412" t="s">
        <v>108</v>
      </c>
      <c r="D412" t="s">
        <v>257</v>
      </c>
      <c r="E412" t="s">
        <v>56</v>
      </c>
      <c r="F412">
        <v>1</v>
      </c>
      <c r="G412" t="s">
        <v>109</v>
      </c>
      <c r="H412" t="s">
        <v>110</v>
      </c>
      <c r="I412" t="s">
        <v>111</v>
      </c>
      <c r="J412" t="s">
        <v>59</v>
      </c>
      <c r="K412" t="s">
        <v>311</v>
      </c>
      <c r="L412" t="s">
        <v>312</v>
      </c>
      <c r="M412" s="57">
        <v>44317</v>
      </c>
      <c r="N412" s="57">
        <v>44347</v>
      </c>
      <c r="O412" t="s">
        <v>283</v>
      </c>
      <c r="P412">
        <v>1601010</v>
      </c>
      <c r="Q412" t="s">
        <v>465</v>
      </c>
      <c r="R412">
        <v>200301</v>
      </c>
      <c r="S412"/>
      <c r="T412" t="s">
        <v>467</v>
      </c>
      <c r="U412"/>
      <c r="V412" t="s">
        <v>285</v>
      </c>
      <c r="W412">
        <v>1</v>
      </c>
      <c r="X412" t="s">
        <v>625</v>
      </c>
      <c r="Y412" t="s">
        <v>740</v>
      </c>
      <c r="Z412" t="s">
        <v>741</v>
      </c>
      <c r="AA412" t="s">
        <v>68</v>
      </c>
      <c r="AB412" t="s">
        <v>69</v>
      </c>
      <c r="AC412" t="s">
        <v>70</v>
      </c>
      <c r="AD412">
        <v>10</v>
      </c>
      <c r="AE412" t="s">
        <v>742</v>
      </c>
      <c r="AF412">
        <v>105.95</v>
      </c>
      <c r="AG412">
        <v>105.95</v>
      </c>
      <c r="AH412">
        <v>1004493829</v>
      </c>
      <c r="AI412">
        <v>800100</v>
      </c>
      <c r="AJ412" t="s">
        <v>629</v>
      </c>
      <c r="AK412" t="s">
        <v>651</v>
      </c>
      <c r="AL412" t="s">
        <v>72</v>
      </c>
      <c r="AM412" t="s">
        <v>73</v>
      </c>
      <c r="AN412" s="1"/>
      <c r="AO412" s="59">
        <f t="shared" si="35"/>
        <v>5</v>
      </c>
      <c r="AP412" s="59" t="str">
        <f>VLOOKUP(AO412,Data!J:K,2,0)</f>
        <v>Mei</v>
      </c>
      <c r="AQ412" s="59">
        <f t="shared" si="36"/>
        <v>2</v>
      </c>
      <c r="AR412" s="60">
        <f t="shared" si="37"/>
        <v>2021</v>
      </c>
      <c r="AS412" s="60" t="str">
        <f>VLOOKUP(AD412,Data!D:E,2,0)</f>
        <v>Afval/Restafval</v>
      </c>
      <c r="AT412" s="61">
        <f>IF(X412="TON",IF(OR(LEFT(Z412,2)="TO",LEFT(Y412,2)="HA",Y412="TV ALG TON",Y412="AFVALBEL-TON",Y412="TANKW1-TON"),0,W412*1000),IF(OR(X412="KG",X412="LTR"),IF(OR(LEFT(Y412,2)="R ",LEFT(Y412,2)="HA",LEFT(Y412,2)="VK",LEFT(Z412,2)="TO"),0,W412),IF(X412="M3",VLOOKUP(Z412,Data!A:B,2,0)*W412,IF(AND(OR(X412="KEER",X412="STUK"),OR(LEFT(Y412,2)="LE",LEFT(Y412,2)="EL",LEFT(Y412,2)="LV")),VLOOKUP(Z412,Data!A:B,2,0)*W412,IF(X412="MAAND",IF(LEFT(Z412,2)="AB",IF(OR(LEFT(Y412,3)="AB ",LEFT(Y412,3)="ABW"),0,VLOOKUP(Z412,Data!A:B,2,0)*W412*VLOOKUP(AJ412,Data!G:H,2,0)*((N412-M412+1)/30.4)),0),0)))))</f>
        <v>310.50986842105266</v>
      </c>
      <c r="AU412" s="62">
        <f t="shared" si="38"/>
        <v>105.95</v>
      </c>
      <c r="AV412" s="62">
        <f t="shared" si="39"/>
        <v>0</v>
      </c>
      <c r="AW412" s="47" t="str">
        <f>IFERROR(VLOOKUP(AS412,Data!M:S,2,0),"nee")</f>
        <v>ja</v>
      </c>
      <c r="AX412" s="63">
        <f>IF(facturen[[#This Row],[TNO gecertificeerd]]="nee",0,VLOOKUP(AS412,Data!M:S,3,0)*(AT412/1000))</f>
        <v>0</v>
      </c>
      <c r="AY412" s="63">
        <f>IF(facturen[[#This Row],[TNO gecertificeerd]]="nee",0,VLOOKUP(AS412,Data!M:S,4,0)*AT412)</f>
        <v>15.525493421052634</v>
      </c>
      <c r="AZ412" s="63">
        <f>IF(facturen[[#This Row],[TNO gecertificeerd]]="nee",0,VLOOKUP(AS412,Data!M:S,5,0)*AT412)</f>
        <v>111.78355263157896</v>
      </c>
      <c r="BA412" s="63">
        <f>IF(facturen[[#This Row],[TNO gecertificeerd]]="nee",0,VLOOKUP(AS412,Data!M:S,6,0)*AT412)</f>
        <v>114.88865131578949</v>
      </c>
      <c r="BB412" s="63">
        <f>IF(facturen[[#This Row],[TNO gecertificeerd]]="nee",0,VLOOKUP(AS412,Data!M:S,7,0)*AT412)</f>
        <v>68.312171052631584</v>
      </c>
    </row>
    <row r="413" spans="1:54" x14ac:dyDescent="0.2">
      <c r="A413">
        <v>474431</v>
      </c>
      <c r="B413">
        <v>474451</v>
      </c>
      <c r="C413" t="s">
        <v>108</v>
      </c>
      <c r="D413" t="s">
        <v>257</v>
      </c>
      <c r="E413" t="s">
        <v>56</v>
      </c>
      <c r="F413">
        <v>1</v>
      </c>
      <c r="G413" t="s">
        <v>109</v>
      </c>
      <c r="H413" t="s">
        <v>110</v>
      </c>
      <c r="I413" t="s">
        <v>111</v>
      </c>
      <c r="J413" t="s">
        <v>59</v>
      </c>
      <c r="K413" t="s">
        <v>311</v>
      </c>
      <c r="L413" t="s">
        <v>312</v>
      </c>
      <c r="M413" s="57">
        <v>44348</v>
      </c>
      <c r="N413" s="57">
        <v>44377</v>
      </c>
      <c r="O413" t="s">
        <v>283</v>
      </c>
      <c r="P413">
        <v>1601010</v>
      </c>
      <c r="Q413" t="s">
        <v>465</v>
      </c>
      <c r="R413">
        <v>200301</v>
      </c>
      <c r="S413"/>
      <c r="T413" t="s">
        <v>467</v>
      </c>
      <c r="U413"/>
      <c r="V413" t="s">
        <v>285</v>
      </c>
      <c r="W413">
        <v>1</v>
      </c>
      <c r="X413" t="s">
        <v>625</v>
      </c>
      <c r="Y413" t="s">
        <v>740</v>
      </c>
      <c r="Z413" t="s">
        <v>741</v>
      </c>
      <c r="AA413" t="s">
        <v>68</v>
      </c>
      <c r="AB413" t="s">
        <v>69</v>
      </c>
      <c r="AC413" t="s">
        <v>70</v>
      </c>
      <c r="AD413">
        <v>10</v>
      </c>
      <c r="AE413" t="s">
        <v>742</v>
      </c>
      <c r="AF413">
        <v>105.95</v>
      </c>
      <c r="AG413">
        <v>105.95</v>
      </c>
      <c r="AH413">
        <v>1004542502</v>
      </c>
      <c r="AI413">
        <v>800100</v>
      </c>
      <c r="AJ413" t="s">
        <v>629</v>
      </c>
      <c r="AK413" t="s">
        <v>652</v>
      </c>
      <c r="AL413" t="s">
        <v>72</v>
      </c>
      <c r="AM413" t="s">
        <v>73</v>
      </c>
      <c r="AN413" s="1"/>
      <c r="AO413" s="59">
        <f t="shared" si="35"/>
        <v>6</v>
      </c>
      <c r="AP413" s="59" t="str">
        <f>VLOOKUP(AO413,Data!J:K,2,0)</f>
        <v>Juni</v>
      </c>
      <c r="AQ413" s="59">
        <f t="shared" si="36"/>
        <v>2</v>
      </c>
      <c r="AR413" s="60">
        <f t="shared" si="37"/>
        <v>2021</v>
      </c>
      <c r="AS413" s="60" t="str">
        <f>VLOOKUP(AD413,Data!D:E,2,0)</f>
        <v>Afval/Restafval</v>
      </c>
      <c r="AT413" s="61">
        <f>IF(X413="TON",IF(OR(LEFT(Z413,2)="TO",LEFT(Y413,2)="HA",Y413="TV ALG TON",Y413="AFVALBEL-TON",Y413="TANKW1-TON"),0,W413*1000),IF(OR(X413="KG",X413="LTR"),IF(OR(LEFT(Y413,2)="R ",LEFT(Y413,2)="HA",LEFT(Y413,2)="VK",LEFT(Z413,2)="TO"),0,W413),IF(X413="M3",VLOOKUP(Z413,Data!A:B,2,0)*W413,IF(AND(OR(X413="KEER",X413="STUK"),OR(LEFT(Y413,2)="LE",LEFT(Y413,2)="EL",LEFT(Y413,2)="LV")),VLOOKUP(Z413,Data!A:B,2,0)*W413,IF(X413="MAAND",IF(LEFT(Z413,2)="AB",IF(OR(LEFT(Y413,3)="AB ",LEFT(Y413,3)="ABW"),0,VLOOKUP(Z413,Data!A:B,2,0)*W413*VLOOKUP(AJ413,Data!G:H,2,0)*((N413-M413+1)/30.4)),0),0)))))</f>
        <v>300.49342105263162</v>
      </c>
      <c r="AU413" s="62">
        <f t="shared" si="38"/>
        <v>105.95</v>
      </c>
      <c r="AV413" s="62">
        <f t="shared" si="39"/>
        <v>0</v>
      </c>
      <c r="AW413" s="47" t="str">
        <f>IFERROR(VLOOKUP(AS413,Data!M:S,2,0),"nee")</f>
        <v>ja</v>
      </c>
      <c r="AX413" s="63">
        <f>IF(facturen[[#This Row],[TNO gecertificeerd]]="nee",0,VLOOKUP(AS413,Data!M:S,3,0)*(AT413/1000))</f>
        <v>0</v>
      </c>
      <c r="AY413" s="63">
        <f>IF(facturen[[#This Row],[TNO gecertificeerd]]="nee",0,VLOOKUP(AS413,Data!M:S,4,0)*AT413)</f>
        <v>15.024671052631582</v>
      </c>
      <c r="AZ413" s="63">
        <f>IF(facturen[[#This Row],[TNO gecertificeerd]]="nee",0,VLOOKUP(AS413,Data!M:S,5,0)*AT413)</f>
        <v>108.17763157894738</v>
      </c>
      <c r="BA413" s="63">
        <f>IF(facturen[[#This Row],[TNO gecertificeerd]]="nee",0,VLOOKUP(AS413,Data!M:S,6,0)*AT413)</f>
        <v>111.1825657894737</v>
      </c>
      <c r="BB413" s="63">
        <f>IF(facturen[[#This Row],[TNO gecertificeerd]]="nee",0,VLOOKUP(AS413,Data!M:S,7,0)*AT413)</f>
        <v>66.108552631578959</v>
      </c>
    </row>
    <row r="414" spans="1:54" x14ac:dyDescent="0.2">
      <c r="A414">
        <v>474431</v>
      </c>
      <c r="B414">
        <v>474451</v>
      </c>
      <c r="C414" t="s">
        <v>108</v>
      </c>
      <c r="D414" t="s">
        <v>257</v>
      </c>
      <c r="E414" t="s">
        <v>56</v>
      </c>
      <c r="F414">
        <v>1</v>
      </c>
      <c r="G414" t="s">
        <v>109</v>
      </c>
      <c r="H414" t="s">
        <v>110</v>
      </c>
      <c r="I414" t="s">
        <v>111</v>
      </c>
      <c r="J414" t="s">
        <v>59</v>
      </c>
      <c r="K414" t="s">
        <v>311</v>
      </c>
      <c r="L414" t="s">
        <v>312</v>
      </c>
      <c r="M414" s="57">
        <v>44378</v>
      </c>
      <c r="N414" s="57">
        <v>44408</v>
      </c>
      <c r="O414" t="s">
        <v>283</v>
      </c>
      <c r="P414">
        <v>1601010</v>
      </c>
      <c r="Q414" t="s">
        <v>465</v>
      </c>
      <c r="R414">
        <v>200301</v>
      </c>
      <c r="S414"/>
      <c r="T414" t="s">
        <v>467</v>
      </c>
      <c r="U414"/>
      <c r="V414" t="s">
        <v>285</v>
      </c>
      <c r="W414">
        <v>1</v>
      </c>
      <c r="X414" t="s">
        <v>625</v>
      </c>
      <c r="Y414" t="s">
        <v>740</v>
      </c>
      <c r="Z414" t="s">
        <v>741</v>
      </c>
      <c r="AA414" t="s">
        <v>68</v>
      </c>
      <c r="AB414" t="s">
        <v>69</v>
      </c>
      <c r="AC414" t="s">
        <v>70</v>
      </c>
      <c r="AD414">
        <v>10</v>
      </c>
      <c r="AE414" t="s">
        <v>742</v>
      </c>
      <c r="AF414">
        <v>105.95</v>
      </c>
      <c r="AG414">
        <v>105.95</v>
      </c>
      <c r="AH414">
        <v>1004659075</v>
      </c>
      <c r="AI414">
        <v>800100</v>
      </c>
      <c r="AJ414" t="s">
        <v>629</v>
      </c>
      <c r="AK414" t="s">
        <v>653</v>
      </c>
      <c r="AL414" t="s">
        <v>72</v>
      </c>
      <c r="AM414" t="s">
        <v>73</v>
      </c>
      <c r="AN414" s="1"/>
      <c r="AO414" s="59">
        <f t="shared" si="35"/>
        <v>7</v>
      </c>
      <c r="AP414" s="59" t="str">
        <f>VLOOKUP(AO414,Data!J:K,2,0)</f>
        <v>Juli</v>
      </c>
      <c r="AQ414" s="59">
        <f t="shared" si="36"/>
        <v>3</v>
      </c>
      <c r="AR414" s="60">
        <f t="shared" si="37"/>
        <v>2021</v>
      </c>
      <c r="AS414" s="60" t="str">
        <f>VLOOKUP(AD414,Data!D:E,2,0)</f>
        <v>Afval/Restafval</v>
      </c>
      <c r="AT414" s="61">
        <f>IF(X414="TON",IF(OR(LEFT(Z414,2)="TO",LEFT(Y414,2)="HA",Y414="TV ALG TON",Y414="AFVALBEL-TON",Y414="TANKW1-TON"),0,W414*1000),IF(OR(X414="KG",X414="LTR"),IF(OR(LEFT(Y414,2)="R ",LEFT(Y414,2)="HA",LEFT(Y414,2)="VK",LEFT(Z414,2)="TO"),0,W414),IF(X414="M3",VLOOKUP(Z414,Data!A:B,2,0)*W414,IF(AND(OR(X414="KEER",X414="STUK"),OR(LEFT(Y414,2)="LE",LEFT(Y414,2)="EL",LEFT(Y414,2)="LV")),VLOOKUP(Z414,Data!A:B,2,0)*W414,IF(X414="MAAND",IF(LEFT(Z414,2)="AB",IF(OR(LEFT(Y414,3)="AB ",LEFT(Y414,3)="ABW"),0,VLOOKUP(Z414,Data!A:B,2,0)*W414*VLOOKUP(AJ414,Data!G:H,2,0)*((N414-M414+1)/30.4)),0),0)))))</f>
        <v>310.50986842105266</v>
      </c>
      <c r="AU414" s="62">
        <f t="shared" si="38"/>
        <v>105.95</v>
      </c>
      <c r="AV414" s="62">
        <f t="shared" si="39"/>
        <v>0</v>
      </c>
      <c r="AW414" s="47" t="str">
        <f>IFERROR(VLOOKUP(AS414,Data!M:S,2,0),"nee")</f>
        <v>ja</v>
      </c>
      <c r="AX414" s="63">
        <f>IF(facturen[[#This Row],[TNO gecertificeerd]]="nee",0,VLOOKUP(AS414,Data!M:S,3,0)*(AT414/1000))</f>
        <v>0</v>
      </c>
      <c r="AY414" s="63">
        <f>IF(facturen[[#This Row],[TNO gecertificeerd]]="nee",0,VLOOKUP(AS414,Data!M:S,4,0)*AT414)</f>
        <v>15.525493421052634</v>
      </c>
      <c r="AZ414" s="63">
        <f>IF(facturen[[#This Row],[TNO gecertificeerd]]="nee",0,VLOOKUP(AS414,Data!M:S,5,0)*AT414)</f>
        <v>111.78355263157896</v>
      </c>
      <c r="BA414" s="63">
        <f>IF(facturen[[#This Row],[TNO gecertificeerd]]="nee",0,VLOOKUP(AS414,Data!M:S,6,0)*AT414)</f>
        <v>114.88865131578949</v>
      </c>
      <c r="BB414" s="63">
        <f>IF(facturen[[#This Row],[TNO gecertificeerd]]="nee",0,VLOOKUP(AS414,Data!M:S,7,0)*AT414)</f>
        <v>68.312171052631584</v>
      </c>
    </row>
    <row r="415" spans="1:54" x14ac:dyDescent="0.2">
      <c r="A415">
        <v>474431</v>
      </c>
      <c r="B415">
        <v>474451</v>
      </c>
      <c r="C415" t="s">
        <v>108</v>
      </c>
      <c r="D415" t="s">
        <v>257</v>
      </c>
      <c r="E415" t="s">
        <v>56</v>
      </c>
      <c r="F415">
        <v>1</v>
      </c>
      <c r="G415" t="s">
        <v>109</v>
      </c>
      <c r="H415" t="s">
        <v>110</v>
      </c>
      <c r="I415" t="s">
        <v>111</v>
      </c>
      <c r="J415" t="s">
        <v>59</v>
      </c>
      <c r="K415" t="s">
        <v>311</v>
      </c>
      <c r="L415" t="s">
        <v>312</v>
      </c>
      <c r="M415" s="57">
        <v>44409</v>
      </c>
      <c r="N415" s="57">
        <v>44439</v>
      </c>
      <c r="O415" t="s">
        <v>283</v>
      </c>
      <c r="P415">
        <v>1601010</v>
      </c>
      <c r="Q415" t="s">
        <v>465</v>
      </c>
      <c r="R415">
        <v>200301</v>
      </c>
      <c r="S415"/>
      <c r="T415" t="s">
        <v>467</v>
      </c>
      <c r="U415"/>
      <c r="V415" t="s">
        <v>285</v>
      </c>
      <c r="W415">
        <v>1</v>
      </c>
      <c r="X415" t="s">
        <v>625</v>
      </c>
      <c r="Y415" t="s">
        <v>740</v>
      </c>
      <c r="Z415" t="s">
        <v>741</v>
      </c>
      <c r="AA415" t="s">
        <v>68</v>
      </c>
      <c r="AB415" t="s">
        <v>69</v>
      </c>
      <c r="AC415" t="s">
        <v>70</v>
      </c>
      <c r="AD415">
        <v>10</v>
      </c>
      <c r="AE415" t="s">
        <v>742</v>
      </c>
      <c r="AF415">
        <v>105.95</v>
      </c>
      <c r="AG415">
        <v>105.95</v>
      </c>
      <c r="AH415">
        <v>1004731850</v>
      </c>
      <c r="AI415">
        <v>800100</v>
      </c>
      <c r="AJ415" t="s">
        <v>629</v>
      </c>
      <c r="AK415" t="s">
        <v>654</v>
      </c>
      <c r="AL415" t="s">
        <v>72</v>
      </c>
      <c r="AM415" t="s">
        <v>73</v>
      </c>
      <c r="AN415" s="1"/>
      <c r="AO415" s="59">
        <f t="shared" si="35"/>
        <v>8</v>
      </c>
      <c r="AP415" s="59" t="str">
        <f>VLOOKUP(AO415,Data!J:K,2,0)</f>
        <v>Augustus</v>
      </c>
      <c r="AQ415" s="59">
        <f t="shared" si="36"/>
        <v>3</v>
      </c>
      <c r="AR415" s="60">
        <f t="shared" si="37"/>
        <v>2021</v>
      </c>
      <c r="AS415" s="60" t="str">
        <f>VLOOKUP(AD415,Data!D:E,2,0)</f>
        <v>Afval/Restafval</v>
      </c>
      <c r="AT415" s="61">
        <f>IF(X415="TON",IF(OR(LEFT(Z415,2)="TO",LEFT(Y415,2)="HA",Y415="TV ALG TON",Y415="AFVALBEL-TON",Y415="TANKW1-TON"),0,W415*1000),IF(OR(X415="KG",X415="LTR"),IF(OR(LEFT(Y415,2)="R ",LEFT(Y415,2)="HA",LEFT(Y415,2)="VK",LEFT(Z415,2)="TO"),0,W415),IF(X415="M3",VLOOKUP(Z415,Data!A:B,2,0)*W415,IF(AND(OR(X415="KEER",X415="STUK"),OR(LEFT(Y415,2)="LE",LEFT(Y415,2)="EL",LEFT(Y415,2)="LV")),VLOOKUP(Z415,Data!A:B,2,0)*W415,IF(X415="MAAND",IF(LEFT(Z415,2)="AB",IF(OR(LEFT(Y415,3)="AB ",LEFT(Y415,3)="ABW"),0,VLOOKUP(Z415,Data!A:B,2,0)*W415*VLOOKUP(AJ415,Data!G:H,2,0)*((N415-M415+1)/30.4)),0),0)))))</f>
        <v>310.50986842105266</v>
      </c>
      <c r="AU415" s="62">
        <f t="shared" si="38"/>
        <v>105.95</v>
      </c>
      <c r="AV415" s="62">
        <f t="shared" si="39"/>
        <v>0</v>
      </c>
      <c r="AW415" s="47" t="str">
        <f>IFERROR(VLOOKUP(AS415,Data!M:S,2,0),"nee")</f>
        <v>ja</v>
      </c>
      <c r="AX415" s="63">
        <f>IF(facturen[[#This Row],[TNO gecertificeerd]]="nee",0,VLOOKUP(AS415,Data!M:S,3,0)*(AT415/1000))</f>
        <v>0</v>
      </c>
      <c r="AY415" s="63">
        <f>IF(facturen[[#This Row],[TNO gecertificeerd]]="nee",0,VLOOKUP(AS415,Data!M:S,4,0)*AT415)</f>
        <v>15.525493421052634</v>
      </c>
      <c r="AZ415" s="63">
        <f>IF(facturen[[#This Row],[TNO gecertificeerd]]="nee",0,VLOOKUP(AS415,Data!M:S,5,0)*AT415)</f>
        <v>111.78355263157896</v>
      </c>
      <c r="BA415" s="63">
        <f>IF(facturen[[#This Row],[TNO gecertificeerd]]="nee",0,VLOOKUP(AS415,Data!M:S,6,0)*AT415)</f>
        <v>114.88865131578949</v>
      </c>
      <c r="BB415" s="63">
        <f>IF(facturen[[#This Row],[TNO gecertificeerd]]="nee",0,VLOOKUP(AS415,Data!M:S,7,0)*AT415)</f>
        <v>68.312171052631584</v>
      </c>
    </row>
    <row r="416" spans="1:54" x14ac:dyDescent="0.2">
      <c r="A416">
        <v>474431</v>
      </c>
      <c r="B416">
        <v>474451</v>
      </c>
      <c r="C416" t="s">
        <v>108</v>
      </c>
      <c r="D416" t="s">
        <v>257</v>
      </c>
      <c r="E416" t="s">
        <v>56</v>
      </c>
      <c r="F416">
        <v>1</v>
      </c>
      <c r="G416" t="s">
        <v>109</v>
      </c>
      <c r="H416" t="s">
        <v>110</v>
      </c>
      <c r="I416" t="s">
        <v>111</v>
      </c>
      <c r="J416" t="s">
        <v>59</v>
      </c>
      <c r="K416" t="s">
        <v>311</v>
      </c>
      <c r="L416" t="s">
        <v>312</v>
      </c>
      <c r="M416" s="57">
        <v>44440</v>
      </c>
      <c r="N416" s="57">
        <v>44469</v>
      </c>
      <c r="O416" t="s">
        <v>283</v>
      </c>
      <c r="P416">
        <v>1601010</v>
      </c>
      <c r="Q416" t="s">
        <v>465</v>
      </c>
      <c r="R416">
        <v>200301</v>
      </c>
      <c r="S416"/>
      <c r="T416" t="s">
        <v>467</v>
      </c>
      <c r="U416"/>
      <c r="V416" t="s">
        <v>285</v>
      </c>
      <c r="W416">
        <v>1</v>
      </c>
      <c r="X416" t="s">
        <v>625</v>
      </c>
      <c r="Y416" t="s">
        <v>740</v>
      </c>
      <c r="Z416" t="s">
        <v>741</v>
      </c>
      <c r="AA416" t="s">
        <v>68</v>
      </c>
      <c r="AB416" t="s">
        <v>69</v>
      </c>
      <c r="AC416" t="s">
        <v>70</v>
      </c>
      <c r="AD416">
        <v>10</v>
      </c>
      <c r="AE416" t="s">
        <v>742</v>
      </c>
      <c r="AF416">
        <v>105.95</v>
      </c>
      <c r="AG416">
        <v>105.95</v>
      </c>
      <c r="AH416">
        <v>1004806489</v>
      </c>
      <c r="AI416">
        <v>800100</v>
      </c>
      <c r="AJ416" t="s">
        <v>629</v>
      </c>
      <c r="AK416" t="s">
        <v>655</v>
      </c>
      <c r="AL416" t="s">
        <v>72</v>
      </c>
      <c r="AM416" t="s">
        <v>73</v>
      </c>
      <c r="AN416" s="1"/>
      <c r="AO416" s="59">
        <f t="shared" ref="AO416:AO479" si="40">MONTH(M416)</f>
        <v>9</v>
      </c>
      <c r="AP416" s="59" t="str">
        <f>VLOOKUP(AO416,Data!J:K,2,0)</f>
        <v>September</v>
      </c>
      <c r="AQ416" s="59">
        <f t="shared" si="36"/>
        <v>3</v>
      </c>
      <c r="AR416" s="60">
        <f t="shared" si="37"/>
        <v>2021</v>
      </c>
      <c r="AS416" s="60" t="str">
        <f>VLOOKUP(AD416,Data!D:E,2,0)</f>
        <v>Afval/Restafval</v>
      </c>
      <c r="AT416" s="61">
        <f>IF(X416="TON",IF(OR(LEFT(Z416,2)="TO",LEFT(Y416,2)="HA",Y416="TV ALG TON",Y416="AFVALBEL-TON",Y416="TANKW1-TON"),0,W416*1000),IF(OR(X416="KG",X416="LTR"),IF(OR(LEFT(Y416,2)="R ",LEFT(Y416,2)="HA",LEFT(Y416,2)="VK",LEFT(Z416,2)="TO"),0,W416),IF(X416="M3",VLOOKUP(Z416,Data!A:B,2,0)*W416,IF(AND(OR(X416="KEER",X416="STUK"),OR(LEFT(Y416,2)="LE",LEFT(Y416,2)="EL",LEFT(Y416,2)="LV")),VLOOKUP(Z416,Data!A:B,2,0)*W416,IF(X416="MAAND",IF(LEFT(Z416,2)="AB",IF(OR(LEFT(Y416,3)="AB ",LEFT(Y416,3)="ABW"),0,VLOOKUP(Z416,Data!A:B,2,0)*W416*VLOOKUP(AJ416,Data!G:H,2,0)*((N416-M416+1)/30.4)),0),0)))))</f>
        <v>300.49342105263162</v>
      </c>
      <c r="AU416" s="62">
        <f t="shared" si="38"/>
        <v>105.95</v>
      </c>
      <c r="AV416" s="62">
        <f t="shared" si="39"/>
        <v>0</v>
      </c>
      <c r="AW416" s="47" t="str">
        <f>IFERROR(VLOOKUP(AS416,Data!M:S,2,0),"nee")</f>
        <v>ja</v>
      </c>
      <c r="AX416" s="63">
        <f>IF(facturen[[#This Row],[TNO gecertificeerd]]="nee",0,VLOOKUP(AS416,Data!M:S,3,0)*(AT416/1000))</f>
        <v>0</v>
      </c>
      <c r="AY416" s="63">
        <f>IF(facturen[[#This Row],[TNO gecertificeerd]]="nee",0,VLOOKUP(AS416,Data!M:S,4,0)*AT416)</f>
        <v>15.024671052631582</v>
      </c>
      <c r="AZ416" s="63">
        <f>IF(facturen[[#This Row],[TNO gecertificeerd]]="nee",0,VLOOKUP(AS416,Data!M:S,5,0)*AT416)</f>
        <v>108.17763157894738</v>
      </c>
      <c r="BA416" s="63">
        <f>IF(facturen[[#This Row],[TNO gecertificeerd]]="nee",0,VLOOKUP(AS416,Data!M:S,6,0)*AT416)</f>
        <v>111.1825657894737</v>
      </c>
      <c r="BB416" s="63">
        <f>IF(facturen[[#This Row],[TNO gecertificeerd]]="nee",0,VLOOKUP(AS416,Data!M:S,7,0)*AT416)</f>
        <v>66.108552631578959</v>
      </c>
    </row>
    <row r="417" spans="1:54" x14ac:dyDescent="0.2">
      <c r="A417">
        <v>474431</v>
      </c>
      <c r="B417">
        <v>474451</v>
      </c>
      <c r="C417" t="s">
        <v>108</v>
      </c>
      <c r="D417" t="s">
        <v>257</v>
      </c>
      <c r="E417" t="s">
        <v>56</v>
      </c>
      <c r="F417">
        <v>1</v>
      </c>
      <c r="G417" t="s">
        <v>109</v>
      </c>
      <c r="H417" t="s">
        <v>110</v>
      </c>
      <c r="I417" t="s">
        <v>111</v>
      </c>
      <c r="J417" t="s">
        <v>59</v>
      </c>
      <c r="K417" t="s">
        <v>311</v>
      </c>
      <c r="L417" t="s">
        <v>312</v>
      </c>
      <c r="M417" s="57">
        <v>44470</v>
      </c>
      <c r="N417" s="57">
        <v>44500</v>
      </c>
      <c r="O417" t="s">
        <v>283</v>
      </c>
      <c r="P417">
        <v>1601010</v>
      </c>
      <c r="Q417" t="s">
        <v>465</v>
      </c>
      <c r="R417">
        <v>200301</v>
      </c>
      <c r="S417"/>
      <c r="T417" t="s">
        <v>467</v>
      </c>
      <c r="U417"/>
      <c r="V417" t="s">
        <v>285</v>
      </c>
      <c r="W417">
        <v>1</v>
      </c>
      <c r="X417" t="s">
        <v>625</v>
      </c>
      <c r="Y417" t="s">
        <v>740</v>
      </c>
      <c r="Z417" t="s">
        <v>741</v>
      </c>
      <c r="AA417" t="s">
        <v>68</v>
      </c>
      <c r="AB417" t="s">
        <v>69</v>
      </c>
      <c r="AC417" t="s">
        <v>70</v>
      </c>
      <c r="AD417">
        <v>10</v>
      </c>
      <c r="AE417" t="s">
        <v>742</v>
      </c>
      <c r="AF417">
        <v>105.95</v>
      </c>
      <c r="AG417">
        <v>105.95</v>
      </c>
      <c r="AH417">
        <v>1004921702</v>
      </c>
      <c r="AI417">
        <v>800100</v>
      </c>
      <c r="AJ417" t="s">
        <v>629</v>
      </c>
      <c r="AK417" t="s">
        <v>656</v>
      </c>
      <c r="AL417" t="s">
        <v>72</v>
      </c>
      <c r="AM417" t="s">
        <v>73</v>
      </c>
      <c r="AN417" s="1"/>
      <c r="AO417" s="59">
        <f t="shared" si="40"/>
        <v>10</v>
      </c>
      <c r="AP417" s="59" t="str">
        <f>VLOOKUP(AO417,Data!J:K,2,0)</f>
        <v>Oktober</v>
      </c>
      <c r="AQ417" s="59">
        <f t="shared" si="36"/>
        <v>4</v>
      </c>
      <c r="AR417" s="60">
        <f t="shared" si="37"/>
        <v>2021</v>
      </c>
      <c r="AS417" s="60" t="str">
        <f>VLOOKUP(AD417,Data!D:E,2,0)</f>
        <v>Afval/Restafval</v>
      </c>
      <c r="AT417" s="61">
        <f>IF(X417="TON",IF(OR(LEFT(Z417,2)="TO",LEFT(Y417,2)="HA",Y417="TV ALG TON",Y417="AFVALBEL-TON",Y417="TANKW1-TON"),0,W417*1000),IF(OR(X417="KG",X417="LTR"),IF(OR(LEFT(Y417,2)="R ",LEFT(Y417,2)="HA",LEFT(Y417,2)="VK",LEFT(Z417,2)="TO"),0,W417),IF(X417="M3",VLOOKUP(Z417,Data!A:B,2,0)*W417,IF(AND(OR(X417="KEER",X417="STUK"),OR(LEFT(Y417,2)="LE",LEFT(Y417,2)="EL",LEFT(Y417,2)="LV")),VLOOKUP(Z417,Data!A:B,2,0)*W417,IF(X417="MAAND",IF(LEFT(Z417,2)="AB",IF(OR(LEFT(Y417,3)="AB ",LEFT(Y417,3)="ABW"),0,VLOOKUP(Z417,Data!A:B,2,0)*W417*VLOOKUP(AJ417,Data!G:H,2,0)*((N417-M417+1)/30.4)),0),0)))))</f>
        <v>310.50986842105266</v>
      </c>
      <c r="AU417" s="62">
        <f t="shared" si="38"/>
        <v>105.95</v>
      </c>
      <c r="AV417" s="62">
        <f t="shared" si="39"/>
        <v>0</v>
      </c>
      <c r="AW417" s="47" t="str">
        <f>IFERROR(VLOOKUP(AS417,Data!M:S,2,0),"nee")</f>
        <v>ja</v>
      </c>
      <c r="AX417" s="63">
        <f>IF(facturen[[#This Row],[TNO gecertificeerd]]="nee",0,VLOOKUP(AS417,Data!M:S,3,0)*(AT417/1000))</f>
        <v>0</v>
      </c>
      <c r="AY417" s="63">
        <f>IF(facturen[[#This Row],[TNO gecertificeerd]]="nee",0,VLOOKUP(AS417,Data!M:S,4,0)*AT417)</f>
        <v>15.525493421052634</v>
      </c>
      <c r="AZ417" s="63">
        <f>IF(facturen[[#This Row],[TNO gecertificeerd]]="nee",0,VLOOKUP(AS417,Data!M:S,5,0)*AT417)</f>
        <v>111.78355263157896</v>
      </c>
      <c r="BA417" s="63">
        <f>IF(facturen[[#This Row],[TNO gecertificeerd]]="nee",0,VLOOKUP(AS417,Data!M:S,6,0)*AT417)</f>
        <v>114.88865131578949</v>
      </c>
      <c r="BB417" s="63">
        <f>IF(facturen[[#This Row],[TNO gecertificeerd]]="nee",0,VLOOKUP(AS417,Data!M:S,7,0)*AT417)</f>
        <v>68.312171052631584</v>
      </c>
    </row>
    <row r="418" spans="1:54" x14ac:dyDescent="0.2">
      <c r="A418">
        <v>474431</v>
      </c>
      <c r="B418">
        <v>474451</v>
      </c>
      <c r="C418" t="s">
        <v>108</v>
      </c>
      <c r="D418" t="s">
        <v>257</v>
      </c>
      <c r="E418" t="s">
        <v>56</v>
      </c>
      <c r="F418">
        <v>1</v>
      </c>
      <c r="G418" t="s">
        <v>109</v>
      </c>
      <c r="H418" t="s">
        <v>110</v>
      </c>
      <c r="I418" t="s">
        <v>111</v>
      </c>
      <c r="J418" t="s">
        <v>59</v>
      </c>
      <c r="K418" t="s">
        <v>311</v>
      </c>
      <c r="L418" t="s">
        <v>312</v>
      </c>
      <c r="M418" s="57">
        <v>44501</v>
      </c>
      <c r="N418" s="57">
        <v>44530</v>
      </c>
      <c r="O418" t="s">
        <v>283</v>
      </c>
      <c r="P418">
        <v>1601010</v>
      </c>
      <c r="Q418" t="s">
        <v>465</v>
      </c>
      <c r="R418">
        <v>200301</v>
      </c>
      <c r="S418"/>
      <c r="T418" t="s">
        <v>467</v>
      </c>
      <c r="U418"/>
      <c r="V418" t="s">
        <v>285</v>
      </c>
      <c r="W418">
        <v>1</v>
      </c>
      <c r="X418" t="s">
        <v>625</v>
      </c>
      <c r="Y418" t="s">
        <v>740</v>
      </c>
      <c r="Z418" t="s">
        <v>741</v>
      </c>
      <c r="AA418" t="s">
        <v>68</v>
      </c>
      <c r="AB418" t="s">
        <v>69</v>
      </c>
      <c r="AC418" t="s">
        <v>70</v>
      </c>
      <c r="AD418">
        <v>10</v>
      </c>
      <c r="AE418" t="s">
        <v>742</v>
      </c>
      <c r="AF418">
        <v>105.95</v>
      </c>
      <c r="AG418">
        <v>105.95</v>
      </c>
      <c r="AH418">
        <v>1005004563</v>
      </c>
      <c r="AI418">
        <v>800100</v>
      </c>
      <c r="AJ418" t="s">
        <v>629</v>
      </c>
      <c r="AK418" t="s">
        <v>657</v>
      </c>
      <c r="AL418" t="s">
        <v>72</v>
      </c>
      <c r="AM418" t="s">
        <v>73</v>
      </c>
      <c r="AN418" s="1"/>
      <c r="AO418" s="59">
        <f t="shared" si="40"/>
        <v>11</v>
      </c>
      <c r="AP418" s="59" t="str">
        <f>VLOOKUP(AO418,Data!J:K,2,0)</f>
        <v>November</v>
      </c>
      <c r="AQ418" s="59">
        <f t="shared" si="36"/>
        <v>4</v>
      </c>
      <c r="AR418" s="60">
        <f t="shared" si="37"/>
        <v>2021</v>
      </c>
      <c r="AS418" s="60" t="str">
        <f>VLOOKUP(AD418,Data!D:E,2,0)</f>
        <v>Afval/Restafval</v>
      </c>
      <c r="AT418" s="61">
        <f>IF(X418="TON",IF(OR(LEFT(Z418,2)="TO",LEFT(Y418,2)="HA",Y418="TV ALG TON",Y418="AFVALBEL-TON",Y418="TANKW1-TON"),0,W418*1000),IF(OR(X418="KG",X418="LTR"),IF(OR(LEFT(Y418,2)="R ",LEFT(Y418,2)="HA",LEFT(Y418,2)="VK",LEFT(Z418,2)="TO"),0,W418),IF(X418="M3",VLOOKUP(Z418,Data!A:B,2,0)*W418,IF(AND(OR(X418="KEER",X418="STUK"),OR(LEFT(Y418,2)="LE",LEFT(Y418,2)="EL",LEFT(Y418,2)="LV")),VLOOKUP(Z418,Data!A:B,2,0)*W418,IF(X418="MAAND",IF(LEFT(Z418,2)="AB",IF(OR(LEFT(Y418,3)="AB ",LEFT(Y418,3)="ABW"),0,VLOOKUP(Z418,Data!A:B,2,0)*W418*VLOOKUP(AJ418,Data!G:H,2,0)*((N418-M418+1)/30.4)),0),0)))))</f>
        <v>300.49342105263162</v>
      </c>
      <c r="AU418" s="62">
        <f t="shared" si="38"/>
        <v>105.95</v>
      </c>
      <c r="AV418" s="62">
        <f t="shared" si="39"/>
        <v>0</v>
      </c>
      <c r="AW418" s="47" t="str">
        <f>IFERROR(VLOOKUP(AS418,Data!M:S,2,0),"nee")</f>
        <v>ja</v>
      </c>
      <c r="AX418" s="63">
        <f>IF(facturen[[#This Row],[TNO gecertificeerd]]="nee",0,VLOOKUP(AS418,Data!M:S,3,0)*(AT418/1000))</f>
        <v>0</v>
      </c>
      <c r="AY418" s="63">
        <f>IF(facturen[[#This Row],[TNO gecertificeerd]]="nee",0,VLOOKUP(AS418,Data!M:S,4,0)*AT418)</f>
        <v>15.024671052631582</v>
      </c>
      <c r="AZ418" s="63">
        <f>IF(facturen[[#This Row],[TNO gecertificeerd]]="nee",0,VLOOKUP(AS418,Data!M:S,5,0)*AT418)</f>
        <v>108.17763157894738</v>
      </c>
      <c r="BA418" s="63">
        <f>IF(facturen[[#This Row],[TNO gecertificeerd]]="nee",0,VLOOKUP(AS418,Data!M:S,6,0)*AT418)</f>
        <v>111.1825657894737</v>
      </c>
      <c r="BB418" s="63">
        <f>IF(facturen[[#This Row],[TNO gecertificeerd]]="nee",0,VLOOKUP(AS418,Data!M:S,7,0)*AT418)</f>
        <v>66.108552631578959</v>
      </c>
    </row>
    <row r="419" spans="1:54" x14ac:dyDescent="0.2">
      <c r="A419">
        <v>474431</v>
      </c>
      <c r="B419">
        <v>474451</v>
      </c>
      <c r="C419" t="s">
        <v>108</v>
      </c>
      <c r="D419" t="s">
        <v>257</v>
      </c>
      <c r="E419" t="s">
        <v>56</v>
      </c>
      <c r="F419">
        <v>1</v>
      </c>
      <c r="G419" t="s">
        <v>109</v>
      </c>
      <c r="H419" t="s">
        <v>110</v>
      </c>
      <c r="I419" t="s">
        <v>111</v>
      </c>
      <c r="J419" t="s">
        <v>59</v>
      </c>
      <c r="K419" t="s">
        <v>311</v>
      </c>
      <c r="L419" t="s">
        <v>312</v>
      </c>
      <c r="M419" s="57">
        <v>44531</v>
      </c>
      <c r="N419" s="57">
        <v>44561</v>
      </c>
      <c r="O419" t="s">
        <v>283</v>
      </c>
      <c r="P419">
        <v>1601010</v>
      </c>
      <c r="Q419" t="s">
        <v>465</v>
      </c>
      <c r="R419">
        <v>200301</v>
      </c>
      <c r="S419"/>
      <c r="T419" t="s">
        <v>467</v>
      </c>
      <c r="U419"/>
      <c r="V419" t="s">
        <v>285</v>
      </c>
      <c r="W419">
        <v>1</v>
      </c>
      <c r="X419" t="s">
        <v>625</v>
      </c>
      <c r="Y419" t="s">
        <v>740</v>
      </c>
      <c r="Z419" t="s">
        <v>741</v>
      </c>
      <c r="AA419" t="s">
        <v>68</v>
      </c>
      <c r="AB419" t="s">
        <v>69</v>
      </c>
      <c r="AC419" t="s">
        <v>70</v>
      </c>
      <c r="AD419">
        <v>10</v>
      </c>
      <c r="AE419" t="s">
        <v>742</v>
      </c>
      <c r="AF419">
        <v>105.95</v>
      </c>
      <c r="AG419">
        <v>105.95</v>
      </c>
      <c r="AH419">
        <v>1005092394</v>
      </c>
      <c r="AI419">
        <v>800100</v>
      </c>
      <c r="AJ419" t="s">
        <v>629</v>
      </c>
      <c r="AK419" t="s">
        <v>743</v>
      </c>
      <c r="AL419" t="s">
        <v>72</v>
      </c>
      <c r="AM419" t="s">
        <v>73</v>
      </c>
      <c r="AN419" s="1"/>
      <c r="AO419" s="59">
        <f t="shared" si="40"/>
        <v>12</v>
      </c>
      <c r="AP419" s="59" t="str">
        <f>VLOOKUP(AO419,Data!J:K,2,0)</f>
        <v>December</v>
      </c>
      <c r="AQ419" s="59">
        <f t="shared" si="36"/>
        <v>4</v>
      </c>
      <c r="AR419" s="60">
        <f t="shared" si="37"/>
        <v>2021</v>
      </c>
      <c r="AS419" s="60" t="str">
        <f>VLOOKUP(AD419,Data!D:E,2,0)</f>
        <v>Afval/Restafval</v>
      </c>
      <c r="AT419" s="61">
        <f>IF(X419="TON",IF(OR(LEFT(Z419,2)="TO",LEFT(Y419,2)="HA",Y419="TV ALG TON",Y419="AFVALBEL-TON",Y419="TANKW1-TON"),0,W419*1000),IF(OR(X419="KG",X419="LTR"),IF(OR(LEFT(Y419,2)="R ",LEFT(Y419,2)="HA",LEFT(Y419,2)="VK",LEFT(Z419,2)="TO"),0,W419),IF(X419="M3",VLOOKUP(Z419,Data!A:B,2,0)*W419,IF(AND(OR(X419="KEER",X419="STUK"),OR(LEFT(Y419,2)="LE",LEFT(Y419,2)="EL",LEFT(Y419,2)="LV")),VLOOKUP(Z419,Data!A:B,2,0)*W419,IF(X419="MAAND",IF(LEFT(Z419,2)="AB",IF(OR(LEFT(Y419,3)="AB ",LEFT(Y419,3)="ABW"),0,VLOOKUP(Z419,Data!A:B,2,0)*W419*VLOOKUP(AJ419,Data!G:H,2,0)*((N419-M419+1)/30.4)),0),0)))))</f>
        <v>310.50986842105266</v>
      </c>
      <c r="AU419" s="62">
        <f t="shared" si="38"/>
        <v>105.95</v>
      </c>
      <c r="AV419" s="62">
        <f t="shared" si="39"/>
        <v>0</v>
      </c>
      <c r="AW419" s="47" t="str">
        <f>IFERROR(VLOOKUP(AS419,Data!M:S,2,0),"nee")</f>
        <v>ja</v>
      </c>
      <c r="AX419" s="63">
        <f>IF(facturen[[#This Row],[TNO gecertificeerd]]="nee",0,VLOOKUP(AS419,Data!M:S,3,0)*(AT419/1000))</f>
        <v>0</v>
      </c>
      <c r="AY419" s="63">
        <f>IF(facturen[[#This Row],[TNO gecertificeerd]]="nee",0,VLOOKUP(AS419,Data!M:S,4,0)*AT419)</f>
        <v>15.525493421052634</v>
      </c>
      <c r="AZ419" s="63">
        <f>IF(facturen[[#This Row],[TNO gecertificeerd]]="nee",0,VLOOKUP(AS419,Data!M:S,5,0)*AT419)</f>
        <v>111.78355263157896</v>
      </c>
      <c r="BA419" s="63">
        <f>IF(facturen[[#This Row],[TNO gecertificeerd]]="nee",0,VLOOKUP(AS419,Data!M:S,6,0)*AT419)</f>
        <v>114.88865131578949</v>
      </c>
      <c r="BB419" s="63">
        <f>IF(facturen[[#This Row],[TNO gecertificeerd]]="nee",0,VLOOKUP(AS419,Data!M:S,7,0)*AT419)</f>
        <v>68.312171052631584</v>
      </c>
    </row>
    <row r="420" spans="1:54" x14ac:dyDescent="0.2">
      <c r="A420">
        <v>474431</v>
      </c>
      <c r="B420">
        <v>474451</v>
      </c>
      <c r="C420" t="s">
        <v>108</v>
      </c>
      <c r="D420" t="s">
        <v>257</v>
      </c>
      <c r="E420" t="s">
        <v>56</v>
      </c>
      <c r="F420">
        <v>1</v>
      </c>
      <c r="G420" t="s">
        <v>109</v>
      </c>
      <c r="H420" t="s">
        <v>110</v>
      </c>
      <c r="I420" t="s">
        <v>111</v>
      </c>
      <c r="J420" t="s">
        <v>59</v>
      </c>
      <c r="K420" t="s">
        <v>311</v>
      </c>
      <c r="L420" t="s">
        <v>312</v>
      </c>
      <c r="M420" s="57">
        <v>44166</v>
      </c>
      <c r="N420" s="57">
        <v>44196</v>
      </c>
      <c r="O420" t="s">
        <v>283</v>
      </c>
      <c r="P420">
        <v>101100</v>
      </c>
      <c r="Q420" t="s">
        <v>303</v>
      </c>
      <c r="R420">
        <v>200301</v>
      </c>
      <c r="S420"/>
      <c r="T420" t="s">
        <v>304</v>
      </c>
      <c r="U420"/>
      <c r="V420" t="s">
        <v>285</v>
      </c>
      <c r="W420">
        <v>1</v>
      </c>
      <c r="X420" t="s">
        <v>625</v>
      </c>
      <c r="Y420" t="s">
        <v>740</v>
      </c>
      <c r="Z420" t="s">
        <v>741</v>
      </c>
      <c r="AA420" t="s">
        <v>68</v>
      </c>
      <c r="AB420" t="s">
        <v>69</v>
      </c>
      <c r="AC420" t="s">
        <v>70</v>
      </c>
      <c r="AD420">
        <v>10</v>
      </c>
      <c r="AE420" t="s">
        <v>742</v>
      </c>
      <c r="AF420">
        <v>105.95</v>
      </c>
      <c r="AG420">
        <v>105.95</v>
      </c>
      <c r="AH420">
        <v>1004194254</v>
      </c>
      <c r="AI420">
        <v>800100</v>
      </c>
      <c r="AJ420" t="s">
        <v>629</v>
      </c>
      <c r="AK420" t="s">
        <v>662</v>
      </c>
      <c r="AL420" t="s">
        <v>72</v>
      </c>
      <c r="AM420" t="s">
        <v>73</v>
      </c>
      <c r="AN420" s="1"/>
      <c r="AO420" s="59">
        <f t="shared" si="40"/>
        <v>12</v>
      </c>
      <c r="AP420" s="59" t="str">
        <f>VLOOKUP(AO420,Data!J:K,2,0)</f>
        <v>December</v>
      </c>
      <c r="AQ420" s="59">
        <f t="shared" si="36"/>
        <v>4</v>
      </c>
      <c r="AR420" s="60">
        <f t="shared" si="37"/>
        <v>2020</v>
      </c>
      <c r="AS420" s="60" t="str">
        <f>VLOOKUP(AD420,Data!D:E,2,0)</f>
        <v>Afval/Restafval</v>
      </c>
      <c r="AT420" s="61">
        <f>IF(X420="TON",IF(OR(LEFT(Z420,2)="TO",LEFT(Y420,2)="HA",Y420="TV ALG TON",Y420="AFVALBEL-TON",Y420="TANKW1-TON"),0,W420*1000),IF(OR(X420="KG",X420="LTR"),IF(OR(LEFT(Y420,2)="R ",LEFT(Y420,2)="HA",LEFT(Y420,2)="VK",LEFT(Z420,2)="TO"),0,W420),IF(X420="M3",VLOOKUP(Z420,Data!A:B,2,0)*W420,IF(AND(OR(X420="KEER",X420="STUK"),OR(LEFT(Y420,2)="LE",LEFT(Y420,2)="EL",LEFT(Y420,2)="LV")),VLOOKUP(Z420,Data!A:B,2,0)*W420,IF(X420="MAAND",IF(LEFT(Z420,2)="AB",IF(OR(LEFT(Y420,3)="AB ",LEFT(Y420,3)="ABW"),0,VLOOKUP(Z420,Data!A:B,2,0)*W420*VLOOKUP(AJ420,Data!G:H,2,0)*((N420-M420+1)/30.4)),0),0)))))</f>
        <v>310.50986842105266</v>
      </c>
      <c r="AU420" s="62">
        <f t="shared" si="38"/>
        <v>105.95</v>
      </c>
      <c r="AV420" s="62">
        <f t="shared" si="39"/>
        <v>0</v>
      </c>
      <c r="AW420" s="47" t="str">
        <f>IFERROR(VLOOKUP(AS420,Data!M:S,2,0),"nee")</f>
        <v>ja</v>
      </c>
      <c r="AX420" s="63">
        <f>IF(facturen[[#This Row],[TNO gecertificeerd]]="nee",0,VLOOKUP(AS420,Data!M:S,3,0)*(AT420/1000))</f>
        <v>0</v>
      </c>
      <c r="AY420" s="63">
        <f>IF(facturen[[#This Row],[TNO gecertificeerd]]="nee",0,VLOOKUP(AS420,Data!M:S,4,0)*AT420)</f>
        <v>15.525493421052634</v>
      </c>
      <c r="AZ420" s="63">
        <f>IF(facturen[[#This Row],[TNO gecertificeerd]]="nee",0,VLOOKUP(AS420,Data!M:S,5,0)*AT420)</f>
        <v>111.78355263157896</v>
      </c>
      <c r="BA420" s="63">
        <f>IF(facturen[[#This Row],[TNO gecertificeerd]]="nee",0,VLOOKUP(AS420,Data!M:S,6,0)*AT420)</f>
        <v>114.88865131578949</v>
      </c>
      <c r="BB420" s="63">
        <f>IF(facturen[[#This Row],[TNO gecertificeerd]]="nee",0,VLOOKUP(AS420,Data!M:S,7,0)*AT420)</f>
        <v>68.312171052631584</v>
      </c>
    </row>
    <row r="421" spans="1:54" x14ac:dyDescent="0.2">
      <c r="A421">
        <v>474431</v>
      </c>
      <c r="B421">
        <v>474477</v>
      </c>
      <c r="C421" t="s">
        <v>121</v>
      </c>
      <c r="D421" t="s">
        <v>257</v>
      </c>
      <c r="E421" t="s">
        <v>56</v>
      </c>
      <c r="F421">
        <v>1</v>
      </c>
      <c r="G421" t="s">
        <v>121</v>
      </c>
      <c r="H421" t="s">
        <v>122</v>
      </c>
      <c r="I421" t="s">
        <v>123</v>
      </c>
      <c r="J421" t="s">
        <v>59</v>
      </c>
      <c r="K421" t="s">
        <v>315</v>
      </c>
      <c r="L421" t="s">
        <v>316</v>
      </c>
      <c r="M421" s="57">
        <v>44197</v>
      </c>
      <c r="N421" s="57">
        <v>44227</v>
      </c>
      <c r="O421" t="s">
        <v>125</v>
      </c>
      <c r="P421"/>
      <c r="Q421"/>
      <c r="R421"/>
      <c r="S421"/>
      <c r="T421"/>
      <c r="U421"/>
      <c r="V421" t="s">
        <v>127</v>
      </c>
      <c r="W421">
        <v>1</v>
      </c>
      <c r="X421" t="s">
        <v>625</v>
      </c>
      <c r="Y421" t="s">
        <v>744</v>
      </c>
      <c r="Z421" t="s">
        <v>745</v>
      </c>
      <c r="AA421" t="s">
        <v>68</v>
      </c>
      <c r="AB421" t="s">
        <v>69</v>
      </c>
      <c r="AC421" t="s">
        <v>70</v>
      </c>
      <c r="AD421">
        <v>30</v>
      </c>
      <c r="AE421" t="s">
        <v>746</v>
      </c>
      <c r="AF421">
        <v>0</v>
      </c>
      <c r="AG421">
        <v>0</v>
      </c>
      <c r="AH421">
        <v>1004195045</v>
      </c>
      <c r="AI421">
        <v>800000</v>
      </c>
      <c r="AJ421"/>
      <c r="AK421"/>
      <c r="AL421" t="s">
        <v>72</v>
      </c>
      <c r="AM421" t="s">
        <v>73</v>
      </c>
      <c r="AN421" s="1"/>
      <c r="AO421" s="59">
        <f t="shared" si="40"/>
        <v>1</v>
      </c>
      <c r="AP421" s="59" t="str">
        <f>VLOOKUP(AO421,Data!J:K,2,0)</f>
        <v>Januari</v>
      </c>
      <c r="AQ421" s="59">
        <f t="shared" si="36"/>
        <v>1</v>
      </c>
      <c r="AR421" s="60">
        <f t="shared" si="37"/>
        <v>2021</v>
      </c>
      <c r="AS421" s="60" t="str">
        <f>VLOOKUP(AD421,Data!D:E,2,0)</f>
        <v>Papier/Karton</v>
      </c>
      <c r="AT421" s="61">
        <f>IF(X421="TON",IF(OR(LEFT(Z421,2)="TO",LEFT(Y421,2)="HA",Y421="TV ALG TON",Y421="AFVALBEL-TON",Y421="TANKW1-TON"),0,W421*1000),IF(OR(X421="KG",X421="LTR"),IF(OR(LEFT(Y421,2)="R ",LEFT(Y421,2)="HA",LEFT(Y421,2)="VK",LEFT(Z421,2)="TO"),0,W421),IF(X421="M3",VLOOKUP(Z421,Data!A:B,2,0)*W421,IF(AND(OR(X421="KEER",X421="STUK"),OR(LEFT(Y421,2)="LE",LEFT(Y421,2)="EL",LEFT(Y421,2)="LV")),VLOOKUP(Z421,Data!A:B,2,0)*W421,IF(X421="MAAND",IF(LEFT(Z421,2)="AB",IF(OR(LEFT(Y421,3)="AB ",LEFT(Y421,3)="ABW"),0,VLOOKUP(Z421,Data!A:B,2,0)*W421*VLOOKUP(AJ421,Data!G:H,2,0)*((N421-M421+1)/30.4)),0),0)))))</f>
        <v>0</v>
      </c>
      <c r="AU421" s="62">
        <f t="shared" si="38"/>
        <v>0</v>
      </c>
      <c r="AV421" s="62">
        <f t="shared" si="39"/>
        <v>0</v>
      </c>
      <c r="AW421" s="47" t="str">
        <f>IFERROR(VLOOKUP(AS421,Data!M:S,2,0),"nee")</f>
        <v>ja</v>
      </c>
      <c r="AX421" s="63">
        <f>IF(facturen[[#This Row],[TNO gecertificeerd]]="nee",0,VLOOKUP(AS421,Data!M:S,3,0)*(AT421/1000))</f>
        <v>0</v>
      </c>
      <c r="AY421" s="63">
        <f>IF(facturen[[#This Row],[TNO gecertificeerd]]="nee",0,VLOOKUP(AS421,Data!M:S,4,0)*AT421)</f>
        <v>0</v>
      </c>
      <c r="AZ421" s="63">
        <f>IF(facturen[[#This Row],[TNO gecertificeerd]]="nee",0,VLOOKUP(AS421,Data!M:S,5,0)*AT421)</f>
        <v>0</v>
      </c>
      <c r="BA421" s="63">
        <f>IF(facturen[[#This Row],[TNO gecertificeerd]]="nee",0,VLOOKUP(AS421,Data!M:S,6,0)*AT421)</f>
        <v>0</v>
      </c>
      <c r="BB421" s="63">
        <f>IF(facturen[[#This Row],[TNO gecertificeerd]]="nee",0,VLOOKUP(AS421,Data!M:S,7,0)*AT421)</f>
        <v>0</v>
      </c>
    </row>
    <row r="422" spans="1:54" x14ac:dyDescent="0.2">
      <c r="A422">
        <v>474431</v>
      </c>
      <c r="B422">
        <v>474477</v>
      </c>
      <c r="C422" t="s">
        <v>121</v>
      </c>
      <c r="D422" t="s">
        <v>257</v>
      </c>
      <c r="E422" t="s">
        <v>56</v>
      </c>
      <c r="F422">
        <v>1</v>
      </c>
      <c r="G422" t="s">
        <v>121</v>
      </c>
      <c r="H422" t="s">
        <v>122</v>
      </c>
      <c r="I422" t="s">
        <v>123</v>
      </c>
      <c r="J422" t="s">
        <v>59</v>
      </c>
      <c r="K422" t="s">
        <v>315</v>
      </c>
      <c r="L422" t="s">
        <v>316</v>
      </c>
      <c r="M422" s="57">
        <v>44228</v>
      </c>
      <c r="N422" s="57">
        <v>44255</v>
      </c>
      <c r="O422" t="s">
        <v>125</v>
      </c>
      <c r="P422"/>
      <c r="Q422"/>
      <c r="R422"/>
      <c r="S422"/>
      <c r="T422"/>
      <c r="U422"/>
      <c r="V422" t="s">
        <v>127</v>
      </c>
      <c r="W422">
        <v>1</v>
      </c>
      <c r="X422" t="s">
        <v>625</v>
      </c>
      <c r="Y422" t="s">
        <v>744</v>
      </c>
      <c r="Z422" t="s">
        <v>745</v>
      </c>
      <c r="AA422" t="s">
        <v>68</v>
      </c>
      <c r="AB422" t="s">
        <v>69</v>
      </c>
      <c r="AC422" t="s">
        <v>70</v>
      </c>
      <c r="AD422">
        <v>30</v>
      </c>
      <c r="AE422" t="s">
        <v>746</v>
      </c>
      <c r="AF422">
        <v>0</v>
      </c>
      <c r="AG422">
        <v>0</v>
      </c>
      <c r="AH422">
        <v>1004248111</v>
      </c>
      <c r="AI422">
        <v>800000</v>
      </c>
      <c r="AJ422"/>
      <c r="AK422"/>
      <c r="AL422" t="s">
        <v>72</v>
      </c>
      <c r="AM422" t="s">
        <v>73</v>
      </c>
      <c r="AN422" s="1"/>
      <c r="AO422" s="59">
        <f t="shared" si="40"/>
        <v>2</v>
      </c>
      <c r="AP422" s="59" t="str">
        <f>VLOOKUP(AO422,Data!J:K,2,0)</f>
        <v>Februari</v>
      </c>
      <c r="AQ422" s="59">
        <f t="shared" si="36"/>
        <v>1</v>
      </c>
      <c r="AR422" s="60">
        <f t="shared" si="37"/>
        <v>2021</v>
      </c>
      <c r="AS422" s="60" t="str">
        <f>VLOOKUP(AD422,Data!D:E,2,0)</f>
        <v>Papier/Karton</v>
      </c>
      <c r="AT422" s="61">
        <f>IF(X422="TON",IF(OR(LEFT(Z422,2)="TO",LEFT(Y422,2)="HA",Y422="TV ALG TON",Y422="AFVALBEL-TON",Y422="TANKW1-TON"),0,W422*1000),IF(OR(X422="KG",X422="LTR"),IF(OR(LEFT(Y422,2)="R ",LEFT(Y422,2)="HA",LEFT(Y422,2)="VK",LEFT(Z422,2)="TO"),0,W422),IF(X422="M3",VLOOKUP(Z422,Data!A:B,2,0)*W422,IF(AND(OR(X422="KEER",X422="STUK"),OR(LEFT(Y422,2)="LE",LEFT(Y422,2)="EL",LEFT(Y422,2)="LV")),VLOOKUP(Z422,Data!A:B,2,0)*W422,IF(X422="MAAND",IF(LEFT(Z422,2)="AB",IF(OR(LEFT(Y422,3)="AB ",LEFT(Y422,3)="ABW"),0,VLOOKUP(Z422,Data!A:B,2,0)*W422*VLOOKUP(AJ422,Data!G:H,2,0)*((N422-M422+1)/30.4)),0),0)))))</f>
        <v>0</v>
      </c>
      <c r="AU422" s="62">
        <f t="shared" si="38"/>
        <v>0</v>
      </c>
      <c r="AV422" s="62">
        <f t="shared" si="39"/>
        <v>0</v>
      </c>
      <c r="AW422" s="47" t="str">
        <f>IFERROR(VLOOKUP(AS422,Data!M:S,2,0),"nee")</f>
        <v>ja</v>
      </c>
      <c r="AX422" s="63">
        <f>IF(facturen[[#This Row],[TNO gecertificeerd]]="nee",0,VLOOKUP(AS422,Data!M:S,3,0)*(AT422/1000))</f>
        <v>0</v>
      </c>
      <c r="AY422" s="63">
        <f>IF(facturen[[#This Row],[TNO gecertificeerd]]="nee",0,VLOOKUP(AS422,Data!M:S,4,0)*AT422)</f>
        <v>0</v>
      </c>
      <c r="AZ422" s="63">
        <f>IF(facturen[[#This Row],[TNO gecertificeerd]]="nee",0,VLOOKUP(AS422,Data!M:S,5,0)*AT422)</f>
        <v>0</v>
      </c>
      <c r="BA422" s="63">
        <f>IF(facturen[[#This Row],[TNO gecertificeerd]]="nee",0,VLOOKUP(AS422,Data!M:S,6,0)*AT422)</f>
        <v>0</v>
      </c>
      <c r="BB422" s="63">
        <f>IF(facturen[[#This Row],[TNO gecertificeerd]]="nee",0,VLOOKUP(AS422,Data!M:S,7,0)*AT422)</f>
        <v>0</v>
      </c>
    </row>
    <row r="423" spans="1:54" x14ac:dyDescent="0.2">
      <c r="A423">
        <v>474431</v>
      </c>
      <c r="B423">
        <v>474477</v>
      </c>
      <c r="C423" t="s">
        <v>121</v>
      </c>
      <c r="D423" t="s">
        <v>257</v>
      </c>
      <c r="E423" t="s">
        <v>56</v>
      </c>
      <c r="F423">
        <v>1</v>
      </c>
      <c r="G423" t="s">
        <v>121</v>
      </c>
      <c r="H423" t="s">
        <v>122</v>
      </c>
      <c r="I423" t="s">
        <v>123</v>
      </c>
      <c r="J423" t="s">
        <v>59</v>
      </c>
      <c r="K423" t="s">
        <v>315</v>
      </c>
      <c r="L423" t="s">
        <v>316</v>
      </c>
      <c r="M423" s="57">
        <v>44256</v>
      </c>
      <c r="N423" s="57">
        <v>44286</v>
      </c>
      <c r="O423" t="s">
        <v>125</v>
      </c>
      <c r="P423"/>
      <c r="Q423"/>
      <c r="R423"/>
      <c r="S423"/>
      <c r="T423"/>
      <c r="U423"/>
      <c r="V423" t="s">
        <v>127</v>
      </c>
      <c r="W423">
        <v>1</v>
      </c>
      <c r="X423" t="s">
        <v>625</v>
      </c>
      <c r="Y423" t="s">
        <v>744</v>
      </c>
      <c r="Z423" t="s">
        <v>745</v>
      </c>
      <c r="AA423" t="s">
        <v>68</v>
      </c>
      <c r="AB423" t="s">
        <v>69</v>
      </c>
      <c r="AC423" t="s">
        <v>70</v>
      </c>
      <c r="AD423">
        <v>30</v>
      </c>
      <c r="AE423" t="s">
        <v>746</v>
      </c>
      <c r="AF423">
        <v>0</v>
      </c>
      <c r="AG423">
        <v>0</v>
      </c>
      <c r="AH423">
        <v>1004318104</v>
      </c>
      <c r="AI423">
        <v>800000</v>
      </c>
      <c r="AJ423"/>
      <c r="AK423"/>
      <c r="AL423" t="s">
        <v>72</v>
      </c>
      <c r="AM423" t="s">
        <v>73</v>
      </c>
      <c r="AN423" s="1"/>
      <c r="AO423" s="59">
        <f t="shared" si="40"/>
        <v>3</v>
      </c>
      <c r="AP423" s="59" t="str">
        <f>VLOOKUP(AO423,Data!J:K,2,0)</f>
        <v>Maart</v>
      </c>
      <c r="AQ423" s="59">
        <f t="shared" si="36"/>
        <v>1</v>
      </c>
      <c r="AR423" s="60">
        <f t="shared" si="37"/>
        <v>2021</v>
      </c>
      <c r="AS423" s="60" t="str">
        <f>VLOOKUP(AD423,Data!D:E,2,0)</f>
        <v>Papier/Karton</v>
      </c>
      <c r="AT423" s="61">
        <f>IF(X423="TON",IF(OR(LEFT(Z423,2)="TO",LEFT(Y423,2)="HA",Y423="TV ALG TON",Y423="AFVALBEL-TON",Y423="TANKW1-TON"),0,W423*1000),IF(OR(X423="KG",X423="LTR"),IF(OR(LEFT(Y423,2)="R ",LEFT(Y423,2)="HA",LEFT(Y423,2)="VK",LEFT(Z423,2)="TO"),0,W423),IF(X423="M3",VLOOKUP(Z423,Data!A:B,2,0)*W423,IF(AND(OR(X423="KEER",X423="STUK"),OR(LEFT(Y423,2)="LE",LEFT(Y423,2)="EL",LEFT(Y423,2)="LV")),VLOOKUP(Z423,Data!A:B,2,0)*W423,IF(X423="MAAND",IF(LEFT(Z423,2)="AB",IF(OR(LEFT(Y423,3)="AB ",LEFT(Y423,3)="ABW"),0,VLOOKUP(Z423,Data!A:B,2,0)*W423*VLOOKUP(AJ423,Data!G:H,2,0)*((N423-M423+1)/30.4)),0),0)))))</f>
        <v>0</v>
      </c>
      <c r="AU423" s="62">
        <f t="shared" si="38"/>
        <v>0</v>
      </c>
      <c r="AV423" s="62">
        <f t="shared" si="39"/>
        <v>0</v>
      </c>
      <c r="AW423" s="47" t="str">
        <f>IFERROR(VLOOKUP(AS423,Data!M:S,2,0),"nee")</f>
        <v>ja</v>
      </c>
      <c r="AX423" s="63">
        <f>IF(facturen[[#This Row],[TNO gecertificeerd]]="nee",0,VLOOKUP(AS423,Data!M:S,3,0)*(AT423/1000))</f>
        <v>0</v>
      </c>
      <c r="AY423" s="63">
        <f>IF(facturen[[#This Row],[TNO gecertificeerd]]="nee",0,VLOOKUP(AS423,Data!M:S,4,0)*AT423)</f>
        <v>0</v>
      </c>
      <c r="AZ423" s="63">
        <f>IF(facturen[[#This Row],[TNO gecertificeerd]]="nee",0,VLOOKUP(AS423,Data!M:S,5,0)*AT423)</f>
        <v>0</v>
      </c>
      <c r="BA423" s="63">
        <f>IF(facturen[[#This Row],[TNO gecertificeerd]]="nee",0,VLOOKUP(AS423,Data!M:S,6,0)*AT423)</f>
        <v>0</v>
      </c>
      <c r="BB423" s="63">
        <f>IF(facturen[[#This Row],[TNO gecertificeerd]]="nee",0,VLOOKUP(AS423,Data!M:S,7,0)*AT423)</f>
        <v>0</v>
      </c>
    </row>
    <row r="424" spans="1:54" x14ac:dyDescent="0.2">
      <c r="A424">
        <v>474431</v>
      </c>
      <c r="B424">
        <v>474477</v>
      </c>
      <c r="C424" t="s">
        <v>121</v>
      </c>
      <c r="D424" t="s">
        <v>257</v>
      </c>
      <c r="E424" t="s">
        <v>56</v>
      </c>
      <c r="F424">
        <v>1</v>
      </c>
      <c r="G424" t="s">
        <v>121</v>
      </c>
      <c r="H424" t="s">
        <v>122</v>
      </c>
      <c r="I424" t="s">
        <v>123</v>
      </c>
      <c r="J424" t="s">
        <v>59</v>
      </c>
      <c r="K424" t="s">
        <v>315</v>
      </c>
      <c r="L424" t="s">
        <v>316</v>
      </c>
      <c r="M424" s="57">
        <v>44287</v>
      </c>
      <c r="N424" s="57">
        <v>44316</v>
      </c>
      <c r="O424" t="s">
        <v>125</v>
      </c>
      <c r="P424"/>
      <c r="Q424"/>
      <c r="R424"/>
      <c r="S424"/>
      <c r="T424"/>
      <c r="U424"/>
      <c r="V424" t="s">
        <v>127</v>
      </c>
      <c r="W424">
        <v>1</v>
      </c>
      <c r="X424" t="s">
        <v>625</v>
      </c>
      <c r="Y424" t="s">
        <v>744</v>
      </c>
      <c r="Z424" t="s">
        <v>745</v>
      </c>
      <c r="AA424" t="s">
        <v>68</v>
      </c>
      <c r="AB424" t="s">
        <v>69</v>
      </c>
      <c r="AC424" t="s">
        <v>70</v>
      </c>
      <c r="AD424">
        <v>30</v>
      </c>
      <c r="AE424" t="s">
        <v>746</v>
      </c>
      <c r="AF424">
        <v>0</v>
      </c>
      <c r="AG424">
        <v>0</v>
      </c>
      <c r="AH424">
        <v>1004429006</v>
      </c>
      <c r="AI424">
        <v>800000</v>
      </c>
      <c r="AJ424"/>
      <c r="AK424"/>
      <c r="AL424" t="s">
        <v>72</v>
      </c>
      <c r="AM424" t="s">
        <v>73</v>
      </c>
      <c r="AN424" s="1"/>
      <c r="AO424" s="59">
        <f t="shared" si="40"/>
        <v>4</v>
      </c>
      <c r="AP424" s="59" t="str">
        <f>VLOOKUP(AO424,Data!J:K,2,0)</f>
        <v>April</v>
      </c>
      <c r="AQ424" s="59">
        <f t="shared" si="36"/>
        <v>2</v>
      </c>
      <c r="AR424" s="60">
        <f t="shared" si="37"/>
        <v>2021</v>
      </c>
      <c r="AS424" s="60" t="str">
        <f>VLOOKUP(AD424,Data!D:E,2,0)</f>
        <v>Papier/Karton</v>
      </c>
      <c r="AT424" s="61">
        <f>IF(X424="TON",IF(OR(LEFT(Z424,2)="TO",LEFT(Y424,2)="HA",Y424="TV ALG TON",Y424="AFVALBEL-TON",Y424="TANKW1-TON"),0,W424*1000),IF(OR(X424="KG",X424="LTR"),IF(OR(LEFT(Y424,2)="R ",LEFT(Y424,2)="HA",LEFT(Y424,2)="VK",LEFT(Z424,2)="TO"),0,W424),IF(X424="M3",VLOOKUP(Z424,Data!A:B,2,0)*W424,IF(AND(OR(X424="KEER",X424="STUK"),OR(LEFT(Y424,2)="LE",LEFT(Y424,2)="EL",LEFT(Y424,2)="LV")),VLOOKUP(Z424,Data!A:B,2,0)*W424,IF(X424="MAAND",IF(LEFT(Z424,2)="AB",IF(OR(LEFT(Y424,3)="AB ",LEFT(Y424,3)="ABW"),0,VLOOKUP(Z424,Data!A:B,2,0)*W424*VLOOKUP(AJ424,Data!G:H,2,0)*((N424-M424+1)/30.4)),0),0)))))</f>
        <v>0</v>
      </c>
      <c r="AU424" s="62">
        <f t="shared" si="38"/>
        <v>0</v>
      </c>
      <c r="AV424" s="62">
        <f t="shared" si="39"/>
        <v>0</v>
      </c>
      <c r="AW424" s="47" t="str">
        <f>IFERROR(VLOOKUP(AS424,Data!M:S,2,0),"nee")</f>
        <v>ja</v>
      </c>
      <c r="AX424" s="63">
        <f>IF(facturen[[#This Row],[TNO gecertificeerd]]="nee",0,VLOOKUP(AS424,Data!M:S,3,0)*(AT424/1000))</f>
        <v>0</v>
      </c>
      <c r="AY424" s="63">
        <f>IF(facturen[[#This Row],[TNO gecertificeerd]]="nee",0,VLOOKUP(AS424,Data!M:S,4,0)*AT424)</f>
        <v>0</v>
      </c>
      <c r="AZ424" s="63">
        <f>IF(facturen[[#This Row],[TNO gecertificeerd]]="nee",0,VLOOKUP(AS424,Data!M:S,5,0)*AT424)</f>
        <v>0</v>
      </c>
      <c r="BA424" s="63">
        <f>IF(facturen[[#This Row],[TNO gecertificeerd]]="nee",0,VLOOKUP(AS424,Data!M:S,6,0)*AT424)</f>
        <v>0</v>
      </c>
      <c r="BB424" s="63">
        <f>IF(facturen[[#This Row],[TNO gecertificeerd]]="nee",0,VLOOKUP(AS424,Data!M:S,7,0)*AT424)</f>
        <v>0</v>
      </c>
    </row>
    <row r="425" spans="1:54" x14ac:dyDescent="0.2">
      <c r="A425">
        <v>474431</v>
      </c>
      <c r="B425">
        <v>474477</v>
      </c>
      <c r="C425" t="s">
        <v>121</v>
      </c>
      <c r="D425" t="s">
        <v>257</v>
      </c>
      <c r="E425" t="s">
        <v>56</v>
      </c>
      <c r="F425">
        <v>1</v>
      </c>
      <c r="G425" t="s">
        <v>121</v>
      </c>
      <c r="H425" t="s">
        <v>122</v>
      </c>
      <c r="I425" t="s">
        <v>123</v>
      </c>
      <c r="J425" t="s">
        <v>59</v>
      </c>
      <c r="K425" t="s">
        <v>315</v>
      </c>
      <c r="L425" t="s">
        <v>316</v>
      </c>
      <c r="M425" s="57">
        <v>44317</v>
      </c>
      <c r="N425" s="57">
        <v>44347</v>
      </c>
      <c r="O425" t="s">
        <v>125</v>
      </c>
      <c r="P425"/>
      <c r="Q425"/>
      <c r="R425"/>
      <c r="S425"/>
      <c r="T425"/>
      <c r="U425"/>
      <c r="V425" t="s">
        <v>127</v>
      </c>
      <c r="W425">
        <v>1</v>
      </c>
      <c r="X425" t="s">
        <v>625</v>
      </c>
      <c r="Y425" t="s">
        <v>744</v>
      </c>
      <c r="Z425" t="s">
        <v>745</v>
      </c>
      <c r="AA425" t="s">
        <v>68</v>
      </c>
      <c r="AB425" t="s">
        <v>69</v>
      </c>
      <c r="AC425" t="s">
        <v>70</v>
      </c>
      <c r="AD425">
        <v>30</v>
      </c>
      <c r="AE425" t="s">
        <v>746</v>
      </c>
      <c r="AF425">
        <v>0</v>
      </c>
      <c r="AG425">
        <v>0</v>
      </c>
      <c r="AH425">
        <v>1004493829</v>
      </c>
      <c r="AI425">
        <v>800000</v>
      </c>
      <c r="AJ425"/>
      <c r="AK425"/>
      <c r="AL425" t="s">
        <v>72</v>
      </c>
      <c r="AM425" t="s">
        <v>73</v>
      </c>
      <c r="AN425" s="1"/>
      <c r="AO425" s="59">
        <f t="shared" si="40"/>
        <v>5</v>
      </c>
      <c r="AP425" s="59" t="str">
        <f>VLOOKUP(AO425,Data!J:K,2,0)</f>
        <v>Mei</v>
      </c>
      <c r="AQ425" s="59">
        <f t="shared" si="36"/>
        <v>2</v>
      </c>
      <c r="AR425" s="60">
        <f t="shared" si="37"/>
        <v>2021</v>
      </c>
      <c r="AS425" s="60" t="str">
        <f>VLOOKUP(AD425,Data!D:E,2,0)</f>
        <v>Papier/Karton</v>
      </c>
      <c r="AT425" s="61">
        <f>IF(X425="TON",IF(OR(LEFT(Z425,2)="TO",LEFT(Y425,2)="HA",Y425="TV ALG TON",Y425="AFVALBEL-TON",Y425="TANKW1-TON"),0,W425*1000),IF(OR(X425="KG",X425="LTR"),IF(OR(LEFT(Y425,2)="R ",LEFT(Y425,2)="HA",LEFT(Y425,2)="VK",LEFT(Z425,2)="TO"),0,W425),IF(X425="M3",VLOOKUP(Z425,Data!A:B,2,0)*W425,IF(AND(OR(X425="KEER",X425="STUK"),OR(LEFT(Y425,2)="LE",LEFT(Y425,2)="EL",LEFT(Y425,2)="LV")),VLOOKUP(Z425,Data!A:B,2,0)*W425,IF(X425="MAAND",IF(LEFT(Z425,2)="AB",IF(OR(LEFT(Y425,3)="AB ",LEFT(Y425,3)="ABW"),0,VLOOKUP(Z425,Data!A:B,2,0)*W425*VLOOKUP(AJ425,Data!G:H,2,0)*((N425-M425+1)/30.4)),0),0)))))</f>
        <v>0</v>
      </c>
      <c r="AU425" s="62">
        <f t="shared" si="38"/>
        <v>0</v>
      </c>
      <c r="AV425" s="62">
        <f t="shared" si="39"/>
        <v>0</v>
      </c>
      <c r="AW425" s="47" t="str">
        <f>IFERROR(VLOOKUP(AS425,Data!M:S,2,0),"nee")</f>
        <v>ja</v>
      </c>
      <c r="AX425" s="63">
        <f>IF(facturen[[#This Row],[TNO gecertificeerd]]="nee",0,VLOOKUP(AS425,Data!M:S,3,0)*(AT425/1000))</f>
        <v>0</v>
      </c>
      <c r="AY425" s="63">
        <f>IF(facturen[[#This Row],[TNO gecertificeerd]]="nee",0,VLOOKUP(AS425,Data!M:S,4,0)*AT425)</f>
        <v>0</v>
      </c>
      <c r="AZ425" s="63">
        <f>IF(facturen[[#This Row],[TNO gecertificeerd]]="nee",0,VLOOKUP(AS425,Data!M:S,5,0)*AT425)</f>
        <v>0</v>
      </c>
      <c r="BA425" s="63">
        <f>IF(facturen[[#This Row],[TNO gecertificeerd]]="nee",0,VLOOKUP(AS425,Data!M:S,6,0)*AT425)</f>
        <v>0</v>
      </c>
      <c r="BB425" s="63">
        <f>IF(facturen[[#This Row],[TNO gecertificeerd]]="nee",0,VLOOKUP(AS425,Data!M:S,7,0)*AT425)</f>
        <v>0</v>
      </c>
    </row>
    <row r="426" spans="1:54" x14ac:dyDescent="0.2">
      <c r="A426">
        <v>474431</v>
      </c>
      <c r="B426">
        <v>474477</v>
      </c>
      <c r="C426" t="s">
        <v>121</v>
      </c>
      <c r="D426" t="s">
        <v>257</v>
      </c>
      <c r="E426" t="s">
        <v>56</v>
      </c>
      <c r="F426">
        <v>1</v>
      </c>
      <c r="G426" t="s">
        <v>121</v>
      </c>
      <c r="H426" t="s">
        <v>122</v>
      </c>
      <c r="I426" t="s">
        <v>123</v>
      </c>
      <c r="J426" t="s">
        <v>59</v>
      </c>
      <c r="K426" t="s">
        <v>315</v>
      </c>
      <c r="L426" t="s">
        <v>316</v>
      </c>
      <c r="M426" s="57">
        <v>44348</v>
      </c>
      <c r="N426" s="57">
        <v>44377</v>
      </c>
      <c r="O426" t="s">
        <v>125</v>
      </c>
      <c r="P426"/>
      <c r="Q426"/>
      <c r="R426"/>
      <c r="S426"/>
      <c r="T426"/>
      <c r="U426"/>
      <c r="V426" t="s">
        <v>127</v>
      </c>
      <c r="W426">
        <v>1</v>
      </c>
      <c r="X426" t="s">
        <v>625</v>
      </c>
      <c r="Y426" t="s">
        <v>744</v>
      </c>
      <c r="Z426" t="s">
        <v>745</v>
      </c>
      <c r="AA426" t="s">
        <v>68</v>
      </c>
      <c r="AB426" t="s">
        <v>69</v>
      </c>
      <c r="AC426" t="s">
        <v>70</v>
      </c>
      <c r="AD426">
        <v>30</v>
      </c>
      <c r="AE426" t="s">
        <v>746</v>
      </c>
      <c r="AF426">
        <v>0</v>
      </c>
      <c r="AG426">
        <v>0</v>
      </c>
      <c r="AH426">
        <v>1004542502</v>
      </c>
      <c r="AI426">
        <v>800000</v>
      </c>
      <c r="AJ426"/>
      <c r="AK426"/>
      <c r="AL426" t="s">
        <v>72</v>
      </c>
      <c r="AM426" t="s">
        <v>73</v>
      </c>
      <c r="AN426" s="1"/>
      <c r="AO426" s="59">
        <f t="shared" si="40"/>
        <v>6</v>
      </c>
      <c r="AP426" s="59" t="str">
        <f>VLOOKUP(AO426,Data!J:K,2,0)</f>
        <v>Juni</v>
      </c>
      <c r="AQ426" s="59">
        <f t="shared" si="36"/>
        <v>2</v>
      </c>
      <c r="AR426" s="60">
        <f t="shared" si="37"/>
        <v>2021</v>
      </c>
      <c r="AS426" s="60" t="str">
        <f>VLOOKUP(AD426,Data!D:E,2,0)</f>
        <v>Papier/Karton</v>
      </c>
      <c r="AT426" s="61">
        <f>IF(X426="TON",IF(OR(LEFT(Z426,2)="TO",LEFT(Y426,2)="HA",Y426="TV ALG TON",Y426="AFVALBEL-TON",Y426="TANKW1-TON"),0,W426*1000),IF(OR(X426="KG",X426="LTR"),IF(OR(LEFT(Y426,2)="R ",LEFT(Y426,2)="HA",LEFT(Y426,2)="VK",LEFT(Z426,2)="TO"),0,W426),IF(X426="M3",VLOOKUP(Z426,Data!A:B,2,0)*W426,IF(AND(OR(X426="KEER",X426="STUK"),OR(LEFT(Y426,2)="LE",LEFT(Y426,2)="EL",LEFT(Y426,2)="LV")),VLOOKUP(Z426,Data!A:B,2,0)*W426,IF(X426="MAAND",IF(LEFT(Z426,2)="AB",IF(OR(LEFT(Y426,3)="AB ",LEFT(Y426,3)="ABW"),0,VLOOKUP(Z426,Data!A:B,2,0)*W426*VLOOKUP(AJ426,Data!G:H,2,0)*((N426-M426+1)/30.4)),0),0)))))</f>
        <v>0</v>
      </c>
      <c r="AU426" s="62">
        <f t="shared" si="38"/>
        <v>0</v>
      </c>
      <c r="AV426" s="62">
        <f t="shared" si="39"/>
        <v>0</v>
      </c>
      <c r="AW426" s="47" t="str">
        <f>IFERROR(VLOOKUP(AS426,Data!M:S,2,0),"nee")</f>
        <v>ja</v>
      </c>
      <c r="AX426" s="63">
        <f>IF(facturen[[#This Row],[TNO gecertificeerd]]="nee",0,VLOOKUP(AS426,Data!M:S,3,0)*(AT426/1000))</f>
        <v>0</v>
      </c>
      <c r="AY426" s="63">
        <f>IF(facturen[[#This Row],[TNO gecertificeerd]]="nee",0,VLOOKUP(AS426,Data!M:S,4,0)*AT426)</f>
        <v>0</v>
      </c>
      <c r="AZ426" s="63">
        <f>IF(facturen[[#This Row],[TNO gecertificeerd]]="nee",0,VLOOKUP(AS426,Data!M:S,5,0)*AT426)</f>
        <v>0</v>
      </c>
      <c r="BA426" s="63">
        <f>IF(facturen[[#This Row],[TNO gecertificeerd]]="nee",0,VLOOKUP(AS426,Data!M:S,6,0)*AT426)</f>
        <v>0</v>
      </c>
      <c r="BB426" s="63">
        <f>IF(facturen[[#This Row],[TNO gecertificeerd]]="nee",0,VLOOKUP(AS426,Data!M:S,7,0)*AT426)</f>
        <v>0</v>
      </c>
    </row>
    <row r="427" spans="1:54" x14ac:dyDescent="0.2">
      <c r="A427">
        <v>474431</v>
      </c>
      <c r="B427">
        <v>474477</v>
      </c>
      <c r="C427" t="s">
        <v>121</v>
      </c>
      <c r="D427" t="s">
        <v>257</v>
      </c>
      <c r="E427" t="s">
        <v>56</v>
      </c>
      <c r="F427">
        <v>1</v>
      </c>
      <c r="G427" t="s">
        <v>121</v>
      </c>
      <c r="H427" t="s">
        <v>122</v>
      </c>
      <c r="I427" t="s">
        <v>123</v>
      </c>
      <c r="J427" t="s">
        <v>59</v>
      </c>
      <c r="K427" t="s">
        <v>315</v>
      </c>
      <c r="L427" t="s">
        <v>316</v>
      </c>
      <c r="M427" s="57">
        <v>44378</v>
      </c>
      <c r="N427" s="57">
        <v>44408</v>
      </c>
      <c r="O427" t="s">
        <v>125</v>
      </c>
      <c r="P427"/>
      <c r="Q427"/>
      <c r="R427"/>
      <c r="S427"/>
      <c r="T427"/>
      <c r="U427"/>
      <c r="V427" t="s">
        <v>127</v>
      </c>
      <c r="W427">
        <v>1</v>
      </c>
      <c r="X427" t="s">
        <v>625</v>
      </c>
      <c r="Y427" t="s">
        <v>744</v>
      </c>
      <c r="Z427" t="s">
        <v>745</v>
      </c>
      <c r="AA427" t="s">
        <v>68</v>
      </c>
      <c r="AB427" t="s">
        <v>69</v>
      </c>
      <c r="AC427" t="s">
        <v>70</v>
      </c>
      <c r="AD427">
        <v>30</v>
      </c>
      <c r="AE427" t="s">
        <v>746</v>
      </c>
      <c r="AF427">
        <v>0</v>
      </c>
      <c r="AG427">
        <v>0</v>
      </c>
      <c r="AH427">
        <v>1004659075</v>
      </c>
      <c r="AI427">
        <v>800000</v>
      </c>
      <c r="AJ427"/>
      <c r="AK427"/>
      <c r="AL427" t="s">
        <v>72</v>
      </c>
      <c r="AM427" t="s">
        <v>73</v>
      </c>
      <c r="AN427" s="1"/>
      <c r="AO427" s="59">
        <f t="shared" si="40"/>
        <v>7</v>
      </c>
      <c r="AP427" s="59" t="str">
        <f>VLOOKUP(AO427,Data!J:K,2,0)</f>
        <v>Juli</v>
      </c>
      <c r="AQ427" s="59">
        <f t="shared" si="36"/>
        <v>3</v>
      </c>
      <c r="AR427" s="60">
        <f t="shared" si="37"/>
        <v>2021</v>
      </c>
      <c r="AS427" s="60" t="str">
        <f>VLOOKUP(AD427,Data!D:E,2,0)</f>
        <v>Papier/Karton</v>
      </c>
      <c r="AT427" s="61">
        <f>IF(X427="TON",IF(OR(LEFT(Z427,2)="TO",LEFT(Y427,2)="HA",Y427="TV ALG TON",Y427="AFVALBEL-TON",Y427="TANKW1-TON"),0,W427*1000),IF(OR(X427="KG",X427="LTR"),IF(OR(LEFT(Y427,2)="R ",LEFT(Y427,2)="HA",LEFT(Y427,2)="VK",LEFT(Z427,2)="TO"),0,W427),IF(X427="M3",VLOOKUP(Z427,Data!A:B,2,0)*W427,IF(AND(OR(X427="KEER",X427="STUK"),OR(LEFT(Y427,2)="LE",LEFT(Y427,2)="EL",LEFT(Y427,2)="LV")),VLOOKUP(Z427,Data!A:B,2,0)*W427,IF(X427="MAAND",IF(LEFT(Z427,2)="AB",IF(OR(LEFT(Y427,3)="AB ",LEFT(Y427,3)="ABW"),0,VLOOKUP(Z427,Data!A:B,2,0)*W427*VLOOKUP(AJ427,Data!G:H,2,0)*((N427-M427+1)/30.4)),0),0)))))</f>
        <v>0</v>
      </c>
      <c r="AU427" s="62">
        <f t="shared" si="38"/>
        <v>0</v>
      </c>
      <c r="AV427" s="62">
        <f t="shared" si="39"/>
        <v>0</v>
      </c>
      <c r="AW427" s="47" t="str">
        <f>IFERROR(VLOOKUP(AS427,Data!M:S,2,0),"nee")</f>
        <v>ja</v>
      </c>
      <c r="AX427" s="63">
        <f>IF(facturen[[#This Row],[TNO gecertificeerd]]="nee",0,VLOOKUP(AS427,Data!M:S,3,0)*(AT427/1000))</f>
        <v>0</v>
      </c>
      <c r="AY427" s="63">
        <f>IF(facturen[[#This Row],[TNO gecertificeerd]]="nee",0,VLOOKUP(AS427,Data!M:S,4,0)*AT427)</f>
        <v>0</v>
      </c>
      <c r="AZ427" s="63">
        <f>IF(facturen[[#This Row],[TNO gecertificeerd]]="nee",0,VLOOKUP(AS427,Data!M:S,5,0)*AT427)</f>
        <v>0</v>
      </c>
      <c r="BA427" s="63">
        <f>IF(facturen[[#This Row],[TNO gecertificeerd]]="nee",0,VLOOKUP(AS427,Data!M:S,6,0)*AT427)</f>
        <v>0</v>
      </c>
      <c r="BB427" s="63">
        <f>IF(facturen[[#This Row],[TNO gecertificeerd]]="nee",0,VLOOKUP(AS427,Data!M:S,7,0)*AT427)</f>
        <v>0</v>
      </c>
    </row>
    <row r="428" spans="1:54" x14ac:dyDescent="0.2">
      <c r="A428">
        <v>474431</v>
      </c>
      <c r="B428">
        <v>474477</v>
      </c>
      <c r="C428" t="s">
        <v>121</v>
      </c>
      <c r="D428" t="s">
        <v>257</v>
      </c>
      <c r="E428" t="s">
        <v>56</v>
      </c>
      <c r="F428">
        <v>1</v>
      </c>
      <c r="G428" t="s">
        <v>121</v>
      </c>
      <c r="H428" t="s">
        <v>122</v>
      </c>
      <c r="I428" t="s">
        <v>123</v>
      </c>
      <c r="J428" t="s">
        <v>59</v>
      </c>
      <c r="K428" t="s">
        <v>315</v>
      </c>
      <c r="L428" t="s">
        <v>316</v>
      </c>
      <c r="M428" s="57">
        <v>44409</v>
      </c>
      <c r="N428" s="57">
        <v>44439</v>
      </c>
      <c r="O428" t="s">
        <v>125</v>
      </c>
      <c r="P428"/>
      <c r="Q428"/>
      <c r="R428"/>
      <c r="S428"/>
      <c r="T428"/>
      <c r="U428"/>
      <c r="V428" t="s">
        <v>127</v>
      </c>
      <c r="W428">
        <v>1</v>
      </c>
      <c r="X428" t="s">
        <v>625</v>
      </c>
      <c r="Y428" t="s">
        <v>744</v>
      </c>
      <c r="Z428" t="s">
        <v>745</v>
      </c>
      <c r="AA428" t="s">
        <v>68</v>
      </c>
      <c r="AB428" t="s">
        <v>69</v>
      </c>
      <c r="AC428" t="s">
        <v>70</v>
      </c>
      <c r="AD428">
        <v>30</v>
      </c>
      <c r="AE428" t="s">
        <v>746</v>
      </c>
      <c r="AF428">
        <v>0</v>
      </c>
      <c r="AG428">
        <v>0</v>
      </c>
      <c r="AH428">
        <v>1004731850</v>
      </c>
      <c r="AI428">
        <v>800000</v>
      </c>
      <c r="AJ428"/>
      <c r="AK428"/>
      <c r="AL428" t="s">
        <v>72</v>
      </c>
      <c r="AM428" t="s">
        <v>73</v>
      </c>
      <c r="AN428" s="1"/>
      <c r="AO428" s="59">
        <f t="shared" si="40"/>
        <v>8</v>
      </c>
      <c r="AP428" s="59" t="str">
        <f>VLOOKUP(AO428,Data!J:K,2,0)</f>
        <v>Augustus</v>
      </c>
      <c r="AQ428" s="59">
        <f t="shared" si="36"/>
        <v>3</v>
      </c>
      <c r="AR428" s="60">
        <f t="shared" si="37"/>
        <v>2021</v>
      </c>
      <c r="AS428" s="60" t="str">
        <f>VLOOKUP(AD428,Data!D:E,2,0)</f>
        <v>Papier/Karton</v>
      </c>
      <c r="AT428" s="61">
        <f>IF(X428="TON",IF(OR(LEFT(Z428,2)="TO",LEFT(Y428,2)="HA",Y428="TV ALG TON",Y428="AFVALBEL-TON",Y428="TANKW1-TON"),0,W428*1000),IF(OR(X428="KG",X428="LTR"),IF(OR(LEFT(Y428,2)="R ",LEFT(Y428,2)="HA",LEFT(Y428,2)="VK",LEFT(Z428,2)="TO"),0,W428),IF(X428="M3",VLOOKUP(Z428,Data!A:B,2,0)*W428,IF(AND(OR(X428="KEER",X428="STUK"),OR(LEFT(Y428,2)="LE",LEFT(Y428,2)="EL",LEFT(Y428,2)="LV")),VLOOKUP(Z428,Data!A:B,2,0)*W428,IF(X428="MAAND",IF(LEFT(Z428,2)="AB",IF(OR(LEFT(Y428,3)="AB ",LEFT(Y428,3)="ABW"),0,VLOOKUP(Z428,Data!A:B,2,0)*W428*VLOOKUP(AJ428,Data!G:H,2,0)*((N428-M428+1)/30.4)),0),0)))))</f>
        <v>0</v>
      </c>
      <c r="AU428" s="62">
        <f t="shared" si="38"/>
        <v>0</v>
      </c>
      <c r="AV428" s="62">
        <f t="shared" si="39"/>
        <v>0</v>
      </c>
      <c r="AW428" s="47" t="str">
        <f>IFERROR(VLOOKUP(AS428,Data!M:S,2,0),"nee")</f>
        <v>ja</v>
      </c>
      <c r="AX428" s="63">
        <f>IF(facturen[[#This Row],[TNO gecertificeerd]]="nee",0,VLOOKUP(AS428,Data!M:S,3,0)*(AT428/1000))</f>
        <v>0</v>
      </c>
      <c r="AY428" s="63">
        <f>IF(facturen[[#This Row],[TNO gecertificeerd]]="nee",0,VLOOKUP(AS428,Data!M:S,4,0)*AT428)</f>
        <v>0</v>
      </c>
      <c r="AZ428" s="63">
        <f>IF(facturen[[#This Row],[TNO gecertificeerd]]="nee",0,VLOOKUP(AS428,Data!M:S,5,0)*AT428)</f>
        <v>0</v>
      </c>
      <c r="BA428" s="63">
        <f>IF(facturen[[#This Row],[TNO gecertificeerd]]="nee",0,VLOOKUP(AS428,Data!M:S,6,0)*AT428)</f>
        <v>0</v>
      </c>
      <c r="BB428" s="63">
        <f>IF(facturen[[#This Row],[TNO gecertificeerd]]="nee",0,VLOOKUP(AS428,Data!M:S,7,0)*AT428)</f>
        <v>0</v>
      </c>
    </row>
    <row r="429" spans="1:54" x14ac:dyDescent="0.2">
      <c r="A429">
        <v>474431</v>
      </c>
      <c r="B429">
        <v>474477</v>
      </c>
      <c r="C429" t="s">
        <v>121</v>
      </c>
      <c r="D429" t="s">
        <v>257</v>
      </c>
      <c r="E429" t="s">
        <v>56</v>
      </c>
      <c r="F429">
        <v>1</v>
      </c>
      <c r="G429" t="s">
        <v>121</v>
      </c>
      <c r="H429" t="s">
        <v>122</v>
      </c>
      <c r="I429" t="s">
        <v>123</v>
      </c>
      <c r="J429" t="s">
        <v>59</v>
      </c>
      <c r="K429" t="s">
        <v>315</v>
      </c>
      <c r="L429" t="s">
        <v>316</v>
      </c>
      <c r="M429" s="57">
        <v>44440</v>
      </c>
      <c r="N429" s="57">
        <v>44469</v>
      </c>
      <c r="O429" t="s">
        <v>125</v>
      </c>
      <c r="P429"/>
      <c r="Q429"/>
      <c r="R429"/>
      <c r="S429"/>
      <c r="T429"/>
      <c r="U429"/>
      <c r="V429" t="s">
        <v>127</v>
      </c>
      <c r="W429">
        <v>1</v>
      </c>
      <c r="X429" t="s">
        <v>625</v>
      </c>
      <c r="Y429" t="s">
        <v>744</v>
      </c>
      <c r="Z429" t="s">
        <v>745</v>
      </c>
      <c r="AA429" t="s">
        <v>68</v>
      </c>
      <c r="AB429" t="s">
        <v>69</v>
      </c>
      <c r="AC429" t="s">
        <v>70</v>
      </c>
      <c r="AD429">
        <v>30</v>
      </c>
      <c r="AE429" t="s">
        <v>746</v>
      </c>
      <c r="AF429">
        <v>0</v>
      </c>
      <c r="AG429">
        <v>0</v>
      </c>
      <c r="AH429">
        <v>1004806489</v>
      </c>
      <c r="AI429">
        <v>800000</v>
      </c>
      <c r="AJ429"/>
      <c r="AK429"/>
      <c r="AL429" t="s">
        <v>72</v>
      </c>
      <c r="AM429" t="s">
        <v>73</v>
      </c>
      <c r="AN429" s="1"/>
      <c r="AO429" s="59">
        <f t="shared" si="40"/>
        <v>9</v>
      </c>
      <c r="AP429" s="59" t="str">
        <f>VLOOKUP(AO429,Data!J:K,2,0)</f>
        <v>September</v>
      </c>
      <c r="AQ429" s="59">
        <f t="shared" si="36"/>
        <v>3</v>
      </c>
      <c r="AR429" s="60">
        <f t="shared" si="37"/>
        <v>2021</v>
      </c>
      <c r="AS429" s="60" t="str">
        <f>VLOOKUP(AD429,Data!D:E,2,0)</f>
        <v>Papier/Karton</v>
      </c>
      <c r="AT429" s="61">
        <f>IF(X429="TON",IF(OR(LEFT(Z429,2)="TO",LEFT(Y429,2)="HA",Y429="TV ALG TON",Y429="AFVALBEL-TON",Y429="TANKW1-TON"),0,W429*1000),IF(OR(X429="KG",X429="LTR"),IF(OR(LEFT(Y429,2)="R ",LEFT(Y429,2)="HA",LEFT(Y429,2)="VK",LEFT(Z429,2)="TO"),0,W429),IF(X429="M3",VLOOKUP(Z429,Data!A:B,2,0)*W429,IF(AND(OR(X429="KEER",X429="STUK"),OR(LEFT(Y429,2)="LE",LEFT(Y429,2)="EL",LEFT(Y429,2)="LV")),VLOOKUP(Z429,Data!A:B,2,0)*W429,IF(X429="MAAND",IF(LEFT(Z429,2)="AB",IF(OR(LEFT(Y429,3)="AB ",LEFT(Y429,3)="ABW"),0,VLOOKUP(Z429,Data!A:B,2,0)*W429*VLOOKUP(AJ429,Data!G:H,2,0)*((N429-M429+1)/30.4)),0),0)))))</f>
        <v>0</v>
      </c>
      <c r="AU429" s="62">
        <f t="shared" si="38"/>
        <v>0</v>
      </c>
      <c r="AV429" s="62">
        <f t="shared" si="39"/>
        <v>0</v>
      </c>
      <c r="AW429" s="47" t="str">
        <f>IFERROR(VLOOKUP(AS429,Data!M:S,2,0),"nee")</f>
        <v>ja</v>
      </c>
      <c r="AX429" s="63">
        <f>IF(facturen[[#This Row],[TNO gecertificeerd]]="nee",0,VLOOKUP(AS429,Data!M:S,3,0)*(AT429/1000))</f>
        <v>0</v>
      </c>
      <c r="AY429" s="63">
        <f>IF(facturen[[#This Row],[TNO gecertificeerd]]="nee",0,VLOOKUP(AS429,Data!M:S,4,0)*AT429)</f>
        <v>0</v>
      </c>
      <c r="AZ429" s="63">
        <f>IF(facturen[[#This Row],[TNO gecertificeerd]]="nee",0,VLOOKUP(AS429,Data!M:S,5,0)*AT429)</f>
        <v>0</v>
      </c>
      <c r="BA429" s="63">
        <f>IF(facturen[[#This Row],[TNO gecertificeerd]]="nee",0,VLOOKUP(AS429,Data!M:S,6,0)*AT429)</f>
        <v>0</v>
      </c>
      <c r="BB429" s="63">
        <f>IF(facturen[[#This Row],[TNO gecertificeerd]]="nee",0,VLOOKUP(AS429,Data!M:S,7,0)*AT429)</f>
        <v>0</v>
      </c>
    </row>
    <row r="430" spans="1:54" x14ac:dyDescent="0.2">
      <c r="A430">
        <v>474431</v>
      </c>
      <c r="B430">
        <v>474477</v>
      </c>
      <c r="C430" t="s">
        <v>121</v>
      </c>
      <c r="D430" t="s">
        <v>257</v>
      </c>
      <c r="E430" t="s">
        <v>56</v>
      </c>
      <c r="F430">
        <v>1</v>
      </c>
      <c r="G430" t="s">
        <v>121</v>
      </c>
      <c r="H430" t="s">
        <v>122</v>
      </c>
      <c r="I430" t="s">
        <v>123</v>
      </c>
      <c r="J430" t="s">
        <v>59</v>
      </c>
      <c r="K430" t="s">
        <v>315</v>
      </c>
      <c r="L430" t="s">
        <v>316</v>
      </c>
      <c r="M430" s="57">
        <v>44470</v>
      </c>
      <c r="N430" s="57">
        <v>44500</v>
      </c>
      <c r="O430" t="s">
        <v>125</v>
      </c>
      <c r="P430"/>
      <c r="Q430"/>
      <c r="R430"/>
      <c r="S430"/>
      <c r="T430"/>
      <c r="U430"/>
      <c r="V430" t="s">
        <v>127</v>
      </c>
      <c r="W430">
        <v>1</v>
      </c>
      <c r="X430" t="s">
        <v>625</v>
      </c>
      <c r="Y430" t="s">
        <v>744</v>
      </c>
      <c r="Z430" t="s">
        <v>745</v>
      </c>
      <c r="AA430" t="s">
        <v>68</v>
      </c>
      <c r="AB430" t="s">
        <v>69</v>
      </c>
      <c r="AC430" t="s">
        <v>70</v>
      </c>
      <c r="AD430">
        <v>30</v>
      </c>
      <c r="AE430" t="s">
        <v>746</v>
      </c>
      <c r="AF430">
        <v>0</v>
      </c>
      <c r="AG430">
        <v>0</v>
      </c>
      <c r="AH430">
        <v>1004921702</v>
      </c>
      <c r="AI430">
        <v>800000</v>
      </c>
      <c r="AJ430"/>
      <c r="AK430"/>
      <c r="AL430" t="s">
        <v>72</v>
      </c>
      <c r="AM430" t="s">
        <v>73</v>
      </c>
      <c r="AN430" s="1"/>
      <c r="AO430" s="59">
        <f t="shared" si="40"/>
        <v>10</v>
      </c>
      <c r="AP430" s="59" t="str">
        <f>VLOOKUP(AO430,Data!J:K,2,0)</f>
        <v>Oktober</v>
      </c>
      <c r="AQ430" s="59">
        <f t="shared" si="36"/>
        <v>4</v>
      </c>
      <c r="AR430" s="60">
        <f t="shared" si="37"/>
        <v>2021</v>
      </c>
      <c r="AS430" s="60" t="str">
        <f>VLOOKUP(AD430,Data!D:E,2,0)</f>
        <v>Papier/Karton</v>
      </c>
      <c r="AT430" s="61">
        <f>IF(X430="TON",IF(OR(LEFT(Z430,2)="TO",LEFT(Y430,2)="HA",Y430="TV ALG TON",Y430="AFVALBEL-TON",Y430="TANKW1-TON"),0,W430*1000),IF(OR(X430="KG",X430="LTR"),IF(OR(LEFT(Y430,2)="R ",LEFT(Y430,2)="HA",LEFT(Y430,2)="VK",LEFT(Z430,2)="TO"),0,W430),IF(X430="M3",VLOOKUP(Z430,Data!A:B,2,0)*W430,IF(AND(OR(X430="KEER",X430="STUK"),OR(LEFT(Y430,2)="LE",LEFT(Y430,2)="EL",LEFT(Y430,2)="LV")),VLOOKUP(Z430,Data!A:B,2,0)*W430,IF(X430="MAAND",IF(LEFT(Z430,2)="AB",IF(OR(LEFT(Y430,3)="AB ",LEFT(Y430,3)="ABW"),0,VLOOKUP(Z430,Data!A:B,2,0)*W430*VLOOKUP(AJ430,Data!G:H,2,0)*((N430-M430+1)/30.4)),0),0)))))</f>
        <v>0</v>
      </c>
      <c r="AU430" s="62">
        <f t="shared" si="38"/>
        <v>0</v>
      </c>
      <c r="AV430" s="62">
        <f t="shared" si="39"/>
        <v>0</v>
      </c>
      <c r="AW430" s="47" t="str">
        <f>IFERROR(VLOOKUP(AS430,Data!M:S,2,0),"nee")</f>
        <v>ja</v>
      </c>
      <c r="AX430" s="63">
        <f>IF(facturen[[#This Row],[TNO gecertificeerd]]="nee",0,VLOOKUP(AS430,Data!M:S,3,0)*(AT430/1000))</f>
        <v>0</v>
      </c>
      <c r="AY430" s="63">
        <f>IF(facturen[[#This Row],[TNO gecertificeerd]]="nee",0,VLOOKUP(AS430,Data!M:S,4,0)*AT430)</f>
        <v>0</v>
      </c>
      <c r="AZ430" s="63">
        <f>IF(facturen[[#This Row],[TNO gecertificeerd]]="nee",0,VLOOKUP(AS430,Data!M:S,5,0)*AT430)</f>
        <v>0</v>
      </c>
      <c r="BA430" s="63">
        <f>IF(facturen[[#This Row],[TNO gecertificeerd]]="nee",0,VLOOKUP(AS430,Data!M:S,6,0)*AT430)</f>
        <v>0</v>
      </c>
      <c r="BB430" s="63">
        <f>IF(facturen[[#This Row],[TNO gecertificeerd]]="nee",0,VLOOKUP(AS430,Data!M:S,7,0)*AT430)</f>
        <v>0</v>
      </c>
    </row>
    <row r="431" spans="1:54" x14ac:dyDescent="0.2">
      <c r="A431">
        <v>474431</v>
      </c>
      <c r="B431">
        <v>474477</v>
      </c>
      <c r="C431" t="s">
        <v>121</v>
      </c>
      <c r="D431" t="s">
        <v>257</v>
      </c>
      <c r="E431" t="s">
        <v>56</v>
      </c>
      <c r="F431">
        <v>1</v>
      </c>
      <c r="G431" t="s">
        <v>121</v>
      </c>
      <c r="H431" t="s">
        <v>122</v>
      </c>
      <c r="I431" t="s">
        <v>123</v>
      </c>
      <c r="J431" t="s">
        <v>59</v>
      </c>
      <c r="K431" t="s">
        <v>315</v>
      </c>
      <c r="L431" t="s">
        <v>316</v>
      </c>
      <c r="M431" s="57">
        <v>44501</v>
      </c>
      <c r="N431" s="57">
        <v>44530</v>
      </c>
      <c r="O431" t="s">
        <v>125</v>
      </c>
      <c r="P431"/>
      <c r="Q431"/>
      <c r="R431"/>
      <c r="S431"/>
      <c r="T431"/>
      <c r="U431"/>
      <c r="V431" t="s">
        <v>127</v>
      </c>
      <c r="W431">
        <v>1</v>
      </c>
      <c r="X431" t="s">
        <v>625</v>
      </c>
      <c r="Y431" t="s">
        <v>744</v>
      </c>
      <c r="Z431" t="s">
        <v>745</v>
      </c>
      <c r="AA431" t="s">
        <v>68</v>
      </c>
      <c r="AB431" t="s">
        <v>69</v>
      </c>
      <c r="AC431" t="s">
        <v>70</v>
      </c>
      <c r="AD431">
        <v>30</v>
      </c>
      <c r="AE431" t="s">
        <v>746</v>
      </c>
      <c r="AF431">
        <v>0</v>
      </c>
      <c r="AG431">
        <v>0</v>
      </c>
      <c r="AH431">
        <v>1005004563</v>
      </c>
      <c r="AI431">
        <v>800000</v>
      </c>
      <c r="AJ431"/>
      <c r="AK431"/>
      <c r="AL431" t="s">
        <v>72</v>
      </c>
      <c r="AM431" t="s">
        <v>73</v>
      </c>
      <c r="AN431" s="1"/>
      <c r="AO431" s="59">
        <f t="shared" si="40"/>
        <v>11</v>
      </c>
      <c r="AP431" s="59" t="str">
        <f>VLOOKUP(AO431,Data!J:K,2,0)</f>
        <v>November</v>
      </c>
      <c r="AQ431" s="59">
        <f t="shared" si="36"/>
        <v>4</v>
      </c>
      <c r="AR431" s="60">
        <f t="shared" si="37"/>
        <v>2021</v>
      </c>
      <c r="AS431" s="60" t="str">
        <f>VLOOKUP(AD431,Data!D:E,2,0)</f>
        <v>Papier/Karton</v>
      </c>
      <c r="AT431" s="61">
        <f>IF(X431="TON",IF(OR(LEFT(Z431,2)="TO",LEFT(Y431,2)="HA",Y431="TV ALG TON",Y431="AFVALBEL-TON",Y431="TANKW1-TON"),0,W431*1000),IF(OR(X431="KG",X431="LTR"),IF(OR(LEFT(Y431,2)="R ",LEFT(Y431,2)="HA",LEFT(Y431,2)="VK",LEFT(Z431,2)="TO"),0,W431),IF(X431="M3",VLOOKUP(Z431,Data!A:B,2,0)*W431,IF(AND(OR(X431="KEER",X431="STUK"),OR(LEFT(Y431,2)="LE",LEFT(Y431,2)="EL",LEFT(Y431,2)="LV")),VLOOKUP(Z431,Data!A:B,2,0)*W431,IF(X431="MAAND",IF(LEFT(Z431,2)="AB",IF(OR(LEFT(Y431,3)="AB ",LEFT(Y431,3)="ABW"),0,VLOOKUP(Z431,Data!A:B,2,0)*W431*VLOOKUP(AJ431,Data!G:H,2,0)*((N431-M431+1)/30.4)),0),0)))))</f>
        <v>0</v>
      </c>
      <c r="AU431" s="62">
        <f t="shared" si="38"/>
        <v>0</v>
      </c>
      <c r="AV431" s="62">
        <f t="shared" si="39"/>
        <v>0</v>
      </c>
      <c r="AW431" s="47" t="str">
        <f>IFERROR(VLOOKUP(AS431,Data!M:S,2,0),"nee")</f>
        <v>ja</v>
      </c>
      <c r="AX431" s="63">
        <f>IF(facturen[[#This Row],[TNO gecertificeerd]]="nee",0,VLOOKUP(AS431,Data!M:S,3,0)*(AT431/1000))</f>
        <v>0</v>
      </c>
      <c r="AY431" s="63">
        <f>IF(facturen[[#This Row],[TNO gecertificeerd]]="nee",0,VLOOKUP(AS431,Data!M:S,4,0)*AT431)</f>
        <v>0</v>
      </c>
      <c r="AZ431" s="63">
        <f>IF(facturen[[#This Row],[TNO gecertificeerd]]="nee",0,VLOOKUP(AS431,Data!M:S,5,0)*AT431)</f>
        <v>0</v>
      </c>
      <c r="BA431" s="63">
        <f>IF(facturen[[#This Row],[TNO gecertificeerd]]="nee",0,VLOOKUP(AS431,Data!M:S,6,0)*AT431)</f>
        <v>0</v>
      </c>
      <c r="BB431" s="63">
        <f>IF(facturen[[#This Row],[TNO gecertificeerd]]="nee",0,VLOOKUP(AS431,Data!M:S,7,0)*AT431)</f>
        <v>0</v>
      </c>
    </row>
    <row r="432" spans="1:54" x14ac:dyDescent="0.2">
      <c r="A432">
        <v>474431</v>
      </c>
      <c r="B432">
        <v>474477</v>
      </c>
      <c r="C432" t="s">
        <v>121</v>
      </c>
      <c r="D432" t="s">
        <v>257</v>
      </c>
      <c r="E432" t="s">
        <v>56</v>
      </c>
      <c r="F432">
        <v>1</v>
      </c>
      <c r="G432" t="s">
        <v>121</v>
      </c>
      <c r="H432" t="s">
        <v>122</v>
      </c>
      <c r="I432" t="s">
        <v>123</v>
      </c>
      <c r="J432" t="s">
        <v>59</v>
      </c>
      <c r="K432" t="s">
        <v>315</v>
      </c>
      <c r="L432" t="s">
        <v>316</v>
      </c>
      <c r="M432" s="57">
        <v>44531</v>
      </c>
      <c r="N432" s="57">
        <v>44561</v>
      </c>
      <c r="O432" t="s">
        <v>125</v>
      </c>
      <c r="P432"/>
      <c r="Q432"/>
      <c r="R432"/>
      <c r="S432"/>
      <c r="T432"/>
      <c r="U432"/>
      <c r="V432" t="s">
        <v>127</v>
      </c>
      <c r="W432">
        <v>1</v>
      </c>
      <c r="X432" t="s">
        <v>625</v>
      </c>
      <c r="Y432" t="s">
        <v>744</v>
      </c>
      <c r="Z432" t="s">
        <v>745</v>
      </c>
      <c r="AA432" t="s">
        <v>68</v>
      </c>
      <c r="AB432" t="s">
        <v>69</v>
      </c>
      <c r="AC432" t="s">
        <v>70</v>
      </c>
      <c r="AD432">
        <v>30</v>
      </c>
      <c r="AE432" t="s">
        <v>746</v>
      </c>
      <c r="AF432">
        <v>0</v>
      </c>
      <c r="AG432">
        <v>0</v>
      </c>
      <c r="AH432">
        <v>1005092394</v>
      </c>
      <c r="AI432">
        <v>800000</v>
      </c>
      <c r="AJ432"/>
      <c r="AK432"/>
      <c r="AL432" t="s">
        <v>72</v>
      </c>
      <c r="AM432" t="s">
        <v>73</v>
      </c>
      <c r="AN432" s="1"/>
      <c r="AO432" s="59">
        <f t="shared" si="40"/>
        <v>12</v>
      </c>
      <c r="AP432" s="59" t="str">
        <f>VLOOKUP(AO432,Data!J:K,2,0)</f>
        <v>December</v>
      </c>
      <c r="AQ432" s="59">
        <f t="shared" si="36"/>
        <v>4</v>
      </c>
      <c r="AR432" s="60">
        <f t="shared" si="37"/>
        <v>2021</v>
      </c>
      <c r="AS432" s="60" t="str">
        <f>VLOOKUP(AD432,Data!D:E,2,0)</f>
        <v>Papier/Karton</v>
      </c>
      <c r="AT432" s="61">
        <f>IF(X432="TON",IF(OR(LEFT(Z432,2)="TO",LEFT(Y432,2)="HA",Y432="TV ALG TON",Y432="AFVALBEL-TON",Y432="TANKW1-TON"),0,W432*1000),IF(OR(X432="KG",X432="LTR"),IF(OR(LEFT(Y432,2)="R ",LEFT(Y432,2)="HA",LEFT(Y432,2)="VK",LEFT(Z432,2)="TO"),0,W432),IF(X432="M3",VLOOKUP(Z432,Data!A:B,2,0)*W432,IF(AND(OR(X432="KEER",X432="STUK"),OR(LEFT(Y432,2)="LE",LEFT(Y432,2)="EL",LEFT(Y432,2)="LV")),VLOOKUP(Z432,Data!A:B,2,0)*W432,IF(X432="MAAND",IF(LEFT(Z432,2)="AB",IF(OR(LEFT(Y432,3)="AB ",LEFT(Y432,3)="ABW"),0,VLOOKUP(Z432,Data!A:B,2,0)*W432*VLOOKUP(AJ432,Data!G:H,2,0)*((N432-M432+1)/30.4)),0),0)))))</f>
        <v>0</v>
      </c>
      <c r="AU432" s="62">
        <f t="shared" si="38"/>
        <v>0</v>
      </c>
      <c r="AV432" s="62">
        <f t="shared" si="39"/>
        <v>0</v>
      </c>
      <c r="AW432" s="47" t="str">
        <f>IFERROR(VLOOKUP(AS432,Data!M:S,2,0),"nee")</f>
        <v>ja</v>
      </c>
      <c r="AX432" s="63">
        <f>IF(facturen[[#This Row],[TNO gecertificeerd]]="nee",0,VLOOKUP(AS432,Data!M:S,3,0)*(AT432/1000))</f>
        <v>0</v>
      </c>
      <c r="AY432" s="63">
        <f>IF(facturen[[#This Row],[TNO gecertificeerd]]="nee",0,VLOOKUP(AS432,Data!M:S,4,0)*AT432)</f>
        <v>0</v>
      </c>
      <c r="AZ432" s="63">
        <f>IF(facturen[[#This Row],[TNO gecertificeerd]]="nee",0,VLOOKUP(AS432,Data!M:S,5,0)*AT432)</f>
        <v>0</v>
      </c>
      <c r="BA432" s="63">
        <f>IF(facturen[[#This Row],[TNO gecertificeerd]]="nee",0,VLOOKUP(AS432,Data!M:S,6,0)*AT432)</f>
        <v>0</v>
      </c>
      <c r="BB432" s="63">
        <f>IF(facturen[[#This Row],[TNO gecertificeerd]]="nee",0,VLOOKUP(AS432,Data!M:S,7,0)*AT432)</f>
        <v>0</v>
      </c>
    </row>
    <row r="433" spans="1:54" x14ac:dyDescent="0.2">
      <c r="A433">
        <v>474431</v>
      </c>
      <c r="B433">
        <v>474477</v>
      </c>
      <c r="C433" t="s">
        <v>121</v>
      </c>
      <c r="D433" t="s">
        <v>257</v>
      </c>
      <c r="E433" t="s">
        <v>56</v>
      </c>
      <c r="F433">
        <v>1</v>
      </c>
      <c r="G433" t="s">
        <v>121</v>
      </c>
      <c r="H433" t="s">
        <v>122</v>
      </c>
      <c r="I433" t="s">
        <v>123</v>
      </c>
      <c r="J433" t="s">
        <v>59</v>
      </c>
      <c r="K433" t="s">
        <v>315</v>
      </c>
      <c r="L433" t="s">
        <v>316</v>
      </c>
      <c r="M433" s="57">
        <v>44166</v>
      </c>
      <c r="N433" s="57">
        <v>44196</v>
      </c>
      <c r="O433" t="s">
        <v>125</v>
      </c>
      <c r="P433"/>
      <c r="Q433"/>
      <c r="R433"/>
      <c r="S433"/>
      <c r="T433"/>
      <c r="U433"/>
      <c r="V433" t="s">
        <v>127</v>
      </c>
      <c r="W433">
        <v>1</v>
      </c>
      <c r="X433" t="s">
        <v>625</v>
      </c>
      <c r="Y433" t="s">
        <v>744</v>
      </c>
      <c r="Z433" t="s">
        <v>745</v>
      </c>
      <c r="AA433" t="s">
        <v>68</v>
      </c>
      <c r="AB433" t="s">
        <v>69</v>
      </c>
      <c r="AC433" t="s">
        <v>70</v>
      </c>
      <c r="AD433">
        <v>30</v>
      </c>
      <c r="AE433" t="s">
        <v>746</v>
      </c>
      <c r="AF433">
        <v>0</v>
      </c>
      <c r="AG433">
        <v>0</v>
      </c>
      <c r="AH433">
        <v>1004194254</v>
      </c>
      <c r="AI433">
        <v>800000</v>
      </c>
      <c r="AJ433"/>
      <c r="AK433"/>
      <c r="AL433" t="s">
        <v>72</v>
      </c>
      <c r="AM433" t="s">
        <v>73</v>
      </c>
      <c r="AN433" s="1"/>
      <c r="AO433" s="59">
        <f t="shared" si="40"/>
        <v>12</v>
      </c>
      <c r="AP433" s="59" t="str">
        <f>VLOOKUP(AO433,Data!J:K,2,0)</f>
        <v>December</v>
      </c>
      <c r="AQ433" s="59">
        <f t="shared" si="36"/>
        <v>4</v>
      </c>
      <c r="AR433" s="60">
        <f t="shared" si="37"/>
        <v>2020</v>
      </c>
      <c r="AS433" s="60" t="str">
        <f>VLOOKUP(AD433,Data!D:E,2,0)</f>
        <v>Papier/Karton</v>
      </c>
      <c r="AT433" s="61">
        <f>IF(X433="TON",IF(OR(LEFT(Z433,2)="TO",LEFT(Y433,2)="HA",Y433="TV ALG TON",Y433="AFVALBEL-TON",Y433="TANKW1-TON"),0,W433*1000),IF(OR(X433="KG",X433="LTR"),IF(OR(LEFT(Y433,2)="R ",LEFT(Y433,2)="HA",LEFT(Y433,2)="VK",LEFT(Z433,2)="TO"),0,W433),IF(X433="M3",VLOOKUP(Z433,Data!A:B,2,0)*W433,IF(AND(OR(X433="KEER",X433="STUK"),OR(LEFT(Y433,2)="LE",LEFT(Y433,2)="EL",LEFT(Y433,2)="LV")),VLOOKUP(Z433,Data!A:B,2,0)*W433,IF(X433="MAAND",IF(LEFT(Z433,2)="AB",IF(OR(LEFT(Y433,3)="AB ",LEFT(Y433,3)="ABW"),0,VLOOKUP(Z433,Data!A:B,2,0)*W433*VLOOKUP(AJ433,Data!G:H,2,0)*((N433-M433+1)/30.4)),0),0)))))</f>
        <v>0</v>
      </c>
      <c r="AU433" s="62">
        <f t="shared" si="38"/>
        <v>0</v>
      </c>
      <c r="AV433" s="62">
        <f t="shared" si="39"/>
        <v>0</v>
      </c>
      <c r="AW433" s="47" t="str">
        <f>IFERROR(VLOOKUP(AS433,Data!M:S,2,0),"nee")</f>
        <v>ja</v>
      </c>
      <c r="AX433" s="63">
        <f>IF(facturen[[#This Row],[TNO gecertificeerd]]="nee",0,VLOOKUP(AS433,Data!M:S,3,0)*(AT433/1000))</f>
        <v>0</v>
      </c>
      <c r="AY433" s="63">
        <f>IF(facturen[[#This Row],[TNO gecertificeerd]]="nee",0,VLOOKUP(AS433,Data!M:S,4,0)*AT433)</f>
        <v>0</v>
      </c>
      <c r="AZ433" s="63">
        <f>IF(facturen[[#This Row],[TNO gecertificeerd]]="nee",0,VLOOKUP(AS433,Data!M:S,5,0)*AT433)</f>
        <v>0</v>
      </c>
      <c r="BA433" s="63">
        <f>IF(facturen[[#This Row],[TNO gecertificeerd]]="nee",0,VLOOKUP(AS433,Data!M:S,6,0)*AT433)</f>
        <v>0</v>
      </c>
      <c r="BB433" s="63">
        <f>IF(facturen[[#This Row],[TNO gecertificeerd]]="nee",0,VLOOKUP(AS433,Data!M:S,7,0)*AT433)</f>
        <v>0</v>
      </c>
    </row>
    <row r="434" spans="1:54" x14ac:dyDescent="0.2">
      <c r="A434">
        <v>474431</v>
      </c>
      <c r="B434">
        <v>474477</v>
      </c>
      <c r="C434" t="s">
        <v>121</v>
      </c>
      <c r="D434" t="s">
        <v>257</v>
      </c>
      <c r="E434" t="s">
        <v>56</v>
      </c>
      <c r="F434">
        <v>1</v>
      </c>
      <c r="G434" t="s">
        <v>121</v>
      </c>
      <c r="H434" t="s">
        <v>122</v>
      </c>
      <c r="I434" t="s">
        <v>123</v>
      </c>
      <c r="J434" t="s">
        <v>59</v>
      </c>
      <c r="K434" t="s">
        <v>344</v>
      </c>
      <c r="L434" t="s">
        <v>345</v>
      </c>
      <c r="M434" s="57">
        <v>44256</v>
      </c>
      <c r="N434" s="57">
        <v>44286</v>
      </c>
      <c r="O434" t="s">
        <v>125</v>
      </c>
      <c r="P434">
        <v>1601010</v>
      </c>
      <c r="Q434" t="s">
        <v>465</v>
      </c>
      <c r="R434">
        <v>200301</v>
      </c>
      <c r="S434"/>
      <c r="T434" t="s">
        <v>467</v>
      </c>
      <c r="U434"/>
      <c r="V434" t="s">
        <v>94</v>
      </c>
      <c r="W434">
        <v>2</v>
      </c>
      <c r="X434" t="s">
        <v>625</v>
      </c>
      <c r="Y434" t="s">
        <v>626</v>
      </c>
      <c r="Z434" t="s">
        <v>627</v>
      </c>
      <c r="AA434" t="s">
        <v>68</v>
      </c>
      <c r="AB434" t="s">
        <v>69</v>
      </c>
      <c r="AC434" t="s">
        <v>70</v>
      </c>
      <c r="AD434">
        <v>10</v>
      </c>
      <c r="AE434" t="s">
        <v>628</v>
      </c>
      <c r="AF434">
        <v>101.35</v>
      </c>
      <c r="AG434">
        <v>202.69</v>
      </c>
      <c r="AH434">
        <v>1004318104</v>
      </c>
      <c r="AI434">
        <v>800100</v>
      </c>
      <c r="AJ434" t="s">
        <v>629</v>
      </c>
      <c r="AK434" t="s">
        <v>424</v>
      </c>
      <c r="AL434" t="s">
        <v>72</v>
      </c>
      <c r="AM434" t="s">
        <v>73</v>
      </c>
      <c r="AN434" s="1"/>
      <c r="AO434" s="59">
        <f t="shared" si="40"/>
        <v>3</v>
      </c>
      <c r="AP434" s="59" t="str">
        <f>VLOOKUP(AO434,Data!J:K,2,0)</f>
        <v>Maart</v>
      </c>
      <c r="AQ434" s="59">
        <f t="shared" si="36"/>
        <v>1</v>
      </c>
      <c r="AR434" s="60">
        <f t="shared" si="37"/>
        <v>2021</v>
      </c>
      <c r="AS434" s="60" t="str">
        <f>VLOOKUP(AD434,Data!D:E,2,0)</f>
        <v>Afval/Restafval</v>
      </c>
      <c r="AT434" s="61">
        <f>IF(X434="TON",IF(OR(LEFT(Z434,2)="TO",LEFT(Y434,2)="HA",Y434="TV ALG TON",Y434="AFVALBEL-TON",Y434="TANKW1-TON"),0,W434*1000),IF(OR(X434="KG",X434="LTR"),IF(OR(LEFT(Y434,2)="R ",LEFT(Y434,2)="HA",LEFT(Y434,2)="VK",LEFT(Z434,2)="TO"),0,W434),IF(X434="M3",VLOOKUP(Z434,Data!A:B,2,0)*W434,IF(AND(OR(X434="KEER",X434="STUK"),OR(LEFT(Y434,2)="LE",LEFT(Y434,2)="EL",LEFT(Y434,2)="LV")),VLOOKUP(Z434,Data!A:B,2,0)*W434,IF(X434="MAAND",IF(LEFT(Z434,2)="AB",IF(OR(LEFT(Y434,3)="AB ",LEFT(Y434,3)="ABW"),0,VLOOKUP(Z434,Data!A:B,2,0)*W434*VLOOKUP(AJ434,Data!G:H,2,0)*((N434-M434+1)/30.4)),0),0)))))</f>
        <v>798.45394736842104</v>
      </c>
      <c r="AU434" s="62">
        <f t="shared" si="38"/>
        <v>202.69</v>
      </c>
      <c r="AV434" s="62">
        <f t="shared" si="39"/>
        <v>0</v>
      </c>
      <c r="AW434" s="47" t="str">
        <f>IFERROR(VLOOKUP(AS434,Data!M:S,2,0),"nee")</f>
        <v>ja</v>
      </c>
      <c r="AX434" s="63">
        <f>IF(facturen[[#This Row],[TNO gecertificeerd]]="nee",0,VLOOKUP(AS434,Data!M:S,3,0)*(AT434/1000))</f>
        <v>0</v>
      </c>
      <c r="AY434" s="63">
        <f>IF(facturen[[#This Row],[TNO gecertificeerd]]="nee",0,VLOOKUP(AS434,Data!M:S,4,0)*AT434)</f>
        <v>39.922697368421055</v>
      </c>
      <c r="AZ434" s="63">
        <f>IF(facturen[[#This Row],[TNO gecertificeerd]]="nee",0,VLOOKUP(AS434,Data!M:S,5,0)*AT434)</f>
        <v>287.44342105263155</v>
      </c>
      <c r="BA434" s="63">
        <f>IF(facturen[[#This Row],[TNO gecertificeerd]]="nee",0,VLOOKUP(AS434,Data!M:S,6,0)*AT434)</f>
        <v>295.42796052631576</v>
      </c>
      <c r="BB434" s="63">
        <f>IF(facturen[[#This Row],[TNO gecertificeerd]]="nee",0,VLOOKUP(AS434,Data!M:S,7,0)*AT434)</f>
        <v>175.65986842105264</v>
      </c>
    </row>
    <row r="435" spans="1:54" x14ac:dyDescent="0.2">
      <c r="A435">
        <v>474431</v>
      </c>
      <c r="B435">
        <v>474477</v>
      </c>
      <c r="C435" t="s">
        <v>121</v>
      </c>
      <c r="D435" t="s">
        <v>257</v>
      </c>
      <c r="E435" t="s">
        <v>56</v>
      </c>
      <c r="F435">
        <v>1</v>
      </c>
      <c r="G435" t="s">
        <v>121</v>
      </c>
      <c r="H435" t="s">
        <v>122</v>
      </c>
      <c r="I435" t="s">
        <v>123</v>
      </c>
      <c r="J435" t="s">
        <v>59</v>
      </c>
      <c r="K435" t="s">
        <v>344</v>
      </c>
      <c r="L435" t="s">
        <v>345</v>
      </c>
      <c r="M435" s="57">
        <v>44287</v>
      </c>
      <c r="N435" s="57">
        <v>44316</v>
      </c>
      <c r="O435" t="s">
        <v>125</v>
      </c>
      <c r="P435">
        <v>1601010</v>
      </c>
      <c r="Q435" t="s">
        <v>465</v>
      </c>
      <c r="R435">
        <v>200301</v>
      </c>
      <c r="S435"/>
      <c r="T435" t="s">
        <v>467</v>
      </c>
      <c r="U435"/>
      <c r="V435" t="s">
        <v>94</v>
      </c>
      <c r="W435">
        <v>2</v>
      </c>
      <c r="X435" t="s">
        <v>625</v>
      </c>
      <c r="Y435" t="s">
        <v>626</v>
      </c>
      <c r="Z435" t="s">
        <v>627</v>
      </c>
      <c r="AA435" t="s">
        <v>68</v>
      </c>
      <c r="AB435" t="s">
        <v>69</v>
      </c>
      <c r="AC435" t="s">
        <v>70</v>
      </c>
      <c r="AD435">
        <v>10</v>
      </c>
      <c r="AE435" t="s">
        <v>628</v>
      </c>
      <c r="AF435">
        <v>101.35</v>
      </c>
      <c r="AG435">
        <v>202.69</v>
      </c>
      <c r="AH435">
        <v>1004429006</v>
      </c>
      <c r="AI435">
        <v>800100</v>
      </c>
      <c r="AJ435" t="s">
        <v>629</v>
      </c>
      <c r="AK435" t="s">
        <v>675</v>
      </c>
      <c r="AL435" t="s">
        <v>72</v>
      </c>
      <c r="AM435" t="s">
        <v>73</v>
      </c>
      <c r="AN435" s="1"/>
      <c r="AO435" s="59">
        <f t="shared" si="40"/>
        <v>4</v>
      </c>
      <c r="AP435" s="59" t="str">
        <f>VLOOKUP(AO435,Data!J:K,2,0)</f>
        <v>April</v>
      </c>
      <c r="AQ435" s="59">
        <f t="shared" si="36"/>
        <v>2</v>
      </c>
      <c r="AR435" s="60">
        <f t="shared" si="37"/>
        <v>2021</v>
      </c>
      <c r="AS435" s="60" t="str">
        <f>VLOOKUP(AD435,Data!D:E,2,0)</f>
        <v>Afval/Restafval</v>
      </c>
      <c r="AT435" s="61">
        <f>IF(X435="TON",IF(OR(LEFT(Z435,2)="TO",LEFT(Y435,2)="HA",Y435="TV ALG TON",Y435="AFVALBEL-TON",Y435="TANKW1-TON"),0,W435*1000),IF(OR(X435="KG",X435="LTR"),IF(OR(LEFT(Y435,2)="R ",LEFT(Y435,2)="HA",LEFT(Y435,2)="VK",LEFT(Z435,2)="TO"),0,W435),IF(X435="M3",VLOOKUP(Z435,Data!A:B,2,0)*W435,IF(AND(OR(X435="KEER",X435="STUK"),OR(LEFT(Y435,2)="LE",LEFT(Y435,2)="EL",LEFT(Y435,2)="LV")),VLOOKUP(Z435,Data!A:B,2,0)*W435,IF(X435="MAAND",IF(LEFT(Z435,2)="AB",IF(OR(LEFT(Y435,3)="AB ",LEFT(Y435,3)="ABW"),0,VLOOKUP(Z435,Data!A:B,2,0)*W435*VLOOKUP(AJ435,Data!G:H,2,0)*((N435-M435+1)/30.4)),0),0)))))</f>
        <v>772.6973684210526</v>
      </c>
      <c r="AU435" s="62">
        <f t="shared" si="38"/>
        <v>202.69</v>
      </c>
      <c r="AV435" s="62">
        <f t="shared" si="39"/>
        <v>0</v>
      </c>
      <c r="AW435" s="47" t="str">
        <f>IFERROR(VLOOKUP(AS435,Data!M:S,2,0),"nee")</f>
        <v>ja</v>
      </c>
      <c r="AX435" s="63">
        <f>IF(facturen[[#This Row],[TNO gecertificeerd]]="nee",0,VLOOKUP(AS435,Data!M:S,3,0)*(AT435/1000))</f>
        <v>0</v>
      </c>
      <c r="AY435" s="63">
        <f>IF(facturen[[#This Row],[TNO gecertificeerd]]="nee",0,VLOOKUP(AS435,Data!M:S,4,0)*AT435)</f>
        <v>38.63486842105263</v>
      </c>
      <c r="AZ435" s="63">
        <f>IF(facturen[[#This Row],[TNO gecertificeerd]]="nee",0,VLOOKUP(AS435,Data!M:S,5,0)*AT435)</f>
        <v>278.1710526315789</v>
      </c>
      <c r="BA435" s="63">
        <f>IF(facturen[[#This Row],[TNO gecertificeerd]]="nee",0,VLOOKUP(AS435,Data!M:S,6,0)*AT435)</f>
        <v>285.89802631578948</v>
      </c>
      <c r="BB435" s="63">
        <f>IF(facturen[[#This Row],[TNO gecertificeerd]]="nee",0,VLOOKUP(AS435,Data!M:S,7,0)*AT435)</f>
        <v>169.99342105263156</v>
      </c>
    </row>
    <row r="436" spans="1:54" x14ac:dyDescent="0.2">
      <c r="A436">
        <v>474431</v>
      </c>
      <c r="B436">
        <v>474477</v>
      </c>
      <c r="C436" t="s">
        <v>121</v>
      </c>
      <c r="D436" t="s">
        <v>257</v>
      </c>
      <c r="E436" t="s">
        <v>56</v>
      </c>
      <c r="F436">
        <v>1</v>
      </c>
      <c r="G436" t="s">
        <v>121</v>
      </c>
      <c r="H436" t="s">
        <v>122</v>
      </c>
      <c r="I436" t="s">
        <v>123</v>
      </c>
      <c r="J436" t="s">
        <v>59</v>
      </c>
      <c r="K436" t="s">
        <v>344</v>
      </c>
      <c r="L436" t="s">
        <v>345</v>
      </c>
      <c r="M436" s="57">
        <v>44317</v>
      </c>
      <c r="N436" s="57">
        <v>44347</v>
      </c>
      <c r="O436" t="s">
        <v>125</v>
      </c>
      <c r="P436">
        <v>1601010</v>
      </c>
      <c r="Q436" t="s">
        <v>465</v>
      </c>
      <c r="R436">
        <v>200301</v>
      </c>
      <c r="S436"/>
      <c r="T436" t="s">
        <v>467</v>
      </c>
      <c r="U436"/>
      <c r="V436" t="s">
        <v>94</v>
      </c>
      <c r="W436">
        <v>2</v>
      </c>
      <c r="X436" t="s">
        <v>625</v>
      </c>
      <c r="Y436" t="s">
        <v>626</v>
      </c>
      <c r="Z436" t="s">
        <v>627</v>
      </c>
      <c r="AA436" t="s">
        <v>68</v>
      </c>
      <c r="AB436" t="s">
        <v>69</v>
      </c>
      <c r="AC436" t="s">
        <v>70</v>
      </c>
      <c r="AD436">
        <v>10</v>
      </c>
      <c r="AE436" t="s">
        <v>628</v>
      </c>
      <c r="AF436">
        <v>101.35</v>
      </c>
      <c r="AG436">
        <v>202.69</v>
      </c>
      <c r="AH436">
        <v>1004493829</v>
      </c>
      <c r="AI436">
        <v>800100</v>
      </c>
      <c r="AJ436" t="s">
        <v>629</v>
      </c>
      <c r="AK436" t="s">
        <v>676</v>
      </c>
      <c r="AL436" t="s">
        <v>72</v>
      </c>
      <c r="AM436" t="s">
        <v>73</v>
      </c>
      <c r="AN436" s="1"/>
      <c r="AO436" s="59">
        <f t="shared" si="40"/>
        <v>5</v>
      </c>
      <c r="AP436" s="59" t="str">
        <f>VLOOKUP(AO436,Data!J:K,2,0)</f>
        <v>Mei</v>
      </c>
      <c r="AQ436" s="59">
        <f t="shared" si="36"/>
        <v>2</v>
      </c>
      <c r="AR436" s="60">
        <f t="shared" si="37"/>
        <v>2021</v>
      </c>
      <c r="AS436" s="60" t="str">
        <f>VLOOKUP(AD436,Data!D:E,2,0)</f>
        <v>Afval/Restafval</v>
      </c>
      <c r="AT436" s="61">
        <f>IF(X436="TON",IF(OR(LEFT(Z436,2)="TO",LEFT(Y436,2)="HA",Y436="TV ALG TON",Y436="AFVALBEL-TON",Y436="TANKW1-TON"),0,W436*1000),IF(OR(X436="KG",X436="LTR"),IF(OR(LEFT(Y436,2)="R ",LEFT(Y436,2)="HA",LEFT(Y436,2)="VK",LEFT(Z436,2)="TO"),0,W436),IF(X436="M3",VLOOKUP(Z436,Data!A:B,2,0)*W436,IF(AND(OR(X436="KEER",X436="STUK"),OR(LEFT(Y436,2)="LE",LEFT(Y436,2)="EL",LEFT(Y436,2)="LV")),VLOOKUP(Z436,Data!A:B,2,0)*W436,IF(X436="MAAND",IF(LEFT(Z436,2)="AB",IF(OR(LEFT(Y436,3)="AB ",LEFT(Y436,3)="ABW"),0,VLOOKUP(Z436,Data!A:B,2,0)*W436*VLOOKUP(AJ436,Data!G:H,2,0)*((N436-M436+1)/30.4)),0),0)))))</f>
        <v>798.45394736842104</v>
      </c>
      <c r="AU436" s="62">
        <f t="shared" si="38"/>
        <v>202.69</v>
      </c>
      <c r="AV436" s="62">
        <f t="shared" si="39"/>
        <v>0</v>
      </c>
      <c r="AW436" s="47" t="str">
        <f>IFERROR(VLOOKUP(AS436,Data!M:S,2,0),"nee")</f>
        <v>ja</v>
      </c>
      <c r="AX436" s="63">
        <f>IF(facturen[[#This Row],[TNO gecertificeerd]]="nee",0,VLOOKUP(AS436,Data!M:S,3,0)*(AT436/1000))</f>
        <v>0</v>
      </c>
      <c r="AY436" s="63">
        <f>IF(facturen[[#This Row],[TNO gecertificeerd]]="nee",0,VLOOKUP(AS436,Data!M:S,4,0)*AT436)</f>
        <v>39.922697368421055</v>
      </c>
      <c r="AZ436" s="63">
        <f>IF(facturen[[#This Row],[TNO gecertificeerd]]="nee",0,VLOOKUP(AS436,Data!M:S,5,0)*AT436)</f>
        <v>287.44342105263155</v>
      </c>
      <c r="BA436" s="63">
        <f>IF(facturen[[#This Row],[TNO gecertificeerd]]="nee",0,VLOOKUP(AS436,Data!M:S,6,0)*AT436)</f>
        <v>295.42796052631576</v>
      </c>
      <c r="BB436" s="63">
        <f>IF(facturen[[#This Row],[TNO gecertificeerd]]="nee",0,VLOOKUP(AS436,Data!M:S,7,0)*AT436)</f>
        <v>175.65986842105264</v>
      </c>
    </row>
    <row r="437" spans="1:54" x14ac:dyDescent="0.2">
      <c r="A437">
        <v>474431</v>
      </c>
      <c r="B437">
        <v>474477</v>
      </c>
      <c r="C437" t="s">
        <v>121</v>
      </c>
      <c r="D437" t="s">
        <v>257</v>
      </c>
      <c r="E437" t="s">
        <v>56</v>
      </c>
      <c r="F437">
        <v>1</v>
      </c>
      <c r="G437" t="s">
        <v>121</v>
      </c>
      <c r="H437" t="s">
        <v>122</v>
      </c>
      <c r="I437" t="s">
        <v>123</v>
      </c>
      <c r="J437" t="s">
        <v>59</v>
      </c>
      <c r="K437" t="s">
        <v>344</v>
      </c>
      <c r="L437" t="s">
        <v>345</v>
      </c>
      <c r="M437" s="57">
        <v>44348</v>
      </c>
      <c r="N437" s="57">
        <v>44377</v>
      </c>
      <c r="O437" t="s">
        <v>125</v>
      </c>
      <c r="P437">
        <v>1601010</v>
      </c>
      <c r="Q437" t="s">
        <v>465</v>
      </c>
      <c r="R437">
        <v>200301</v>
      </c>
      <c r="S437"/>
      <c r="T437" t="s">
        <v>467</v>
      </c>
      <c r="U437"/>
      <c r="V437" t="s">
        <v>94</v>
      </c>
      <c r="W437">
        <v>2</v>
      </c>
      <c r="X437" t="s">
        <v>625</v>
      </c>
      <c r="Y437" t="s">
        <v>626</v>
      </c>
      <c r="Z437" t="s">
        <v>627</v>
      </c>
      <c r="AA437" t="s">
        <v>68</v>
      </c>
      <c r="AB437" t="s">
        <v>69</v>
      </c>
      <c r="AC437" t="s">
        <v>70</v>
      </c>
      <c r="AD437">
        <v>10</v>
      </c>
      <c r="AE437" t="s">
        <v>628</v>
      </c>
      <c r="AF437">
        <v>101.35</v>
      </c>
      <c r="AG437">
        <v>202.69</v>
      </c>
      <c r="AH437">
        <v>1004542502</v>
      </c>
      <c r="AI437">
        <v>800100</v>
      </c>
      <c r="AJ437" t="s">
        <v>629</v>
      </c>
      <c r="AK437" t="s">
        <v>677</v>
      </c>
      <c r="AL437" t="s">
        <v>72</v>
      </c>
      <c r="AM437" t="s">
        <v>73</v>
      </c>
      <c r="AN437" s="1"/>
      <c r="AO437" s="59">
        <f t="shared" si="40"/>
        <v>6</v>
      </c>
      <c r="AP437" s="59" t="str">
        <f>VLOOKUP(AO437,Data!J:K,2,0)</f>
        <v>Juni</v>
      </c>
      <c r="AQ437" s="59">
        <f t="shared" si="36"/>
        <v>2</v>
      </c>
      <c r="AR437" s="60">
        <f t="shared" si="37"/>
        <v>2021</v>
      </c>
      <c r="AS437" s="60" t="str">
        <f>VLOOKUP(AD437,Data!D:E,2,0)</f>
        <v>Afval/Restafval</v>
      </c>
      <c r="AT437" s="61">
        <f>IF(X437="TON",IF(OR(LEFT(Z437,2)="TO",LEFT(Y437,2)="HA",Y437="TV ALG TON",Y437="AFVALBEL-TON",Y437="TANKW1-TON"),0,W437*1000),IF(OR(X437="KG",X437="LTR"),IF(OR(LEFT(Y437,2)="R ",LEFT(Y437,2)="HA",LEFT(Y437,2)="VK",LEFT(Z437,2)="TO"),0,W437),IF(X437="M3",VLOOKUP(Z437,Data!A:B,2,0)*W437,IF(AND(OR(X437="KEER",X437="STUK"),OR(LEFT(Y437,2)="LE",LEFT(Y437,2)="EL",LEFT(Y437,2)="LV")),VLOOKUP(Z437,Data!A:B,2,0)*W437,IF(X437="MAAND",IF(LEFT(Z437,2)="AB",IF(OR(LEFT(Y437,3)="AB ",LEFT(Y437,3)="ABW"),0,VLOOKUP(Z437,Data!A:B,2,0)*W437*VLOOKUP(AJ437,Data!G:H,2,0)*((N437-M437+1)/30.4)),0),0)))))</f>
        <v>772.6973684210526</v>
      </c>
      <c r="AU437" s="62">
        <f t="shared" si="38"/>
        <v>202.69</v>
      </c>
      <c r="AV437" s="62">
        <f t="shared" si="39"/>
        <v>0</v>
      </c>
      <c r="AW437" s="47" t="str">
        <f>IFERROR(VLOOKUP(AS437,Data!M:S,2,0),"nee")</f>
        <v>ja</v>
      </c>
      <c r="AX437" s="63">
        <f>IF(facturen[[#This Row],[TNO gecertificeerd]]="nee",0,VLOOKUP(AS437,Data!M:S,3,0)*(AT437/1000))</f>
        <v>0</v>
      </c>
      <c r="AY437" s="63">
        <f>IF(facturen[[#This Row],[TNO gecertificeerd]]="nee",0,VLOOKUP(AS437,Data!M:S,4,0)*AT437)</f>
        <v>38.63486842105263</v>
      </c>
      <c r="AZ437" s="63">
        <f>IF(facturen[[#This Row],[TNO gecertificeerd]]="nee",0,VLOOKUP(AS437,Data!M:S,5,0)*AT437)</f>
        <v>278.1710526315789</v>
      </c>
      <c r="BA437" s="63">
        <f>IF(facturen[[#This Row],[TNO gecertificeerd]]="nee",0,VLOOKUP(AS437,Data!M:S,6,0)*AT437)</f>
        <v>285.89802631578948</v>
      </c>
      <c r="BB437" s="63">
        <f>IF(facturen[[#This Row],[TNO gecertificeerd]]="nee",0,VLOOKUP(AS437,Data!M:S,7,0)*AT437)</f>
        <v>169.99342105263156</v>
      </c>
    </row>
    <row r="438" spans="1:54" x14ac:dyDescent="0.2">
      <c r="A438">
        <v>474431</v>
      </c>
      <c r="B438">
        <v>474477</v>
      </c>
      <c r="C438" t="s">
        <v>121</v>
      </c>
      <c r="D438" t="s">
        <v>257</v>
      </c>
      <c r="E438" t="s">
        <v>56</v>
      </c>
      <c r="F438">
        <v>1</v>
      </c>
      <c r="G438" t="s">
        <v>121</v>
      </c>
      <c r="H438" t="s">
        <v>122</v>
      </c>
      <c r="I438" t="s">
        <v>123</v>
      </c>
      <c r="J438" t="s">
        <v>59</v>
      </c>
      <c r="K438" t="s">
        <v>344</v>
      </c>
      <c r="L438" t="s">
        <v>345</v>
      </c>
      <c r="M438" s="57">
        <v>44378</v>
      </c>
      <c r="N438" s="57">
        <v>44408</v>
      </c>
      <c r="O438" t="s">
        <v>125</v>
      </c>
      <c r="P438">
        <v>1601010</v>
      </c>
      <c r="Q438" t="s">
        <v>465</v>
      </c>
      <c r="R438">
        <v>200301</v>
      </c>
      <c r="S438"/>
      <c r="T438" t="s">
        <v>467</v>
      </c>
      <c r="U438"/>
      <c r="V438" t="s">
        <v>94</v>
      </c>
      <c r="W438">
        <v>2</v>
      </c>
      <c r="X438" t="s">
        <v>625</v>
      </c>
      <c r="Y438" t="s">
        <v>626</v>
      </c>
      <c r="Z438" t="s">
        <v>627</v>
      </c>
      <c r="AA438" t="s">
        <v>68</v>
      </c>
      <c r="AB438" t="s">
        <v>69</v>
      </c>
      <c r="AC438" t="s">
        <v>70</v>
      </c>
      <c r="AD438">
        <v>10</v>
      </c>
      <c r="AE438" t="s">
        <v>628</v>
      </c>
      <c r="AF438">
        <v>101.35</v>
      </c>
      <c r="AG438">
        <v>202.69</v>
      </c>
      <c r="AH438">
        <v>1004659075</v>
      </c>
      <c r="AI438">
        <v>800100</v>
      </c>
      <c r="AJ438" t="s">
        <v>629</v>
      </c>
      <c r="AK438" t="s">
        <v>678</v>
      </c>
      <c r="AL438" t="s">
        <v>72</v>
      </c>
      <c r="AM438" t="s">
        <v>73</v>
      </c>
      <c r="AN438" s="1"/>
      <c r="AO438" s="59">
        <f t="shared" si="40"/>
        <v>7</v>
      </c>
      <c r="AP438" s="59" t="str">
        <f>VLOOKUP(AO438,Data!J:K,2,0)</f>
        <v>Juli</v>
      </c>
      <c r="AQ438" s="59">
        <f t="shared" si="36"/>
        <v>3</v>
      </c>
      <c r="AR438" s="60">
        <f t="shared" si="37"/>
        <v>2021</v>
      </c>
      <c r="AS438" s="60" t="str">
        <f>VLOOKUP(AD438,Data!D:E,2,0)</f>
        <v>Afval/Restafval</v>
      </c>
      <c r="AT438" s="61">
        <f>IF(X438="TON",IF(OR(LEFT(Z438,2)="TO",LEFT(Y438,2)="HA",Y438="TV ALG TON",Y438="AFVALBEL-TON",Y438="TANKW1-TON"),0,W438*1000),IF(OR(X438="KG",X438="LTR"),IF(OR(LEFT(Y438,2)="R ",LEFT(Y438,2)="HA",LEFT(Y438,2)="VK",LEFT(Z438,2)="TO"),0,W438),IF(X438="M3",VLOOKUP(Z438,Data!A:B,2,0)*W438,IF(AND(OR(X438="KEER",X438="STUK"),OR(LEFT(Y438,2)="LE",LEFT(Y438,2)="EL",LEFT(Y438,2)="LV")),VLOOKUP(Z438,Data!A:B,2,0)*W438,IF(X438="MAAND",IF(LEFT(Z438,2)="AB",IF(OR(LEFT(Y438,3)="AB ",LEFT(Y438,3)="ABW"),0,VLOOKUP(Z438,Data!A:B,2,0)*W438*VLOOKUP(AJ438,Data!G:H,2,0)*((N438-M438+1)/30.4)),0),0)))))</f>
        <v>798.45394736842104</v>
      </c>
      <c r="AU438" s="62">
        <f t="shared" si="38"/>
        <v>202.69</v>
      </c>
      <c r="AV438" s="62">
        <f t="shared" si="39"/>
        <v>0</v>
      </c>
      <c r="AW438" s="47" t="str">
        <f>IFERROR(VLOOKUP(AS438,Data!M:S,2,0),"nee")</f>
        <v>ja</v>
      </c>
      <c r="AX438" s="63">
        <f>IF(facturen[[#This Row],[TNO gecertificeerd]]="nee",0,VLOOKUP(AS438,Data!M:S,3,0)*(AT438/1000))</f>
        <v>0</v>
      </c>
      <c r="AY438" s="63">
        <f>IF(facturen[[#This Row],[TNO gecertificeerd]]="nee",0,VLOOKUP(AS438,Data!M:S,4,0)*AT438)</f>
        <v>39.922697368421055</v>
      </c>
      <c r="AZ438" s="63">
        <f>IF(facturen[[#This Row],[TNO gecertificeerd]]="nee",0,VLOOKUP(AS438,Data!M:S,5,0)*AT438)</f>
        <v>287.44342105263155</v>
      </c>
      <c r="BA438" s="63">
        <f>IF(facturen[[#This Row],[TNO gecertificeerd]]="nee",0,VLOOKUP(AS438,Data!M:S,6,0)*AT438)</f>
        <v>295.42796052631576</v>
      </c>
      <c r="BB438" s="63">
        <f>IF(facturen[[#This Row],[TNO gecertificeerd]]="nee",0,VLOOKUP(AS438,Data!M:S,7,0)*AT438)</f>
        <v>175.65986842105264</v>
      </c>
    </row>
    <row r="439" spans="1:54" x14ac:dyDescent="0.2">
      <c r="A439">
        <v>474431</v>
      </c>
      <c r="B439">
        <v>474477</v>
      </c>
      <c r="C439" t="s">
        <v>121</v>
      </c>
      <c r="D439" t="s">
        <v>257</v>
      </c>
      <c r="E439" t="s">
        <v>56</v>
      </c>
      <c r="F439">
        <v>1</v>
      </c>
      <c r="G439" t="s">
        <v>121</v>
      </c>
      <c r="H439" t="s">
        <v>122</v>
      </c>
      <c r="I439" t="s">
        <v>123</v>
      </c>
      <c r="J439" t="s">
        <v>59</v>
      </c>
      <c r="K439" t="s">
        <v>344</v>
      </c>
      <c r="L439" t="s">
        <v>345</v>
      </c>
      <c r="M439" s="57">
        <v>44409</v>
      </c>
      <c r="N439" s="57">
        <v>44439</v>
      </c>
      <c r="O439" t="s">
        <v>125</v>
      </c>
      <c r="P439">
        <v>1601010</v>
      </c>
      <c r="Q439" t="s">
        <v>465</v>
      </c>
      <c r="R439">
        <v>200301</v>
      </c>
      <c r="S439"/>
      <c r="T439" t="s">
        <v>467</v>
      </c>
      <c r="U439"/>
      <c r="V439" t="s">
        <v>94</v>
      </c>
      <c r="W439">
        <v>2</v>
      </c>
      <c r="X439" t="s">
        <v>625</v>
      </c>
      <c r="Y439" t="s">
        <v>626</v>
      </c>
      <c r="Z439" t="s">
        <v>627</v>
      </c>
      <c r="AA439" t="s">
        <v>68</v>
      </c>
      <c r="AB439" t="s">
        <v>69</v>
      </c>
      <c r="AC439" t="s">
        <v>70</v>
      </c>
      <c r="AD439">
        <v>10</v>
      </c>
      <c r="AE439" t="s">
        <v>628</v>
      </c>
      <c r="AF439">
        <v>101.35</v>
      </c>
      <c r="AG439">
        <v>202.69</v>
      </c>
      <c r="AH439">
        <v>1004731850</v>
      </c>
      <c r="AI439">
        <v>800100</v>
      </c>
      <c r="AJ439" t="s">
        <v>629</v>
      </c>
      <c r="AK439" t="s">
        <v>679</v>
      </c>
      <c r="AL439" t="s">
        <v>72</v>
      </c>
      <c r="AM439" t="s">
        <v>73</v>
      </c>
      <c r="AN439" s="1"/>
      <c r="AO439" s="59">
        <f t="shared" si="40"/>
        <v>8</v>
      </c>
      <c r="AP439" s="59" t="str">
        <f>VLOOKUP(AO439,Data!J:K,2,0)</f>
        <v>Augustus</v>
      </c>
      <c r="AQ439" s="59">
        <f t="shared" si="36"/>
        <v>3</v>
      </c>
      <c r="AR439" s="60">
        <f t="shared" si="37"/>
        <v>2021</v>
      </c>
      <c r="AS439" s="60" t="str">
        <f>VLOOKUP(AD439,Data!D:E,2,0)</f>
        <v>Afval/Restafval</v>
      </c>
      <c r="AT439" s="61">
        <f>IF(X439="TON",IF(OR(LEFT(Z439,2)="TO",LEFT(Y439,2)="HA",Y439="TV ALG TON",Y439="AFVALBEL-TON",Y439="TANKW1-TON"),0,W439*1000),IF(OR(X439="KG",X439="LTR"),IF(OR(LEFT(Y439,2)="R ",LEFT(Y439,2)="HA",LEFT(Y439,2)="VK",LEFT(Z439,2)="TO"),0,W439),IF(X439="M3",VLOOKUP(Z439,Data!A:B,2,0)*W439,IF(AND(OR(X439="KEER",X439="STUK"),OR(LEFT(Y439,2)="LE",LEFT(Y439,2)="EL",LEFT(Y439,2)="LV")),VLOOKUP(Z439,Data!A:B,2,0)*W439,IF(X439="MAAND",IF(LEFT(Z439,2)="AB",IF(OR(LEFT(Y439,3)="AB ",LEFT(Y439,3)="ABW"),0,VLOOKUP(Z439,Data!A:B,2,0)*W439*VLOOKUP(AJ439,Data!G:H,2,0)*((N439-M439+1)/30.4)),0),0)))))</f>
        <v>798.45394736842104</v>
      </c>
      <c r="AU439" s="62">
        <f t="shared" si="38"/>
        <v>202.69</v>
      </c>
      <c r="AV439" s="62">
        <f t="shared" si="39"/>
        <v>0</v>
      </c>
      <c r="AW439" s="47" t="str">
        <f>IFERROR(VLOOKUP(AS439,Data!M:S,2,0),"nee")</f>
        <v>ja</v>
      </c>
      <c r="AX439" s="63">
        <f>IF(facturen[[#This Row],[TNO gecertificeerd]]="nee",0,VLOOKUP(AS439,Data!M:S,3,0)*(AT439/1000))</f>
        <v>0</v>
      </c>
      <c r="AY439" s="63">
        <f>IF(facturen[[#This Row],[TNO gecertificeerd]]="nee",0,VLOOKUP(AS439,Data!M:S,4,0)*AT439)</f>
        <v>39.922697368421055</v>
      </c>
      <c r="AZ439" s="63">
        <f>IF(facturen[[#This Row],[TNO gecertificeerd]]="nee",0,VLOOKUP(AS439,Data!M:S,5,0)*AT439)</f>
        <v>287.44342105263155</v>
      </c>
      <c r="BA439" s="63">
        <f>IF(facturen[[#This Row],[TNO gecertificeerd]]="nee",0,VLOOKUP(AS439,Data!M:S,6,0)*AT439)</f>
        <v>295.42796052631576</v>
      </c>
      <c r="BB439" s="63">
        <f>IF(facturen[[#This Row],[TNO gecertificeerd]]="nee",0,VLOOKUP(AS439,Data!M:S,7,0)*AT439)</f>
        <v>175.65986842105264</v>
      </c>
    </row>
    <row r="440" spans="1:54" x14ac:dyDescent="0.2">
      <c r="A440">
        <v>474431</v>
      </c>
      <c r="B440">
        <v>474477</v>
      </c>
      <c r="C440" t="s">
        <v>121</v>
      </c>
      <c r="D440" t="s">
        <v>257</v>
      </c>
      <c r="E440" t="s">
        <v>56</v>
      </c>
      <c r="F440">
        <v>1</v>
      </c>
      <c r="G440" t="s">
        <v>121</v>
      </c>
      <c r="H440" t="s">
        <v>122</v>
      </c>
      <c r="I440" t="s">
        <v>123</v>
      </c>
      <c r="J440" t="s">
        <v>59</v>
      </c>
      <c r="K440" t="s">
        <v>344</v>
      </c>
      <c r="L440" t="s">
        <v>345</v>
      </c>
      <c r="M440" s="57">
        <v>44440</v>
      </c>
      <c r="N440" s="57">
        <v>44469</v>
      </c>
      <c r="O440" t="s">
        <v>125</v>
      </c>
      <c r="P440">
        <v>1601010</v>
      </c>
      <c r="Q440" t="s">
        <v>465</v>
      </c>
      <c r="R440">
        <v>200301</v>
      </c>
      <c r="S440"/>
      <c r="T440" t="s">
        <v>467</v>
      </c>
      <c r="U440"/>
      <c r="V440" t="s">
        <v>94</v>
      </c>
      <c r="W440">
        <v>2</v>
      </c>
      <c r="X440" t="s">
        <v>625</v>
      </c>
      <c r="Y440" t="s">
        <v>626</v>
      </c>
      <c r="Z440" t="s">
        <v>627</v>
      </c>
      <c r="AA440" t="s">
        <v>68</v>
      </c>
      <c r="AB440" t="s">
        <v>69</v>
      </c>
      <c r="AC440" t="s">
        <v>70</v>
      </c>
      <c r="AD440">
        <v>10</v>
      </c>
      <c r="AE440" t="s">
        <v>628</v>
      </c>
      <c r="AF440">
        <v>101.35</v>
      </c>
      <c r="AG440">
        <v>202.69</v>
      </c>
      <c r="AH440">
        <v>1004806489</v>
      </c>
      <c r="AI440">
        <v>800100</v>
      </c>
      <c r="AJ440" t="s">
        <v>629</v>
      </c>
      <c r="AK440" t="s">
        <v>680</v>
      </c>
      <c r="AL440" t="s">
        <v>72</v>
      </c>
      <c r="AM440" t="s">
        <v>73</v>
      </c>
      <c r="AN440" s="1"/>
      <c r="AO440" s="59">
        <f t="shared" si="40"/>
        <v>9</v>
      </c>
      <c r="AP440" s="59" t="str">
        <f>VLOOKUP(AO440,Data!J:K,2,0)</f>
        <v>September</v>
      </c>
      <c r="AQ440" s="59">
        <f t="shared" si="36"/>
        <v>3</v>
      </c>
      <c r="AR440" s="60">
        <f t="shared" si="37"/>
        <v>2021</v>
      </c>
      <c r="AS440" s="60" t="str">
        <f>VLOOKUP(AD440,Data!D:E,2,0)</f>
        <v>Afval/Restafval</v>
      </c>
      <c r="AT440" s="61">
        <f>IF(X440="TON",IF(OR(LEFT(Z440,2)="TO",LEFT(Y440,2)="HA",Y440="TV ALG TON",Y440="AFVALBEL-TON",Y440="TANKW1-TON"),0,W440*1000),IF(OR(X440="KG",X440="LTR"),IF(OR(LEFT(Y440,2)="R ",LEFT(Y440,2)="HA",LEFT(Y440,2)="VK",LEFT(Z440,2)="TO"),0,W440),IF(X440="M3",VLOOKUP(Z440,Data!A:B,2,0)*W440,IF(AND(OR(X440="KEER",X440="STUK"),OR(LEFT(Y440,2)="LE",LEFT(Y440,2)="EL",LEFT(Y440,2)="LV")),VLOOKUP(Z440,Data!A:B,2,0)*W440,IF(X440="MAAND",IF(LEFT(Z440,2)="AB",IF(OR(LEFT(Y440,3)="AB ",LEFT(Y440,3)="ABW"),0,VLOOKUP(Z440,Data!A:B,2,0)*W440*VLOOKUP(AJ440,Data!G:H,2,0)*((N440-M440+1)/30.4)),0),0)))))</f>
        <v>772.6973684210526</v>
      </c>
      <c r="AU440" s="62">
        <f t="shared" si="38"/>
        <v>202.69</v>
      </c>
      <c r="AV440" s="62">
        <f t="shared" si="39"/>
        <v>0</v>
      </c>
      <c r="AW440" s="47" t="str">
        <f>IFERROR(VLOOKUP(AS440,Data!M:S,2,0),"nee")</f>
        <v>ja</v>
      </c>
      <c r="AX440" s="63">
        <f>IF(facturen[[#This Row],[TNO gecertificeerd]]="nee",0,VLOOKUP(AS440,Data!M:S,3,0)*(AT440/1000))</f>
        <v>0</v>
      </c>
      <c r="AY440" s="63">
        <f>IF(facturen[[#This Row],[TNO gecertificeerd]]="nee",0,VLOOKUP(AS440,Data!M:S,4,0)*AT440)</f>
        <v>38.63486842105263</v>
      </c>
      <c r="AZ440" s="63">
        <f>IF(facturen[[#This Row],[TNO gecertificeerd]]="nee",0,VLOOKUP(AS440,Data!M:S,5,0)*AT440)</f>
        <v>278.1710526315789</v>
      </c>
      <c r="BA440" s="63">
        <f>IF(facturen[[#This Row],[TNO gecertificeerd]]="nee",0,VLOOKUP(AS440,Data!M:S,6,0)*AT440)</f>
        <v>285.89802631578948</v>
      </c>
      <c r="BB440" s="63">
        <f>IF(facturen[[#This Row],[TNO gecertificeerd]]="nee",0,VLOOKUP(AS440,Data!M:S,7,0)*AT440)</f>
        <v>169.99342105263156</v>
      </c>
    </row>
    <row r="441" spans="1:54" x14ac:dyDescent="0.2">
      <c r="A441">
        <v>474431</v>
      </c>
      <c r="B441">
        <v>474477</v>
      </c>
      <c r="C441" t="s">
        <v>121</v>
      </c>
      <c r="D441" t="s">
        <v>257</v>
      </c>
      <c r="E441" t="s">
        <v>56</v>
      </c>
      <c r="F441">
        <v>1</v>
      </c>
      <c r="G441" t="s">
        <v>121</v>
      </c>
      <c r="H441" t="s">
        <v>122</v>
      </c>
      <c r="I441" t="s">
        <v>123</v>
      </c>
      <c r="J441" t="s">
        <v>59</v>
      </c>
      <c r="K441" t="s">
        <v>344</v>
      </c>
      <c r="L441" t="s">
        <v>345</v>
      </c>
      <c r="M441" s="57">
        <v>44470</v>
      </c>
      <c r="N441" s="57">
        <v>44500</v>
      </c>
      <c r="O441" t="s">
        <v>125</v>
      </c>
      <c r="P441">
        <v>1601010</v>
      </c>
      <c r="Q441" t="s">
        <v>465</v>
      </c>
      <c r="R441">
        <v>200301</v>
      </c>
      <c r="S441"/>
      <c r="T441" t="s">
        <v>467</v>
      </c>
      <c r="U441"/>
      <c r="V441" t="s">
        <v>94</v>
      </c>
      <c r="W441">
        <v>2</v>
      </c>
      <c r="X441" t="s">
        <v>625</v>
      </c>
      <c r="Y441" t="s">
        <v>626</v>
      </c>
      <c r="Z441" t="s">
        <v>627</v>
      </c>
      <c r="AA441" t="s">
        <v>68</v>
      </c>
      <c r="AB441" t="s">
        <v>69</v>
      </c>
      <c r="AC441" t="s">
        <v>70</v>
      </c>
      <c r="AD441">
        <v>10</v>
      </c>
      <c r="AE441" t="s">
        <v>628</v>
      </c>
      <c r="AF441">
        <v>101.35</v>
      </c>
      <c r="AG441">
        <v>202.69</v>
      </c>
      <c r="AH441">
        <v>1004921702</v>
      </c>
      <c r="AI441">
        <v>800100</v>
      </c>
      <c r="AJ441" t="s">
        <v>629</v>
      </c>
      <c r="AK441" t="s">
        <v>681</v>
      </c>
      <c r="AL441" t="s">
        <v>72</v>
      </c>
      <c r="AM441" t="s">
        <v>73</v>
      </c>
      <c r="AN441" s="1"/>
      <c r="AO441" s="59">
        <f t="shared" si="40"/>
        <v>10</v>
      </c>
      <c r="AP441" s="59" t="str">
        <f>VLOOKUP(AO441,Data!J:K,2,0)</f>
        <v>Oktober</v>
      </c>
      <c r="AQ441" s="59">
        <f t="shared" si="36"/>
        <v>4</v>
      </c>
      <c r="AR441" s="60">
        <f t="shared" si="37"/>
        <v>2021</v>
      </c>
      <c r="AS441" s="60" t="str">
        <f>VLOOKUP(AD441,Data!D:E,2,0)</f>
        <v>Afval/Restafval</v>
      </c>
      <c r="AT441" s="61">
        <f>IF(X441="TON",IF(OR(LEFT(Z441,2)="TO",LEFT(Y441,2)="HA",Y441="TV ALG TON",Y441="AFVALBEL-TON",Y441="TANKW1-TON"),0,W441*1000),IF(OR(X441="KG",X441="LTR"),IF(OR(LEFT(Y441,2)="R ",LEFT(Y441,2)="HA",LEFT(Y441,2)="VK",LEFT(Z441,2)="TO"),0,W441),IF(X441="M3",VLOOKUP(Z441,Data!A:B,2,0)*W441,IF(AND(OR(X441="KEER",X441="STUK"),OR(LEFT(Y441,2)="LE",LEFT(Y441,2)="EL",LEFT(Y441,2)="LV")),VLOOKUP(Z441,Data!A:B,2,0)*W441,IF(X441="MAAND",IF(LEFT(Z441,2)="AB",IF(OR(LEFT(Y441,3)="AB ",LEFT(Y441,3)="ABW"),0,VLOOKUP(Z441,Data!A:B,2,0)*W441*VLOOKUP(AJ441,Data!G:H,2,0)*((N441-M441+1)/30.4)),0),0)))))</f>
        <v>798.45394736842104</v>
      </c>
      <c r="AU441" s="62">
        <f t="shared" si="38"/>
        <v>202.69</v>
      </c>
      <c r="AV441" s="62">
        <f t="shared" si="39"/>
        <v>0</v>
      </c>
      <c r="AW441" s="47" t="str">
        <f>IFERROR(VLOOKUP(AS441,Data!M:S,2,0),"nee")</f>
        <v>ja</v>
      </c>
      <c r="AX441" s="63">
        <f>IF(facturen[[#This Row],[TNO gecertificeerd]]="nee",0,VLOOKUP(AS441,Data!M:S,3,0)*(AT441/1000))</f>
        <v>0</v>
      </c>
      <c r="AY441" s="63">
        <f>IF(facturen[[#This Row],[TNO gecertificeerd]]="nee",0,VLOOKUP(AS441,Data!M:S,4,0)*AT441)</f>
        <v>39.922697368421055</v>
      </c>
      <c r="AZ441" s="63">
        <f>IF(facturen[[#This Row],[TNO gecertificeerd]]="nee",0,VLOOKUP(AS441,Data!M:S,5,0)*AT441)</f>
        <v>287.44342105263155</v>
      </c>
      <c r="BA441" s="63">
        <f>IF(facturen[[#This Row],[TNO gecertificeerd]]="nee",0,VLOOKUP(AS441,Data!M:S,6,0)*AT441)</f>
        <v>295.42796052631576</v>
      </c>
      <c r="BB441" s="63">
        <f>IF(facturen[[#This Row],[TNO gecertificeerd]]="nee",0,VLOOKUP(AS441,Data!M:S,7,0)*AT441)</f>
        <v>175.65986842105264</v>
      </c>
    </row>
    <row r="442" spans="1:54" x14ac:dyDescent="0.2">
      <c r="A442">
        <v>474431</v>
      </c>
      <c r="B442">
        <v>474477</v>
      </c>
      <c r="C442" t="s">
        <v>121</v>
      </c>
      <c r="D442" t="s">
        <v>257</v>
      </c>
      <c r="E442" t="s">
        <v>56</v>
      </c>
      <c r="F442">
        <v>1</v>
      </c>
      <c r="G442" t="s">
        <v>121</v>
      </c>
      <c r="H442" t="s">
        <v>122</v>
      </c>
      <c r="I442" t="s">
        <v>123</v>
      </c>
      <c r="J442" t="s">
        <v>59</v>
      </c>
      <c r="K442" t="s">
        <v>344</v>
      </c>
      <c r="L442" t="s">
        <v>345</v>
      </c>
      <c r="M442" s="57">
        <v>44501</v>
      </c>
      <c r="N442" s="57">
        <v>44530</v>
      </c>
      <c r="O442" t="s">
        <v>125</v>
      </c>
      <c r="P442">
        <v>1601010</v>
      </c>
      <c r="Q442" t="s">
        <v>465</v>
      </c>
      <c r="R442">
        <v>200301</v>
      </c>
      <c r="S442"/>
      <c r="T442" t="s">
        <v>467</v>
      </c>
      <c r="U442"/>
      <c r="V442" t="s">
        <v>94</v>
      </c>
      <c r="W442">
        <v>2</v>
      </c>
      <c r="X442" t="s">
        <v>625</v>
      </c>
      <c r="Y442" t="s">
        <v>626</v>
      </c>
      <c r="Z442" t="s">
        <v>627</v>
      </c>
      <c r="AA442" t="s">
        <v>68</v>
      </c>
      <c r="AB442" t="s">
        <v>69</v>
      </c>
      <c r="AC442" t="s">
        <v>70</v>
      </c>
      <c r="AD442">
        <v>10</v>
      </c>
      <c r="AE442" t="s">
        <v>628</v>
      </c>
      <c r="AF442">
        <v>101.35</v>
      </c>
      <c r="AG442">
        <v>202.69</v>
      </c>
      <c r="AH442">
        <v>1005004563</v>
      </c>
      <c r="AI442">
        <v>800100</v>
      </c>
      <c r="AJ442" t="s">
        <v>629</v>
      </c>
      <c r="AK442" t="s">
        <v>682</v>
      </c>
      <c r="AL442" t="s">
        <v>72</v>
      </c>
      <c r="AM442" t="s">
        <v>73</v>
      </c>
      <c r="AN442" s="1"/>
      <c r="AO442" s="59">
        <f t="shared" si="40"/>
        <v>11</v>
      </c>
      <c r="AP442" s="59" t="str">
        <f>VLOOKUP(AO442,Data!J:K,2,0)</f>
        <v>November</v>
      </c>
      <c r="AQ442" s="59">
        <f t="shared" si="36"/>
        <v>4</v>
      </c>
      <c r="AR442" s="60">
        <f t="shared" si="37"/>
        <v>2021</v>
      </c>
      <c r="AS442" s="60" t="str">
        <f>VLOOKUP(AD442,Data!D:E,2,0)</f>
        <v>Afval/Restafval</v>
      </c>
      <c r="AT442" s="61">
        <f>IF(X442="TON",IF(OR(LEFT(Z442,2)="TO",LEFT(Y442,2)="HA",Y442="TV ALG TON",Y442="AFVALBEL-TON",Y442="TANKW1-TON"),0,W442*1000),IF(OR(X442="KG",X442="LTR"),IF(OR(LEFT(Y442,2)="R ",LEFT(Y442,2)="HA",LEFT(Y442,2)="VK",LEFT(Z442,2)="TO"),0,W442),IF(X442="M3",VLOOKUP(Z442,Data!A:B,2,0)*W442,IF(AND(OR(X442="KEER",X442="STUK"),OR(LEFT(Y442,2)="LE",LEFT(Y442,2)="EL",LEFT(Y442,2)="LV")),VLOOKUP(Z442,Data!A:B,2,0)*W442,IF(X442="MAAND",IF(LEFT(Z442,2)="AB",IF(OR(LEFT(Y442,3)="AB ",LEFT(Y442,3)="ABW"),0,VLOOKUP(Z442,Data!A:B,2,0)*W442*VLOOKUP(AJ442,Data!G:H,2,0)*((N442-M442+1)/30.4)),0),0)))))</f>
        <v>772.6973684210526</v>
      </c>
      <c r="AU442" s="62">
        <f t="shared" si="38"/>
        <v>202.69</v>
      </c>
      <c r="AV442" s="62">
        <f t="shared" si="39"/>
        <v>0</v>
      </c>
      <c r="AW442" s="47" t="str">
        <f>IFERROR(VLOOKUP(AS442,Data!M:S,2,0),"nee")</f>
        <v>ja</v>
      </c>
      <c r="AX442" s="63">
        <f>IF(facturen[[#This Row],[TNO gecertificeerd]]="nee",0,VLOOKUP(AS442,Data!M:S,3,0)*(AT442/1000))</f>
        <v>0</v>
      </c>
      <c r="AY442" s="63">
        <f>IF(facturen[[#This Row],[TNO gecertificeerd]]="nee",0,VLOOKUP(AS442,Data!M:S,4,0)*AT442)</f>
        <v>38.63486842105263</v>
      </c>
      <c r="AZ442" s="63">
        <f>IF(facturen[[#This Row],[TNO gecertificeerd]]="nee",0,VLOOKUP(AS442,Data!M:S,5,0)*AT442)</f>
        <v>278.1710526315789</v>
      </c>
      <c r="BA442" s="63">
        <f>IF(facturen[[#This Row],[TNO gecertificeerd]]="nee",0,VLOOKUP(AS442,Data!M:S,6,0)*AT442)</f>
        <v>285.89802631578948</v>
      </c>
      <c r="BB442" s="63">
        <f>IF(facturen[[#This Row],[TNO gecertificeerd]]="nee",0,VLOOKUP(AS442,Data!M:S,7,0)*AT442)</f>
        <v>169.99342105263156</v>
      </c>
    </row>
    <row r="443" spans="1:54" x14ac:dyDescent="0.2">
      <c r="A443">
        <v>474431</v>
      </c>
      <c r="B443">
        <v>474477</v>
      </c>
      <c r="C443" t="s">
        <v>121</v>
      </c>
      <c r="D443" t="s">
        <v>257</v>
      </c>
      <c r="E443" t="s">
        <v>56</v>
      </c>
      <c r="F443">
        <v>1</v>
      </c>
      <c r="G443" t="s">
        <v>121</v>
      </c>
      <c r="H443" t="s">
        <v>122</v>
      </c>
      <c r="I443" t="s">
        <v>123</v>
      </c>
      <c r="J443" t="s">
        <v>59</v>
      </c>
      <c r="K443" t="s">
        <v>344</v>
      </c>
      <c r="L443" t="s">
        <v>345</v>
      </c>
      <c r="M443" s="57">
        <v>44531</v>
      </c>
      <c r="N443" s="57">
        <v>44561</v>
      </c>
      <c r="O443" t="s">
        <v>125</v>
      </c>
      <c r="P443">
        <v>1601010</v>
      </c>
      <c r="Q443" t="s">
        <v>465</v>
      </c>
      <c r="R443">
        <v>200301</v>
      </c>
      <c r="S443"/>
      <c r="T443" t="s">
        <v>467</v>
      </c>
      <c r="U443"/>
      <c r="V443" t="s">
        <v>94</v>
      </c>
      <c r="W443">
        <v>2</v>
      </c>
      <c r="X443" t="s">
        <v>625</v>
      </c>
      <c r="Y443" t="s">
        <v>626</v>
      </c>
      <c r="Z443" t="s">
        <v>627</v>
      </c>
      <c r="AA443" t="s">
        <v>68</v>
      </c>
      <c r="AB443" t="s">
        <v>69</v>
      </c>
      <c r="AC443" t="s">
        <v>70</v>
      </c>
      <c r="AD443">
        <v>10</v>
      </c>
      <c r="AE443" t="s">
        <v>628</v>
      </c>
      <c r="AF443">
        <v>101.35</v>
      </c>
      <c r="AG443">
        <v>202.69</v>
      </c>
      <c r="AH443">
        <v>1005092394</v>
      </c>
      <c r="AI443">
        <v>800100</v>
      </c>
      <c r="AJ443" t="s">
        <v>629</v>
      </c>
      <c r="AK443" t="s">
        <v>683</v>
      </c>
      <c r="AL443" t="s">
        <v>72</v>
      </c>
      <c r="AM443" t="s">
        <v>73</v>
      </c>
      <c r="AN443" s="1"/>
      <c r="AO443" s="59">
        <f t="shared" si="40"/>
        <v>12</v>
      </c>
      <c r="AP443" s="59" t="str">
        <f>VLOOKUP(AO443,Data!J:K,2,0)</f>
        <v>December</v>
      </c>
      <c r="AQ443" s="59">
        <f t="shared" si="36"/>
        <v>4</v>
      </c>
      <c r="AR443" s="60">
        <f t="shared" si="37"/>
        <v>2021</v>
      </c>
      <c r="AS443" s="60" t="str">
        <f>VLOOKUP(AD443,Data!D:E,2,0)</f>
        <v>Afval/Restafval</v>
      </c>
      <c r="AT443" s="61">
        <f>IF(X443="TON",IF(OR(LEFT(Z443,2)="TO",LEFT(Y443,2)="HA",Y443="TV ALG TON",Y443="AFVALBEL-TON",Y443="TANKW1-TON"),0,W443*1000),IF(OR(X443="KG",X443="LTR"),IF(OR(LEFT(Y443,2)="R ",LEFT(Y443,2)="HA",LEFT(Y443,2)="VK",LEFT(Z443,2)="TO"),0,W443),IF(X443="M3",VLOOKUP(Z443,Data!A:B,2,0)*W443,IF(AND(OR(X443="KEER",X443="STUK"),OR(LEFT(Y443,2)="LE",LEFT(Y443,2)="EL",LEFT(Y443,2)="LV")),VLOOKUP(Z443,Data!A:B,2,0)*W443,IF(X443="MAAND",IF(LEFT(Z443,2)="AB",IF(OR(LEFT(Y443,3)="AB ",LEFT(Y443,3)="ABW"),0,VLOOKUP(Z443,Data!A:B,2,0)*W443*VLOOKUP(AJ443,Data!G:H,2,0)*((N443-M443+1)/30.4)),0),0)))))</f>
        <v>798.45394736842104</v>
      </c>
      <c r="AU443" s="62">
        <f t="shared" si="38"/>
        <v>202.69</v>
      </c>
      <c r="AV443" s="62">
        <f t="shared" si="39"/>
        <v>0</v>
      </c>
      <c r="AW443" s="47" t="str">
        <f>IFERROR(VLOOKUP(AS443,Data!M:S,2,0),"nee")</f>
        <v>ja</v>
      </c>
      <c r="AX443" s="63">
        <f>IF(facturen[[#This Row],[TNO gecertificeerd]]="nee",0,VLOOKUP(AS443,Data!M:S,3,0)*(AT443/1000))</f>
        <v>0</v>
      </c>
      <c r="AY443" s="63">
        <f>IF(facturen[[#This Row],[TNO gecertificeerd]]="nee",0,VLOOKUP(AS443,Data!M:S,4,0)*AT443)</f>
        <v>39.922697368421055</v>
      </c>
      <c r="AZ443" s="63">
        <f>IF(facturen[[#This Row],[TNO gecertificeerd]]="nee",0,VLOOKUP(AS443,Data!M:S,5,0)*AT443)</f>
        <v>287.44342105263155</v>
      </c>
      <c r="BA443" s="63">
        <f>IF(facturen[[#This Row],[TNO gecertificeerd]]="nee",0,VLOOKUP(AS443,Data!M:S,6,0)*AT443)</f>
        <v>295.42796052631576</v>
      </c>
      <c r="BB443" s="63">
        <f>IF(facturen[[#This Row],[TNO gecertificeerd]]="nee",0,VLOOKUP(AS443,Data!M:S,7,0)*AT443)</f>
        <v>175.65986842105264</v>
      </c>
    </row>
    <row r="444" spans="1:54" x14ac:dyDescent="0.2">
      <c r="A444">
        <v>474431</v>
      </c>
      <c r="B444">
        <v>474477</v>
      </c>
      <c r="C444" t="s">
        <v>121</v>
      </c>
      <c r="D444" t="s">
        <v>257</v>
      </c>
      <c r="E444" t="s">
        <v>56</v>
      </c>
      <c r="F444">
        <v>1</v>
      </c>
      <c r="G444" t="s">
        <v>121</v>
      </c>
      <c r="H444" t="s">
        <v>122</v>
      </c>
      <c r="I444" t="s">
        <v>123</v>
      </c>
      <c r="J444" t="s">
        <v>59</v>
      </c>
      <c r="K444" t="s">
        <v>344</v>
      </c>
      <c r="L444" t="s">
        <v>345</v>
      </c>
      <c r="M444" s="57">
        <v>44197</v>
      </c>
      <c r="N444" s="57">
        <v>44227</v>
      </c>
      <c r="O444" t="s">
        <v>125</v>
      </c>
      <c r="P444">
        <v>101100</v>
      </c>
      <c r="Q444" t="s">
        <v>303</v>
      </c>
      <c r="R444">
        <v>200301</v>
      </c>
      <c r="S444"/>
      <c r="T444" t="s">
        <v>304</v>
      </c>
      <c r="U444"/>
      <c r="V444" t="s">
        <v>94</v>
      </c>
      <c r="W444">
        <v>2</v>
      </c>
      <c r="X444" t="s">
        <v>625</v>
      </c>
      <c r="Y444" t="s">
        <v>626</v>
      </c>
      <c r="Z444" t="s">
        <v>627</v>
      </c>
      <c r="AA444" t="s">
        <v>68</v>
      </c>
      <c r="AB444" t="s">
        <v>69</v>
      </c>
      <c r="AC444" t="s">
        <v>70</v>
      </c>
      <c r="AD444">
        <v>10</v>
      </c>
      <c r="AE444" t="s">
        <v>628</v>
      </c>
      <c r="AF444">
        <v>101.35</v>
      </c>
      <c r="AG444">
        <v>202.69</v>
      </c>
      <c r="AH444">
        <v>1004195045</v>
      </c>
      <c r="AI444">
        <v>800100</v>
      </c>
      <c r="AJ444" t="s">
        <v>629</v>
      </c>
      <c r="AK444" t="s">
        <v>310</v>
      </c>
      <c r="AL444" t="s">
        <v>72</v>
      </c>
      <c r="AM444" t="s">
        <v>73</v>
      </c>
      <c r="AN444" s="1"/>
      <c r="AO444" s="59">
        <f t="shared" si="40"/>
        <v>1</v>
      </c>
      <c r="AP444" s="59" t="str">
        <f>VLOOKUP(AO444,Data!J:K,2,0)</f>
        <v>Januari</v>
      </c>
      <c r="AQ444" s="59">
        <f t="shared" si="36"/>
        <v>1</v>
      </c>
      <c r="AR444" s="60">
        <f t="shared" si="37"/>
        <v>2021</v>
      </c>
      <c r="AS444" s="60" t="str">
        <f>VLOOKUP(AD444,Data!D:E,2,0)</f>
        <v>Afval/Restafval</v>
      </c>
      <c r="AT444" s="61">
        <f>IF(X444="TON",IF(OR(LEFT(Z444,2)="TO",LEFT(Y444,2)="HA",Y444="TV ALG TON",Y444="AFVALBEL-TON",Y444="TANKW1-TON"),0,W444*1000),IF(OR(X444="KG",X444="LTR"),IF(OR(LEFT(Y444,2)="R ",LEFT(Y444,2)="HA",LEFT(Y444,2)="VK",LEFT(Z444,2)="TO"),0,W444),IF(X444="M3",VLOOKUP(Z444,Data!A:B,2,0)*W444,IF(AND(OR(X444="KEER",X444="STUK"),OR(LEFT(Y444,2)="LE",LEFT(Y444,2)="EL",LEFT(Y444,2)="LV")),VLOOKUP(Z444,Data!A:B,2,0)*W444,IF(X444="MAAND",IF(LEFT(Z444,2)="AB",IF(OR(LEFT(Y444,3)="AB ",LEFT(Y444,3)="ABW"),0,VLOOKUP(Z444,Data!A:B,2,0)*W444*VLOOKUP(AJ444,Data!G:H,2,0)*((N444-M444+1)/30.4)),0),0)))))</f>
        <v>798.45394736842104</v>
      </c>
      <c r="AU444" s="62">
        <f t="shared" si="38"/>
        <v>202.69</v>
      </c>
      <c r="AV444" s="62">
        <f t="shared" si="39"/>
        <v>0</v>
      </c>
      <c r="AW444" s="47" t="str">
        <f>IFERROR(VLOOKUP(AS444,Data!M:S,2,0),"nee")</f>
        <v>ja</v>
      </c>
      <c r="AX444" s="63">
        <f>IF(facturen[[#This Row],[TNO gecertificeerd]]="nee",0,VLOOKUP(AS444,Data!M:S,3,0)*(AT444/1000))</f>
        <v>0</v>
      </c>
      <c r="AY444" s="63">
        <f>IF(facturen[[#This Row],[TNO gecertificeerd]]="nee",0,VLOOKUP(AS444,Data!M:S,4,0)*AT444)</f>
        <v>39.922697368421055</v>
      </c>
      <c r="AZ444" s="63">
        <f>IF(facturen[[#This Row],[TNO gecertificeerd]]="nee",0,VLOOKUP(AS444,Data!M:S,5,0)*AT444)</f>
        <v>287.44342105263155</v>
      </c>
      <c r="BA444" s="63">
        <f>IF(facturen[[#This Row],[TNO gecertificeerd]]="nee",0,VLOOKUP(AS444,Data!M:S,6,0)*AT444)</f>
        <v>295.42796052631576</v>
      </c>
      <c r="BB444" s="63">
        <f>IF(facturen[[#This Row],[TNO gecertificeerd]]="nee",0,VLOOKUP(AS444,Data!M:S,7,0)*AT444)</f>
        <v>175.65986842105264</v>
      </c>
    </row>
    <row r="445" spans="1:54" x14ac:dyDescent="0.2">
      <c r="A445">
        <v>474431</v>
      </c>
      <c r="B445">
        <v>474477</v>
      </c>
      <c r="C445" t="s">
        <v>121</v>
      </c>
      <c r="D445" t="s">
        <v>257</v>
      </c>
      <c r="E445" t="s">
        <v>56</v>
      </c>
      <c r="F445">
        <v>1</v>
      </c>
      <c r="G445" t="s">
        <v>121</v>
      </c>
      <c r="H445" t="s">
        <v>122</v>
      </c>
      <c r="I445" t="s">
        <v>123</v>
      </c>
      <c r="J445" t="s">
        <v>59</v>
      </c>
      <c r="K445" t="s">
        <v>344</v>
      </c>
      <c r="L445" t="s">
        <v>345</v>
      </c>
      <c r="M445" s="57">
        <v>44228</v>
      </c>
      <c r="N445" s="57">
        <v>44255</v>
      </c>
      <c r="O445" t="s">
        <v>125</v>
      </c>
      <c r="P445">
        <v>101100</v>
      </c>
      <c r="Q445" t="s">
        <v>303</v>
      </c>
      <c r="R445">
        <v>200301</v>
      </c>
      <c r="S445"/>
      <c r="T445" t="s">
        <v>304</v>
      </c>
      <c r="U445"/>
      <c r="V445" t="s">
        <v>94</v>
      </c>
      <c r="W445">
        <v>2</v>
      </c>
      <c r="X445" t="s">
        <v>625</v>
      </c>
      <c r="Y445" t="s">
        <v>626</v>
      </c>
      <c r="Z445" t="s">
        <v>627</v>
      </c>
      <c r="AA445" t="s">
        <v>68</v>
      </c>
      <c r="AB445" t="s">
        <v>69</v>
      </c>
      <c r="AC445" t="s">
        <v>70</v>
      </c>
      <c r="AD445">
        <v>10</v>
      </c>
      <c r="AE445" t="s">
        <v>628</v>
      </c>
      <c r="AF445">
        <v>101.35</v>
      </c>
      <c r="AG445">
        <v>202.69</v>
      </c>
      <c r="AH445">
        <v>1004248111</v>
      </c>
      <c r="AI445">
        <v>800100</v>
      </c>
      <c r="AJ445" t="s">
        <v>629</v>
      </c>
      <c r="AK445" t="s">
        <v>747</v>
      </c>
      <c r="AL445" t="s">
        <v>72</v>
      </c>
      <c r="AM445" t="s">
        <v>73</v>
      </c>
      <c r="AN445" s="1"/>
      <c r="AO445" s="59">
        <f t="shared" si="40"/>
        <v>2</v>
      </c>
      <c r="AP445" s="59" t="str">
        <f>VLOOKUP(AO445,Data!J:K,2,0)</f>
        <v>Februari</v>
      </c>
      <c r="AQ445" s="59">
        <f t="shared" si="36"/>
        <v>1</v>
      </c>
      <c r="AR445" s="60">
        <f t="shared" si="37"/>
        <v>2021</v>
      </c>
      <c r="AS445" s="60" t="str">
        <f>VLOOKUP(AD445,Data!D:E,2,0)</f>
        <v>Afval/Restafval</v>
      </c>
      <c r="AT445" s="61">
        <f>IF(X445="TON",IF(OR(LEFT(Z445,2)="TO",LEFT(Y445,2)="HA",Y445="TV ALG TON",Y445="AFVALBEL-TON",Y445="TANKW1-TON"),0,W445*1000),IF(OR(X445="KG",X445="LTR"),IF(OR(LEFT(Y445,2)="R ",LEFT(Y445,2)="HA",LEFT(Y445,2)="VK",LEFT(Z445,2)="TO"),0,W445),IF(X445="M3",VLOOKUP(Z445,Data!A:B,2,0)*W445,IF(AND(OR(X445="KEER",X445="STUK"),OR(LEFT(Y445,2)="LE",LEFT(Y445,2)="EL",LEFT(Y445,2)="LV")),VLOOKUP(Z445,Data!A:B,2,0)*W445,IF(X445="MAAND",IF(LEFT(Z445,2)="AB",IF(OR(LEFT(Y445,3)="AB ",LEFT(Y445,3)="ABW"),0,VLOOKUP(Z445,Data!A:B,2,0)*W445*VLOOKUP(AJ445,Data!G:H,2,0)*((N445-M445+1)/30.4)),0),0)))))</f>
        <v>721.18421052631572</v>
      </c>
      <c r="AU445" s="62">
        <f t="shared" si="38"/>
        <v>202.69</v>
      </c>
      <c r="AV445" s="62">
        <f t="shared" si="39"/>
        <v>0</v>
      </c>
      <c r="AW445" s="47" t="str">
        <f>IFERROR(VLOOKUP(AS445,Data!M:S,2,0),"nee")</f>
        <v>ja</v>
      </c>
      <c r="AX445" s="63">
        <f>IF(facturen[[#This Row],[TNO gecertificeerd]]="nee",0,VLOOKUP(AS445,Data!M:S,3,0)*(AT445/1000))</f>
        <v>0</v>
      </c>
      <c r="AY445" s="63">
        <f>IF(facturen[[#This Row],[TNO gecertificeerd]]="nee",0,VLOOKUP(AS445,Data!M:S,4,0)*AT445)</f>
        <v>36.059210526315788</v>
      </c>
      <c r="AZ445" s="63">
        <f>IF(facturen[[#This Row],[TNO gecertificeerd]]="nee",0,VLOOKUP(AS445,Data!M:S,5,0)*AT445)</f>
        <v>259.62631578947367</v>
      </c>
      <c r="BA445" s="63">
        <f>IF(facturen[[#This Row],[TNO gecertificeerd]]="nee",0,VLOOKUP(AS445,Data!M:S,6,0)*AT445)</f>
        <v>266.83815789473681</v>
      </c>
      <c r="BB445" s="63">
        <f>IF(facturen[[#This Row],[TNO gecertificeerd]]="nee",0,VLOOKUP(AS445,Data!M:S,7,0)*AT445)</f>
        <v>158.66052631578947</v>
      </c>
    </row>
    <row r="446" spans="1:54" x14ac:dyDescent="0.2">
      <c r="A446">
        <v>474431</v>
      </c>
      <c r="B446">
        <v>474477</v>
      </c>
      <c r="C446" t="s">
        <v>121</v>
      </c>
      <c r="D446" t="s">
        <v>257</v>
      </c>
      <c r="E446" t="s">
        <v>56</v>
      </c>
      <c r="F446">
        <v>1</v>
      </c>
      <c r="G446" t="s">
        <v>121</v>
      </c>
      <c r="H446" t="s">
        <v>122</v>
      </c>
      <c r="I446" t="s">
        <v>123</v>
      </c>
      <c r="J446" t="s">
        <v>59</v>
      </c>
      <c r="K446" t="s">
        <v>344</v>
      </c>
      <c r="L446" t="s">
        <v>345</v>
      </c>
      <c r="M446" s="57">
        <v>44166</v>
      </c>
      <c r="N446" s="57">
        <v>44196</v>
      </c>
      <c r="O446" t="s">
        <v>125</v>
      </c>
      <c r="P446">
        <v>101100</v>
      </c>
      <c r="Q446" t="s">
        <v>303</v>
      </c>
      <c r="R446">
        <v>200301</v>
      </c>
      <c r="S446"/>
      <c r="T446" t="s">
        <v>304</v>
      </c>
      <c r="U446"/>
      <c r="V446" t="s">
        <v>94</v>
      </c>
      <c r="W446">
        <v>2</v>
      </c>
      <c r="X446" t="s">
        <v>625</v>
      </c>
      <c r="Y446" t="s">
        <v>626</v>
      </c>
      <c r="Z446" t="s">
        <v>627</v>
      </c>
      <c r="AA446" t="s">
        <v>68</v>
      </c>
      <c r="AB446" t="s">
        <v>69</v>
      </c>
      <c r="AC446" t="s">
        <v>70</v>
      </c>
      <c r="AD446">
        <v>10</v>
      </c>
      <c r="AE446" t="s">
        <v>628</v>
      </c>
      <c r="AF446">
        <v>101.35</v>
      </c>
      <c r="AG446">
        <v>202.69</v>
      </c>
      <c r="AH446">
        <v>1004194254</v>
      </c>
      <c r="AI446">
        <v>800100</v>
      </c>
      <c r="AJ446" t="s">
        <v>629</v>
      </c>
      <c r="AK446" t="s">
        <v>310</v>
      </c>
      <c r="AL446" t="s">
        <v>72</v>
      </c>
      <c r="AM446" t="s">
        <v>73</v>
      </c>
      <c r="AN446" s="1"/>
      <c r="AO446" s="59">
        <f t="shared" si="40"/>
        <v>12</v>
      </c>
      <c r="AP446" s="59" t="str">
        <f>VLOOKUP(AO446,Data!J:K,2,0)</f>
        <v>December</v>
      </c>
      <c r="AQ446" s="59">
        <f t="shared" si="36"/>
        <v>4</v>
      </c>
      <c r="AR446" s="60">
        <f t="shared" si="37"/>
        <v>2020</v>
      </c>
      <c r="AS446" s="60" t="str">
        <f>VLOOKUP(AD446,Data!D:E,2,0)</f>
        <v>Afval/Restafval</v>
      </c>
      <c r="AT446" s="61">
        <f>IF(X446="TON",IF(OR(LEFT(Z446,2)="TO",LEFT(Y446,2)="HA",Y446="TV ALG TON",Y446="AFVALBEL-TON",Y446="TANKW1-TON"),0,W446*1000),IF(OR(X446="KG",X446="LTR"),IF(OR(LEFT(Y446,2)="R ",LEFT(Y446,2)="HA",LEFT(Y446,2)="VK",LEFT(Z446,2)="TO"),0,W446),IF(X446="M3",VLOOKUP(Z446,Data!A:B,2,0)*W446,IF(AND(OR(X446="KEER",X446="STUK"),OR(LEFT(Y446,2)="LE",LEFT(Y446,2)="EL",LEFT(Y446,2)="LV")),VLOOKUP(Z446,Data!A:B,2,0)*W446,IF(X446="MAAND",IF(LEFT(Z446,2)="AB",IF(OR(LEFT(Y446,3)="AB ",LEFT(Y446,3)="ABW"),0,VLOOKUP(Z446,Data!A:B,2,0)*W446*VLOOKUP(AJ446,Data!G:H,2,0)*((N446-M446+1)/30.4)),0),0)))))</f>
        <v>798.45394736842104</v>
      </c>
      <c r="AU446" s="62">
        <f t="shared" si="38"/>
        <v>202.69</v>
      </c>
      <c r="AV446" s="62">
        <f t="shared" si="39"/>
        <v>0</v>
      </c>
      <c r="AW446" s="47" t="str">
        <f>IFERROR(VLOOKUP(AS446,Data!M:S,2,0),"nee")</f>
        <v>ja</v>
      </c>
      <c r="AX446" s="63">
        <f>IF(facturen[[#This Row],[TNO gecertificeerd]]="nee",0,VLOOKUP(AS446,Data!M:S,3,0)*(AT446/1000))</f>
        <v>0</v>
      </c>
      <c r="AY446" s="63">
        <f>IF(facturen[[#This Row],[TNO gecertificeerd]]="nee",0,VLOOKUP(AS446,Data!M:S,4,0)*AT446)</f>
        <v>39.922697368421055</v>
      </c>
      <c r="AZ446" s="63">
        <f>IF(facturen[[#This Row],[TNO gecertificeerd]]="nee",0,VLOOKUP(AS446,Data!M:S,5,0)*AT446)</f>
        <v>287.44342105263155</v>
      </c>
      <c r="BA446" s="63">
        <f>IF(facturen[[#This Row],[TNO gecertificeerd]]="nee",0,VLOOKUP(AS446,Data!M:S,6,0)*AT446)</f>
        <v>295.42796052631576</v>
      </c>
      <c r="BB446" s="63">
        <f>IF(facturen[[#This Row],[TNO gecertificeerd]]="nee",0,VLOOKUP(AS446,Data!M:S,7,0)*AT446)</f>
        <v>175.65986842105264</v>
      </c>
    </row>
    <row r="447" spans="1:54" x14ac:dyDescent="0.2">
      <c r="A447">
        <v>474431</v>
      </c>
      <c r="B447">
        <v>474482</v>
      </c>
      <c r="C447" t="s">
        <v>137</v>
      </c>
      <c r="D447" t="s">
        <v>257</v>
      </c>
      <c r="E447" t="s">
        <v>56</v>
      </c>
      <c r="F447">
        <v>1</v>
      </c>
      <c r="G447" t="s">
        <v>137</v>
      </c>
      <c r="H447" t="s">
        <v>138</v>
      </c>
      <c r="I447" t="s">
        <v>139</v>
      </c>
      <c r="J447" t="s">
        <v>90</v>
      </c>
      <c r="K447" t="s">
        <v>748</v>
      </c>
      <c r="L447" t="s">
        <v>334</v>
      </c>
      <c r="M447" s="57">
        <v>44197</v>
      </c>
      <c r="N447" s="57">
        <v>44227</v>
      </c>
      <c r="O447" t="s">
        <v>141</v>
      </c>
      <c r="P447">
        <v>707100</v>
      </c>
      <c r="Q447" t="s">
        <v>317</v>
      </c>
      <c r="R447">
        <v>200101</v>
      </c>
      <c r="S447"/>
      <c r="T447" t="s">
        <v>318</v>
      </c>
      <c r="U447"/>
      <c r="V447" t="s">
        <v>127</v>
      </c>
      <c r="W447">
        <v>1</v>
      </c>
      <c r="X447" t="s">
        <v>625</v>
      </c>
      <c r="Y447" t="s">
        <v>749</v>
      </c>
      <c r="Z447" t="s">
        <v>750</v>
      </c>
      <c r="AA447" t="s">
        <v>68</v>
      </c>
      <c r="AB447" t="s">
        <v>69</v>
      </c>
      <c r="AC447" t="s">
        <v>70</v>
      </c>
      <c r="AD447">
        <v>30</v>
      </c>
      <c r="AE447" t="s">
        <v>751</v>
      </c>
      <c r="AF447">
        <v>48.18</v>
      </c>
      <c r="AG447">
        <v>48.18</v>
      </c>
      <c r="AH447">
        <v>1004195045</v>
      </c>
      <c r="AI447">
        <v>800100</v>
      </c>
      <c r="AJ447" t="s">
        <v>629</v>
      </c>
      <c r="AK447" t="s">
        <v>332</v>
      </c>
      <c r="AL447" t="s">
        <v>72</v>
      </c>
      <c r="AM447" t="s">
        <v>73</v>
      </c>
      <c r="AN447" s="1"/>
      <c r="AO447" s="59">
        <f t="shared" si="40"/>
        <v>1</v>
      </c>
      <c r="AP447" s="59" t="str">
        <f>VLOOKUP(AO447,Data!J:K,2,0)</f>
        <v>Januari</v>
      </c>
      <c r="AQ447" s="59">
        <f t="shared" si="36"/>
        <v>1</v>
      </c>
      <c r="AR447" s="60">
        <f t="shared" si="37"/>
        <v>2021</v>
      </c>
      <c r="AS447" s="60" t="str">
        <f>VLOOKUP(AD447,Data!D:E,2,0)</f>
        <v>Papier/Karton</v>
      </c>
      <c r="AT447" s="61">
        <f>IF(X447="TON",IF(OR(LEFT(Z447,2)="TO",LEFT(Y447,2)="HA",Y447="TV ALG TON",Y447="AFVALBEL-TON",Y447="TANKW1-TON"),0,W447*1000),IF(OR(X447="KG",X447="LTR"),IF(OR(LEFT(Y447,2)="R ",LEFT(Y447,2)="HA",LEFT(Y447,2)="VK",LEFT(Z447,2)="TO"),0,W447),IF(X447="M3",VLOOKUP(Z447,Data!A:B,2,0)*W447,IF(AND(OR(X447="KEER",X447="STUK"),OR(LEFT(Y447,2)="LE",LEFT(Y447,2)="EL",LEFT(Y447,2)="LV")),VLOOKUP(Z447,Data!A:B,2,0)*W447,IF(X447="MAAND",IF(LEFT(Z447,2)="AB",IF(OR(LEFT(Y447,3)="AB ",LEFT(Y447,3)="ABW"),0,VLOOKUP(Z447,Data!A:B,2,0)*W447*VLOOKUP(AJ447,Data!G:H,2,0)*((N447-M447+1)/30.4)),0),0)))))</f>
        <v>124.20394736842105</v>
      </c>
      <c r="AU447" s="62">
        <f t="shared" si="38"/>
        <v>48.18</v>
      </c>
      <c r="AV447" s="62">
        <f t="shared" si="39"/>
        <v>0</v>
      </c>
      <c r="AW447" s="47" t="str">
        <f>IFERROR(VLOOKUP(AS447,Data!M:S,2,0),"nee")</f>
        <v>ja</v>
      </c>
      <c r="AX447" s="63">
        <f>IF(facturen[[#This Row],[TNO gecertificeerd]]="nee",0,VLOOKUP(AS447,Data!M:S,3,0)*(AT447/1000))</f>
        <v>18.382184210526315</v>
      </c>
      <c r="AY447" s="63">
        <f>IF(facturen[[#This Row],[TNO gecertificeerd]]="nee",0,VLOOKUP(AS447,Data!M:S,4,0)*AT447)</f>
        <v>98.121118421052643</v>
      </c>
      <c r="AZ447" s="63">
        <f>IF(facturen[[#This Row],[TNO gecertificeerd]]="nee",0,VLOOKUP(AS447,Data!M:S,5,0)*AT447)</f>
        <v>9.9363157894736851</v>
      </c>
      <c r="BA447" s="63">
        <f>IF(facturen[[#This Row],[TNO gecertificeerd]]="nee",0,VLOOKUP(AS447,Data!M:S,6,0)*AT447)</f>
        <v>9.9363157894736851</v>
      </c>
      <c r="BB447" s="63">
        <f>IF(facturen[[#This Row],[TNO gecertificeerd]]="nee",0,VLOOKUP(AS447,Data!M:S,7,0)*AT447)</f>
        <v>6.2101973684210527</v>
      </c>
    </row>
    <row r="448" spans="1:54" x14ac:dyDescent="0.2">
      <c r="A448">
        <v>474431</v>
      </c>
      <c r="B448">
        <v>474482</v>
      </c>
      <c r="C448" t="s">
        <v>137</v>
      </c>
      <c r="D448" t="s">
        <v>257</v>
      </c>
      <c r="E448" t="s">
        <v>56</v>
      </c>
      <c r="F448">
        <v>1</v>
      </c>
      <c r="G448" t="s">
        <v>137</v>
      </c>
      <c r="H448" t="s">
        <v>138</v>
      </c>
      <c r="I448" t="s">
        <v>139</v>
      </c>
      <c r="J448" t="s">
        <v>90</v>
      </c>
      <c r="K448" t="s">
        <v>748</v>
      </c>
      <c r="L448" t="s">
        <v>334</v>
      </c>
      <c r="M448" s="57">
        <v>44228</v>
      </c>
      <c r="N448" s="57">
        <v>44255</v>
      </c>
      <c r="O448" t="s">
        <v>141</v>
      </c>
      <c r="P448">
        <v>707100</v>
      </c>
      <c r="Q448" t="s">
        <v>317</v>
      </c>
      <c r="R448">
        <v>200101</v>
      </c>
      <c r="S448"/>
      <c r="T448" t="s">
        <v>318</v>
      </c>
      <c r="U448"/>
      <c r="V448" t="s">
        <v>127</v>
      </c>
      <c r="W448">
        <v>1</v>
      </c>
      <c r="X448" t="s">
        <v>625</v>
      </c>
      <c r="Y448" t="s">
        <v>749</v>
      </c>
      <c r="Z448" t="s">
        <v>750</v>
      </c>
      <c r="AA448" t="s">
        <v>68</v>
      </c>
      <c r="AB448" t="s">
        <v>69</v>
      </c>
      <c r="AC448" t="s">
        <v>70</v>
      </c>
      <c r="AD448">
        <v>30</v>
      </c>
      <c r="AE448" t="s">
        <v>751</v>
      </c>
      <c r="AF448">
        <v>48.18</v>
      </c>
      <c r="AG448">
        <v>48.18</v>
      </c>
      <c r="AH448">
        <v>1004248111</v>
      </c>
      <c r="AI448">
        <v>800100</v>
      </c>
      <c r="AJ448" t="s">
        <v>629</v>
      </c>
      <c r="AK448" t="s">
        <v>752</v>
      </c>
      <c r="AL448" t="s">
        <v>72</v>
      </c>
      <c r="AM448" t="s">
        <v>73</v>
      </c>
      <c r="AN448" s="1"/>
      <c r="AO448" s="59">
        <f t="shared" si="40"/>
        <v>2</v>
      </c>
      <c r="AP448" s="59" t="str">
        <f>VLOOKUP(AO448,Data!J:K,2,0)</f>
        <v>Februari</v>
      </c>
      <c r="AQ448" s="59">
        <f t="shared" si="36"/>
        <v>1</v>
      </c>
      <c r="AR448" s="60">
        <f t="shared" si="37"/>
        <v>2021</v>
      </c>
      <c r="AS448" s="60" t="str">
        <f>VLOOKUP(AD448,Data!D:E,2,0)</f>
        <v>Papier/Karton</v>
      </c>
      <c r="AT448" s="61">
        <f>IF(X448="TON",IF(OR(LEFT(Z448,2)="TO",LEFT(Y448,2)="HA",Y448="TV ALG TON",Y448="AFVALBEL-TON",Y448="TANKW1-TON"),0,W448*1000),IF(OR(X448="KG",X448="LTR"),IF(OR(LEFT(Y448,2)="R ",LEFT(Y448,2)="HA",LEFT(Y448,2)="VK",LEFT(Z448,2)="TO"),0,W448),IF(X448="M3",VLOOKUP(Z448,Data!A:B,2,0)*W448,IF(AND(OR(X448="KEER",X448="STUK"),OR(LEFT(Y448,2)="LE",LEFT(Y448,2)="EL",LEFT(Y448,2)="LV")),VLOOKUP(Z448,Data!A:B,2,0)*W448,IF(X448="MAAND",IF(LEFT(Z448,2)="AB",IF(OR(LEFT(Y448,3)="AB ",LEFT(Y448,3)="ABW"),0,VLOOKUP(Z448,Data!A:B,2,0)*W448*VLOOKUP(AJ448,Data!G:H,2,0)*((N448-M448+1)/30.4)),0),0)))))</f>
        <v>112.18421052631578</v>
      </c>
      <c r="AU448" s="62">
        <f t="shared" si="38"/>
        <v>48.18</v>
      </c>
      <c r="AV448" s="62">
        <f t="shared" si="39"/>
        <v>0</v>
      </c>
      <c r="AW448" s="47" t="str">
        <f>IFERROR(VLOOKUP(AS448,Data!M:S,2,0),"nee")</f>
        <v>ja</v>
      </c>
      <c r="AX448" s="63">
        <f>IF(facturen[[#This Row],[TNO gecertificeerd]]="nee",0,VLOOKUP(AS448,Data!M:S,3,0)*(AT448/1000))</f>
        <v>16.603263157894734</v>
      </c>
      <c r="AY448" s="63">
        <f>IF(facturen[[#This Row],[TNO gecertificeerd]]="nee",0,VLOOKUP(AS448,Data!M:S,4,0)*AT448)</f>
        <v>88.625526315789472</v>
      </c>
      <c r="AZ448" s="63">
        <f>IF(facturen[[#This Row],[TNO gecertificeerd]]="nee",0,VLOOKUP(AS448,Data!M:S,5,0)*AT448)</f>
        <v>8.974736842105262</v>
      </c>
      <c r="BA448" s="63">
        <f>IF(facturen[[#This Row],[TNO gecertificeerd]]="nee",0,VLOOKUP(AS448,Data!M:S,6,0)*AT448)</f>
        <v>8.974736842105262</v>
      </c>
      <c r="BB448" s="63">
        <f>IF(facturen[[#This Row],[TNO gecertificeerd]]="nee",0,VLOOKUP(AS448,Data!M:S,7,0)*AT448)</f>
        <v>5.6092105263157892</v>
      </c>
    </row>
    <row r="449" spans="1:54" x14ac:dyDescent="0.2">
      <c r="A449">
        <v>474431</v>
      </c>
      <c r="B449">
        <v>474482</v>
      </c>
      <c r="C449" t="s">
        <v>137</v>
      </c>
      <c r="D449" t="s">
        <v>257</v>
      </c>
      <c r="E449" t="s">
        <v>56</v>
      </c>
      <c r="F449">
        <v>1</v>
      </c>
      <c r="G449" t="s">
        <v>137</v>
      </c>
      <c r="H449" t="s">
        <v>138</v>
      </c>
      <c r="I449" t="s">
        <v>139</v>
      </c>
      <c r="J449" t="s">
        <v>90</v>
      </c>
      <c r="K449" t="s">
        <v>748</v>
      </c>
      <c r="L449" t="s">
        <v>334</v>
      </c>
      <c r="M449" s="57">
        <v>44256</v>
      </c>
      <c r="N449" s="57">
        <v>44286</v>
      </c>
      <c r="O449" t="s">
        <v>141</v>
      </c>
      <c r="P449">
        <v>707100</v>
      </c>
      <c r="Q449" t="s">
        <v>317</v>
      </c>
      <c r="R449">
        <v>200101</v>
      </c>
      <c r="S449"/>
      <c r="T449" t="s">
        <v>318</v>
      </c>
      <c r="U449"/>
      <c r="V449" t="s">
        <v>127</v>
      </c>
      <c r="W449">
        <v>1</v>
      </c>
      <c r="X449" t="s">
        <v>625</v>
      </c>
      <c r="Y449" t="s">
        <v>749</v>
      </c>
      <c r="Z449" t="s">
        <v>750</v>
      </c>
      <c r="AA449" t="s">
        <v>68</v>
      </c>
      <c r="AB449" t="s">
        <v>69</v>
      </c>
      <c r="AC449" t="s">
        <v>70</v>
      </c>
      <c r="AD449">
        <v>30</v>
      </c>
      <c r="AE449" t="s">
        <v>751</v>
      </c>
      <c r="AF449">
        <v>48.18</v>
      </c>
      <c r="AG449">
        <v>48.18</v>
      </c>
      <c r="AH449">
        <v>1004318104</v>
      </c>
      <c r="AI449">
        <v>800100</v>
      </c>
      <c r="AJ449" t="s">
        <v>629</v>
      </c>
      <c r="AK449" t="s">
        <v>753</v>
      </c>
      <c r="AL449" t="s">
        <v>72</v>
      </c>
      <c r="AM449" t="s">
        <v>73</v>
      </c>
      <c r="AN449" s="1"/>
      <c r="AO449" s="59">
        <f t="shared" si="40"/>
        <v>3</v>
      </c>
      <c r="AP449" s="59" t="str">
        <f>VLOOKUP(AO449,Data!J:K,2,0)</f>
        <v>Maart</v>
      </c>
      <c r="AQ449" s="59">
        <f t="shared" ref="AQ449:AQ512" si="41">IF(AO449&lt;=3,1,IF(AO449&lt;=6,2,IF(AO449&lt;=9,3,IF(AO449&lt;=12,4))))</f>
        <v>1</v>
      </c>
      <c r="AR449" s="60">
        <f t="shared" ref="AR449:AR512" si="42">YEAR(M449)</f>
        <v>2021</v>
      </c>
      <c r="AS449" s="60" t="str">
        <f>VLOOKUP(AD449,Data!D:E,2,0)</f>
        <v>Papier/Karton</v>
      </c>
      <c r="AT449" s="61">
        <f>IF(X449="TON",IF(OR(LEFT(Z449,2)="TO",LEFT(Y449,2)="HA",Y449="TV ALG TON",Y449="AFVALBEL-TON",Y449="TANKW1-TON"),0,W449*1000),IF(OR(X449="KG",X449="LTR"),IF(OR(LEFT(Y449,2)="R ",LEFT(Y449,2)="HA",LEFT(Y449,2)="VK",LEFT(Z449,2)="TO"),0,W449),IF(X449="M3",VLOOKUP(Z449,Data!A:B,2,0)*W449,IF(AND(OR(X449="KEER",X449="STUK"),OR(LEFT(Y449,2)="LE",LEFT(Y449,2)="EL",LEFT(Y449,2)="LV")),VLOOKUP(Z449,Data!A:B,2,0)*W449,IF(X449="MAAND",IF(LEFT(Z449,2)="AB",IF(OR(LEFT(Y449,3)="AB ",LEFT(Y449,3)="ABW"),0,VLOOKUP(Z449,Data!A:B,2,0)*W449*VLOOKUP(AJ449,Data!G:H,2,0)*((N449-M449+1)/30.4)),0),0)))))</f>
        <v>124.20394736842105</v>
      </c>
      <c r="AU449" s="62">
        <f t="shared" ref="AU449:AU512" si="43">IF(AF449&gt;=0,AG449,)</f>
        <v>48.18</v>
      </c>
      <c r="AV449" s="62">
        <f t="shared" ref="AV449:AV512" si="44">IF(AF449&lt;0,-AG449,)</f>
        <v>0</v>
      </c>
      <c r="AW449" s="47" t="str">
        <f>IFERROR(VLOOKUP(AS449,Data!M:S,2,0),"nee")</f>
        <v>ja</v>
      </c>
      <c r="AX449" s="63">
        <f>IF(facturen[[#This Row],[TNO gecertificeerd]]="nee",0,VLOOKUP(AS449,Data!M:S,3,0)*(AT449/1000))</f>
        <v>18.382184210526315</v>
      </c>
      <c r="AY449" s="63">
        <f>IF(facturen[[#This Row],[TNO gecertificeerd]]="nee",0,VLOOKUP(AS449,Data!M:S,4,0)*AT449)</f>
        <v>98.121118421052643</v>
      </c>
      <c r="AZ449" s="63">
        <f>IF(facturen[[#This Row],[TNO gecertificeerd]]="nee",0,VLOOKUP(AS449,Data!M:S,5,0)*AT449)</f>
        <v>9.9363157894736851</v>
      </c>
      <c r="BA449" s="63">
        <f>IF(facturen[[#This Row],[TNO gecertificeerd]]="nee",0,VLOOKUP(AS449,Data!M:S,6,0)*AT449)</f>
        <v>9.9363157894736851</v>
      </c>
      <c r="BB449" s="63">
        <f>IF(facturen[[#This Row],[TNO gecertificeerd]]="nee",0,VLOOKUP(AS449,Data!M:S,7,0)*AT449)</f>
        <v>6.2101973684210527</v>
      </c>
    </row>
    <row r="450" spans="1:54" x14ac:dyDescent="0.2">
      <c r="A450">
        <v>474431</v>
      </c>
      <c r="B450">
        <v>474482</v>
      </c>
      <c r="C450" t="s">
        <v>137</v>
      </c>
      <c r="D450" t="s">
        <v>257</v>
      </c>
      <c r="E450" t="s">
        <v>56</v>
      </c>
      <c r="F450">
        <v>1</v>
      </c>
      <c r="G450" t="s">
        <v>137</v>
      </c>
      <c r="H450" t="s">
        <v>138</v>
      </c>
      <c r="I450" t="s">
        <v>139</v>
      </c>
      <c r="J450" t="s">
        <v>90</v>
      </c>
      <c r="K450" t="s">
        <v>748</v>
      </c>
      <c r="L450" t="s">
        <v>334</v>
      </c>
      <c r="M450" s="57">
        <v>44287</v>
      </c>
      <c r="N450" s="57">
        <v>44316</v>
      </c>
      <c r="O450" t="s">
        <v>141</v>
      </c>
      <c r="P450">
        <v>707100</v>
      </c>
      <c r="Q450" t="s">
        <v>317</v>
      </c>
      <c r="R450">
        <v>200101</v>
      </c>
      <c r="S450"/>
      <c r="T450" t="s">
        <v>318</v>
      </c>
      <c r="U450"/>
      <c r="V450" t="s">
        <v>127</v>
      </c>
      <c r="W450">
        <v>1</v>
      </c>
      <c r="X450" t="s">
        <v>625</v>
      </c>
      <c r="Y450" t="s">
        <v>749</v>
      </c>
      <c r="Z450" t="s">
        <v>750</v>
      </c>
      <c r="AA450" t="s">
        <v>68</v>
      </c>
      <c r="AB450" t="s">
        <v>69</v>
      </c>
      <c r="AC450" t="s">
        <v>70</v>
      </c>
      <c r="AD450">
        <v>30</v>
      </c>
      <c r="AE450" t="s">
        <v>751</v>
      </c>
      <c r="AF450">
        <v>48.18</v>
      </c>
      <c r="AG450">
        <v>48.18</v>
      </c>
      <c r="AH450">
        <v>1004429006</v>
      </c>
      <c r="AI450">
        <v>800100</v>
      </c>
      <c r="AJ450" t="s">
        <v>629</v>
      </c>
      <c r="AK450" t="s">
        <v>754</v>
      </c>
      <c r="AL450" t="s">
        <v>72</v>
      </c>
      <c r="AM450" t="s">
        <v>73</v>
      </c>
      <c r="AN450" s="1"/>
      <c r="AO450" s="59">
        <f t="shared" si="40"/>
        <v>4</v>
      </c>
      <c r="AP450" s="59" t="str">
        <f>VLOOKUP(AO450,Data!J:K,2,0)</f>
        <v>April</v>
      </c>
      <c r="AQ450" s="59">
        <f t="shared" si="41"/>
        <v>2</v>
      </c>
      <c r="AR450" s="60">
        <f t="shared" si="42"/>
        <v>2021</v>
      </c>
      <c r="AS450" s="60" t="str">
        <f>VLOOKUP(AD450,Data!D:E,2,0)</f>
        <v>Papier/Karton</v>
      </c>
      <c r="AT450" s="61">
        <f>IF(X450="TON",IF(OR(LEFT(Z450,2)="TO",LEFT(Y450,2)="HA",Y450="TV ALG TON",Y450="AFVALBEL-TON",Y450="TANKW1-TON"),0,W450*1000),IF(OR(X450="KG",X450="LTR"),IF(OR(LEFT(Y450,2)="R ",LEFT(Y450,2)="HA",LEFT(Y450,2)="VK",LEFT(Z450,2)="TO"),0,W450),IF(X450="M3",VLOOKUP(Z450,Data!A:B,2,0)*W450,IF(AND(OR(X450="KEER",X450="STUK"),OR(LEFT(Y450,2)="LE",LEFT(Y450,2)="EL",LEFT(Y450,2)="LV")),VLOOKUP(Z450,Data!A:B,2,0)*W450,IF(X450="MAAND",IF(LEFT(Z450,2)="AB",IF(OR(LEFT(Y450,3)="AB ",LEFT(Y450,3)="ABW"),0,VLOOKUP(Z450,Data!A:B,2,0)*W450*VLOOKUP(AJ450,Data!G:H,2,0)*((N450-M450+1)/30.4)),0),0)))))</f>
        <v>120.19736842105263</v>
      </c>
      <c r="AU450" s="62">
        <f t="shared" si="43"/>
        <v>48.18</v>
      </c>
      <c r="AV450" s="62">
        <f t="shared" si="44"/>
        <v>0</v>
      </c>
      <c r="AW450" s="47" t="str">
        <f>IFERROR(VLOOKUP(AS450,Data!M:S,2,0),"nee")</f>
        <v>ja</v>
      </c>
      <c r="AX450" s="63">
        <f>IF(facturen[[#This Row],[TNO gecertificeerd]]="nee",0,VLOOKUP(AS450,Data!M:S,3,0)*(AT450/1000))</f>
        <v>17.789210526315792</v>
      </c>
      <c r="AY450" s="63">
        <f>IF(facturen[[#This Row],[TNO gecertificeerd]]="nee",0,VLOOKUP(AS450,Data!M:S,4,0)*AT450)</f>
        <v>94.955921052631581</v>
      </c>
      <c r="AZ450" s="63">
        <f>IF(facturen[[#This Row],[TNO gecertificeerd]]="nee",0,VLOOKUP(AS450,Data!M:S,5,0)*AT450)</f>
        <v>9.6157894736842113</v>
      </c>
      <c r="BA450" s="63">
        <f>IF(facturen[[#This Row],[TNO gecertificeerd]]="nee",0,VLOOKUP(AS450,Data!M:S,6,0)*AT450)</f>
        <v>9.6157894736842113</v>
      </c>
      <c r="BB450" s="63">
        <f>IF(facturen[[#This Row],[TNO gecertificeerd]]="nee",0,VLOOKUP(AS450,Data!M:S,7,0)*AT450)</f>
        <v>6.0098684210526319</v>
      </c>
    </row>
    <row r="451" spans="1:54" x14ac:dyDescent="0.2">
      <c r="A451">
        <v>474431</v>
      </c>
      <c r="B451">
        <v>474482</v>
      </c>
      <c r="C451" t="s">
        <v>137</v>
      </c>
      <c r="D451" t="s">
        <v>257</v>
      </c>
      <c r="E451" t="s">
        <v>56</v>
      </c>
      <c r="F451">
        <v>1</v>
      </c>
      <c r="G451" t="s">
        <v>137</v>
      </c>
      <c r="H451" t="s">
        <v>138</v>
      </c>
      <c r="I451" t="s">
        <v>139</v>
      </c>
      <c r="J451" t="s">
        <v>90</v>
      </c>
      <c r="K451" t="s">
        <v>748</v>
      </c>
      <c r="L451" t="s">
        <v>334</v>
      </c>
      <c r="M451" s="57">
        <v>44317</v>
      </c>
      <c r="N451" s="57">
        <v>44347</v>
      </c>
      <c r="O451" t="s">
        <v>141</v>
      </c>
      <c r="P451">
        <v>707100</v>
      </c>
      <c r="Q451" t="s">
        <v>317</v>
      </c>
      <c r="R451">
        <v>200101</v>
      </c>
      <c r="S451"/>
      <c r="T451" t="s">
        <v>318</v>
      </c>
      <c r="U451"/>
      <c r="V451" t="s">
        <v>127</v>
      </c>
      <c r="W451">
        <v>1</v>
      </c>
      <c r="X451" t="s">
        <v>625</v>
      </c>
      <c r="Y451" t="s">
        <v>749</v>
      </c>
      <c r="Z451" t="s">
        <v>750</v>
      </c>
      <c r="AA451" t="s">
        <v>68</v>
      </c>
      <c r="AB451" t="s">
        <v>69</v>
      </c>
      <c r="AC451" t="s">
        <v>70</v>
      </c>
      <c r="AD451">
        <v>30</v>
      </c>
      <c r="AE451" t="s">
        <v>751</v>
      </c>
      <c r="AF451">
        <v>48.18</v>
      </c>
      <c r="AG451">
        <v>48.18</v>
      </c>
      <c r="AH451">
        <v>1004493829</v>
      </c>
      <c r="AI451">
        <v>800100</v>
      </c>
      <c r="AJ451" t="s">
        <v>629</v>
      </c>
      <c r="AK451" t="s">
        <v>755</v>
      </c>
      <c r="AL451" t="s">
        <v>72</v>
      </c>
      <c r="AM451" t="s">
        <v>73</v>
      </c>
      <c r="AN451" s="1"/>
      <c r="AO451" s="59">
        <f t="shared" si="40"/>
        <v>5</v>
      </c>
      <c r="AP451" s="59" t="str">
        <f>VLOOKUP(AO451,Data!J:K,2,0)</f>
        <v>Mei</v>
      </c>
      <c r="AQ451" s="59">
        <f t="shared" si="41"/>
        <v>2</v>
      </c>
      <c r="AR451" s="60">
        <f t="shared" si="42"/>
        <v>2021</v>
      </c>
      <c r="AS451" s="60" t="str">
        <f>VLOOKUP(AD451,Data!D:E,2,0)</f>
        <v>Papier/Karton</v>
      </c>
      <c r="AT451" s="61">
        <f>IF(X451="TON",IF(OR(LEFT(Z451,2)="TO",LEFT(Y451,2)="HA",Y451="TV ALG TON",Y451="AFVALBEL-TON",Y451="TANKW1-TON"),0,W451*1000),IF(OR(X451="KG",X451="LTR"),IF(OR(LEFT(Y451,2)="R ",LEFT(Y451,2)="HA",LEFT(Y451,2)="VK",LEFT(Z451,2)="TO"),0,W451),IF(X451="M3",VLOOKUP(Z451,Data!A:B,2,0)*W451,IF(AND(OR(X451="KEER",X451="STUK"),OR(LEFT(Y451,2)="LE",LEFT(Y451,2)="EL",LEFT(Y451,2)="LV")),VLOOKUP(Z451,Data!A:B,2,0)*W451,IF(X451="MAAND",IF(LEFT(Z451,2)="AB",IF(OR(LEFT(Y451,3)="AB ",LEFT(Y451,3)="ABW"),0,VLOOKUP(Z451,Data!A:B,2,0)*W451*VLOOKUP(AJ451,Data!G:H,2,0)*((N451-M451+1)/30.4)),0),0)))))</f>
        <v>124.20394736842105</v>
      </c>
      <c r="AU451" s="62">
        <f t="shared" si="43"/>
        <v>48.18</v>
      </c>
      <c r="AV451" s="62">
        <f t="shared" si="44"/>
        <v>0</v>
      </c>
      <c r="AW451" s="47" t="str">
        <f>IFERROR(VLOOKUP(AS451,Data!M:S,2,0),"nee")</f>
        <v>ja</v>
      </c>
      <c r="AX451" s="63">
        <f>IF(facturen[[#This Row],[TNO gecertificeerd]]="nee",0,VLOOKUP(AS451,Data!M:S,3,0)*(AT451/1000))</f>
        <v>18.382184210526315</v>
      </c>
      <c r="AY451" s="63">
        <f>IF(facturen[[#This Row],[TNO gecertificeerd]]="nee",0,VLOOKUP(AS451,Data!M:S,4,0)*AT451)</f>
        <v>98.121118421052643</v>
      </c>
      <c r="AZ451" s="63">
        <f>IF(facturen[[#This Row],[TNO gecertificeerd]]="nee",0,VLOOKUP(AS451,Data!M:S,5,0)*AT451)</f>
        <v>9.9363157894736851</v>
      </c>
      <c r="BA451" s="63">
        <f>IF(facturen[[#This Row],[TNO gecertificeerd]]="nee",0,VLOOKUP(AS451,Data!M:S,6,0)*AT451)</f>
        <v>9.9363157894736851</v>
      </c>
      <c r="BB451" s="63">
        <f>IF(facturen[[#This Row],[TNO gecertificeerd]]="nee",0,VLOOKUP(AS451,Data!M:S,7,0)*AT451)</f>
        <v>6.2101973684210527</v>
      </c>
    </row>
    <row r="452" spans="1:54" x14ac:dyDescent="0.2">
      <c r="A452">
        <v>474431</v>
      </c>
      <c r="B452">
        <v>474482</v>
      </c>
      <c r="C452" t="s">
        <v>137</v>
      </c>
      <c r="D452" t="s">
        <v>257</v>
      </c>
      <c r="E452" t="s">
        <v>56</v>
      </c>
      <c r="F452">
        <v>1</v>
      </c>
      <c r="G452" t="s">
        <v>137</v>
      </c>
      <c r="H452" t="s">
        <v>138</v>
      </c>
      <c r="I452" t="s">
        <v>139</v>
      </c>
      <c r="J452" t="s">
        <v>90</v>
      </c>
      <c r="K452" t="s">
        <v>748</v>
      </c>
      <c r="L452" t="s">
        <v>334</v>
      </c>
      <c r="M452" s="57">
        <v>44348</v>
      </c>
      <c r="N452" s="57">
        <v>44377</v>
      </c>
      <c r="O452" t="s">
        <v>141</v>
      </c>
      <c r="P452">
        <v>707100</v>
      </c>
      <c r="Q452" t="s">
        <v>317</v>
      </c>
      <c r="R452">
        <v>200101</v>
      </c>
      <c r="S452"/>
      <c r="T452" t="s">
        <v>318</v>
      </c>
      <c r="U452"/>
      <c r="V452" t="s">
        <v>127</v>
      </c>
      <c r="W452">
        <v>1</v>
      </c>
      <c r="X452" t="s">
        <v>625</v>
      </c>
      <c r="Y452" t="s">
        <v>749</v>
      </c>
      <c r="Z452" t="s">
        <v>750</v>
      </c>
      <c r="AA452" t="s">
        <v>68</v>
      </c>
      <c r="AB452" t="s">
        <v>69</v>
      </c>
      <c r="AC452" t="s">
        <v>70</v>
      </c>
      <c r="AD452">
        <v>30</v>
      </c>
      <c r="AE452" t="s">
        <v>751</v>
      </c>
      <c r="AF452">
        <v>48.18</v>
      </c>
      <c r="AG452">
        <v>48.18</v>
      </c>
      <c r="AH452">
        <v>1004542502</v>
      </c>
      <c r="AI452">
        <v>800100</v>
      </c>
      <c r="AJ452" t="s">
        <v>629</v>
      </c>
      <c r="AK452" t="s">
        <v>756</v>
      </c>
      <c r="AL452" t="s">
        <v>72</v>
      </c>
      <c r="AM452" t="s">
        <v>73</v>
      </c>
      <c r="AN452" s="1"/>
      <c r="AO452" s="59">
        <f t="shared" si="40"/>
        <v>6</v>
      </c>
      <c r="AP452" s="59" t="str">
        <f>VLOOKUP(AO452,Data!J:K,2,0)</f>
        <v>Juni</v>
      </c>
      <c r="AQ452" s="59">
        <f t="shared" si="41"/>
        <v>2</v>
      </c>
      <c r="AR452" s="60">
        <f t="shared" si="42"/>
        <v>2021</v>
      </c>
      <c r="AS452" s="60" t="str">
        <f>VLOOKUP(AD452,Data!D:E,2,0)</f>
        <v>Papier/Karton</v>
      </c>
      <c r="AT452" s="61">
        <f>IF(X452="TON",IF(OR(LEFT(Z452,2)="TO",LEFT(Y452,2)="HA",Y452="TV ALG TON",Y452="AFVALBEL-TON",Y452="TANKW1-TON"),0,W452*1000),IF(OR(X452="KG",X452="LTR"),IF(OR(LEFT(Y452,2)="R ",LEFT(Y452,2)="HA",LEFT(Y452,2)="VK",LEFT(Z452,2)="TO"),0,W452),IF(X452="M3",VLOOKUP(Z452,Data!A:B,2,0)*W452,IF(AND(OR(X452="KEER",X452="STUK"),OR(LEFT(Y452,2)="LE",LEFT(Y452,2)="EL",LEFT(Y452,2)="LV")),VLOOKUP(Z452,Data!A:B,2,0)*W452,IF(X452="MAAND",IF(LEFT(Z452,2)="AB",IF(OR(LEFT(Y452,3)="AB ",LEFT(Y452,3)="ABW"),0,VLOOKUP(Z452,Data!A:B,2,0)*W452*VLOOKUP(AJ452,Data!G:H,2,0)*((N452-M452+1)/30.4)),0),0)))))</f>
        <v>120.19736842105263</v>
      </c>
      <c r="AU452" s="62">
        <f t="shared" si="43"/>
        <v>48.18</v>
      </c>
      <c r="AV452" s="62">
        <f t="shared" si="44"/>
        <v>0</v>
      </c>
      <c r="AW452" s="47" t="str">
        <f>IFERROR(VLOOKUP(AS452,Data!M:S,2,0),"nee")</f>
        <v>ja</v>
      </c>
      <c r="AX452" s="63">
        <f>IF(facturen[[#This Row],[TNO gecertificeerd]]="nee",0,VLOOKUP(AS452,Data!M:S,3,0)*(AT452/1000))</f>
        <v>17.789210526315792</v>
      </c>
      <c r="AY452" s="63">
        <f>IF(facturen[[#This Row],[TNO gecertificeerd]]="nee",0,VLOOKUP(AS452,Data!M:S,4,0)*AT452)</f>
        <v>94.955921052631581</v>
      </c>
      <c r="AZ452" s="63">
        <f>IF(facturen[[#This Row],[TNO gecertificeerd]]="nee",0,VLOOKUP(AS452,Data!M:S,5,0)*AT452)</f>
        <v>9.6157894736842113</v>
      </c>
      <c r="BA452" s="63">
        <f>IF(facturen[[#This Row],[TNO gecertificeerd]]="nee",0,VLOOKUP(AS452,Data!M:S,6,0)*AT452)</f>
        <v>9.6157894736842113</v>
      </c>
      <c r="BB452" s="63">
        <f>IF(facturen[[#This Row],[TNO gecertificeerd]]="nee",0,VLOOKUP(AS452,Data!M:S,7,0)*AT452)</f>
        <v>6.0098684210526319</v>
      </c>
    </row>
    <row r="453" spans="1:54" x14ac:dyDescent="0.2">
      <c r="A453">
        <v>474431</v>
      </c>
      <c r="B453">
        <v>474482</v>
      </c>
      <c r="C453" t="s">
        <v>137</v>
      </c>
      <c r="D453" t="s">
        <v>257</v>
      </c>
      <c r="E453" t="s">
        <v>56</v>
      </c>
      <c r="F453">
        <v>1</v>
      </c>
      <c r="G453" t="s">
        <v>137</v>
      </c>
      <c r="H453" t="s">
        <v>138</v>
      </c>
      <c r="I453" t="s">
        <v>139</v>
      </c>
      <c r="J453" t="s">
        <v>90</v>
      </c>
      <c r="K453" t="s">
        <v>748</v>
      </c>
      <c r="L453" t="s">
        <v>334</v>
      </c>
      <c r="M453" s="57">
        <v>44378</v>
      </c>
      <c r="N453" s="57">
        <v>44408</v>
      </c>
      <c r="O453" t="s">
        <v>141</v>
      </c>
      <c r="P453">
        <v>707100</v>
      </c>
      <c r="Q453" t="s">
        <v>317</v>
      </c>
      <c r="R453">
        <v>200101</v>
      </c>
      <c r="S453"/>
      <c r="T453" t="s">
        <v>318</v>
      </c>
      <c r="U453"/>
      <c r="V453" t="s">
        <v>127</v>
      </c>
      <c r="W453">
        <v>1</v>
      </c>
      <c r="X453" t="s">
        <v>625</v>
      </c>
      <c r="Y453" t="s">
        <v>749</v>
      </c>
      <c r="Z453" t="s">
        <v>750</v>
      </c>
      <c r="AA453" t="s">
        <v>68</v>
      </c>
      <c r="AB453" t="s">
        <v>69</v>
      </c>
      <c r="AC453" t="s">
        <v>70</v>
      </c>
      <c r="AD453">
        <v>30</v>
      </c>
      <c r="AE453" t="s">
        <v>751</v>
      </c>
      <c r="AF453">
        <v>48.18</v>
      </c>
      <c r="AG453">
        <v>48.18</v>
      </c>
      <c r="AH453">
        <v>1004659075</v>
      </c>
      <c r="AI453">
        <v>800100</v>
      </c>
      <c r="AJ453" t="s">
        <v>629</v>
      </c>
      <c r="AK453" t="s">
        <v>757</v>
      </c>
      <c r="AL453" t="s">
        <v>72</v>
      </c>
      <c r="AM453" t="s">
        <v>73</v>
      </c>
      <c r="AN453" s="1"/>
      <c r="AO453" s="59">
        <f t="shared" si="40"/>
        <v>7</v>
      </c>
      <c r="AP453" s="59" t="str">
        <f>VLOOKUP(AO453,Data!J:K,2,0)</f>
        <v>Juli</v>
      </c>
      <c r="AQ453" s="59">
        <f t="shared" si="41"/>
        <v>3</v>
      </c>
      <c r="AR453" s="60">
        <f t="shared" si="42"/>
        <v>2021</v>
      </c>
      <c r="AS453" s="60" t="str">
        <f>VLOOKUP(AD453,Data!D:E,2,0)</f>
        <v>Papier/Karton</v>
      </c>
      <c r="AT453" s="61">
        <f>IF(X453="TON",IF(OR(LEFT(Z453,2)="TO",LEFT(Y453,2)="HA",Y453="TV ALG TON",Y453="AFVALBEL-TON",Y453="TANKW1-TON"),0,W453*1000),IF(OR(X453="KG",X453="LTR"),IF(OR(LEFT(Y453,2)="R ",LEFT(Y453,2)="HA",LEFT(Y453,2)="VK",LEFT(Z453,2)="TO"),0,W453),IF(X453="M3",VLOOKUP(Z453,Data!A:B,2,0)*W453,IF(AND(OR(X453="KEER",X453="STUK"),OR(LEFT(Y453,2)="LE",LEFT(Y453,2)="EL",LEFT(Y453,2)="LV")),VLOOKUP(Z453,Data!A:B,2,0)*W453,IF(X453="MAAND",IF(LEFT(Z453,2)="AB",IF(OR(LEFT(Y453,3)="AB ",LEFT(Y453,3)="ABW"),0,VLOOKUP(Z453,Data!A:B,2,0)*W453*VLOOKUP(AJ453,Data!G:H,2,0)*((N453-M453+1)/30.4)),0),0)))))</f>
        <v>124.20394736842105</v>
      </c>
      <c r="AU453" s="62">
        <f t="shared" si="43"/>
        <v>48.18</v>
      </c>
      <c r="AV453" s="62">
        <f t="shared" si="44"/>
        <v>0</v>
      </c>
      <c r="AW453" s="47" t="str">
        <f>IFERROR(VLOOKUP(AS453,Data!M:S,2,0),"nee")</f>
        <v>ja</v>
      </c>
      <c r="AX453" s="63">
        <f>IF(facturen[[#This Row],[TNO gecertificeerd]]="nee",0,VLOOKUP(AS453,Data!M:S,3,0)*(AT453/1000))</f>
        <v>18.382184210526315</v>
      </c>
      <c r="AY453" s="63">
        <f>IF(facturen[[#This Row],[TNO gecertificeerd]]="nee",0,VLOOKUP(AS453,Data!M:S,4,0)*AT453)</f>
        <v>98.121118421052643</v>
      </c>
      <c r="AZ453" s="63">
        <f>IF(facturen[[#This Row],[TNO gecertificeerd]]="nee",0,VLOOKUP(AS453,Data!M:S,5,0)*AT453)</f>
        <v>9.9363157894736851</v>
      </c>
      <c r="BA453" s="63">
        <f>IF(facturen[[#This Row],[TNO gecertificeerd]]="nee",0,VLOOKUP(AS453,Data!M:S,6,0)*AT453)</f>
        <v>9.9363157894736851</v>
      </c>
      <c r="BB453" s="63">
        <f>IF(facturen[[#This Row],[TNO gecertificeerd]]="nee",0,VLOOKUP(AS453,Data!M:S,7,0)*AT453)</f>
        <v>6.2101973684210527</v>
      </c>
    </row>
    <row r="454" spans="1:54" x14ac:dyDescent="0.2">
      <c r="A454">
        <v>474431</v>
      </c>
      <c r="B454">
        <v>474482</v>
      </c>
      <c r="C454" t="s">
        <v>137</v>
      </c>
      <c r="D454" t="s">
        <v>257</v>
      </c>
      <c r="E454" t="s">
        <v>56</v>
      </c>
      <c r="F454">
        <v>1</v>
      </c>
      <c r="G454" t="s">
        <v>137</v>
      </c>
      <c r="H454" t="s">
        <v>138</v>
      </c>
      <c r="I454" t="s">
        <v>139</v>
      </c>
      <c r="J454" t="s">
        <v>90</v>
      </c>
      <c r="K454" t="s">
        <v>748</v>
      </c>
      <c r="L454" t="s">
        <v>334</v>
      </c>
      <c r="M454" s="57">
        <v>44409</v>
      </c>
      <c r="N454" s="57">
        <v>44439</v>
      </c>
      <c r="O454" t="s">
        <v>141</v>
      </c>
      <c r="P454">
        <v>707100</v>
      </c>
      <c r="Q454" t="s">
        <v>317</v>
      </c>
      <c r="R454">
        <v>200101</v>
      </c>
      <c r="S454"/>
      <c r="T454" t="s">
        <v>318</v>
      </c>
      <c r="U454"/>
      <c r="V454" t="s">
        <v>127</v>
      </c>
      <c r="W454">
        <v>1</v>
      </c>
      <c r="X454" t="s">
        <v>625</v>
      </c>
      <c r="Y454" t="s">
        <v>749</v>
      </c>
      <c r="Z454" t="s">
        <v>750</v>
      </c>
      <c r="AA454" t="s">
        <v>68</v>
      </c>
      <c r="AB454" t="s">
        <v>69</v>
      </c>
      <c r="AC454" t="s">
        <v>70</v>
      </c>
      <c r="AD454">
        <v>30</v>
      </c>
      <c r="AE454" t="s">
        <v>751</v>
      </c>
      <c r="AF454">
        <v>48.18</v>
      </c>
      <c r="AG454">
        <v>48.18</v>
      </c>
      <c r="AH454">
        <v>1004731850</v>
      </c>
      <c r="AI454">
        <v>800100</v>
      </c>
      <c r="AJ454" t="s">
        <v>629</v>
      </c>
      <c r="AK454" t="s">
        <v>758</v>
      </c>
      <c r="AL454" t="s">
        <v>72</v>
      </c>
      <c r="AM454" t="s">
        <v>73</v>
      </c>
      <c r="AN454" s="1"/>
      <c r="AO454" s="59">
        <f t="shared" si="40"/>
        <v>8</v>
      </c>
      <c r="AP454" s="59" t="str">
        <f>VLOOKUP(AO454,Data!J:K,2,0)</f>
        <v>Augustus</v>
      </c>
      <c r="AQ454" s="59">
        <f t="shared" si="41"/>
        <v>3</v>
      </c>
      <c r="AR454" s="60">
        <f t="shared" si="42"/>
        <v>2021</v>
      </c>
      <c r="AS454" s="60" t="str">
        <f>VLOOKUP(AD454,Data!D:E,2,0)</f>
        <v>Papier/Karton</v>
      </c>
      <c r="AT454" s="61">
        <f>IF(X454="TON",IF(OR(LEFT(Z454,2)="TO",LEFT(Y454,2)="HA",Y454="TV ALG TON",Y454="AFVALBEL-TON",Y454="TANKW1-TON"),0,W454*1000),IF(OR(X454="KG",X454="LTR"),IF(OR(LEFT(Y454,2)="R ",LEFT(Y454,2)="HA",LEFT(Y454,2)="VK",LEFT(Z454,2)="TO"),0,W454),IF(X454="M3",VLOOKUP(Z454,Data!A:B,2,0)*W454,IF(AND(OR(X454="KEER",X454="STUK"),OR(LEFT(Y454,2)="LE",LEFT(Y454,2)="EL",LEFT(Y454,2)="LV")),VLOOKUP(Z454,Data!A:B,2,0)*W454,IF(X454="MAAND",IF(LEFT(Z454,2)="AB",IF(OR(LEFT(Y454,3)="AB ",LEFT(Y454,3)="ABW"),0,VLOOKUP(Z454,Data!A:B,2,0)*W454*VLOOKUP(AJ454,Data!G:H,2,0)*((N454-M454+1)/30.4)),0),0)))))</f>
        <v>124.20394736842105</v>
      </c>
      <c r="AU454" s="62">
        <f t="shared" si="43"/>
        <v>48.18</v>
      </c>
      <c r="AV454" s="62">
        <f t="shared" si="44"/>
        <v>0</v>
      </c>
      <c r="AW454" s="47" t="str">
        <f>IFERROR(VLOOKUP(AS454,Data!M:S,2,0),"nee")</f>
        <v>ja</v>
      </c>
      <c r="AX454" s="63">
        <f>IF(facturen[[#This Row],[TNO gecertificeerd]]="nee",0,VLOOKUP(AS454,Data!M:S,3,0)*(AT454/1000))</f>
        <v>18.382184210526315</v>
      </c>
      <c r="AY454" s="63">
        <f>IF(facturen[[#This Row],[TNO gecertificeerd]]="nee",0,VLOOKUP(AS454,Data!M:S,4,0)*AT454)</f>
        <v>98.121118421052643</v>
      </c>
      <c r="AZ454" s="63">
        <f>IF(facturen[[#This Row],[TNO gecertificeerd]]="nee",0,VLOOKUP(AS454,Data!M:S,5,0)*AT454)</f>
        <v>9.9363157894736851</v>
      </c>
      <c r="BA454" s="63">
        <f>IF(facturen[[#This Row],[TNO gecertificeerd]]="nee",0,VLOOKUP(AS454,Data!M:S,6,0)*AT454)</f>
        <v>9.9363157894736851</v>
      </c>
      <c r="BB454" s="63">
        <f>IF(facturen[[#This Row],[TNO gecertificeerd]]="nee",0,VLOOKUP(AS454,Data!M:S,7,0)*AT454)</f>
        <v>6.2101973684210527</v>
      </c>
    </row>
    <row r="455" spans="1:54" x14ac:dyDescent="0.2">
      <c r="A455">
        <v>474431</v>
      </c>
      <c r="B455">
        <v>474482</v>
      </c>
      <c r="C455" t="s">
        <v>137</v>
      </c>
      <c r="D455" t="s">
        <v>257</v>
      </c>
      <c r="E455" t="s">
        <v>56</v>
      </c>
      <c r="F455">
        <v>1</v>
      </c>
      <c r="G455" t="s">
        <v>137</v>
      </c>
      <c r="H455" t="s">
        <v>138</v>
      </c>
      <c r="I455" t="s">
        <v>139</v>
      </c>
      <c r="J455" t="s">
        <v>90</v>
      </c>
      <c r="K455" t="s">
        <v>748</v>
      </c>
      <c r="L455" t="s">
        <v>334</v>
      </c>
      <c r="M455" s="57">
        <v>44440</v>
      </c>
      <c r="N455" s="57">
        <v>44469</v>
      </c>
      <c r="O455" t="s">
        <v>141</v>
      </c>
      <c r="P455">
        <v>707100</v>
      </c>
      <c r="Q455" t="s">
        <v>317</v>
      </c>
      <c r="R455">
        <v>200101</v>
      </c>
      <c r="S455"/>
      <c r="T455" t="s">
        <v>318</v>
      </c>
      <c r="U455"/>
      <c r="V455" t="s">
        <v>127</v>
      </c>
      <c r="W455">
        <v>1</v>
      </c>
      <c r="X455" t="s">
        <v>625</v>
      </c>
      <c r="Y455" t="s">
        <v>749</v>
      </c>
      <c r="Z455" t="s">
        <v>750</v>
      </c>
      <c r="AA455" t="s">
        <v>68</v>
      </c>
      <c r="AB455" t="s">
        <v>69</v>
      </c>
      <c r="AC455" t="s">
        <v>70</v>
      </c>
      <c r="AD455">
        <v>30</v>
      </c>
      <c r="AE455" t="s">
        <v>751</v>
      </c>
      <c r="AF455">
        <v>48.18</v>
      </c>
      <c r="AG455">
        <v>48.18</v>
      </c>
      <c r="AH455">
        <v>1004806489</v>
      </c>
      <c r="AI455">
        <v>800100</v>
      </c>
      <c r="AJ455" t="s">
        <v>629</v>
      </c>
      <c r="AK455" t="s">
        <v>759</v>
      </c>
      <c r="AL455" t="s">
        <v>72</v>
      </c>
      <c r="AM455" t="s">
        <v>73</v>
      </c>
      <c r="AN455" s="1"/>
      <c r="AO455" s="59">
        <f t="shared" si="40"/>
        <v>9</v>
      </c>
      <c r="AP455" s="59" t="str">
        <f>VLOOKUP(AO455,Data!J:K,2,0)</f>
        <v>September</v>
      </c>
      <c r="AQ455" s="59">
        <f t="shared" si="41"/>
        <v>3</v>
      </c>
      <c r="AR455" s="60">
        <f t="shared" si="42"/>
        <v>2021</v>
      </c>
      <c r="AS455" s="60" t="str">
        <f>VLOOKUP(AD455,Data!D:E,2,0)</f>
        <v>Papier/Karton</v>
      </c>
      <c r="AT455" s="61">
        <f>IF(X455="TON",IF(OR(LEFT(Z455,2)="TO",LEFT(Y455,2)="HA",Y455="TV ALG TON",Y455="AFVALBEL-TON",Y455="TANKW1-TON"),0,W455*1000),IF(OR(X455="KG",X455="LTR"),IF(OR(LEFT(Y455,2)="R ",LEFT(Y455,2)="HA",LEFT(Y455,2)="VK",LEFT(Z455,2)="TO"),0,W455),IF(X455="M3",VLOOKUP(Z455,Data!A:B,2,0)*W455,IF(AND(OR(X455="KEER",X455="STUK"),OR(LEFT(Y455,2)="LE",LEFT(Y455,2)="EL",LEFT(Y455,2)="LV")),VLOOKUP(Z455,Data!A:B,2,0)*W455,IF(X455="MAAND",IF(LEFT(Z455,2)="AB",IF(OR(LEFT(Y455,3)="AB ",LEFT(Y455,3)="ABW"),0,VLOOKUP(Z455,Data!A:B,2,0)*W455*VLOOKUP(AJ455,Data!G:H,2,0)*((N455-M455+1)/30.4)),0),0)))))</f>
        <v>120.19736842105263</v>
      </c>
      <c r="AU455" s="62">
        <f t="shared" si="43"/>
        <v>48.18</v>
      </c>
      <c r="AV455" s="62">
        <f t="shared" si="44"/>
        <v>0</v>
      </c>
      <c r="AW455" s="47" t="str">
        <f>IFERROR(VLOOKUP(AS455,Data!M:S,2,0),"nee")</f>
        <v>ja</v>
      </c>
      <c r="AX455" s="63">
        <f>IF(facturen[[#This Row],[TNO gecertificeerd]]="nee",0,VLOOKUP(AS455,Data!M:S,3,0)*(AT455/1000))</f>
        <v>17.789210526315792</v>
      </c>
      <c r="AY455" s="63">
        <f>IF(facturen[[#This Row],[TNO gecertificeerd]]="nee",0,VLOOKUP(AS455,Data!M:S,4,0)*AT455)</f>
        <v>94.955921052631581</v>
      </c>
      <c r="AZ455" s="63">
        <f>IF(facturen[[#This Row],[TNO gecertificeerd]]="nee",0,VLOOKUP(AS455,Data!M:S,5,0)*AT455)</f>
        <v>9.6157894736842113</v>
      </c>
      <c r="BA455" s="63">
        <f>IF(facturen[[#This Row],[TNO gecertificeerd]]="nee",0,VLOOKUP(AS455,Data!M:S,6,0)*AT455)</f>
        <v>9.6157894736842113</v>
      </c>
      <c r="BB455" s="63">
        <f>IF(facturen[[#This Row],[TNO gecertificeerd]]="nee",0,VLOOKUP(AS455,Data!M:S,7,0)*AT455)</f>
        <v>6.0098684210526319</v>
      </c>
    </row>
    <row r="456" spans="1:54" x14ac:dyDescent="0.2">
      <c r="A456">
        <v>474431</v>
      </c>
      <c r="B456">
        <v>474482</v>
      </c>
      <c r="C456" t="s">
        <v>137</v>
      </c>
      <c r="D456" t="s">
        <v>257</v>
      </c>
      <c r="E456" t="s">
        <v>56</v>
      </c>
      <c r="F456">
        <v>1</v>
      </c>
      <c r="G456" t="s">
        <v>137</v>
      </c>
      <c r="H456" t="s">
        <v>138</v>
      </c>
      <c r="I456" t="s">
        <v>139</v>
      </c>
      <c r="J456" t="s">
        <v>90</v>
      </c>
      <c r="K456" t="s">
        <v>748</v>
      </c>
      <c r="L456" t="s">
        <v>334</v>
      </c>
      <c r="M456" s="57">
        <v>44470</v>
      </c>
      <c r="N456" s="57">
        <v>44500</v>
      </c>
      <c r="O456" t="s">
        <v>141</v>
      </c>
      <c r="P456">
        <v>707100</v>
      </c>
      <c r="Q456" t="s">
        <v>317</v>
      </c>
      <c r="R456">
        <v>200101</v>
      </c>
      <c r="S456"/>
      <c r="T456" t="s">
        <v>318</v>
      </c>
      <c r="U456"/>
      <c r="V456" t="s">
        <v>127</v>
      </c>
      <c r="W456">
        <v>1</v>
      </c>
      <c r="X456" t="s">
        <v>625</v>
      </c>
      <c r="Y456" t="s">
        <v>749</v>
      </c>
      <c r="Z456" t="s">
        <v>750</v>
      </c>
      <c r="AA456" t="s">
        <v>68</v>
      </c>
      <c r="AB456" t="s">
        <v>69</v>
      </c>
      <c r="AC456" t="s">
        <v>70</v>
      </c>
      <c r="AD456">
        <v>30</v>
      </c>
      <c r="AE456" t="s">
        <v>751</v>
      </c>
      <c r="AF456">
        <v>48.18</v>
      </c>
      <c r="AG456">
        <v>48.18</v>
      </c>
      <c r="AH456">
        <v>1004921702</v>
      </c>
      <c r="AI456">
        <v>800100</v>
      </c>
      <c r="AJ456" t="s">
        <v>629</v>
      </c>
      <c r="AK456" t="s">
        <v>760</v>
      </c>
      <c r="AL456" t="s">
        <v>72</v>
      </c>
      <c r="AM456" t="s">
        <v>73</v>
      </c>
      <c r="AN456" s="1"/>
      <c r="AO456" s="59">
        <f t="shared" si="40"/>
        <v>10</v>
      </c>
      <c r="AP456" s="59" t="str">
        <f>VLOOKUP(AO456,Data!J:K,2,0)</f>
        <v>Oktober</v>
      </c>
      <c r="AQ456" s="59">
        <f t="shared" si="41"/>
        <v>4</v>
      </c>
      <c r="AR456" s="60">
        <f t="shared" si="42"/>
        <v>2021</v>
      </c>
      <c r="AS456" s="60" t="str">
        <f>VLOOKUP(AD456,Data!D:E,2,0)</f>
        <v>Papier/Karton</v>
      </c>
      <c r="AT456" s="61">
        <f>IF(X456="TON",IF(OR(LEFT(Z456,2)="TO",LEFT(Y456,2)="HA",Y456="TV ALG TON",Y456="AFVALBEL-TON",Y456="TANKW1-TON"),0,W456*1000),IF(OR(X456="KG",X456="LTR"),IF(OR(LEFT(Y456,2)="R ",LEFT(Y456,2)="HA",LEFT(Y456,2)="VK",LEFT(Z456,2)="TO"),0,W456),IF(X456="M3",VLOOKUP(Z456,Data!A:B,2,0)*W456,IF(AND(OR(X456="KEER",X456="STUK"),OR(LEFT(Y456,2)="LE",LEFT(Y456,2)="EL",LEFT(Y456,2)="LV")),VLOOKUP(Z456,Data!A:B,2,0)*W456,IF(X456="MAAND",IF(LEFT(Z456,2)="AB",IF(OR(LEFT(Y456,3)="AB ",LEFT(Y456,3)="ABW"),0,VLOOKUP(Z456,Data!A:B,2,0)*W456*VLOOKUP(AJ456,Data!G:H,2,0)*((N456-M456+1)/30.4)),0),0)))))</f>
        <v>124.20394736842105</v>
      </c>
      <c r="AU456" s="62">
        <f t="shared" si="43"/>
        <v>48.18</v>
      </c>
      <c r="AV456" s="62">
        <f t="shared" si="44"/>
        <v>0</v>
      </c>
      <c r="AW456" s="47" t="str">
        <f>IFERROR(VLOOKUP(AS456,Data!M:S,2,0),"nee")</f>
        <v>ja</v>
      </c>
      <c r="AX456" s="63">
        <f>IF(facturen[[#This Row],[TNO gecertificeerd]]="nee",0,VLOOKUP(AS456,Data!M:S,3,0)*(AT456/1000))</f>
        <v>18.382184210526315</v>
      </c>
      <c r="AY456" s="63">
        <f>IF(facturen[[#This Row],[TNO gecertificeerd]]="nee",0,VLOOKUP(AS456,Data!M:S,4,0)*AT456)</f>
        <v>98.121118421052643</v>
      </c>
      <c r="AZ456" s="63">
        <f>IF(facturen[[#This Row],[TNO gecertificeerd]]="nee",0,VLOOKUP(AS456,Data!M:S,5,0)*AT456)</f>
        <v>9.9363157894736851</v>
      </c>
      <c r="BA456" s="63">
        <f>IF(facturen[[#This Row],[TNO gecertificeerd]]="nee",0,VLOOKUP(AS456,Data!M:S,6,0)*AT456)</f>
        <v>9.9363157894736851</v>
      </c>
      <c r="BB456" s="63">
        <f>IF(facturen[[#This Row],[TNO gecertificeerd]]="nee",0,VLOOKUP(AS456,Data!M:S,7,0)*AT456)</f>
        <v>6.2101973684210527</v>
      </c>
    </row>
    <row r="457" spans="1:54" x14ac:dyDescent="0.2">
      <c r="A457">
        <v>474431</v>
      </c>
      <c r="B457">
        <v>474482</v>
      </c>
      <c r="C457" t="s">
        <v>137</v>
      </c>
      <c r="D457" t="s">
        <v>257</v>
      </c>
      <c r="E457" t="s">
        <v>56</v>
      </c>
      <c r="F457">
        <v>1</v>
      </c>
      <c r="G457" t="s">
        <v>137</v>
      </c>
      <c r="H457" t="s">
        <v>138</v>
      </c>
      <c r="I457" t="s">
        <v>139</v>
      </c>
      <c r="J457" t="s">
        <v>90</v>
      </c>
      <c r="K457" t="s">
        <v>748</v>
      </c>
      <c r="L457" t="s">
        <v>334</v>
      </c>
      <c r="M457" s="57">
        <v>44501</v>
      </c>
      <c r="N457" s="57">
        <v>44530</v>
      </c>
      <c r="O457" t="s">
        <v>141</v>
      </c>
      <c r="P457">
        <v>707100</v>
      </c>
      <c r="Q457" t="s">
        <v>317</v>
      </c>
      <c r="R457">
        <v>200101</v>
      </c>
      <c r="S457"/>
      <c r="T457" t="s">
        <v>318</v>
      </c>
      <c r="U457"/>
      <c r="V457" t="s">
        <v>127</v>
      </c>
      <c r="W457">
        <v>1</v>
      </c>
      <c r="X457" t="s">
        <v>625</v>
      </c>
      <c r="Y457" t="s">
        <v>749</v>
      </c>
      <c r="Z457" t="s">
        <v>750</v>
      </c>
      <c r="AA457" t="s">
        <v>68</v>
      </c>
      <c r="AB457" t="s">
        <v>69</v>
      </c>
      <c r="AC457" t="s">
        <v>70</v>
      </c>
      <c r="AD457">
        <v>30</v>
      </c>
      <c r="AE457" t="s">
        <v>751</v>
      </c>
      <c r="AF457">
        <v>48.18</v>
      </c>
      <c r="AG457">
        <v>48.18</v>
      </c>
      <c r="AH457">
        <v>1005004563</v>
      </c>
      <c r="AI457">
        <v>800100</v>
      </c>
      <c r="AJ457" t="s">
        <v>629</v>
      </c>
      <c r="AK457" t="s">
        <v>761</v>
      </c>
      <c r="AL457" t="s">
        <v>72</v>
      </c>
      <c r="AM457" t="s">
        <v>73</v>
      </c>
      <c r="AN457" s="1"/>
      <c r="AO457" s="59">
        <f t="shared" si="40"/>
        <v>11</v>
      </c>
      <c r="AP457" s="59" t="str">
        <f>VLOOKUP(AO457,Data!J:K,2,0)</f>
        <v>November</v>
      </c>
      <c r="AQ457" s="59">
        <f t="shared" si="41"/>
        <v>4</v>
      </c>
      <c r="AR457" s="60">
        <f t="shared" si="42"/>
        <v>2021</v>
      </c>
      <c r="AS457" s="60" t="str">
        <f>VLOOKUP(AD457,Data!D:E,2,0)</f>
        <v>Papier/Karton</v>
      </c>
      <c r="AT457" s="61">
        <f>IF(X457="TON",IF(OR(LEFT(Z457,2)="TO",LEFT(Y457,2)="HA",Y457="TV ALG TON",Y457="AFVALBEL-TON",Y457="TANKW1-TON"),0,W457*1000),IF(OR(X457="KG",X457="LTR"),IF(OR(LEFT(Y457,2)="R ",LEFT(Y457,2)="HA",LEFT(Y457,2)="VK",LEFT(Z457,2)="TO"),0,W457),IF(X457="M3",VLOOKUP(Z457,Data!A:B,2,0)*W457,IF(AND(OR(X457="KEER",X457="STUK"),OR(LEFT(Y457,2)="LE",LEFT(Y457,2)="EL",LEFT(Y457,2)="LV")),VLOOKUP(Z457,Data!A:B,2,0)*W457,IF(X457="MAAND",IF(LEFT(Z457,2)="AB",IF(OR(LEFT(Y457,3)="AB ",LEFT(Y457,3)="ABW"),0,VLOOKUP(Z457,Data!A:B,2,0)*W457*VLOOKUP(AJ457,Data!G:H,2,0)*((N457-M457+1)/30.4)),0),0)))))</f>
        <v>120.19736842105263</v>
      </c>
      <c r="AU457" s="62">
        <f t="shared" si="43"/>
        <v>48.18</v>
      </c>
      <c r="AV457" s="62">
        <f t="shared" si="44"/>
        <v>0</v>
      </c>
      <c r="AW457" s="47" t="str">
        <f>IFERROR(VLOOKUP(AS457,Data!M:S,2,0),"nee")</f>
        <v>ja</v>
      </c>
      <c r="AX457" s="63">
        <f>IF(facturen[[#This Row],[TNO gecertificeerd]]="nee",0,VLOOKUP(AS457,Data!M:S,3,0)*(AT457/1000))</f>
        <v>17.789210526315792</v>
      </c>
      <c r="AY457" s="63">
        <f>IF(facturen[[#This Row],[TNO gecertificeerd]]="nee",0,VLOOKUP(AS457,Data!M:S,4,0)*AT457)</f>
        <v>94.955921052631581</v>
      </c>
      <c r="AZ457" s="63">
        <f>IF(facturen[[#This Row],[TNO gecertificeerd]]="nee",0,VLOOKUP(AS457,Data!M:S,5,0)*AT457)</f>
        <v>9.6157894736842113</v>
      </c>
      <c r="BA457" s="63">
        <f>IF(facturen[[#This Row],[TNO gecertificeerd]]="nee",0,VLOOKUP(AS457,Data!M:S,6,0)*AT457)</f>
        <v>9.6157894736842113</v>
      </c>
      <c r="BB457" s="63">
        <f>IF(facturen[[#This Row],[TNO gecertificeerd]]="nee",0,VLOOKUP(AS457,Data!M:S,7,0)*AT457)</f>
        <v>6.0098684210526319</v>
      </c>
    </row>
    <row r="458" spans="1:54" x14ac:dyDescent="0.2">
      <c r="A458">
        <v>474431</v>
      </c>
      <c r="B458">
        <v>474482</v>
      </c>
      <c r="C458" t="s">
        <v>137</v>
      </c>
      <c r="D458" t="s">
        <v>257</v>
      </c>
      <c r="E458" t="s">
        <v>56</v>
      </c>
      <c r="F458">
        <v>1</v>
      </c>
      <c r="G458" t="s">
        <v>137</v>
      </c>
      <c r="H458" t="s">
        <v>138</v>
      </c>
      <c r="I458" t="s">
        <v>139</v>
      </c>
      <c r="J458" t="s">
        <v>90</v>
      </c>
      <c r="K458" t="s">
        <v>748</v>
      </c>
      <c r="L458" t="s">
        <v>334</v>
      </c>
      <c r="M458" s="57">
        <v>44531</v>
      </c>
      <c r="N458" s="57">
        <v>44561</v>
      </c>
      <c r="O458" t="s">
        <v>141</v>
      </c>
      <c r="P458">
        <v>707100</v>
      </c>
      <c r="Q458" t="s">
        <v>317</v>
      </c>
      <c r="R458">
        <v>200101</v>
      </c>
      <c r="S458"/>
      <c r="T458" t="s">
        <v>318</v>
      </c>
      <c r="U458"/>
      <c r="V458" t="s">
        <v>127</v>
      </c>
      <c r="W458">
        <v>1</v>
      </c>
      <c r="X458" t="s">
        <v>625</v>
      </c>
      <c r="Y458" t="s">
        <v>749</v>
      </c>
      <c r="Z458" t="s">
        <v>750</v>
      </c>
      <c r="AA458" t="s">
        <v>68</v>
      </c>
      <c r="AB458" t="s">
        <v>69</v>
      </c>
      <c r="AC458" t="s">
        <v>70</v>
      </c>
      <c r="AD458">
        <v>30</v>
      </c>
      <c r="AE458" t="s">
        <v>751</v>
      </c>
      <c r="AF458">
        <v>48.18</v>
      </c>
      <c r="AG458">
        <v>48.18</v>
      </c>
      <c r="AH458">
        <v>1005092394</v>
      </c>
      <c r="AI458">
        <v>800100</v>
      </c>
      <c r="AJ458" t="s">
        <v>629</v>
      </c>
      <c r="AK458" t="s">
        <v>762</v>
      </c>
      <c r="AL458" t="s">
        <v>72</v>
      </c>
      <c r="AM458" t="s">
        <v>73</v>
      </c>
      <c r="AN458" s="1"/>
      <c r="AO458" s="59">
        <f t="shared" si="40"/>
        <v>12</v>
      </c>
      <c r="AP458" s="59" t="str">
        <f>VLOOKUP(AO458,Data!J:K,2,0)</f>
        <v>December</v>
      </c>
      <c r="AQ458" s="59">
        <f t="shared" si="41"/>
        <v>4</v>
      </c>
      <c r="AR458" s="60">
        <f t="shared" si="42"/>
        <v>2021</v>
      </c>
      <c r="AS458" s="60" t="str">
        <f>VLOOKUP(AD458,Data!D:E,2,0)</f>
        <v>Papier/Karton</v>
      </c>
      <c r="AT458" s="61">
        <f>IF(X458="TON",IF(OR(LEFT(Z458,2)="TO",LEFT(Y458,2)="HA",Y458="TV ALG TON",Y458="AFVALBEL-TON",Y458="TANKW1-TON"),0,W458*1000),IF(OR(X458="KG",X458="LTR"),IF(OR(LEFT(Y458,2)="R ",LEFT(Y458,2)="HA",LEFT(Y458,2)="VK",LEFT(Z458,2)="TO"),0,W458),IF(X458="M3",VLOOKUP(Z458,Data!A:B,2,0)*W458,IF(AND(OR(X458="KEER",X458="STUK"),OR(LEFT(Y458,2)="LE",LEFT(Y458,2)="EL",LEFT(Y458,2)="LV")),VLOOKUP(Z458,Data!A:B,2,0)*W458,IF(X458="MAAND",IF(LEFT(Z458,2)="AB",IF(OR(LEFT(Y458,3)="AB ",LEFT(Y458,3)="ABW"),0,VLOOKUP(Z458,Data!A:B,2,0)*W458*VLOOKUP(AJ458,Data!G:H,2,0)*((N458-M458+1)/30.4)),0),0)))))</f>
        <v>124.20394736842105</v>
      </c>
      <c r="AU458" s="62">
        <f t="shared" si="43"/>
        <v>48.18</v>
      </c>
      <c r="AV458" s="62">
        <f t="shared" si="44"/>
        <v>0</v>
      </c>
      <c r="AW458" s="47" t="str">
        <f>IFERROR(VLOOKUP(AS458,Data!M:S,2,0),"nee")</f>
        <v>ja</v>
      </c>
      <c r="AX458" s="63">
        <f>IF(facturen[[#This Row],[TNO gecertificeerd]]="nee",0,VLOOKUP(AS458,Data!M:S,3,0)*(AT458/1000))</f>
        <v>18.382184210526315</v>
      </c>
      <c r="AY458" s="63">
        <f>IF(facturen[[#This Row],[TNO gecertificeerd]]="nee",0,VLOOKUP(AS458,Data!M:S,4,0)*AT458)</f>
        <v>98.121118421052643</v>
      </c>
      <c r="AZ458" s="63">
        <f>IF(facturen[[#This Row],[TNO gecertificeerd]]="nee",0,VLOOKUP(AS458,Data!M:S,5,0)*AT458)</f>
        <v>9.9363157894736851</v>
      </c>
      <c r="BA458" s="63">
        <f>IF(facturen[[#This Row],[TNO gecertificeerd]]="nee",0,VLOOKUP(AS458,Data!M:S,6,0)*AT458)</f>
        <v>9.9363157894736851</v>
      </c>
      <c r="BB458" s="63">
        <f>IF(facturen[[#This Row],[TNO gecertificeerd]]="nee",0,VLOOKUP(AS458,Data!M:S,7,0)*AT458)</f>
        <v>6.2101973684210527</v>
      </c>
    </row>
    <row r="459" spans="1:54" x14ac:dyDescent="0.2">
      <c r="A459">
        <v>474431</v>
      </c>
      <c r="B459">
        <v>474482</v>
      </c>
      <c r="C459" t="s">
        <v>137</v>
      </c>
      <c r="D459" t="s">
        <v>257</v>
      </c>
      <c r="E459" t="s">
        <v>56</v>
      </c>
      <c r="F459">
        <v>1</v>
      </c>
      <c r="G459" t="s">
        <v>137</v>
      </c>
      <c r="H459" t="s">
        <v>138</v>
      </c>
      <c r="I459" t="s">
        <v>139</v>
      </c>
      <c r="J459" t="s">
        <v>90</v>
      </c>
      <c r="K459" t="s">
        <v>748</v>
      </c>
      <c r="L459" t="s">
        <v>334</v>
      </c>
      <c r="M459" s="57">
        <v>44166</v>
      </c>
      <c r="N459" s="57">
        <v>44196</v>
      </c>
      <c r="O459" t="s">
        <v>141</v>
      </c>
      <c r="P459">
        <v>707100</v>
      </c>
      <c r="Q459" t="s">
        <v>317</v>
      </c>
      <c r="R459">
        <v>200101</v>
      </c>
      <c r="S459"/>
      <c r="T459" t="s">
        <v>318</v>
      </c>
      <c r="U459"/>
      <c r="V459" t="s">
        <v>127</v>
      </c>
      <c r="W459">
        <v>1</v>
      </c>
      <c r="X459" t="s">
        <v>625</v>
      </c>
      <c r="Y459" t="s">
        <v>749</v>
      </c>
      <c r="Z459" t="s">
        <v>750</v>
      </c>
      <c r="AA459" t="s">
        <v>68</v>
      </c>
      <c r="AB459" t="s">
        <v>69</v>
      </c>
      <c r="AC459" t="s">
        <v>70</v>
      </c>
      <c r="AD459">
        <v>30</v>
      </c>
      <c r="AE459" t="s">
        <v>751</v>
      </c>
      <c r="AF459">
        <v>48.18</v>
      </c>
      <c r="AG459">
        <v>48.18</v>
      </c>
      <c r="AH459">
        <v>1004194254</v>
      </c>
      <c r="AI459">
        <v>800100</v>
      </c>
      <c r="AJ459" t="s">
        <v>629</v>
      </c>
      <c r="AK459" t="s">
        <v>363</v>
      </c>
      <c r="AL459" t="s">
        <v>72</v>
      </c>
      <c r="AM459" t="s">
        <v>73</v>
      </c>
      <c r="AN459" s="1"/>
      <c r="AO459" s="59">
        <f t="shared" si="40"/>
        <v>12</v>
      </c>
      <c r="AP459" s="59" t="str">
        <f>VLOOKUP(AO459,Data!J:K,2,0)</f>
        <v>December</v>
      </c>
      <c r="AQ459" s="59">
        <f t="shared" si="41"/>
        <v>4</v>
      </c>
      <c r="AR459" s="60">
        <f t="shared" si="42"/>
        <v>2020</v>
      </c>
      <c r="AS459" s="60" t="str">
        <f>VLOOKUP(AD459,Data!D:E,2,0)</f>
        <v>Papier/Karton</v>
      </c>
      <c r="AT459" s="61">
        <f>IF(X459="TON",IF(OR(LEFT(Z459,2)="TO",LEFT(Y459,2)="HA",Y459="TV ALG TON",Y459="AFVALBEL-TON",Y459="TANKW1-TON"),0,W459*1000),IF(OR(X459="KG",X459="LTR"),IF(OR(LEFT(Y459,2)="R ",LEFT(Y459,2)="HA",LEFT(Y459,2)="VK",LEFT(Z459,2)="TO"),0,W459),IF(X459="M3",VLOOKUP(Z459,Data!A:B,2,0)*W459,IF(AND(OR(X459="KEER",X459="STUK"),OR(LEFT(Y459,2)="LE",LEFT(Y459,2)="EL",LEFT(Y459,2)="LV")),VLOOKUP(Z459,Data!A:B,2,0)*W459,IF(X459="MAAND",IF(LEFT(Z459,2)="AB",IF(OR(LEFT(Y459,3)="AB ",LEFT(Y459,3)="ABW"),0,VLOOKUP(Z459,Data!A:B,2,0)*W459*VLOOKUP(AJ459,Data!G:H,2,0)*((N459-M459+1)/30.4)),0),0)))))</f>
        <v>124.20394736842105</v>
      </c>
      <c r="AU459" s="62">
        <f t="shared" si="43"/>
        <v>48.18</v>
      </c>
      <c r="AV459" s="62">
        <f t="shared" si="44"/>
        <v>0</v>
      </c>
      <c r="AW459" s="47" t="str">
        <f>IFERROR(VLOOKUP(AS459,Data!M:S,2,0),"nee")</f>
        <v>ja</v>
      </c>
      <c r="AX459" s="63">
        <f>IF(facturen[[#This Row],[TNO gecertificeerd]]="nee",0,VLOOKUP(AS459,Data!M:S,3,0)*(AT459/1000))</f>
        <v>18.382184210526315</v>
      </c>
      <c r="AY459" s="63">
        <f>IF(facturen[[#This Row],[TNO gecertificeerd]]="nee",0,VLOOKUP(AS459,Data!M:S,4,0)*AT459)</f>
        <v>98.121118421052643</v>
      </c>
      <c r="AZ459" s="63">
        <f>IF(facturen[[#This Row],[TNO gecertificeerd]]="nee",0,VLOOKUP(AS459,Data!M:S,5,0)*AT459)</f>
        <v>9.9363157894736851</v>
      </c>
      <c r="BA459" s="63">
        <f>IF(facturen[[#This Row],[TNO gecertificeerd]]="nee",0,VLOOKUP(AS459,Data!M:S,6,0)*AT459)</f>
        <v>9.9363157894736851</v>
      </c>
      <c r="BB459" s="63">
        <f>IF(facturen[[#This Row],[TNO gecertificeerd]]="nee",0,VLOOKUP(AS459,Data!M:S,7,0)*AT459)</f>
        <v>6.2101973684210527</v>
      </c>
    </row>
    <row r="460" spans="1:54" x14ac:dyDescent="0.2">
      <c r="A460">
        <v>474431</v>
      </c>
      <c r="B460">
        <v>474482</v>
      </c>
      <c r="C460" t="s">
        <v>137</v>
      </c>
      <c r="D460" t="s">
        <v>257</v>
      </c>
      <c r="E460" t="s">
        <v>56</v>
      </c>
      <c r="F460">
        <v>1</v>
      </c>
      <c r="G460" t="s">
        <v>137</v>
      </c>
      <c r="H460" t="s">
        <v>138</v>
      </c>
      <c r="I460" t="s">
        <v>139</v>
      </c>
      <c r="J460" t="s">
        <v>90</v>
      </c>
      <c r="K460" t="s">
        <v>763</v>
      </c>
      <c r="L460" t="s">
        <v>450</v>
      </c>
      <c r="M460" s="57">
        <v>44378</v>
      </c>
      <c r="N460" s="57">
        <v>44408</v>
      </c>
      <c r="O460" t="s">
        <v>141</v>
      </c>
      <c r="P460">
        <v>101100</v>
      </c>
      <c r="Q460" t="s">
        <v>303</v>
      </c>
      <c r="R460">
        <v>200301</v>
      </c>
      <c r="S460"/>
      <c r="T460" t="s">
        <v>304</v>
      </c>
      <c r="U460"/>
      <c r="V460" t="s">
        <v>224</v>
      </c>
      <c r="W460">
        <v>1</v>
      </c>
      <c r="X460" t="s">
        <v>625</v>
      </c>
      <c r="Y460" t="s">
        <v>764</v>
      </c>
      <c r="Z460" t="s">
        <v>765</v>
      </c>
      <c r="AA460" t="s">
        <v>68</v>
      </c>
      <c r="AB460" t="s">
        <v>69</v>
      </c>
      <c r="AC460" t="s">
        <v>70</v>
      </c>
      <c r="AD460">
        <v>10</v>
      </c>
      <c r="AE460" t="s">
        <v>766</v>
      </c>
      <c r="AF460">
        <v>90.98</v>
      </c>
      <c r="AG460">
        <v>90.98</v>
      </c>
      <c r="AH460">
        <v>1004659075</v>
      </c>
      <c r="AI460">
        <v>800100</v>
      </c>
      <c r="AJ460" t="s">
        <v>629</v>
      </c>
      <c r="AK460" t="s">
        <v>441</v>
      </c>
      <c r="AL460" t="s">
        <v>72</v>
      </c>
      <c r="AM460" t="s">
        <v>73</v>
      </c>
      <c r="AN460" s="1"/>
      <c r="AO460" s="59">
        <f t="shared" si="40"/>
        <v>7</v>
      </c>
      <c r="AP460" s="59" t="str">
        <f>VLOOKUP(AO460,Data!J:K,2,0)</f>
        <v>Juli</v>
      </c>
      <c r="AQ460" s="59">
        <f t="shared" si="41"/>
        <v>3</v>
      </c>
      <c r="AR460" s="60">
        <f t="shared" si="42"/>
        <v>2021</v>
      </c>
      <c r="AS460" s="60" t="str">
        <f>VLOOKUP(AD460,Data!D:E,2,0)</f>
        <v>Afval/Restafval</v>
      </c>
      <c r="AT460" s="61">
        <f>IF(X460="TON",IF(OR(LEFT(Z460,2)="TO",LEFT(Y460,2)="HA",Y460="TV ALG TON",Y460="AFVALBEL-TON",Y460="TANKW1-TON"),0,W460*1000),IF(OR(X460="KG",X460="LTR"),IF(OR(LEFT(Y460,2)="R ",LEFT(Y460,2)="HA",LEFT(Y460,2)="VK",LEFT(Z460,2)="TO"),0,W460),IF(X460="M3",VLOOKUP(Z460,Data!A:B,2,0)*W460,IF(AND(OR(X460="KEER",X460="STUK"),OR(LEFT(Y460,2)="LE",LEFT(Y460,2)="EL",LEFT(Y460,2)="LV")),VLOOKUP(Z460,Data!A:B,2,0)*W460,IF(X460="MAAND",IF(LEFT(Z460,2)="AB",IF(OR(LEFT(Y460,3)="AB ",LEFT(Y460,3)="ABW"),0,VLOOKUP(Z460,Data!A:B,2,0)*W460*VLOOKUP(AJ460,Data!G:H,2,0)*((N460-M460+1)/30.4)),0),0)))))</f>
        <v>297.20230263157896</v>
      </c>
      <c r="AU460" s="62">
        <f t="shared" si="43"/>
        <v>90.98</v>
      </c>
      <c r="AV460" s="62">
        <f t="shared" si="44"/>
        <v>0</v>
      </c>
      <c r="AW460" s="47" t="str">
        <f>IFERROR(VLOOKUP(AS460,Data!M:S,2,0),"nee")</f>
        <v>ja</v>
      </c>
      <c r="AX460" s="63">
        <f>IF(facturen[[#This Row],[TNO gecertificeerd]]="nee",0,VLOOKUP(AS460,Data!M:S,3,0)*(AT460/1000))</f>
        <v>0</v>
      </c>
      <c r="AY460" s="63">
        <f>IF(facturen[[#This Row],[TNO gecertificeerd]]="nee",0,VLOOKUP(AS460,Data!M:S,4,0)*AT460)</f>
        <v>14.860115131578949</v>
      </c>
      <c r="AZ460" s="63">
        <f>IF(facturen[[#This Row],[TNO gecertificeerd]]="nee",0,VLOOKUP(AS460,Data!M:S,5,0)*AT460)</f>
        <v>106.99282894736842</v>
      </c>
      <c r="BA460" s="63">
        <f>IF(facturen[[#This Row],[TNO gecertificeerd]]="nee",0,VLOOKUP(AS460,Data!M:S,6,0)*AT460)</f>
        <v>109.96485197368422</v>
      </c>
      <c r="BB460" s="63">
        <f>IF(facturen[[#This Row],[TNO gecertificeerd]]="nee",0,VLOOKUP(AS460,Data!M:S,7,0)*AT460)</f>
        <v>65.384506578947367</v>
      </c>
    </row>
    <row r="461" spans="1:54" x14ac:dyDescent="0.2">
      <c r="A461">
        <v>474431</v>
      </c>
      <c r="B461">
        <v>474482</v>
      </c>
      <c r="C461" t="s">
        <v>137</v>
      </c>
      <c r="D461" t="s">
        <v>257</v>
      </c>
      <c r="E461" t="s">
        <v>56</v>
      </c>
      <c r="F461">
        <v>1</v>
      </c>
      <c r="G461" t="s">
        <v>137</v>
      </c>
      <c r="H461" t="s">
        <v>138</v>
      </c>
      <c r="I461" t="s">
        <v>139</v>
      </c>
      <c r="J461" t="s">
        <v>90</v>
      </c>
      <c r="K461" t="s">
        <v>763</v>
      </c>
      <c r="L461" t="s">
        <v>450</v>
      </c>
      <c r="M461" s="57">
        <v>44409</v>
      </c>
      <c r="N461" s="57">
        <v>44439</v>
      </c>
      <c r="O461" t="s">
        <v>141</v>
      </c>
      <c r="P461">
        <v>101100</v>
      </c>
      <c r="Q461" t="s">
        <v>303</v>
      </c>
      <c r="R461">
        <v>200301</v>
      </c>
      <c r="S461"/>
      <c r="T461" t="s">
        <v>304</v>
      </c>
      <c r="U461"/>
      <c r="V461" t="s">
        <v>224</v>
      </c>
      <c r="W461">
        <v>1</v>
      </c>
      <c r="X461" t="s">
        <v>625</v>
      </c>
      <c r="Y461" t="s">
        <v>764</v>
      </c>
      <c r="Z461" t="s">
        <v>765</v>
      </c>
      <c r="AA461" t="s">
        <v>68</v>
      </c>
      <c r="AB461" t="s">
        <v>69</v>
      </c>
      <c r="AC461" t="s">
        <v>70</v>
      </c>
      <c r="AD461">
        <v>10</v>
      </c>
      <c r="AE461" t="s">
        <v>766</v>
      </c>
      <c r="AF461">
        <v>90.98</v>
      </c>
      <c r="AG461">
        <v>90.98</v>
      </c>
      <c r="AH461">
        <v>1004731850</v>
      </c>
      <c r="AI461">
        <v>800100</v>
      </c>
      <c r="AJ461" t="s">
        <v>629</v>
      </c>
      <c r="AK461" t="s">
        <v>708</v>
      </c>
      <c r="AL461" t="s">
        <v>72</v>
      </c>
      <c r="AM461" t="s">
        <v>73</v>
      </c>
      <c r="AN461" s="1"/>
      <c r="AO461" s="59">
        <f t="shared" si="40"/>
        <v>8</v>
      </c>
      <c r="AP461" s="59" t="str">
        <f>VLOOKUP(AO461,Data!J:K,2,0)</f>
        <v>Augustus</v>
      </c>
      <c r="AQ461" s="59">
        <f t="shared" si="41"/>
        <v>3</v>
      </c>
      <c r="AR461" s="60">
        <f t="shared" si="42"/>
        <v>2021</v>
      </c>
      <c r="AS461" s="60" t="str">
        <f>VLOOKUP(AD461,Data!D:E,2,0)</f>
        <v>Afval/Restafval</v>
      </c>
      <c r="AT461" s="61">
        <f>IF(X461="TON",IF(OR(LEFT(Z461,2)="TO",LEFT(Y461,2)="HA",Y461="TV ALG TON",Y461="AFVALBEL-TON",Y461="TANKW1-TON"),0,W461*1000),IF(OR(X461="KG",X461="LTR"),IF(OR(LEFT(Y461,2)="R ",LEFT(Y461,2)="HA",LEFT(Y461,2)="VK",LEFT(Z461,2)="TO"),0,W461),IF(X461="M3",VLOOKUP(Z461,Data!A:B,2,0)*W461,IF(AND(OR(X461="KEER",X461="STUK"),OR(LEFT(Y461,2)="LE",LEFT(Y461,2)="EL",LEFT(Y461,2)="LV")),VLOOKUP(Z461,Data!A:B,2,0)*W461,IF(X461="MAAND",IF(LEFT(Z461,2)="AB",IF(OR(LEFT(Y461,3)="AB ",LEFT(Y461,3)="ABW"),0,VLOOKUP(Z461,Data!A:B,2,0)*W461*VLOOKUP(AJ461,Data!G:H,2,0)*((N461-M461+1)/30.4)),0),0)))))</f>
        <v>297.20230263157896</v>
      </c>
      <c r="AU461" s="62">
        <f t="shared" si="43"/>
        <v>90.98</v>
      </c>
      <c r="AV461" s="62">
        <f t="shared" si="44"/>
        <v>0</v>
      </c>
      <c r="AW461" s="47" t="str">
        <f>IFERROR(VLOOKUP(AS461,Data!M:S,2,0),"nee")</f>
        <v>ja</v>
      </c>
      <c r="AX461" s="63">
        <f>IF(facturen[[#This Row],[TNO gecertificeerd]]="nee",0,VLOOKUP(AS461,Data!M:S,3,0)*(AT461/1000))</f>
        <v>0</v>
      </c>
      <c r="AY461" s="63">
        <f>IF(facturen[[#This Row],[TNO gecertificeerd]]="nee",0,VLOOKUP(AS461,Data!M:S,4,0)*AT461)</f>
        <v>14.860115131578949</v>
      </c>
      <c r="AZ461" s="63">
        <f>IF(facturen[[#This Row],[TNO gecertificeerd]]="nee",0,VLOOKUP(AS461,Data!M:S,5,0)*AT461)</f>
        <v>106.99282894736842</v>
      </c>
      <c r="BA461" s="63">
        <f>IF(facturen[[#This Row],[TNO gecertificeerd]]="nee",0,VLOOKUP(AS461,Data!M:S,6,0)*AT461)</f>
        <v>109.96485197368422</v>
      </c>
      <c r="BB461" s="63">
        <f>IF(facturen[[#This Row],[TNO gecertificeerd]]="nee",0,VLOOKUP(AS461,Data!M:S,7,0)*AT461)</f>
        <v>65.384506578947367</v>
      </c>
    </row>
    <row r="462" spans="1:54" x14ac:dyDescent="0.2">
      <c r="A462">
        <v>474431</v>
      </c>
      <c r="B462">
        <v>474482</v>
      </c>
      <c r="C462" t="s">
        <v>137</v>
      </c>
      <c r="D462" t="s">
        <v>257</v>
      </c>
      <c r="E462" t="s">
        <v>56</v>
      </c>
      <c r="F462">
        <v>1</v>
      </c>
      <c r="G462" t="s">
        <v>137</v>
      </c>
      <c r="H462" t="s">
        <v>138</v>
      </c>
      <c r="I462" t="s">
        <v>139</v>
      </c>
      <c r="J462" t="s">
        <v>90</v>
      </c>
      <c r="K462" t="s">
        <v>763</v>
      </c>
      <c r="L462" t="s">
        <v>450</v>
      </c>
      <c r="M462" s="57">
        <v>44440</v>
      </c>
      <c r="N462" s="57">
        <v>44469</v>
      </c>
      <c r="O462" t="s">
        <v>141</v>
      </c>
      <c r="P462">
        <v>101100</v>
      </c>
      <c r="Q462" t="s">
        <v>303</v>
      </c>
      <c r="R462">
        <v>200301</v>
      </c>
      <c r="S462"/>
      <c r="T462" t="s">
        <v>304</v>
      </c>
      <c r="U462"/>
      <c r="V462" t="s">
        <v>224</v>
      </c>
      <c r="W462">
        <v>1</v>
      </c>
      <c r="X462" t="s">
        <v>625</v>
      </c>
      <c r="Y462" t="s">
        <v>764</v>
      </c>
      <c r="Z462" t="s">
        <v>765</v>
      </c>
      <c r="AA462" t="s">
        <v>68</v>
      </c>
      <c r="AB462" t="s">
        <v>69</v>
      </c>
      <c r="AC462" t="s">
        <v>70</v>
      </c>
      <c r="AD462">
        <v>10</v>
      </c>
      <c r="AE462" t="s">
        <v>766</v>
      </c>
      <c r="AF462">
        <v>90.98</v>
      </c>
      <c r="AG462">
        <v>90.98</v>
      </c>
      <c r="AH462">
        <v>1004806489</v>
      </c>
      <c r="AI462">
        <v>800100</v>
      </c>
      <c r="AJ462" t="s">
        <v>629</v>
      </c>
      <c r="AK462" t="s">
        <v>709</v>
      </c>
      <c r="AL462" t="s">
        <v>72</v>
      </c>
      <c r="AM462" t="s">
        <v>73</v>
      </c>
      <c r="AN462" s="1"/>
      <c r="AO462" s="59">
        <f t="shared" si="40"/>
        <v>9</v>
      </c>
      <c r="AP462" s="59" t="str">
        <f>VLOOKUP(AO462,Data!J:K,2,0)</f>
        <v>September</v>
      </c>
      <c r="AQ462" s="59">
        <f t="shared" si="41"/>
        <v>3</v>
      </c>
      <c r="AR462" s="60">
        <f t="shared" si="42"/>
        <v>2021</v>
      </c>
      <c r="AS462" s="60" t="str">
        <f>VLOOKUP(AD462,Data!D:E,2,0)</f>
        <v>Afval/Restafval</v>
      </c>
      <c r="AT462" s="61">
        <f>IF(X462="TON",IF(OR(LEFT(Z462,2)="TO",LEFT(Y462,2)="HA",Y462="TV ALG TON",Y462="AFVALBEL-TON",Y462="TANKW1-TON"),0,W462*1000),IF(OR(X462="KG",X462="LTR"),IF(OR(LEFT(Y462,2)="R ",LEFT(Y462,2)="HA",LEFT(Y462,2)="VK",LEFT(Z462,2)="TO"),0,W462),IF(X462="M3",VLOOKUP(Z462,Data!A:B,2,0)*W462,IF(AND(OR(X462="KEER",X462="STUK"),OR(LEFT(Y462,2)="LE",LEFT(Y462,2)="EL",LEFT(Y462,2)="LV")),VLOOKUP(Z462,Data!A:B,2,0)*W462,IF(X462="MAAND",IF(LEFT(Z462,2)="AB",IF(OR(LEFT(Y462,3)="AB ",LEFT(Y462,3)="ABW"),0,VLOOKUP(Z462,Data!A:B,2,0)*W462*VLOOKUP(AJ462,Data!G:H,2,0)*((N462-M462+1)/30.4)),0),0)))))</f>
        <v>287.6151315789474</v>
      </c>
      <c r="AU462" s="62">
        <f t="shared" si="43"/>
        <v>90.98</v>
      </c>
      <c r="AV462" s="62">
        <f t="shared" si="44"/>
        <v>0</v>
      </c>
      <c r="AW462" s="47" t="str">
        <f>IFERROR(VLOOKUP(AS462,Data!M:S,2,0),"nee")</f>
        <v>ja</v>
      </c>
      <c r="AX462" s="63">
        <f>IF(facturen[[#This Row],[TNO gecertificeerd]]="nee",0,VLOOKUP(AS462,Data!M:S,3,0)*(AT462/1000))</f>
        <v>0</v>
      </c>
      <c r="AY462" s="63">
        <f>IF(facturen[[#This Row],[TNO gecertificeerd]]="nee",0,VLOOKUP(AS462,Data!M:S,4,0)*AT462)</f>
        <v>14.38075657894737</v>
      </c>
      <c r="AZ462" s="63">
        <f>IF(facturen[[#This Row],[TNO gecertificeerd]]="nee",0,VLOOKUP(AS462,Data!M:S,5,0)*AT462)</f>
        <v>103.54144736842106</v>
      </c>
      <c r="BA462" s="63">
        <f>IF(facturen[[#This Row],[TNO gecertificeerd]]="nee",0,VLOOKUP(AS462,Data!M:S,6,0)*AT462)</f>
        <v>106.41759868421053</v>
      </c>
      <c r="BB462" s="63">
        <f>IF(facturen[[#This Row],[TNO gecertificeerd]]="nee",0,VLOOKUP(AS462,Data!M:S,7,0)*AT462)</f>
        <v>63.275328947368429</v>
      </c>
    </row>
    <row r="463" spans="1:54" x14ac:dyDescent="0.2">
      <c r="A463">
        <v>474431</v>
      </c>
      <c r="B463">
        <v>474482</v>
      </c>
      <c r="C463" t="s">
        <v>137</v>
      </c>
      <c r="D463" t="s">
        <v>257</v>
      </c>
      <c r="E463" t="s">
        <v>56</v>
      </c>
      <c r="F463">
        <v>1</v>
      </c>
      <c r="G463" t="s">
        <v>137</v>
      </c>
      <c r="H463" t="s">
        <v>138</v>
      </c>
      <c r="I463" t="s">
        <v>139</v>
      </c>
      <c r="J463" t="s">
        <v>90</v>
      </c>
      <c r="K463" t="s">
        <v>763</v>
      </c>
      <c r="L463" t="s">
        <v>450</v>
      </c>
      <c r="M463" s="57">
        <v>44470</v>
      </c>
      <c r="N463" s="57">
        <v>44500</v>
      </c>
      <c r="O463" t="s">
        <v>141</v>
      </c>
      <c r="P463">
        <v>101100</v>
      </c>
      <c r="Q463" t="s">
        <v>303</v>
      </c>
      <c r="R463">
        <v>200301</v>
      </c>
      <c r="S463"/>
      <c r="T463" t="s">
        <v>304</v>
      </c>
      <c r="U463"/>
      <c r="V463" t="s">
        <v>224</v>
      </c>
      <c r="W463">
        <v>1</v>
      </c>
      <c r="X463" t="s">
        <v>625</v>
      </c>
      <c r="Y463" t="s">
        <v>764</v>
      </c>
      <c r="Z463" t="s">
        <v>765</v>
      </c>
      <c r="AA463" t="s">
        <v>68</v>
      </c>
      <c r="AB463" t="s">
        <v>69</v>
      </c>
      <c r="AC463" t="s">
        <v>70</v>
      </c>
      <c r="AD463">
        <v>10</v>
      </c>
      <c r="AE463" t="s">
        <v>766</v>
      </c>
      <c r="AF463">
        <v>90.98</v>
      </c>
      <c r="AG463">
        <v>90.98</v>
      </c>
      <c r="AH463">
        <v>1004921702</v>
      </c>
      <c r="AI463">
        <v>800100</v>
      </c>
      <c r="AJ463" t="s">
        <v>629</v>
      </c>
      <c r="AK463" t="s">
        <v>710</v>
      </c>
      <c r="AL463" t="s">
        <v>72</v>
      </c>
      <c r="AM463" t="s">
        <v>73</v>
      </c>
      <c r="AN463" s="1"/>
      <c r="AO463" s="59">
        <f t="shared" si="40"/>
        <v>10</v>
      </c>
      <c r="AP463" s="59" t="str">
        <f>VLOOKUP(AO463,Data!J:K,2,0)</f>
        <v>Oktober</v>
      </c>
      <c r="AQ463" s="59">
        <f t="shared" si="41"/>
        <v>4</v>
      </c>
      <c r="AR463" s="60">
        <f t="shared" si="42"/>
        <v>2021</v>
      </c>
      <c r="AS463" s="60" t="str">
        <f>VLOOKUP(AD463,Data!D:E,2,0)</f>
        <v>Afval/Restafval</v>
      </c>
      <c r="AT463" s="61">
        <f>IF(X463="TON",IF(OR(LEFT(Z463,2)="TO",LEFT(Y463,2)="HA",Y463="TV ALG TON",Y463="AFVALBEL-TON",Y463="TANKW1-TON"),0,W463*1000),IF(OR(X463="KG",X463="LTR"),IF(OR(LEFT(Y463,2)="R ",LEFT(Y463,2)="HA",LEFT(Y463,2)="VK",LEFT(Z463,2)="TO"),0,W463),IF(X463="M3",VLOOKUP(Z463,Data!A:B,2,0)*W463,IF(AND(OR(X463="KEER",X463="STUK"),OR(LEFT(Y463,2)="LE",LEFT(Y463,2)="EL",LEFT(Y463,2)="LV")),VLOOKUP(Z463,Data!A:B,2,0)*W463,IF(X463="MAAND",IF(LEFT(Z463,2)="AB",IF(OR(LEFT(Y463,3)="AB ",LEFT(Y463,3)="ABW"),0,VLOOKUP(Z463,Data!A:B,2,0)*W463*VLOOKUP(AJ463,Data!G:H,2,0)*((N463-M463+1)/30.4)),0),0)))))</f>
        <v>297.20230263157896</v>
      </c>
      <c r="AU463" s="62">
        <f t="shared" si="43"/>
        <v>90.98</v>
      </c>
      <c r="AV463" s="62">
        <f t="shared" si="44"/>
        <v>0</v>
      </c>
      <c r="AW463" s="47" t="str">
        <f>IFERROR(VLOOKUP(AS463,Data!M:S,2,0),"nee")</f>
        <v>ja</v>
      </c>
      <c r="AX463" s="63">
        <f>IF(facturen[[#This Row],[TNO gecertificeerd]]="nee",0,VLOOKUP(AS463,Data!M:S,3,0)*(AT463/1000))</f>
        <v>0</v>
      </c>
      <c r="AY463" s="63">
        <f>IF(facturen[[#This Row],[TNO gecertificeerd]]="nee",0,VLOOKUP(AS463,Data!M:S,4,0)*AT463)</f>
        <v>14.860115131578949</v>
      </c>
      <c r="AZ463" s="63">
        <f>IF(facturen[[#This Row],[TNO gecertificeerd]]="nee",0,VLOOKUP(AS463,Data!M:S,5,0)*AT463)</f>
        <v>106.99282894736842</v>
      </c>
      <c r="BA463" s="63">
        <f>IF(facturen[[#This Row],[TNO gecertificeerd]]="nee",0,VLOOKUP(AS463,Data!M:S,6,0)*AT463)</f>
        <v>109.96485197368422</v>
      </c>
      <c r="BB463" s="63">
        <f>IF(facturen[[#This Row],[TNO gecertificeerd]]="nee",0,VLOOKUP(AS463,Data!M:S,7,0)*AT463)</f>
        <v>65.384506578947367</v>
      </c>
    </row>
    <row r="464" spans="1:54" x14ac:dyDescent="0.2">
      <c r="A464">
        <v>474431</v>
      </c>
      <c r="B464">
        <v>474482</v>
      </c>
      <c r="C464" t="s">
        <v>137</v>
      </c>
      <c r="D464" t="s">
        <v>257</v>
      </c>
      <c r="E464" t="s">
        <v>56</v>
      </c>
      <c r="F464">
        <v>1</v>
      </c>
      <c r="G464" t="s">
        <v>137</v>
      </c>
      <c r="H464" t="s">
        <v>138</v>
      </c>
      <c r="I464" t="s">
        <v>139</v>
      </c>
      <c r="J464" t="s">
        <v>90</v>
      </c>
      <c r="K464" t="s">
        <v>763</v>
      </c>
      <c r="L464" t="s">
        <v>450</v>
      </c>
      <c r="M464" s="57">
        <v>44501</v>
      </c>
      <c r="N464" s="57">
        <v>44530</v>
      </c>
      <c r="O464" t="s">
        <v>141</v>
      </c>
      <c r="P464">
        <v>101100</v>
      </c>
      <c r="Q464" t="s">
        <v>303</v>
      </c>
      <c r="R464">
        <v>200301</v>
      </c>
      <c r="S464"/>
      <c r="T464" t="s">
        <v>304</v>
      </c>
      <c r="U464"/>
      <c r="V464" t="s">
        <v>224</v>
      </c>
      <c r="W464">
        <v>1</v>
      </c>
      <c r="X464" t="s">
        <v>625</v>
      </c>
      <c r="Y464" t="s">
        <v>764</v>
      </c>
      <c r="Z464" t="s">
        <v>765</v>
      </c>
      <c r="AA464" t="s">
        <v>68</v>
      </c>
      <c r="AB464" t="s">
        <v>69</v>
      </c>
      <c r="AC464" t="s">
        <v>70</v>
      </c>
      <c r="AD464">
        <v>10</v>
      </c>
      <c r="AE464" t="s">
        <v>766</v>
      </c>
      <c r="AF464">
        <v>90.98</v>
      </c>
      <c r="AG464">
        <v>90.98</v>
      </c>
      <c r="AH464">
        <v>1005004563</v>
      </c>
      <c r="AI464">
        <v>800100</v>
      </c>
      <c r="AJ464" t="s">
        <v>629</v>
      </c>
      <c r="AK464" t="s">
        <v>711</v>
      </c>
      <c r="AL464" t="s">
        <v>72</v>
      </c>
      <c r="AM464" t="s">
        <v>73</v>
      </c>
      <c r="AN464" s="1"/>
      <c r="AO464" s="59">
        <f t="shared" si="40"/>
        <v>11</v>
      </c>
      <c r="AP464" s="59" t="str">
        <f>VLOOKUP(AO464,Data!J:K,2,0)</f>
        <v>November</v>
      </c>
      <c r="AQ464" s="59">
        <f t="shared" si="41"/>
        <v>4</v>
      </c>
      <c r="AR464" s="60">
        <f t="shared" si="42"/>
        <v>2021</v>
      </c>
      <c r="AS464" s="60" t="str">
        <f>VLOOKUP(AD464,Data!D:E,2,0)</f>
        <v>Afval/Restafval</v>
      </c>
      <c r="AT464" s="61">
        <f>IF(X464="TON",IF(OR(LEFT(Z464,2)="TO",LEFT(Y464,2)="HA",Y464="TV ALG TON",Y464="AFVALBEL-TON",Y464="TANKW1-TON"),0,W464*1000),IF(OR(X464="KG",X464="LTR"),IF(OR(LEFT(Y464,2)="R ",LEFT(Y464,2)="HA",LEFT(Y464,2)="VK",LEFT(Z464,2)="TO"),0,W464),IF(X464="M3",VLOOKUP(Z464,Data!A:B,2,0)*W464,IF(AND(OR(X464="KEER",X464="STUK"),OR(LEFT(Y464,2)="LE",LEFT(Y464,2)="EL",LEFT(Y464,2)="LV")),VLOOKUP(Z464,Data!A:B,2,0)*W464,IF(X464="MAAND",IF(LEFT(Z464,2)="AB",IF(OR(LEFT(Y464,3)="AB ",LEFT(Y464,3)="ABW"),0,VLOOKUP(Z464,Data!A:B,2,0)*W464*VLOOKUP(AJ464,Data!G:H,2,0)*((N464-M464+1)/30.4)),0),0)))))</f>
        <v>287.6151315789474</v>
      </c>
      <c r="AU464" s="62">
        <f t="shared" si="43"/>
        <v>90.98</v>
      </c>
      <c r="AV464" s="62">
        <f t="shared" si="44"/>
        <v>0</v>
      </c>
      <c r="AW464" s="47" t="str">
        <f>IFERROR(VLOOKUP(AS464,Data!M:S,2,0),"nee")</f>
        <v>ja</v>
      </c>
      <c r="AX464" s="63">
        <f>IF(facturen[[#This Row],[TNO gecertificeerd]]="nee",0,VLOOKUP(AS464,Data!M:S,3,0)*(AT464/1000))</f>
        <v>0</v>
      </c>
      <c r="AY464" s="63">
        <f>IF(facturen[[#This Row],[TNO gecertificeerd]]="nee",0,VLOOKUP(AS464,Data!M:S,4,0)*AT464)</f>
        <v>14.38075657894737</v>
      </c>
      <c r="AZ464" s="63">
        <f>IF(facturen[[#This Row],[TNO gecertificeerd]]="nee",0,VLOOKUP(AS464,Data!M:S,5,0)*AT464)</f>
        <v>103.54144736842106</v>
      </c>
      <c r="BA464" s="63">
        <f>IF(facturen[[#This Row],[TNO gecertificeerd]]="nee",0,VLOOKUP(AS464,Data!M:S,6,0)*AT464)</f>
        <v>106.41759868421053</v>
      </c>
      <c r="BB464" s="63">
        <f>IF(facturen[[#This Row],[TNO gecertificeerd]]="nee",0,VLOOKUP(AS464,Data!M:S,7,0)*AT464)</f>
        <v>63.275328947368429</v>
      </c>
    </row>
    <row r="465" spans="1:54" x14ac:dyDescent="0.2">
      <c r="A465">
        <v>474431</v>
      </c>
      <c r="B465">
        <v>474482</v>
      </c>
      <c r="C465" t="s">
        <v>137</v>
      </c>
      <c r="D465" t="s">
        <v>257</v>
      </c>
      <c r="E465" t="s">
        <v>56</v>
      </c>
      <c r="F465">
        <v>1</v>
      </c>
      <c r="G465" t="s">
        <v>137</v>
      </c>
      <c r="H465" t="s">
        <v>138</v>
      </c>
      <c r="I465" t="s">
        <v>139</v>
      </c>
      <c r="J465" t="s">
        <v>90</v>
      </c>
      <c r="K465" t="s">
        <v>763</v>
      </c>
      <c r="L465" t="s">
        <v>450</v>
      </c>
      <c r="M465" s="57">
        <v>44531</v>
      </c>
      <c r="N465" s="57">
        <v>44561</v>
      </c>
      <c r="O465" t="s">
        <v>141</v>
      </c>
      <c r="P465">
        <v>101100</v>
      </c>
      <c r="Q465" t="s">
        <v>303</v>
      </c>
      <c r="R465">
        <v>200301</v>
      </c>
      <c r="S465"/>
      <c r="T465" t="s">
        <v>304</v>
      </c>
      <c r="U465"/>
      <c r="V465" t="s">
        <v>224</v>
      </c>
      <c r="W465">
        <v>1</v>
      </c>
      <c r="X465" t="s">
        <v>625</v>
      </c>
      <c r="Y465" t="s">
        <v>764</v>
      </c>
      <c r="Z465" t="s">
        <v>765</v>
      </c>
      <c r="AA465" t="s">
        <v>68</v>
      </c>
      <c r="AB465" t="s">
        <v>69</v>
      </c>
      <c r="AC465" t="s">
        <v>70</v>
      </c>
      <c r="AD465">
        <v>10</v>
      </c>
      <c r="AE465" t="s">
        <v>766</v>
      </c>
      <c r="AF465">
        <v>90.98</v>
      </c>
      <c r="AG465">
        <v>90.98</v>
      </c>
      <c r="AH465">
        <v>1005092394</v>
      </c>
      <c r="AI465">
        <v>800100</v>
      </c>
      <c r="AJ465" t="s">
        <v>629</v>
      </c>
      <c r="AK465" t="s">
        <v>712</v>
      </c>
      <c r="AL465" t="s">
        <v>72</v>
      </c>
      <c r="AM465" t="s">
        <v>73</v>
      </c>
      <c r="AN465" s="1"/>
      <c r="AO465" s="59">
        <f t="shared" si="40"/>
        <v>12</v>
      </c>
      <c r="AP465" s="59" t="str">
        <f>VLOOKUP(AO465,Data!J:K,2,0)</f>
        <v>December</v>
      </c>
      <c r="AQ465" s="59">
        <f t="shared" si="41"/>
        <v>4</v>
      </c>
      <c r="AR465" s="60">
        <f t="shared" si="42"/>
        <v>2021</v>
      </c>
      <c r="AS465" s="60" t="str">
        <f>VLOOKUP(AD465,Data!D:E,2,0)</f>
        <v>Afval/Restafval</v>
      </c>
      <c r="AT465" s="61">
        <f>IF(X465="TON",IF(OR(LEFT(Z465,2)="TO",LEFT(Y465,2)="HA",Y465="TV ALG TON",Y465="AFVALBEL-TON",Y465="TANKW1-TON"),0,W465*1000),IF(OR(X465="KG",X465="LTR"),IF(OR(LEFT(Y465,2)="R ",LEFT(Y465,2)="HA",LEFT(Y465,2)="VK",LEFT(Z465,2)="TO"),0,W465),IF(X465="M3",VLOOKUP(Z465,Data!A:B,2,0)*W465,IF(AND(OR(X465="KEER",X465="STUK"),OR(LEFT(Y465,2)="LE",LEFT(Y465,2)="EL",LEFT(Y465,2)="LV")),VLOOKUP(Z465,Data!A:B,2,0)*W465,IF(X465="MAAND",IF(LEFT(Z465,2)="AB",IF(OR(LEFT(Y465,3)="AB ",LEFT(Y465,3)="ABW"),0,VLOOKUP(Z465,Data!A:B,2,0)*W465*VLOOKUP(AJ465,Data!G:H,2,0)*((N465-M465+1)/30.4)),0),0)))))</f>
        <v>297.20230263157896</v>
      </c>
      <c r="AU465" s="62">
        <f t="shared" si="43"/>
        <v>90.98</v>
      </c>
      <c r="AV465" s="62">
        <f t="shared" si="44"/>
        <v>0</v>
      </c>
      <c r="AW465" s="47" t="str">
        <f>IFERROR(VLOOKUP(AS465,Data!M:S,2,0),"nee")</f>
        <v>ja</v>
      </c>
      <c r="AX465" s="63">
        <f>IF(facturen[[#This Row],[TNO gecertificeerd]]="nee",0,VLOOKUP(AS465,Data!M:S,3,0)*(AT465/1000))</f>
        <v>0</v>
      </c>
      <c r="AY465" s="63">
        <f>IF(facturen[[#This Row],[TNO gecertificeerd]]="nee",0,VLOOKUP(AS465,Data!M:S,4,0)*AT465)</f>
        <v>14.860115131578949</v>
      </c>
      <c r="AZ465" s="63">
        <f>IF(facturen[[#This Row],[TNO gecertificeerd]]="nee",0,VLOOKUP(AS465,Data!M:S,5,0)*AT465)</f>
        <v>106.99282894736842</v>
      </c>
      <c r="BA465" s="63">
        <f>IF(facturen[[#This Row],[TNO gecertificeerd]]="nee",0,VLOOKUP(AS465,Data!M:S,6,0)*AT465)</f>
        <v>109.96485197368422</v>
      </c>
      <c r="BB465" s="63">
        <f>IF(facturen[[#This Row],[TNO gecertificeerd]]="nee",0,VLOOKUP(AS465,Data!M:S,7,0)*AT465)</f>
        <v>65.384506578947367</v>
      </c>
    </row>
    <row r="466" spans="1:54" x14ac:dyDescent="0.2">
      <c r="A466">
        <v>474431</v>
      </c>
      <c r="B466">
        <v>474482</v>
      </c>
      <c r="C466" t="s">
        <v>137</v>
      </c>
      <c r="D466" t="s">
        <v>257</v>
      </c>
      <c r="E466" t="s">
        <v>56</v>
      </c>
      <c r="F466">
        <v>1</v>
      </c>
      <c r="G466" t="s">
        <v>137</v>
      </c>
      <c r="H466" t="s">
        <v>138</v>
      </c>
      <c r="I466" t="s">
        <v>139</v>
      </c>
      <c r="J466" t="s">
        <v>90</v>
      </c>
      <c r="K466" t="s">
        <v>763</v>
      </c>
      <c r="L466" t="s">
        <v>450</v>
      </c>
      <c r="M466" s="57">
        <v>44197</v>
      </c>
      <c r="N466" s="57">
        <v>44227</v>
      </c>
      <c r="O466" t="s">
        <v>141</v>
      </c>
      <c r="P466">
        <v>101100</v>
      </c>
      <c r="Q466" t="s">
        <v>303</v>
      </c>
      <c r="R466">
        <v>200301</v>
      </c>
      <c r="S466"/>
      <c r="T466" t="s">
        <v>304</v>
      </c>
      <c r="U466"/>
      <c r="V466" t="s">
        <v>224</v>
      </c>
      <c r="W466">
        <v>1</v>
      </c>
      <c r="X466" t="s">
        <v>625</v>
      </c>
      <c r="Y466" t="s">
        <v>764</v>
      </c>
      <c r="Z466" t="s">
        <v>765</v>
      </c>
      <c r="AA466" t="s">
        <v>68</v>
      </c>
      <c r="AB466" t="s">
        <v>69</v>
      </c>
      <c r="AC466" t="s">
        <v>70</v>
      </c>
      <c r="AD466">
        <v>10</v>
      </c>
      <c r="AE466" t="s">
        <v>766</v>
      </c>
      <c r="AF466">
        <v>46.16</v>
      </c>
      <c r="AG466">
        <v>46.16</v>
      </c>
      <c r="AH466">
        <v>1004195045</v>
      </c>
      <c r="AI466">
        <v>800100</v>
      </c>
      <c r="AJ466" t="s">
        <v>735</v>
      </c>
      <c r="AK466" t="s">
        <v>441</v>
      </c>
      <c r="AL466" t="s">
        <v>72</v>
      </c>
      <c r="AM466" t="s">
        <v>73</v>
      </c>
      <c r="AN466" s="1"/>
      <c r="AO466" s="59">
        <f t="shared" si="40"/>
        <v>1</v>
      </c>
      <c r="AP466" s="59" t="str">
        <f>VLOOKUP(AO466,Data!J:K,2,0)</f>
        <v>Januari</v>
      </c>
      <c r="AQ466" s="59">
        <f t="shared" si="41"/>
        <v>1</v>
      </c>
      <c r="AR466" s="60">
        <f t="shared" si="42"/>
        <v>2021</v>
      </c>
      <c r="AS466" s="60" t="str">
        <f>VLOOKUP(AD466,Data!D:E,2,0)</f>
        <v>Afval/Restafval</v>
      </c>
      <c r="AT466" s="61">
        <f>IF(X466="TON",IF(OR(LEFT(Z466,2)="TO",LEFT(Y466,2)="HA",Y466="TV ALG TON",Y466="AFVALBEL-TON",Y466="TANKW1-TON"),0,W466*1000),IF(OR(X466="KG",X466="LTR"),IF(OR(LEFT(Y466,2)="R ",LEFT(Y466,2)="HA",LEFT(Y466,2)="VK",LEFT(Z466,2)="TO"),0,W466),IF(X466="M3",VLOOKUP(Z466,Data!A:B,2,0)*W466,IF(AND(OR(X466="KEER",X466="STUK"),OR(LEFT(Y466,2)="LE",LEFT(Y466,2)="EL",LEFT(Y466,2)="LV")),VLOOKUP(Z466,Data!A:B,2,0)*W466,IF(X466="MAAND",IF(LEFT(Z466,2)="AB",IF(OR(LEFT(Y466,3)="AB ",LEFT(Y466,3)="ABW"),0,VLOOKUP(Z466,Data!A:B,2,0)*W466*VLOOKUP(AJ466,Data!G:H,2,0)*((N466-M466+1)/30.4)),0),0)))))</f>
        <v>148.25953947368421</v>
      </c>
      <c r="AU466" s="62">
        <f t="shared" si="43"/>
        <v>46.16</v>
      </c>
      <c r="AV466" s="62">
        <f t="shared" si="44"/>
        <v>0</v>
      </c>
      <c r="AW466" s="47" t="str">
        <f>IFERROR(VLOOKUP(AS466,Data!M:S,2,0),"nee")</f>
        <v>ja</v>
      </c>
      <c r="AX466" s="63">
        <f>IF(facturen[[#This Row],[TNO gecertificeerd]]="nee",0,VLOOKUP(AS466,Data!M:S,3,0)*(AT466/1000))</f>
        <v>0</v>
      </c>
      <c r="AY466" s="63">
        <f>IF(facturen[[#This Row],[TNO gecertificeerd]]="nee",0,VLOOKUP(AS466,Data!M:S,4,0)*AT466)</f>
        <v>7.412976973684211</v>
      </c>
      <c r="AZ466" s="63">
        <f>IF(facturen[[#This Row],[TNO gecertificeerd]]="nee",0,VLOOKUP(AS466,Data!M:S,5,0)*AT466)</f>
        <v>53.373434210526312</v>
      </c>
      <c r="BA466" s="63">
        <f>IF(facturen[[#This Row],[TNO gecertificeerd]]="nee",0,VLOOKUP(AS466,Data!M:S,6,0)*AT466)</f>
        <v>54.85602960526316</v>
      </c>
      <c r="BB466" s="63">
        <f>IF(facturen[[#This Row],[TNO gecertificeerd]]="nee",0,VLOOKUP(AS466,Data!M:S,7,0)*AT466)</f>
        <v>32.617098684210525</v>
      </c>
    </row>
    <row r="467" spans="1:54" x14ac:dyDescent="0.2">
      <c r="A467">
        <v>474431</v>
      </c>
      <c r="B467">
        <v>474482</v>
      </c>
      <c r="C467" t="s">
        <v>137</v>
      </c>
      <c r="D467" t="s">
        <v>257</v>
      </c>
      <c r="E467" t="s">
        <v>56</v>
      </c>
      <c r="F467">
        <v>1</v>
      </c>
      <c r="G467" t="s">
        <v>137</v>
      </c>
      <c r="H467" t="s">
        <v>138</v>
      </c>
      <c r="I467" t="s">
        <v>139</v>
      </c>
      <c r="J467" t="s">
        <v>90</v>
      </c>
      <c r="K467" t="s">
        <v>763</v>
      </c>
      <c r="L467" t="s">
        <v>450</v>
      </c>
      <c r="M467" s="57">
        <v>44228</v>
      </c>
      <c r="N467" s="57">
        <v>44255</v>
      </c>
      <c r="O467" t="s">
        <v>141</v>
      </c>
      <c r="P467">
        <v>101100</v>
      </c>
      <c r="Q467" t="s">
        <v>303</v>
      </c>
      <c r="R467">
        <v>200301</v>
      </c>
      <c r="S467"/>
      <c r="T467" t="s">
        <v>304</v>
      </c>
      <c r="U467"/>
      <c r="V467" t="s">
        <v>224</v>
      </c>
      <c r="W467">
        <v>1</v>
      </c>
      <c r="X467" t="s">
        <v>625</v>
      </c>
      <c r="Y467" t="s">
        <v>764</v>
      </c>
      <c r="Z467" t="s">
        <v>765</v>
      </c>
      <c r="AA467" t="s">
        <v>68</v>
      </c>
      <c r="AB467" t="s">
        <v>69</v>
      </c>
      <c r="AC467" t="s">
        <v>70</v>
      </c>
      <c r="AD467">
        <v>10</v>
      </c>
      <c r="AE467" t="s">
        <v>766</v>
      </c>
      <c r="AF467">
        <v>46.16</v>
      </c>
      <c r="AG467">
        <v>46.16</v>
      </c>
      <c r="AH467">
        <v>1004248111</v>
      </c>
      <c r="AI467">
        <v>800100</v>
      </c>
      <c r="AJ467" t="s">
        <v>735</v>
      </c>
      <c r="AK467" t="s">
        <v>708</v>
      </c>
      <c r="AL467" t="s">
        <v>72</v>
      </c>
      <c r="AM467" t="s">
        <v>73</v>
      </c>
      <c r="AN467" s="1"/>
      <c r="AO467" s="59">
        <f t="shared" si="40"/>
        <v>2</v>
      </c>
      <c r="AP467" s="59" t="str">
        <f>VLOOKUP(AO467,Data!J:K,2,0)</f>
        <v>Februari</v>
      </c>
      <c r="AQ467" s="59">
        <f t="shared" si="41"/>
        <v>1</v>
      </c>
      <c r="AR467" s="60">
        <f t="shared" si="42"/>
        <v>2021</v>
      </c>
      <c r="AS467" s="60" t="str">
        <f>VLOOKUP(AD467,Data!D:E,2,0)</f>
        <v>Afval/Restafval</v>
      </c>
      <c r="AT467" s="61">
        <f>IF(X467="TON",IF(OR(LEFT(Z467,2)="TO",LEFT(Y467,2)="HA",Y467="TV ALG TON",Y467="AFVALBEL-TON",Y467="TANKW1-TON"),0,W467*1000),IF(OR(X467="KG",X467="LTR"),IF(OR(LEFT(Y467,2)="R ",LEFT(Y467,2)="HA",LEFT(Y467,2)="VK",LEFT(Z467,2)="TO"),0,W467),IF(X467="M3",VLOOKUP(Z467,Data!A:B,2,0)*W467,IF(AND(OR(X467="KEER",X467="STUK"),OR(LEFT(Y467,2)="LE",LEFT(Y467,2)="EL",LEFT(Y467,2)="LV")),VLOOKUP(Z467,Data!A:B,2,0)*W467,IF(X467="MAAND",IF(LEFT(Z467,2)="AB",IF(OR(LEFT(Y467,3)="AB ",LEFT(Y467,3)="ABW"),0,VLOOKUP(Z467,Data!A:B,2,0)*W467*VLOOKUP(AJ467,Data!G:H,2,0)*((N467-M467+1)/30.4)),0),0)))))</f>
        <v>133.91184210526316</v>
      </c>
      <c r="AU467" s="62">
        <f t="shared" si="43"/>
        <v>46.16</v>
      </c>
      <c r="AV467" s="62">
        <f t="shared" si="44"/>
        <v>0</v>
      </c>
      <c r="AW467" s="47" t="str">
        <f>IFERROR(VLOOKUP(AS467,Data!M:S,2,0),"nee")</f>
        <v>ja</v>
      </c>
      <c r="AX467" s="63">
        <f>IF(facturen[[#This Row],[TNO gecertificeerd]]="nee",0,VLOOKUP(AS467,Data!M:S,3,0)*(AT467/1000))</f>
        <v>0</v>
      </c>
      <c r="AY467" s="63">
        <f>IF(facturen[[#This Row],[TNO gecertificeerd]]="nee",0,VLOOKUP(AS467,Data!M:S,4,0)*AT467)</f>
        <v>6.6955921052631586</v>
      </c>
      <c r="AZ467" s="63">
        <f>IF(facturen[[#This Row],[TNO gecertificeerd]]="nee",0,VLOOKUP(AS467,Data!M:S,5,0)*AT467)</f>
        <v>48.208263157894734</v>
      </c>
      <c r="BA467" s="63">
        <f>IF(facturen[[#This Row],[TNO gecertificeerd]]="nee",0,VLOOKUP(AS467,Data!M:S,6,0)*AT467)</f>
        <v>49.547381578947366</v>
      </c>
      <c r="BB467" s="63">
        <f>IF(facturen[[#This Row],[TNO gecertificeerd]]="nee",0,VLOOKUP(AS467,Data!M:S,7,0)*AT467)</f>
        <v>29.460605263157895</v>
      </c>
    </row>
    <row r="468" spans="1:54" x14ac:dyDescent="0.2">
      <c r="A468">
        <v>474431</v>
      </c>
      <c r="B468">
        <v>474482</v>
      </c>
      <c r="C468" t="s">
        <v>137</v>
      </c>
      <c r="D468" t="s">
        <v>257</v>
      </c>
      <c r="E468" t="s">
        <v>56</v>
      </c>
      <c r="F468">
        <v>1</v>
      </c>
      <c r="G468" t="s">
        <v>137</v>
      </c>
      <c r="H468" t="s">
        <v>138</v>
      </c>
      <c r="I468" t="s">
        <v>139</v>
      </c>
      <c r="J468" t="s">
        <v>90</v>
      </c>
      <c r="K468" t="s">
        <v>763</v>
      </c>
      <c r="L468" t="s">
        <v>450</v>
      </c>
      <c r="M468" s="57">
        <v>44256</v>
      </c>
      <c r="N468" s="57">
        <v>44286</v>
      </c>
      <c r="O468" t="s">
        <v>141</v>
      </c>
      <c r="P468">
        <v>101100</v>
      </c>
      <c r="Q468" t="s">
        <v>303</v>
      </c>
      <c r="R468">
        <v>200301</v>
      </c>
      <c r="S468"/>
      <c r="T468" t="s">
        <v>304</v>
      </c>
      <c r="U468"/>
      <c r="V468" t="s">
        <v>224</v>
      </c>
      <c r="W468">
        <v>1</v>
      </c>
      <c r="X468" t="s">
        <v>625</v>
      </c>
      <c r="Y468" t="s">
        <v>764</v>
      </c>
      <c r="Z468" t="s">
        <v>765</v>
      </c>
      <c r="AA468" t="s">
        <v>68</v>
      </c>
      <c r="AB468" t="s">
        <v>69</v>
      </c>
      <c r="AC468" t="s">
        <v>70</v>
      </c>
      <c r="AD468">
        <v>10</v>
      </c>
      <c r="AE468" t="s">
        <v>766</v>
      </c>
      <c r="AF468">
        <v>46.16</v>
      </c>
      <c r="AG468">
        <v>46.16</v>
      </c>
      <c r="AH468">
        <v>1004318104</v>
      </c>
      <c r="AI468">
        <v>800100</v>
      </c>
      <c r="AJ468" t="s">
        <v>735</v>
      </c>
      <c r="AK468" t="s">
        <v>709</v>
      </c>
      <c r="AL468" t="s">
        <v>72</v>
      </c>
      <c r="AM468" t="s">
        <v>73</v>
      </c>
      <c r="AN468" s="1"/>
      <c r="AO468" s="59">
        <f t="shared" si="40"/>
        <v>3</v>
      </c>
      <c r="AP468" s="59" t="str">
        <f>VLOOKUP(AO468,Data!J:K,2,0)</f>
        <v>Maart</v>
      </c>
      <c r="AQ468" s="59">
        <f t="shared" si="41"/>
        <v>1</v>
      </c>
      <c r="AR468" s="60">
        <f t="shared" si="42"/>
        <v>2021</v>
      </c>
      <c r="AS468" s="60" t="str">
        <f>VLOOKUP(AD468,Data!D:E,2,0)</f>
        <v>Afval/Restafval</v>
      </c>
      <c r="AT468" s="61">
        <f>IF(X468="TON",IF(OR(LEFT(Z468,2)="TO",LEFT(Y468,2)="HA",Y468="TV ALG TON",Y468="AFVALBEL-TON",Y468="TANKW1-TON"),0,W468*1000),IF(OR(X468="KG",X468="LTR"),IF(OR(LEFT(Y468,2)="R ",LEFT(Y468,2)="HA",LEFT(Y468,2)="VK",LEFT(Z468,2)="TO"),0,W468),IF(X468="M3",VLOOKUP(Z468,Data!A:B,2,0)*W468,IF(AND(OR(X468="KEER",X468="STUK"),OR(LEFT(Y468,2)="LE",LEFT(Y468,2)="EL",LEFT(Y468,2)="LV")),VLOOKUP(Z468,Data!A:B,2,0)*W468,IF(X468="MAAND",IF(LEFT(Z468,2)="AB",IF(OR(LEFT(Y468,3)="AB ",LEFT(Y468,3)="ABW"),0,VLOOKUP(Z468,Data!A:B,2,0)*W468*VLOOKUP(AJ468,Data!G:H,2,0)*((N468-M468+1)/30.4)),0),0)))))</f>
        <v>148.25953947368421</v>
      </c>
      <c r="AU468" s="62">
        <f t="shared" si="43"/>
        <v>46.16</v>
      </c>
      <c r="AV468" s="62">
        <f t="shared" si="44"/>
        <v>0</v>
      </c>
      <c r="AW468" s="47" t="str">
        <f>IFERROR(VLOOKUP(AS468,Data!M:S,2,0),"nee")</f>
        <v>ja</v>
      </c>
      <c r="AX468" s="63">
        <f>IF(facturen[[#This Row],[TNO gecertificeerd]]="nee",0,VLOOKUP(AS468,Data!M:S,3,0)*(AT468/1000))</f>
        <v>0</v>
      </c>
      <c r="AY468" s="63">
        <f>IF(facturen[[#This Row],[TNO gecertificeerd]]="nee",0,VLOOKUP(AS468,Data!M:S,4,0)*AT468)</f>
        <v>7.412976973684211</v>
      </c>
      <c r="AZ468" s="63">
        <f>IF(facturen[[#This Row],[TNO gecertificeerd]]="nee",0,VLOOKUP(AS468,Data!M:S,5,0)*AT468)</f>
        <v>53.373434210526312</v>
      </c>
      <c r="BA468" s="63">
        <f>IF(facturen[[#This Row],[TNO gecertificeerd]]="nee",0,VLOOKUP(AS468,Data!M:S,6,0)*AT468)</f>
        <v>54.85602960526316</v>
      </c>
      <c r="BB468" s="63">
        <f>IF(facturen[[#This Row],[TNO gecertificeerd]]="nee",0,VLOOKUP(AS468,Data!M:S,7,0)*AT468)</f>
        <v>32.617098684210525</v>
      </c>
    </row>
    <row r="469" spans="1:54" x14ac:dyDescent="0.2">
      <c r="A469">
        <v>474431</v>
      </c>
      <c r="B469">
        <v>474482</v>
      </c>
      <c r="C469" t="s">
        <v>137</v>
      </c>
      <c r="D469" t="s">
        <v>257</v>
      </c>
      <c r="E469" t="s">
        <v>56</v>
      </c>
      <c r="F469">
        <v>1</v>
      </c>
      <c r="G469" t="s">
        <v>137</v>
      </c>
      <c r="H469" t="s">
        <v>138</v>
      </c>
      <c r="I469" t="s">
        <v>139</v>
      </c>
      <c r="J469" t="s">
        <v>90</v>
      </c>
      <c r="K469" t="s">
        <v>763</v>
      </c>
      <c r="L469" t="s">
        <v>450</v>
      </c>
      <c r="M469" s="57">
        <v>44287</v>
      </c>
      <c r="N469" s="57">
        <v>44316</v>
      </c>
      <c r="O469" t="s">
        <v>141</v>
      </c>
      <c r="P469">
        <v>101100</v>
      </c>
      <c r="Q469" t="s">
        <v>303</v>
      </c>
      <c r="R469">
        <v>200301</v>
      </c>
      <c r="S469"/>
      <c r="T469" t="s">
        <v>304</v>
      </c>
      <c r="U469"/>
      <c r="V469" t="s">
        <v>224</v>
      </c>
      <c r="W469">
        <v>1</v>
      </c>
      <c r="X469" t="s">
        <v>625</v>
      </c>
      <c r="Y469" t="s">
        <v>764</v>
      </c>
      <c r="Z469" t="s">
        <v>765</v>
      </c>
      <c r="AA469" t="s">
        <v>68</v>
      </c>
      <c r="AB469" t="s">
        <v>69</v>
      </c>
      <c r="AC469" t="s">
        <v>70</v>
      </c>
      <c r="AD469">
        <v>10</v>
      </c>
      <c r="AE469" t="s">
        <v>766</v>
      </c>
      <c r="AF469">
        <v>46.16</v>
      </c>
      <c r="AG469">
        <v>46.16</v>
      </c>
      <c r="AH469">
        <v>1004429006</v>
      </c>
      <c r="AI469">
        <v>800100</v>
      </c>
      <c r="AJ469" t="s">
        <v>735</v>
      </c>
      <c r="AK469" t="s">
        <v>710</v>
      </c>
      <c r="AL469" t="s">
        <v>72</v>
      </c>
      <c r="AM469" t="s">
        <v>73</v>
      </c>
      <c r="AN469" s="1"/>
      <c r="AO469" s="59">
        <f t="shared" si="40"/>
        <v>4</v>
      </c>
      <c r="AP469" s="59" t="str">
        <f>VLOOKUP(AO469,Data!J:K,2,0)</f>
        <v>April</v>
      </c>
      <c r="AQ469" s="59">
        <f t="shared" si="41"/>
        <v>2</v>
      </c>
      <c r="AR469" s="60">
        <f t="shared" si="42"/>
        <v>2021</v>
      </c>
      <c r="AS469" s="60" t="str">
        <f>VLOOKUP(AD469,Data!D:E,2,0)</f>
        <v>Afval/Restafval</v>
      </c>
      <c r="AT469" s="61">
        <f>IF(X469="TON",IF(OR(LEFT(Z469,2)="TO",LEFT(Y469,2)="HA",Y469="TV ALG TON",Y469="AFVALBEL-TON",Y469="TANKW1-TON"),0,W469*1000),IF(OR(X469="KG",X469="LTR"),IF(OR(LEFT(Y469,2)="R ",LEFT(Y469,2)="HA",LEFT(Y469,2)="VK",LEFT(Z469,2)="TO"),0,W469),IF(X469="M3",VLOOKUP(Z469,Data!A:B,2,0)*W469,IF(AND(OR(X469="KEER",X469="STUK"),OR(LEFT(Y469,2)="LE",LEFT(Y469,2)="EL",LEFT(Y469,2)="LV")),VLOOKUP(Z469,Data!A:B,2,0)*W469,IF(X469="MAAND",IF(LEFT(Z469,2)="AB",IF(OR(LEFT(Y469,3)="AB ",LEFT(Y469,3)="ABW"),0,VLOOKUP(Z469,Data!A:B,2,0)*W469*VLOOKUP(AJ469,Data!G:H,2,0)*((N469-M469+1)/30.4)),0),0)))))</f>
        <v>143.47697368421052</v>
      </c>
      <c r="AU469" s="62">
        <f t="shared" si="43"/>
        <v>46.16</v>
      </c>
      <c r="AV469" s="62">
        <f t="shared" si="44"/>
        <v>0</v>
      </c>
      <c r="AW469" s="47" t="str">
        <f>IFERROR(VLOOKUP(AS469,Data!M:S,2,0),"nee")</f>
        <v>ja</v>
      </c>
      <c r="AX469" s="63">
        <f>IF(facturen[[#This Row],[TNO gecertificeerd]]="nee",0,VLOOKUP(AS469,Data!M:S,3,0)*(AT469/1000))</f>
        <v>0</v>
      </c>
      <c r="AY469" s="63">
        <f>IF(facturen[[#This Row],[TNO gecertificeerd]]="nee",0,VLOOKUP(AS469,Data!M:S,4,0)*AT469)</f>
        <v>7.173848684210526</v>
      </c>
      <c r="AZ469" s="63">
        <f>IF(facturen[[#This Row],[TNO gecertificeerd]]="nee",0,VLOOKUP(AS469,Data!M:S,5,0)*AT469)</f>
        <v>51.651710526315789</v>
      </c>
      <c r="BA469" s="63">
        <f>IF(facturen[[#This Row],[TNO gecertificeerd]]="nee",0,VLOOKUP(AS469,Data!M:S,6,0)*AT469)</f>
        <v>53.086480263157895</v>
      </c>
      <c r="BB469" s="63">
        <f>IF(facturen[[#This Row],[TNO gecertificeerd]]="nee",0,VLOOKUP(AS469,Data!M:S,7,0)*AT469)</f>
        <v>31.564934210526314</v>
      </c>
    </row>
    <row r="470" spans="1:54" x14ac:dyDescent="0.2">
      <c r="A470">
        <v>474431</v>
      </c>
      <c r="B470">
        <v>474482</v>
      </c>
      <c r="C470" t="s">
        <v>137</v>
      </c>
      <c r="D470" t="s">
        <v>257</v>
      </c>
      <c r="E470" t="s">
        <v>56</v>
      </c>
      <c r="F470">
        <v>1</v>
      </c>
      <c r="G470" t="s">
        <v>137</v>
      </c>
      <c r="H470" t="s">
        <v>138</v>
      </c>
      <c r="I470" t="s">
        <v>139</v>
      </c>
      <c r="J470" t="s">
        <v>90</v>
      </c>
      <c r="K470" t="s">
        <v>763</v>
      </c>
      <c r="L470" t="s">
        <v>450</v>
      </c>
      <c r="M470" s="57">
        <v>44317</v>
      </c>
      <c r="N470" s="57">
        <v>44347</v>
      </c>
      <c r="O470" t="s">
        <v>141</v>
      </c>
      <c r="P470">
        <v>101100</v>
      </c>
      <c r="Q470" t="s">
        <v>303</v>
      </c>
      <c r="R470">
        <v>200301</v>
      </c>
      <c r="S470"/>
      <c r="T470" t="s">
        <v>304</v>
      </c>
      <c r="U470"/>
      <c r="V470" t="s">
        <v>224</v>
      </c>
      <c r="W470">
        <v>1</v>
      </c>
      <c r="X470" t="s">
        <v>625</v>
      </c>
      <c r="Y470" t="s">
        <v>764</v>
      </c>
      <c r="Z470" t="s">
        <v>765</v>
      </c>
      <c r="AA470" t="s">
        <v>68</v>
      </c>
      <c r="AB470" t="s">
        <v>69</v>
      </c>
      <c r="AC470" t="s">
        <v>70</v>
      </c>
      <c r="AD470">
        <v>10</v>
      </c>
      <c r="AE470" t="s">
        <v>766</v>
      </c>
      <c r="AF470">
        <v>46.16</v>
      </c>
      <c r="AG470">
        <v>46.16</v>
      </c>
      <c r="AH470">
        <v>1004493829</v>
      </c>
      <c r="AI470">
        <v>800100</v>
      </c>
      <c r="AJ470" t="s">
        <v>735</v>
      </c>
      <c r="AK470" t="s">
        <v>711</v>
      </c>
      <c r="AL470" t="s">
        <v>72</v>
      </c>
      <c r="AM470" t="s">
        <v>73</v>
      </c>
      <c r="AN470" s="1"/>
      <c r="AO470" s="59">
        <f t="shared" si="40"/>
        <v>5</v>
      </c>
      <c r="AP470" s="59" t="str">
        <f>VLOOKUP(AO470,Data!J:K,2,0)</f>
        <v>Mei</v>
      </c>
      <c r="AQ470" s="59">
        <f t="shared" si="41"/>
        <v>2</v>
      </c>
      <c r="AR470" s="60">
        <f t="shared" si="42"/>
        <v>2021</v>
      </c>
      <c r="AS470" s="60" t="str">
        <f>VLOOKUP(AD470,Data!D:E,2,0)</f>
        <v>Afval/Restafval</v>
      </c>
      <c r="AT470" s="61">
        <f>IF(X470="TON",IF(OR(LEFT(Z470,2)="TO",LEFT(Y470,2)="HA",Y470="TV ALG TON",Y470="AFVALBEL-TON",Y470="TANKW1-TON"),0,W470*1000),IF(OR(X470="KG",X470="LTR"),IF(OR(LEFT(Y470,2)="R ",LEFT(Y470,2)="HA",LEFT(Y470,2)="VK",LEFT(Z470,2)="TO"),0,W470),IF(X470="M3",VLOOKUP(Z470,Data!A:B,2,0)*W470,IF(AND(OR(X470="KEER",X470="STUK"),OR(LEFT(Y470,2)="LE",LEFT(Y470,2)="EL",LEFT(Y470,2)="LV")),VLOOKUP(Z470,Data!A:B,2,0)*W470,IF(X470="MAAND",IF(LEFT(Z470,2)="AB",IF(OR(LEFT(Y470,3)="AB ",LEFT(Y470,3)="ABW"),0,VLOOKUP(Z470,Data!A:B,2,0)*W470*VLOOKUP(AJ470,Data!G:H,2,0)*((N470-M470+1)/30.4)),0),0)))))</f>
        <v>148.25953947368421</v>
      </c>
      <c r="AU470" s="62">
        <f t="shared" si="43"/>
        <v>46.16</v>
      </c>
      <c r="AV470" s="62">
        <f t="shared" si="44"/>
        <v>0</v>
      </c>
      <c r="AW470" s="47" t="str">
        <f>IFERROR(VLOOKUP(AS470,Data!M:S,2,0),"nee")</f>
        <v>ja</v>
      </c>
      <c r="AX470" s="63">
        <f>IF(facturen[[#This Row],[TNO gecertificeerd]]="nee",0,VLOOKUP(AS470,Data!M:S,3,0)*(AT470/1000))</f>
        <v>0</v>
      </c>
      <c r="AY470" s="63">
        <f>IF(facturen[[#This Row],[TNO gecertificeerd]]="nee",0,VLOOKUP(AS470,Data!M:S,4,0)*AT470)</f>
        <v>7.412976973684211</v>
      </c>
      <c r="AZ470" s="63">
        <f>IF(facturen[[#This Row],[TNO gecertificeerd]]="nee",0,VLOOKUP(AS470,Data!M:S,5,0)*AT470)</f>
        <v>53.373434210526312</v>
      </c>
      <c r="BA470" s="63">
        <f>IF(facturen[[#This Row],[TNO gecertificeerd]]="nee",0,VLOOKUP(AS470,Data!M:S,6,0)*AT470)</f>
        <v>54.85602960526316</v>
      </c>
      <c r="BB470" s="63">
        <f>IF(facturen[[#This Row],[TNO gecertificeerd]]="nee",0,VLOOKUP(AS470,Data!M:S,7,0)*AT470)</f>
        <v>32.617098684210525</v>
      </c>
    </row>
    <row r="471" spans="1:54" x14ac:dyDescent="0.2">
      <c r="A471">
        <v>474431</v>
      </c>
      <c r="B471">
        <v>474482</v>
      </c>
      <c r="C471" t="s">
        <v>137</v>
      </c>
      <c r="D471" t="s">
        <v>257</v>
      </c>
      <c r="E471" t="s">
        <v>56</v>
      </c>
      <c r="F471">
        <v>1</v>
      </c>
      <c r="G471" t="s">
        <v>137</v>
      </c>
      <c r="H471" t="s">
        <v>138</v>
      </c>
      <c r="I471" t="s">
        <v>139</v>
      </c>
      <c r="J471" t="s">
        <v>90</v>
      </c>
      <c r="K471" t="s">
        <v>763</v>
      </c>
      <c r="L471" t="s">
        <v>450</v>
      </c>
      <c r="M471" s="57">
        <v>44348</v>
      </c>
      <c r="N471" s="57">
        <v>44377</v>
      </c>
      <c r="O471" t="s">
        <v>141</v>
      </c>
      <c r="P471">
        <v>101100</v>
      </c>
      <c r="Q471" t="s">
        <v>303</v>
      </c>
      <c r="R471">
        <v>200301</v>
      </c>
      <c r="S471"/>
      <c r="T471" t="s">
        <v>304</v>
      </c>
      <c r="U471"/>
      <c r="V471" t="s">
        <v>224</v>
      </c>
      <c r="W471">
        <v>1</v>
      </c>
      <c r="X471" t="s">
        <v>625</v>
      </c>
      <c r="Y471" t="s">
        <v>764</v>
      </c>
      <c r="Z471" t="s">
        <v>765</v>
      </c>
      <c r="AA471" t="s">
        <v>68</v>
      </c>
      <c r="AB471" t="s">
        <v>69</v>
      </c>
      <c r="AC471" t="s">
        <v>70</v>
      </c>
      <c r="AD471">
        <v>10</v>
      </c>
      <c r="AE471" t="s">
        <v>766</v>
      </c>
      <c r="AF471">
        <v>46.16</v>
      </c>
      <c r="AG471">
        <v>46.16</v>
      </c>
      <c r="AH471">
        <v>1004542502</v>
      </c>
      <c r="AI471">
        <v>800100</v>
      </c>
      <c r="AJ471" t="s">
        <v>735</v>
      </c>
      <c r="AK471" t="s">
        <v>712</v>
      </c>
      <c r="AL471" t="s">
        <v>72</v>
      </c>
      <c r="AM471" t="s">
        <v>73</v>
      </c>
      <c r="AN471" s="1"/>
      <c r="AO471" s="59">
        <f t="shared" si="40"/>
        <v>6</v>
      </c>
      <c r="AP471" s="59" t="str">
        <f>VLOOKUP(AO471,Data!J:K,2,0)</f>
        <v>Juni</v>
      </c>
      <c r="AQ471" s="59">
        <f t="shared" si="41"/>
        <v>2</v>
      </c>
      <c r="AR471" s="60">
        <f t="shared" si="42"/>
        <v>2021</v>
      </c>
      <c r="AS471" s="60" t="str">
        <f>VLOOKUP(AD471,Data!D:E,2,0)</f>
        <v>Afval/Restafval</v>
      </c>
      <c r="AT471" s="61">
        <f>IF(X471="TON",IF(OR(LEFT(Z471,2)="TO",LEFT(Y471,2)="HA",Y471="TV ALG TON",Y471="AFVALBEL-TON",Y471="TANKW1-TON"),0,W471*1000),IF(OR(X471="KG",X471="LTR"),IF(OR(LEFT(Y471,2)="R ",LEFT(Y471,2)="HA",LEFT(Y471,2)="VK",LEFT(Z471,2)="TO"),0,W471),IF(X471="M3",VLOOKUP(Z471,Data!A:B,2,0)*W471,IF(AND(OR(X471="KEER",X471="STUK"),OR(LEFT(Y471,2)="LE",LEFT(Y471,2)="EL",LEFT(Y471,2)="LV")),VLOOKUP(Z471,Data!A:B,2,0)*W471,IF(X471="MAAND",IF(LEFT(Z471,2)="AB",IF(OR(LEFT(Y471,3)="AB ",LEFT(Y471,3)="ABW"),0,VLOOKUP(Z471,Data!A:B,2,0)*W471*VLOOKUP(AJ471,Data!G:H,2,0)*((N471-M471+1)/30.4)),0),0)))))</f>
        <v>143.47697368421052</v>
      </c>
      <c r="AU471" s="62">
        <f t="shared" si="43"/>
        <v>46.16</v>
      </c>
      <c r="AV471" s="62">
        <f t="shared" si="44"/>
        <v>0</v>
      </c>
      <c r="AW471" s="47" t="str">
        <f>IFERROR(VLOOKUP(AS471,Data!M:S,2,0),"nee")</f>
        <v>ja</v>
      </c>
      <c r="AX471" s="63">
        <f>IF(facturen[[#This Row],[TNO gecertificeerd]]="nee",0,VLOOKUP(AS471,Data!M:S,3,0)*(AT471/1000))</f>
        <v>0</v>
      </c>
      <c r="AY471" s="63">
        <f>IF(facturen[[#This Row],[TNO gecertificeerd]]="nee",0,VLOOKUP(AS471,Data!M:S,4,0)*AT471)</f>
        <v>7.173848684210526</v>
      </c>
      <c r="AZ471" s="63">
        <f>IF(facturen[[#This Row],[TNO gecertificeerd]]="nee",0,VLOOKUP(AS471,Data!M:S,5,0)*AT471)</f>
        <v>51.651710526315789</v>
      </c>
      <c r="BA471" s="63">
        <f>IF(facturen[[#This Row],[TNO gecertificeerd]]="nee",0,VLOOKUP(AS471,Data!M:S,6,0)*AT471)</f>
        <v>53.086480263157895</v>
      </c>
      <c r="BB471" s="63">
        <f>IF(facturen[[#This Row],[TNO gecertificeerd]]="nee",0,VLOOKUP(AS471,Data!M:S,7,0)*AT471)</f>
        <v>31.564934210526314</v>
      </c>
    </row>
    <row r="472" spans="1:54" x14ac:dyDescent="0.2">
      <c r="A472">
        <v>474431</v>
      </c>
      <c r="B472">
        <v>474482</v>
      </c>
      <c r="C472" t="s">
        <v>137</v>
      </c>
      <c r="D472" t="s">
        <v>257</v>
      </c>
      <c r="E472" t="s">
        <v>56</v>
      </c>
      <c r="F472">
        <v>1</v>
      </c>
      <c r="G472" t="s">
        <v>137</v>
      </c>
      <c r="H472" t="s">
        <v>138</v>
      </c>
      <c r="I472" t="s">
        <v>139</v>
      </c>
      <c r="J472" t="s">
        <v>90</v>
      </c>
      <c r="K472" t="s">
        <v>763</v>
      </c>
      <c r="L472" t="s">
        <v>450</v>
      </c>
      <c r="M472" s="57">
        <v>44166</v>
      </c>
      <c r="N472" s="57">
        <v>44196</v>
      </c>
      <c r="O472" t="s">
        <v>141</v>
      </c>
      <c r="P472">
        <v>101100</v>
      </c>
      <c r="Q472" t="s">
        <v>303</v>
      </c>
      <c r="R472">
        <v>200301</v>
      </c>
      <c r="S472"/>
      <c r="T472" t="s">
        <v>304</v>
      </c>
      <c r="U472"/>
      <c r="V472" t="s">
        <v>224</v>
      </c>
      <c r="W472">
        <v>1</v>
      </c>
      <c r="X472" t="s">
        <v>625</v>
      </c>
      <c r="Y472" t="s">
        <v>764</v>
      </c>
      <c r="Z472" t="s">
        <v>765</v>
      </c>
      <c r="AA472" t="s">
        <v>68</v>
      </c>
      <c r="AB472" t="s">
        <v>69</v>
      </c>
      <c r="AC472" t="s">
        <v>70</v>
      </c>
      <c r="AD472">
        <v>10</v>
      </c>
      <c r="AE472" t="s">
        <v>766</v>
      </c>
      <c r="AF472">
        <v>46.16</v>
      </c>
      <c r="AG472">
        <v>46.16</v>
      </c>
      <c r="AH472">
        <v>1004194254</v>
      </c>
      <c r="AI472">
        <v>800100</v>
      </c>
      <c r="AJ472" t="s">
        <v>735</v>
      </c>
      <c r="AK472" t="s">
        <v>471</v>
      </c>
      <c r="AL472" t="s">
        <v>72</v>
      </c>
      <c r="AM472" t="s">
        <v>73</v>
      </c>
      <c r="AN472" s="1"/>
      <c r="AO472" s="59">
        <f t="shared" si="40"/>
        <v>12</v>
      </c>
      <c r="AP472" s="59" t="str">
        <f>VLOOKUP(AO472,Data!J:K,2,0)</f>
        <v>December</v>
      </c>
      <c r="AQ472" s="59">
        <f t="shared" si="41"/>
        <v>4</v>
      </c>
      <c r="AR472" s="60">
        <f t="shared" si="42"/>
        <v>2020</v>
      </c>
      <c r="AS472" s="60" t="str">
        <f>VLOOKUP(AD472,Data!D:E,2,0)</f>
        <v>Afval/Restafval</v>
      </c>
      <c r="AT472" s="61">
        <f>IF(X472="TON",IF(OR(LEFT(Z472,2)="TO",LEFT(Y472,2)="HA",Y472="TV ALG TON",Y472="AFVALBEL-TON",Y472="TANKW1-TON"),0,W472*1000),IF(OR(X472="KG",X472="LTR"),IF(OR(LEFT(Y472,2)="R ",LEFT(Y472,2)="HA",LEFT(Y472,2)="VK",LEFT(Z472,2)="TO"),0,W472),IF(X472="M3",VLOOKUP(Z472,Data!A:B,2,0)*W472,IF(AND(OR(X472="KEER",X472="STUK"),OR(LEFT(Y472,2)="LE",LEFT(Y472,2)="EL",LEFT(Y472,2)="LV")),VLOOKUP(Z472,Data!A:B,2,0)*W472,IF(X472="MAAND",IF(LEFT(Z472,2)="AB",IF(OR(LEFT(Y472,3)="AB ",LEFT(Y472,3)="ABW"),0,VLOOKUP(Z472,Data!A:B,2,0)*W472*VLOOKUP(AJ472,Data!G:H,2,0)*((N472-M472+1)/30.4)),0),0)))))</f>
        <v>148.25953947368421</v>
      </c>
      <c r="AU472" s="62">
        <f t="shared" si="43"/>
        <v>46.16</v>
      </c>
      <c r="AV472" s="62">
        <f t="shared" si="44"/>
        <v>0</v>
      </c>
      <c r="AW472" s="47" t="str">
        <f>IFERROR(VLOOKUP(AS472,Data!M:S,2,0),"nee")</f>
        <v>ja</v>
      </c>
      <c r="AX472" s="63">
        <f>IF(facturen[[#This Row],[TNO gecertificeerd]]="nee",0,VLOOKUP(AS472,Data!M:S,3,0)*(AT472/1000))</f>
        <v>0</v>
      </c>
      <c r="AY472" s="63">
        <f>IF(facturen[[#This Row],[TNO gecertificeerd]]="nee",0,VLOOKUP(AS472,Data!M:S,4,0)*AT472)</f>
        <v>7.412976973684211</v>
      </c>
      <c r="AZ472" s="63">
        <f>IF(facturen[[#This Row],[TNO gecertificeerd]]="nee",0,VLOOKUP(AS472,Data!M:S,5,0)*AT472)</f>
        <v>53.373434210526312</v>
      </c>
      <c r="BA472" s="63">
        <f>IF(facturen[[#This Row],[TNO gecertificeerd]]="nee",0,VLOOKUP(AS472,Data!M:S,6,0)*AT472)</f>
        <v>54.85602960526316</v>
      </c>
      <c r="BB472" s="63">
        <f>IF(facturen[[#This Row],[TNO gecertificeerd]]="nee",0,VLOOKUP(AS472,Data!M:S,7,0)*AT472)</f>
        <v>32.617098684210525</v>
      </c>
    </row>
    <row r="473" spans="1:54" x14ac:dyDescent="0.2">
      <c r="A473">
        <v>474431</v>
      </c>
      <c r="B473">
        <v>474487</v>
      </c>
      <c r="C473" t="s">
        <v>156</v>
      </c>
      <c r="D473" t="s">
        <v>257</v>
      </c>
      <c r="E473" t="s">
        <v>56</v>
      </c>
      <c r="F473">
        <v>1</v>
      </c>
      <c r="G473" t="s">
        <v>156</v>
      </c>
      <c r="H473" t="s">
        <v>157</v>
      </c>
      <c r="I473" t="s">
        <v>158</v>
      </c>
      <c r="J473" t="s">
        <v>59</v>
      </c>
      <c r="K473" t="s">
        <v>767</v>
      </c>
      <c r="L473" t="s">
        <v>768</v>
      </c>
      <c r="M473" s="57">
        <v>44197</v>
      </c>
      <c r="N473" s="57">
        <v>44227</v>
      </c>
      <c r="O473" t="s">
        <v>160</v>
      </c>
      <c r="P473">
        <v>601100</v>
      </c>
      <c r="Q473" t="s">
        <v>769</v>
      </c>
      <c r="R473">
        <v>200102</v>
      </c>
      <c r="S473"/>
      <c r="T473" t="s">
        <v>770</v>
      </c>
      <c r="U473"/>
      <c r="V473" t="s">
        <v>162</v>
      </c>
      <c r="W473">
        <v>1</v>
      </c>
      <c r="X473" t="s">
        <v>625</v>
      </c>
      <c r="Y473" t="s">
        <v>771</v>
      </c>
      <c r="Z473" t="s">
        <v>772</v>
      </c>
      <c r="AA473" t="s">
        <v>68</v>
      </c>
      <c r="AB473" t="s">
        <v>69</v>
      </c>
      <c r="AC473" t="s">
        <v>70</v>
      </c>
      <c r="AD473">
        <v>40</v>
      </c>
      <c r="AE473" t="s">
        <v>773</v>
      </c>
      <c r="AF473">
        <v>30.34</v>
      </c>
      <c r="AG473">
        <v>30.34</v>
      </c>
      <c r="AH473">
        <v>1004195045</v>
      </c>
      <c r="AI473">
        <v>800100</v>
      </c>
      <c r="AJ473" t="s">
        <v>735</v>
      </c>
      <c r="AK473" t="s">
        <v>774</v>
      </c>
      <c r="AL473" t="s">
        <v>72</v>
      </c>
      <c r="AM473" t="s">
        <v>73</v>
      </c>
      <c r="AN473" s="1"/>
      <c r="AO473" s="59">
        <f t="shared" si="40"/>
        <v>1</v>
      </c>
      <c r="AP473" s="59" t="str">
        <f>VLOOKUP(AO473,Data!J:K,2,0)</f>
        <v>Januari</v>
      </c>
      <c r="AQ473" s="59">
        <f t="shared" si="41"/>
        <v>1</v>
      </c>
      <c r="AR473" s="60">
        <f t="shared" si="42"/>
        <v>2021</v>
      </c>
      <c r="AS473" s="60" t="str">
        <f>VLOOKUP(AD473,Data!D:E,2,0)</f>
        <v>Glas</v>
      </c>
      <c r="AT473" s="61">
        <f>IF(X473="TON",IF(OR(LEFT(Z473,2)="TO",LEFT(Y473,2)="HA",Y473="TV ALG TON",Y473="AFVALBEL-TON",Y473="TANKW1-TON"),0,W473*1000),IF(OR(X473="KG",X473="LTR"),IF(OR(LEFT(Y473,2)="R ",LEFT(Y473,2)="HA",LEFT(Y473,2)="VK",LEFT(Z473,2)="TO"),0,W473),IF(X473="M3",VLOOKUP(Z473,Data!A:B,2,0)*W473,IF(AND(OR(X473="KEER",X473="STUK"),OR(LEFT(Y473,2)="LE",LEFT(Y473,2)="EL",LEFT(Y473,2)="LV")),VLOOKUP(Z473,Data!A:B,2,0)*W473,IF(X473="MAAND",IF(LEFT(Z473,2)="AB",IF(OR(LEFT(Y473,3)="AB ",LEFT(Y473,3)="ABW"),0,VLOOKUP(Z473,Data!A:B,2,0)*W473*VLOOKUP(AJ473,Data!G:H,2,0)*((N473-M473+1)/30.4)),0),0)))))</f>
        <v>99.577302631578945</v>
      </c>
      <c r="AU473" s="62">
        <f t="shared" si="43"/>
        <v>30.34</v>
      </c>
      <c r="AV473" s="62">
        <f t="shared" si="44"/>
        <v>0</v>
      </c>
      <c r="AW473" s="47" t="str">
        <f>IFERROR(VLOOKUP(AS473,Data!M:S,2,0),"nee")</f>
        <v>ja</v>
      </c>
      <c r="AX473" s="63">
        <f>IF(facturen[[#This Row],[TNO gecertificeerd]]="nee",0,VLOOKUP(AS473,Data!M:S,3,0)*(AT473/1000))</f>
        <v>28.279953947368423</v>
      </c>
      <c r="AY473" s="63">
        <f>IF(facturen[[#This Row],[TNO gecertificeerd]]="nee",0,VLOOKUP(AS473,Data!M:S,4,0)*AT473)</f>
        <v>97.585756578947368</v>
      </c>
      <c r="AZ473" s="63">
        <f>IF(facturen[[#This Row],[TNO gecertificeerd]]="nee",0,VLOOKUP(AS473,Data!M:S,5,0)*AT473)</f>
        <v>0.99577302631578946</v>
      </c>
      <c r="BA473" s="63">
        <f>IF(facturen[[#This Row],[TNO gecertificeerd]]="nee",0,VLOOKUP(AS473,Data!M:S,6,0)*AT473)</f>
        <v>0.99577302631578946</v>
      </c>
      <c r="BB473" s="63">
        <f>IF(facturen[[#This Row],[TNO gecertificeerd]]="nee",0,VLOOKUP(AS473,Data!M:S,7,0)*AT473)</f>
        <v>0</v>
      </c>
    </row>
    <row r="474" spans="1:54" x14ac:dyDescent="0.2">
      <c r="A474">
        <v>474431</v>
      </c>
      <c r="B474">
        <v>474487</v>
      </c>
      <c r="C474" t="s">
        <v>156</v>
      </c>
      <c r="D474" t="s">
        <v>257</v>
      </c>
      <c r="E474" t="s">
        <v>56</v>
      </c>
      <c r="F474">
        <v>1</v>
      </c>
      <c r="G474" t="s">
        <v>156</v>
      </c>
      <c r="H474" t="s">
        <v>157</v>
      </c>
      <c r="I474" t="s">
        <v>158</v>
      </c>
      <c r="J474" t="s">
        <v>59</v>
      </c>
      <c r="K474" t="s">
        <v>767</v>
      </c>
      <c r="L474" t="s">
        <v>768</v>
      </c>
      <c r="M474" s="57">
        <v>44228</v>
      </c>
      <c r="N474" s="57">
        <v>44255</v>
      </c>
      <c r="O474" t="s">
        <v>160</v>
      </c>
      <c r="P474">
        <v>601100</v>
      </c>
      <c r="Q474" t="s">
        <v>769</v>
      </c>
      <c r="R474">
        <v>200102</v>
      </c>
      <c r="S474"/>
      <c r="T474" t="s">
        <v>770</v>
      </c>
      <c r="U474"/>
      <c r="V474" t="s">
        <v>162</v>
      </c>
      <c r="W474">
        <v>1</v>
      </c>
      <c r="X474" t="s">
        <v>625</v>
      </c>
      <c r="Y474" t="s">
        <v>771</v>
      </c>
      <c r="Z474" t="s">
        <v>772</v>
      </c>
      <c r="AA474" t="s">
        <v>68</v>
      </c>
      <c r="AB474" t="s">
        <v>69</v>
      </c>
      <c r="AC474" t="s">
        <v>70</v>
      </c>
      <c r="AD474">
        <v>40</v>
      </c>
      <c r="AE474" t="s">
        <v>773</v>
      </c>
      <c r="AF474">
        <v>30.34</v>
      </c>
      <c r="AG474">
        <v>30.34</v>
      </c>
      <c r="AH474">
        <v>1004248111</v>
      </c>
      <c r="AI474">
        <v>800100</v>
      </c>
      <c r="AJ474" t="s">
        <v>735</v>
      </c>
      <c r="AK474" t="s">
        <v>775</v>
      </c>
      <c r="AL474" t="s">
        <v>72</v>
      </c>
      <c r="AM474" t="s">
        <v>73</v>
      </c>
      <c r="AN474" s="1"/>
      <c r="AO474" s="59">
        <f t="shared" si="40"/>
        <v>2</v>
      </c>
      <c r="AP474" s="59" t="str">
        <f>VLOOKUP(AO474,Data!J:K,2,0)</f>
        <v>Februari</v>
      </c>
      <c r="AQ474" s="59">
        <f t="shared" si="41"/>
        <v>1</v>
      </c>
      <c r="AR474" s="60">
        <f t="shared" si="42"/>
        <v>2021</v>
      </c>
      <c r="AS474" s="60" t="str">
        <f>VLOOKUP(AD474,Data!D:E,2,0)</f>
        <v>Glas</v>
      </c>
      <c r="AT474" s="61">
        <f>IF(X474="TON",IF(OR(LEFT(Z474,2)="TO",LEFT(Y474,2)="HA",Y474="TV ALG TON",Y474="AFVALBEL-TON",Y474="TANKW1-TON"),0,W474*1000),IF(OR(X474="KG",X474="LTR"),IF(OR(LEFT(Y474,2)="R ",LEFT(Y474,2)="HA",LEFT(Y474,2)="VK",LEFT(Z474,2)="TO"),0,W474),IF(X474="M3",VLOOKUP(Z474,Data!A:B,2,0)*W474,IF(AND(OR(X474="KEER",X474="STUK"),OR(LEFT(Y474,2)="LE",LEFT(Y474,2)="EL",LEFT(Y474,2)="LV")),VLOOKUP(Z474,Data!A:B,2,0)*W474,IF(X474="MAAND",IF(LEFT(Z474,2)="AB",IF(OR(LEFT(Y474,3)="AB ",LEFT(Y474,3)="ABW"),0,VLOOKUP(Z474,Data!A:B,2,0)*W474*VLOOKUP(AJ474,Data!G:H,2,0)*((N474-M474+1)/30.4)),0),0)))))</f>
        <v>89.940789473684205</v>
      </c>
      <c r="AU474" s="62">
        <f t="shared" si="43"/>
        <v>30.34</v>
      </c>
      <c r="AV474" s="62">
        <f t="shared" si="44"/>
        <v>0</v>
      </c>
      <c r="AW474" s="47" t="str">
        <f>IFERROR(VLOOKUP(AS474,Data!M:S,2,0),"nee")</f>
        <v>ja</v>
      </c>
      <c r="AX474" s="63">
        <f>IF(facturen[[#This Row],[TNO gecertificeerd]]="nee",0,VLOOKUP(AS474,Data!M:S,3,0)*(AT474/1000))</f>
        <v>25.543184210526316</v>
      </c>
      <c r="AY474" s="63">
        <f>IF(facturen[[#This Row],[TNO gecertificeerd]]="nee",0,VLOOKUP(AS474,Data!M:S,4,0)*AT474)</f>
        <v>88.141973684210527</v>
      </c>
      <c r="AZ474" s="63">
        <f>IF(facturen[[#This Row],[TNO gecertificeerd]]="nee",0,VLOOKUP(AS474,Data!M:S,5,0)*AT474)</f>
        <v>0.89940789473684202</v>
      </c>
      <c r="BA474" s="63">
        <f>IF(facturen[[#This Row],[TNO gecertificeerd]]="nee",0,VLOOKUP(AS474,Data!M:S,6,0)*AT474)</f>
        <v>0.89940789473684202</v>
      </c>
      <c r="BB474" s="63">
        <f>IF(facturen[[#This Row],[TNO gecertificeerd]]="nee",0,VLOOKUP(AS474,Data!M:S,7,0)*AT474)</f>
        <v>0</v>
      </c>
    </row>
    <row r="475" spans="1:54" x14ac:dyDescent="0.2">
      <c r="A475">
        <v>474431</v>
      </c>
      <c r="B475">
        <v>474487</v>
      </c>
      <c r="C475" t="s">
        <v>156</v>
      </c>
      <c r="D475" t="s">
        <v>257</v>
      </c>
      <c r="E475" t="s">
        <v>56</v>
      </c>
      <c r="F475">
        <v>1</v>
      </c>
      <c r="G475" t="s">
        <v>156</v>
      </c>
      <c r="H475" t="s">
        <v>157</v>
      </c>
      <c r="I475" t="s">
        <v>158</v>
      </c>
      <c r="J475" t="s">
        <v>59</v>
      </c>
      <c r="K475" t="s">
        <v>767</v>
      </c>
      <c r="L475" t="s">
        <v>768</v>
      </c>
      <c r="M475" s="57">
        <v>44256</v>
      </c>
      <c r="N475" s="57">
        <v>44286</v>
      </c>
      <c r="O475" t="s">
        <v>160</v>
      </c>
      <c r="P475">
        <v>601100</v>
      </c>
      <c r="Q475" t="s">
        <v>769</v>
      </c>
      <c r="R475">
        <v>200102</v>
      </c>
      <c r="S475"/>
      <c r="T475" t="s">
        <v>770</v>
      </c>
      <c r="U475"/>
      <c r="V475" t="s">
        <v>162</v>
      </c>
      <c r="W475">
        <v>1</v>
      </c>
      <c r="X475" t="s">
        <v>625</v>
      </c>
      <c r="Y475" t="s">
        <v>771</v>
      </c>
      <c r="Z475" t="s">
        <v>772</v>
      </c>
      <c r="AA475" t="s">
        <v>68</v>
      </c>
      <c r="AB475" t="s">
        <v>69</v>
      </c>
      <c r="AC475" t="s">
        <v>70</v>
      </c>
      <c r="AD475">
        <v>40</v>
      </c>
      <c r="AE475" t="s">
        <v>773</v>
      </c>
      <c r="AF475">
        <v>30.34</v>
      </c>
      <c r="AG475">
        <v>30.34</v>
      </c>
      <c r="AH475">
        <v>1004318104</v>
      </c>
      <c r="AI475">
        <v>800100</v>
      </c>
      <c r="AJ475" t="s">
        <v>735</v>
      </c>
      <c r="AK475" t="s">
        <v>776</v>
      </c>
      <c r="AL475" t="s">
        <v>72</v>
      </c>
      <c r="AM475" t="s">
        <v>73</v>
      </c>
      <c r="AN475" s="1"/>
      <c r="AO475" s="59">
        <f t="shared" si="40"/>
        <v>3</v>
      </c>
      <c r="AP475" s="59" t="str">
        <f>VLOOKUP(AO475,Data!J:K,2,0)</f>
        <v>Maart</v>
      </c>
      <c r="AQ475" s="59">
        <f t="shared" si="41"/>
        <v>1</v>
      </c>
      <c r="AR475" s="60">
        <f t="shared" si="42"/>
        <v>2021</v>
      </c>
      <c r="AS475" s="60" t="str">
        <f>VLOOKUP(AD475,Data!D:E,2,0)</f>
        <v>Glas</v>
      </c>
      <c r="AT475" s="61">
        <f>IF(X475="TON",IF(OR(LEFT(Z475,2)="TO",LEFT(Y475,2)="HA",Y475="TV ALG TON",Y475="AFVALBEL-TON",Y475="TANKW1-TON"),0,W475*1000),IF(OR(X475="KG",X475="LTR"),IF(OR(LEFT(Y475,2)="R ",LEFT(Y475,2)="HA",LEFT(Y475,2)="VK",LEFT(Z475,2)="TO"),0,W475),IF(X475="M3",VLOOKUP(Z475,Data!A:B,2,0)*W475,IF(AND(OR(X475="KEER",X475="STUK"),OR(LEFT(Y475,2)="LE",LEFT(Y475,2)="EL",LEFT(Y475,2)="LV")),VLOOKUP(Z475,Data!A:B,2,0)*W475,IF(X475="MAAND",IF(LEFT(Z475,2)="AB",IF(OR(LEFT(Y475,3)="AB ",LEFT(Y475,3)="ABW"),0,VLOOKUP(Z475,Data!A:B,2,0)*W475*VLOOKUP(AJ475,Data!G:H,2,0)*((N475-M475+1)/30.4)),0),0)))))</f>
        <v>99.577302631578945</v>
      </c>
      <c r="AU475" s="62">
        <f t="shared" si="43"/>
        <v>30.34</v>
      </c>
      <c r="AV475" s="62">
        <f t="shared" si="44"/>
        <v>0</v>
      </c>
      <c r="AW475" s="47" t="str">
        <f>IFERROR(VLOOKUP(AS475,Data!M:S,2,0),"nee")</f>
        <v>ja</v>
      </c>
      <c r="AX475" s="63">
        <f>IF(facturen[[#This Row],[TNO gecertificeerd]]="nee",0,VLOOKUP(AS475,Data!M:S,3,0)*(AT475/1000))</f>
        <v>28.279953947368423</v>
      </c>
      <c r="AY475" s="63">
        <f>IF(facturen[[#This Row],[TNO gecertificeerd]]="nee",0,VLOOKUP(AS475,Data!M:S,4,0)*AT475)</f>
        <v>97.585756578947368</v>
      </c>
      <c r="AZ475" s="63">
        <f>IF(facturen[[#This Row],[TNO gecertificeerd]]="nee",0,VLOOKUP(AS475,Data!M:S,5,0)*AT475)</f>
        <v>0.99577302631578946</v>
      </c>
      <c r="BA475" s="63">
        <f>IF(facturen[[#This Row],[TNO gecertificeerd]]="nee",0,VLOOKUP(AS475,Data!M:S,6,0)*AT475)</f>
        <v>0.99577302631578946</v>
      </c>
      <c r="BB475" s="63">
        <f>IF(facturen[[#This Row],[TNO gecertificeerd]]="nee",0,VLOOKUP(AS475,Data!M:S,7,0)*AT475)</f>
        <v>0</v>
      </c>
    </row>
    <row r="476" spans="1:54" x14ac:dyDescent="0.2">
      <c r="A476">
        <v>474431</v>
      </c>
      <c r="B476">
        <v>474487</v>
      </c>
      <c r="C476" t="s">
        <v>156</v>
      </c>
      <c r="D476" t="s">
        <v>257</v>
      </c>
      <c r="E476" t="s">
        <v>56</v>
      </c>
      <c r="F476">
        <v>1</v>
      </c>
      <c r="G476" t="s">
        <v>156</v>
      </c>
      <c r="H476" t="s">
        <v>157</v>
      </c>
      <c r="I476" t="s">
        <v>158</v>
      </c>
      <c r="J476" t="s">
        <v>59</v>
      </c>
      <c r="K476" t="s">
        <v>767</v>
      </c>
      <c r="L476" t="s">
        <v>768</v>
      </c>
      <c r="M476" s="57">
        <v>44287</v>
      </c>
      <c r="N476" s="57">
        <v>44316</v>
      </c>
      <c r="O476" t="s">
        <v>160</v>
      </c>
      <c r="P476">
        <v>601100</v>
      </c>
      <c r="Q476" t="s">
        <v>769</v>
      </c>
      <c r="R476">
        <v>200102</v>
      </c>
      <c r="S476"/>
      <c r="T476" t="s">
        <v>770</v>
      </c>
      <c r="U476"/>
      <c r="V476" t="s">
        <v>162</v>
      </c>
      <c r="W476">
        <v>1</v>
      </c>
      <c r="X476" t="s">
        <v>625</v>
      </c>
      <c r="Y476" t="s">
        <v>771</v>
      </c>
      <c r="Z476" t="s">
        <v>772</v>
      </c>
      <c r="AA476" t="s">
        <v>68</v>
      </c>
      <c r="AB476" t="s">
        <v>69</v>
      </c>
      <c r="AC476" t="s">
        <v>70</v>
      </c>
      <c r="AD476">
        <v>40</v>
      </c>
      <c r="AE476" t="s">
        <v>773</v>
      </c>
      <c r="AF476">
        <v>30.34</v>
      </c>
      <c r="AG476">
        <v>30.34</v>
      </c>
      <c r="AH476">
        <v>1004429006</v>
      </c>
      <c r="AI476">
        <v>800100</v>
      </c>
      <c r="AJ476" t="s">
        <v>735</v>
      </c>
      <c r="AK476" t="s">
        <v>777</v>
      </c>
      <c r="AL476" t="s">
        <v>72</v>
      </c>
      <c r="AM476" t="s">
        <v>73</v>
      </c>
      <c r="AN476" s="1"/>
      <c r="AO476" s="59">
        <f t="shared" si="40"/>
        <v>4</v>
      </c>
      <c r="AP476" s="59" t="str">
        <f>VLOOKUP(AO476,Data!J:K,2,0)</f>
        <v>April</v>
      </c>
      <c r="AQ476" s="59">
        <f t="shared" si="41"/>
        <v>2</v>
      </c>
      <c r="AR476" s="60">
        <f t="shared" si="42"/>
        <v>2021</v>
      </c>
      <c r="AS476" s="60" t="str">
        <f>VLOOKUP(AD476,Data!D:E,2,0)</f>
        <v>Glas</v>
      </c>
      <c r="AT476" s="61">
        <f>IF(X476="TON",IF(OR(LEFT(Z476,2)="TO",LEFT(Y476,2)="HA",Y476="TV ALG TON",Y476="AFVALBEL-TON",Y476="TANKW1-TON"),0,W476*1000),IF(OR(X476="KG",X476="LTR"),IF(OR(LEFT(Y476,2)="R ",LEFT(Y476,2)="HA",LEFT(Y476,2)="VK",LEFT(Z476,2)="TO"),0,W476),IF(X476="M3",VLOOKUP(Z476,Data!A:B,2,0)*W476,IF(AND(OR(X476="KEER",X476="STUK"),OR(LEFT(Y476,2)="LE",LEFT(Y476,2)="EL",LEFT(Y476,2)="LV")),VLOOKUP(Z476,Data!A:B,2,0)*W476,IF(X476="MAAND",IF(LEFT(Z476,2)="AB",IF(OR(LEFT(Y476,3)="AB ",LEFT(Y476,3)="ABW"),0,VLOOKUP(Z476,Data!A:B,2,0)*W476*VLOOKUP(AJ476,Data!G:H,2,0)*((N476-M476+1)/30.4)),0),0)))))</f>
        <v>96.36513157894737</v>
      </c>
      <c r="AU476" s="62">
        <f t="shared" si="43"/>
        <v>30.34</v>
      </c>
      <c r="AV476" s="62">
        <f t="shared" si="44"/>
        <v>0</v>
      </c>
      <c r="AW476" s="47" t="str">
        <f>IFERROR(VLOOKUP(AS476,Data!M:S,2,0),"nee")</f>
        <v>ja</v>
      </c>
      <c r="AX476" s="63">
        <f>IF(facturen[[#This Row],[TNO gecertificeerd]]="nee",0,VLOOKUP(AS476,Data!M:S,3,0)*(AT476/1000))</f>
        <v>27.367697368421052</v>
      </c>
      <c r="AY476" s="63">
        <f>IF(facturen[[#This Row],[TNO gecertificeerd]]="nee",0,VLOOKUP(AS476,Data!M:S,4,0)*AT476)</f>
        <v>94.437828947368416</v>
      </c>
      <c r="AZ476" s="63">
        <f>IF(facturen[[#This Row],[TNO gecertificeerd]]="nee",0,VLOOKUP(AS476,Data!M:S,5,0)*AT476)</f>
        <v>0.96365131578947372</v>
      </c>
      <c r="BA476" s="63">
        <f>IF(facturen[[#This Row],[TNO gecertificeerd]]="nee",0,VLOOKUP(AS476,Data!M:S,6,0)*AT476)</f>
        <v>0.96365131578947372</v>
      </c>
      <c r="BB476" s="63">
        <f>IF(facturen[[#This Row],[TNO gecertificeerd]]="nee",0,VLOOKUP(AS476,Data!M:S,7,0)*AT476)</f>
        <v>0</v>
      </c>
    </row>
    <row r="477" spans="1:54" x14ac:dyDescent="0.2">
      <c r="A477">
        <v>474431</v>
      </c>
      <c r="B477">
        <v>474487</v>
      </c>
      <c r="C477" t="s">
        <v>156</v>
      </c>
      <c r="D477" t="s">
        <v>257</v>
      </c>
      <c r="E477" t="s">
        <v>56</v>
      </c>
      <c r="F477">
        <v>1</v>
      </c>
      <c r="G477" t="s">
        <v>156</v>
      </c>
      <c r="H477" t="s">
        <v>157</v>
      </c>
      <c r="I477" t="s">
        <v>158</v>
      </c>
      <c r="J477" t="s">
        <v>59</v>
      </c>
      <c r="K477" t="s">
        <v>767</v>
      </c>
      <c r="L477" t="s">
        <v>768</v>
      </c>
      <c r="M477" s="57">
        <v>44317</v>
      </c>
      <c r="N477" s="57">
        <v>44347</v>
      </c>
      <c r="O477" t="s">
        <v>160</v>
      </c>
      <c r="P477">
        <v>601100</v>
      </c>
      <c r="Q477" t="s">
        <v>769</v>
      </c>
      <c r="R477">
        <v>200102</v>
      </c>
      <c r="S477"/>
      <c r="T477" t="s">
        <v>770</v>
      </c>
      <c r="U477"/>
      <c r="V477" t="s">
        <v>162</v>
      </c>
      <c r="W477">
        <v>1</v>
      </c>
      <c r="X477" t="s">
        <v>625</v>
      </c>
      <c r="Y477" t="s">
        <v>771</v>
      </c>
      <c r="Z477" t="s">
        <v>772</v>
      </c>
      <c r="AA477" t="s">
        <v>68</v>
      </c>
      <c r="AB477" t="s">
        <v>69</v>
      </c>
      <c r="AC477" t="s">
        <v>70</v>
      </c>
      <c r="AD477">
        <v>40</v>
      </c>
      <c r="AE477" t="s">
        <v>773</v>
      </c>
      <c r="AF477">
        <v>30.34</v>
      </c>
      <c r="AG477">
        <v>30.34</v>
      </c>
      <c r="AH477">
        <v>1004493829</v>
      </c>
      <c r="AI477">
        <v>800100</v>
      </c>
      <c r="AJ477" t="s">
        <v>735</v>
      </c>
      <c r="AK477" t="s">
        <v>778</v>
      </c>
      <c r="AL477" t="s">
        <v>72</v>
      </c>
      <c r="AM477" t="s">
        <v>73</v>
      </c>
      <c r="AN477" s="1"/>
      <c r="AO477" s="59">
        <f t="shared" si="40"/>
        <v>5</v>
      </c>
      <c r="AP477" s="59" t="str">
        <f>VLOOKUP(AO477,Data!J:K,2,0)</f>
        <v>Mei</v>
      </c>
      <c r="AQ477" s="59">
        <f t="shared" si="41"/>
        <v>2</v>
      </c>
      <c r="AR477" s="60">
        <f t="shared" si="42"/>
        <v>2021</v>
      </c>
      <c r="AS477" s="60" t="str">
        <f>VLOOKUP(AD477,Data!D:E,2,0)</f>
        <v>Glas</v>
      </c>
      <c r="AT477" s="61">
        <f>IF(X477="TON",IF(OR(LEFT(Z477,2)="TO",LEFT(Y477,2)="HA",Y477="TV ALG TON",Y477="AFVALBEL-TON",Y477="TANKW1-TON"),0,W477*1000),IF(OR(X477="KG",X477="LTR"),IF(OR(LEFT(Y477,2)="R ",LEFT(Y477,2)="HA",LEFT(Y477,2)="VK",LEFT(Z477,2)="TO"),0,W477),IF(X477="M3",VLOOKUP(Z477,Data!A:B,2,0)*W477,IF(AND(OR(X477="KEER",X477="STUK"),OR(LEFT(Y477,2)="LE",LEFT(Y477,2)="EL",LEFT(Y477,2)="LV")),VLOOKUP(Z477,Data!A:B,2,0)*W477,IF(X477="MAAND",IF(LEFT(Z477,2)="AB",IF(OR(LEFT(Y477,3)="AB ",LEFT(Y477,3)="ABW"),0,VLOOKUP(Z477,Data!A:B,2,0)*W477*VLOOKUP(AJ477,Data!G:H,2,0)*((N477-M477+1)/30.4)),0),0)))))</f>
        <v>99.577302631578945</v>
      </c>
      <c r="AU477" s="62">
        <f t="shared" si="43"/>
        <v>30.34</v>
      </c>
      <c r="AV477" s="62">
        <f t="shared" si="44"/>
        <v>0</v>
      </c>
      <c r="AW477" s="47" t="str">
        <f>IFERROR(VLOOKUP(AS477,Data!M:S,2,0),"nee")</f>
        <v>ja</v>
      </c>
      <c r="AX477" s="63">
        <f>IF(facturen[[#This Row],[TNO gecertificeerd]]="nee",0,VLOOKUP(AS477,Data!M:S,3,0)*(AT477/1000))</f>
        <v>28.279953947368423</v>
      </c>
      <c r="AY477" s="63">
        <f>IF(facturen[[#This Row],[TNO gecertificeerd]]="nee",0,VLOOKUP(AS477,Data!M:S,4,0)*AT477)</f>
        <v>97.585756578947368</v>
      </c>
      <c r="AZ477" s="63">
        <f>IF(facturen[[#This Row],[TNO gecertificeerd]]="nee",0,VLOOKUP(AS477,Data!M:S,5,0)*AT477)</f>
        <v>0.99577302631578946</v>
      </c>
      <c r="BA477" s="63">
        <f>IF(facturen[[#This Row],[TNO gecertificeerd]]="nee",0,VLOOKUP(AS477,Data!M:S,6,0)*AT477)</f>
        <v>0.99577302631578946</v>
      </c>
      <c r="BB477" s="63">
        <f>IF(facturen[[#This Row],[TNO gecertificeerd]]="nee",0,VLOOKUP(AS477,Data!M:S,7,0)*AT477)</f>
        <v>0</v>
      </c>
    </row>
    <row r="478" spans="1:54" x14ac:dyDescent="0.2">
      <c r="A478">
        <v>474431</v>
      </c>
      <c r="B478">
        <v>474487</v>
      </c>
      <c r="C478" t="s">
        <v>156</v>
      </c>
      <c r="D478" t="s">
        <v>257</v>
      </c>
      <c r="E478" t="s">
        <v>56</v>
      </c>
      <c r="F478">
        <v>1</v>
      </c>
      <c r="G478" t="s">
        <v>156</v>
      </c>
      <c r="H478" t="s">
        <v>157</v>
      </c>
      <c r="I478" t="s">
        <v>158</v>
      </c>
      <c r="J478" t="s">
        <v>59</v>
      </c>
      <c r="K478" t="s">
        <v>767</v>
      </c>
      <c r="L478" t="s">
        <v>768</v>
      </c>
      <c r="M478" s="57">
        <v>44348</v>
      </c>
      <c r="N478" s="57">
        <v>44377</v>
      </c>
      <c r="O478" t="s">
        <v>160</v>
      </c>
      <c r="P478">
        <v>601100</v>
      </c>
      <c r="Q478" t="s">
        <v>769</v>
      </c>
      <c r="R478">
        <v>200102</v>
      </c>
      <c r="S478"/>
      <c r="T478" t="s">
        <v>770</v>
      </c>
      <c r="U478"/>
      <c r="V478" t="s">
        <v>162</v>
      </c>
      <c r="W478">
        <v>1</v>
      </c>
      <c r="X478" t="s">
        <v>625</v>
      </c>
      <c r="Y478" t="s">
        <v>771</v>
      </c>
      <c r="Z478" t="s">
        <v>772</v>
      </c>
      <c r="AA478" t="s">
        <v>68</v>
      </c>
      <c r="AB478" t="s">
        <v>69</v>
      </c>
      <c r="AC478" t="s">
        <v>70</v>
      </c>
      <c r="AD478">
        <v>40</v>
      </c>
      <c r="AE478" t="s">
        <v>773</v>
      </c>
      <c r="AF478">
        <v>30.34</v>
      </c>
      <c r="AG478">
        <v>30.34</v>
      </c>
      <c r="AH478">
        <v>1004542502</v>
      </c>
      <c r="AI478">
        <v>800100</v>
      </c>
      <c r="AJ478" t="s">
        <v>735</v>
      </c>
      <c r="AK478" t="s">
        <v>779</v>
      </c>
      <c r="AL478" t="s">
        <v>72</v>
      </c>
      <c r="AM478" t="s">
        <v>73</v>
      </c>
      <c r="AN478" s="1"/>
      <c r="AO478" s="59">
        <f t="shared" si="40"/>
        <v>6</v>
      </c>
      <c r="AP478" s="59" t="str">
        <f>VLOOKUP(AO478,Data!J:K,2,0)</f>
        <v>Juni</v>
      </c>
      <c r="AQ478" s="59">
        <f t="shared" si="41"/>
        <v>2</v>
      </c>
      <c r="AR478" s="60">
        <f t="shared" si="42"/>
        <v>2021</v>
      </c>
      <c r="AS478" s="60" t="str">
        <f>VLOOKUP(AD478,Data!D:E,2,0)</f>
        <v>Glas</v>
      </c>
      <c r="AT478" s="61">
        <f>IF(X478="TON",IF(OR(LEFT(Z478,2)="TO",LEFT(Y478,2)="HA",Y478="TV ALG TON",Y478="AFVALBEL-TON",Y478="TANKW1-TON"),0,W478*1000),IF(OR(X478="KG",X478="LTR"),IF(OR(LEFT(Y478,2)="R ",LEFT(Y478,2)="HA",LEFT(Y478,2)="VK",LEFT(Z478,2)="TO"),0,W478),IF(X478="M3",VLOOKUP(Z478,Data!A:B,2,0)*W478,IF(AND(OR(X478="KEER",X478="STUK"),OR(LEFT(Y478,2)="LE",LEFT(Y478,2)="EL",LEFT(Y478,2)="LV")),VLOOKUP(Z478,Data!A:B,2,0)*W478,IF(X478="MAAND",IF(LEFT(Z478,2)="AB",IF(OR(LEFT(Y478,3)="AB ",LEFT(Y478,3)="ABW"),0,VLOOKUP(Z478,Data!A:B,2,0)*W478*VLOOKUP(AJ478,Data!G:H,2,0)*((N478-M478+1)/30.4)),0),0)))))</f>
        <v>96.36513157894737</v>
      </c>
      <c r="AU478" s="62">
        <f t="shared" si="43"/>
        <v>30.34</v>
      </c>
      <c r="AV478" s="62">
        <f t="shared" si="44"/>
        <v>0</v>
      </c>
      <c r="AW478" s="47" t="str">
        <f>IFERROR(VLOOKUP(AS478,Data!M:S,2,0),"nee")</f>
        <v>ja</v>
      </c>
      <c r="AX478" s="63">
        <f>IF(facturen[[#This Row],[TNO gecertificeerd]]="nee",0,VLOOKUP(AS478,Data!M:S,3,0)*(AT478/1000))</f>
        <v>27.367697368421052</v>
      </c>
      <c r="AY478" s="63">
        <f>IF(facturen[[#This Row],[TNO gecertificeerd]]="nee",0,VLOOKUP(AS478,Data!M:S,4,0)*AT478)</f>
        <v>94.437828947368416</v>
      </c>
      <c r="AZ478" s="63">
        <f>IF(facturen[[#This Row],[TNO gecertificeerd]]="nee",0,VLOOKUP(AS478,Data!M:S,5,0)*AT478)</f>
        <v>0.96365131578947372</v>
      </c>
      <c r="BA478" s="63">
        <f>IF(facturen[[#This Row],[TNO gecertificeerd]]="nee",0,VLOOKUP(AS478,Data!M:S,6,0)*AT478)</f>
        <v>0.96365131578947372</v>
      </c>
      <c r="BB478" s="63">
        <f>IF(facturen[[#This Row],[TNO gecertificeerd]]="nee",0,VLOOKUP(AS478,Data!M:S,7,0)*AT478)</f>
        <v>0</v>
      </c>
    </row>
    <row r="479" spans="1:54" x14ac:dyDescent="0.2">
      <c r="A479">
        <v>474431</v>
      </c>
      <c r="B479">
        <v>474487</v>
      </c>
      <c r="C479" t="s">
        <v>156</v>
      </c>
      <c r="D479" t="s">
        <v>257</v>
      </c>
      <c r="E479" t="s">
        <v>56</v>
      </c>
      <c r="F479">
        <v>1</v>
      </c>
      <c r="G479" t="s">
        <v>156</v>
      </c>
      <c r="H479" t="s">
        <v>157</v>
      </c>
      <c r="I479" t="s">
        <v>158</v>
      </c>
      <c r="J479" t="s">
        <v>59</v>
      </c>
      <c r="K479" t="s">
        <v>767</v>
      </c>
      <c r="L479" t="s">
        <v>768</v>
      </c>
      <c r="M479" s="57">
        <v>44378</v>
      </c>
      <c r="N479" s="57">
        <v>44408</v>
      </c>
      <c r="O479" t="s">
        <v>160</v>
      </c>
      <c r="P479">
        <v>601100</v>
      </c>
      <c r="Q479" t="s">
        <v>769</v>
      </c>
      <c r="R479">
        <v>200102</v>
      </c>
      <c r="S479"/>
      <c r="T479" t="s">
        <v>770</v>
      </c>
      <c r="U479"/>
      <c r="V479" t="s">
        <v>162</v>
      </c>
      <c r="W479">
        <v>1</v>
      </c>
      <c r="X479" t="s">
        <v>625</v>
      </c>
      <c r="Y479" t="s">
        <v>771</v>
      </c>
      <c r="Z479" t="s">
        <v>772</v>
      </c>
      <c r="AA479" t="s">
        <v>68</v>
      </c>
      <c r="AB479" t="s">
        <v>69</v>
      </c>
      <c r="AC479" t="s">
        <v>70</v>
      </c>
      <c r="AD479">
        <v>40</v>
      </c>
      <c r="AE479" t="s">
        <v>773</v>
      </c>
      <c r="AF479">
        <v>30.34</v>
      </c>
      <c r="AG479">
        <v>30.34</v>
      </c>
      <c r="AH479">
        <v>1004659075</v>
      </c>
      <c r="AI479">
        <v>800100</v>
      </c>
      <c r="AJ479" t="s">
        <v>735</v>
      </c>
      <c r="AK479" t="s">
        <v>780</v>
      </c>
      <c r="AL479" t="s">
        <v>72</v>
      </c>
      <c r="AM479" t="s">
        <v>73</v>
      </c>
      <c r="AN479" s="1"/>
      <c r="AO479" s="59">
        <f t="shared" si="40"/>
        <v>7</v>
      </c>
      <c r="AP479" s="59" t="str">
        <f>VLOOKUP(AO479,Data!J:K,2,0)</f>
        <v>Juli</v>
      </c>
      <c r="AQ479" s="59">
        <f t="shared" si="41"/>
        <v>3</v>
      </c>
      <c r="AR479" s="60">
        <f t="shared" si="42"/>
        <v>2021</v>
      </c>
      <c r="AS479" s="60" t="str">
        <f>VLOOKUP(AD479,Data!D:E,2,0)</f>
        <v>Glas</v>
      </c>
      <c r="AT479" s="61">
        <f>IF(X479="TON",IF(OR(LEFT(Z479,2)="TO",LEFT(Y479,2)="HA",Y479="TV ALG TON",Y479="AFVALBEL-TON",Y479="TANKW1-TON"),0,W479*1000),IF(OR(X479="KG",X479="LTR"),IF(OR(LEFT(Y479,2)="R ",LEFT(Y479,2)="HA",LEFT(Y479,2)="VK",LEFT(Z479,2)="TO"),0,W479),IF(X479="M3",VLOOKUP(Z479,Data!A:B,2,0)*W479,IF(AND(OR(X479="KEER",X479="STUK"),OR(LEFT(Y479,2)="LE",LEFT(Y479,2)="EL",LEFT(Y479,2)="LV")),VLOOKUP(Z479,Data!A:B,2,0)*W479,IF(X479="MAAND",IF(LEFT(Z479,2)="AB",IF(OR(LEFT(Y479,3)="AB ",LEFT(Y479,3)="ABW"),0,VLOOKUP(Z479,Data!A:B,2,0)*W479*VLOOKUP(AJ479,Data!G:H,2,0)*((N479-M479+1)/30.4)),0),0)))))</f>
        <v>99.577302631578945</v>
      </c>
      <c r="AU479" s="62">
        <f t="shared" si="43"/>
        <v>30.34</v>
      </c>
      <c r="AV479" s="62">
        <f t="shared" si="44"/>
        <v>0</v>
      </c>
      <c r="AW479" s="47" t="str">
        <f>IFERROR(VLOOKUP(AS479,Data!M:S,2,0),"nee")</f>
        <v>ja</v>
      </c>
      <c r="AX479" s="63">
        <f>IF(facturen[[#This Row],[TNO gecertificeerd]]="nee",0,VLOOKUP(AS479,Data!M:S,3,0)*(AT479/1000))</f>
        <v>28.279953947368423</v>
      </c>
      <c r="AY479" s="63">
        <f>IF(facturen[[#This Row],[TNO gecertificeerd]]="nee",0,VLOOKUP(AS479,Data!M:S,4,0)*AT479)</f>
        <v>97.585756578947368</v>
      </c>
      <c r="AZ479" s="63">
        <f>IF(facturen[[#This Row],[TNO gecertificeerd]]="nee",0,VLOOKUP(AS479,Data!M:S,5,0)*AT479)</f>
        <v>0.99577302631578946</v>
      </c>
      <c r="BA479" s="63">
        <f>IF(facturen[[#This Row],[TNO gecertificeerd]]="nee",0,VLOOKUP(AS479,Data!M:S,6,0)*AT479)</f>
        <v>0.99577302631578946</v>
      </c>
      <c r="BB479" s="63">
        <f>IF(facturen[[#This Row],[TNO gecertificeerd]]="nee",0,VLOOKUP(AS479,Data!M:S,7,0)*AT479)</f>
        <v>0</v>
      </c>
    </row>
    <row r="480" spans="1:54" x14ac:dyDescent="0.2">
      <c r="A480">
        <v>474431</v>
      </c>
      <c r="B480">
        <v>474487</v>
      </c>
      <c r="C480" t="s">
        <v>156</v>
      </c>
      <c r="D480" t="s">
        <v>257</v>
      </c>
      <c r="E480" t="s">
        <v>56</v>
      </c>
      <c r="F480">
        <v>1</v>
      </c>
      <c r="G480" t="s">
        <v>156</v>
      </c>
      <c r="H480" t="s">
        <v>157</v>
      </c>
      <c r="I480" t="s">
        <v>158</v>
      </c>
      <c r="J480" t="s">
        <v>59</v>
      </c>
      <c r="K480" t="s">
        <v>767</v>
      </c>
      <c r="L480" t="s">
        <v>768</v>
      </c>
      <c r="M480" s="57">
        <v>44409</v>
      </c>
      <c r="N480" s="57">
        <v>44439</v>
      </c>
      <c r="O480" t="s">
        <v>160</v>
      </c>
      <c r="P480">
        <v>601100</v>
      </c>
      <c r="Q480" t="s">
        <v>769</v>
      </c>
      <c r="R480">
        <v>200102</v>
      </c>
      <c r="S480"/>
      <c r="T480" t="s">
        <v>770</v>
      </c>
      <c r="U480"/>
      <c r="V480" t="s">
        <v>162</v>
      </c>
      <c r="W480">
        <v>1</v>
      </c>
      <c r="X480" t="s">
        <v>625</v>
      </c>
      <c r="Y480" t="s">
        <v>771</v>
      </c>
      <c r="Z480" t="s">
        <v>772</v>
      </c>
      <c r="AA480" t="s">
        <v>68</v>
      </c>
      <c r="AB480" t="s">
        <v>69</v>
      </c>
      <c r="AC480" t="s">
        <v>70</v>
      </c>
      <c r="AD480">
        <v>40</v>
      </c>
      <c r="AE480" t="s">
        <v>773</v>
      </c>
      <c r="AF480">
        <v>30.34</v>
      </c>
      <c r="AG480">
        <v>30.34</v>
      </c>
      <c r="AH480">
        <v>1004731850</v>
      </c>
      <c r="AI480">
        <v>800100</v>
      </c>
      <c r="AJ480" t="s">
        <v>735</v>
      </c>
      <c r="AK480" t="s">
        <v>781</v>
      </c>
      <c r="AL480" t="s">
        <v>72</v>
      </c>
      <c r="AM480" t="s">
        <v>73</v>
      </c>
      <c r="AN480" s="1"/>
      <c r="AO480" s="59">
        <f t="shared" ref="AO480:AO543" si="45">MONTH(M480)</f>
        <v>8</v>
      </c>
      <c r="AP480" s="59" t="str">
        <f>VLOOKUP(AO480,Data!J:K,2,0)</f>
        <v>Augustus</v>
      </c>
      <c r="AQ480" s="59">
        <f t="shared" si="41"/>
        <v>3</v>
      </c>
      <c r="AR480" s="60">
        <f t="shared" si="42"/>
        <v>2021</v>
      </c>
      <c r="AS480" s="60" t="str">
        <f>VLOOKUP(AD480,Data!D:E,2,0)</f>
        <v>Glas</v>
      </c>
      <c r="AT480" s="61">
        <f>IF(X480="TON",IF(OR(LEFT(Z480,2)="TO",LEFT(Y480,2)="HA",Y480="TV ALG TON",Y480="AFVALBEL-TON",Y480="TANKW1-TON"),0,W480*1000),IF(OR(X480="KG",X480="LTR"),IF(OR(LEFT(Y480,2)="R ",LEFT(Y480,2)="HA",LEFT(Y480,2)="VK",LEFT(Z480,2)="TO"),0,W480),IF(X480="M3",VLOOKUP(Z480,Data!A:B,2,0)*W480,IF(AND(OR(X480="KEER",X480="STUK"),OR(LEFT(Y480,2)="LE",LEFT(Y480,2)="EL",LEFT(Y480,2)="LV")),VLOOKUP(Z480,Data!A:B,2,0)*W480,IF(X480="MAAND",IF(LEFT(Z480,2)="AB",IF(OR(LEFT(Y480,3)="AB ",LEFT(Y480,3)="ABW"),0,VLOOKUP(Z480,Data!A:B,2,0)*W480*VLOOKUP(AJ480,Data!G:H,2,0)*((N480-M480+1)/30.4)),0),0)))))</f>
        <v>99.577302631578945</v>
      </c>
      <c r="AU480" s="62">
        <f t="shared" si="43"/>
        <v>30.34</v>
      </c>
      <c r="AV480" s="62">
        <f t="shared" si="44"/>
        <v>0</v>
      </c>
      <c r="AW480" s="47" t="str">
        <f>IFERROR(VLOOKUP(AS480,Data!M:S,2,0),"nee")</f>
        <v>ja</v>
      </c>
      <c r="AX480" s="63">
        <f>IF(facturen[[#This Row],[TNO gecertificeerd]]="nee",0,VLOOKUP(AS480,Data!M:S,3,0)*(AT480/1000))</f>
        <v>28.279953947368423</v>
      </c>
      <c r="AY480" s="63">
        <f>IF(facturen[[#This Row],[TNO gecertificeerd]]="nee",0,VLOOKUP(AS480,Data!M:S,4,0)*AT480)</f>
        <v>97.585756578947368</v>
      </c>
      <c r="AZ480" s="63">
        <f>IF(facturen[[#This Row],[TNO gecertificeerd]]="nee",0,VLOOKUP(AS480,Data!M:S,5,0)*AT480)</f>
        <v>0.99577302631578946</v>
      </c>
      <c r="BA480" s="63">
        <f>IF(facturen[[#This Row],[TNO gecertificeerd]]="nee",0,VLOOKUP(AS480,Data!M:S,6,0)*AT480)</f>
        <v>0.99577302631578946</v>
      </c>
      <c r="BB480" s="63">
        <f>IF(facturen[[#This Row],[TNO gecertificeerd]]="nee",0,VLOOKUP(AS480,Data!M:S,7,0)*AT480)</f>
        <v>0</v>
      </c>
    </row>
    <row r="481" spans="1:54" x14ac:dyDescent="0.2">
      <c r="A481">
        <v>474431</v>
      </c>
      <c r="B481">
        <v>474487</v>
      </c>
      <c r="C481" t="s">
        <v>156</v>
      </c>
      <c r="D481" t="s">
        <v>257</v>
      </c>
      <c r="E481" t="s">
        <v>56</v>
      </c>
      <c r="F481">
        <v>1</v>
      </c>
      <c r="G481" t="s">
        <v>156</v>
      </c>
      <c r="H481" t="s">
        <v>157</v>
      </c>
      <c r="I481" t="s">
        <v>158</v>
      </c>
      <c r="J481" t="s">
        <v>59</v>
      </c>
      <c r="K481" t="s">
        <v>767</v>
      </c>
      <c r="L481" t="s">
        <v>768</v>
      </c>
      <c r="M481" s="57">
        <v>44440</v>
      </c>
      <c r="N481" s="57">
        <v>44469</v>
      </c>
      <c r="O481" t="s">
        <v>160</v>
      </c>
      <c r="P481">
        <v>601100</v>
      </c>
      <c r="Q481" t="s">
        <v>769</v>
      </c>
      <c r="R481">
        <v>200102</v>
      </c>
      <c r="S481"/>
      <c r="T481" t="s">
        <v>770</v>
      </c>
      <c r="U481"/>
      <c r="V481" t="s">
        <v>162</v>
      </c>
      <c r="W481">
        <v>1</v>
      </c>
      <c r="X481" t="s">
        <v>625</v>
      </c>
      <c r="Y481" t="s">
        <v>771</v>
      </c>
      <c r="Z481" t="s">
        <v>772</v>
      </c>
      <c r="AA481" t="s">
        <v>68</v>
      </c>
      <c r="AB481" t="s">
        <v>69</v>
      </c>
      <c r="AC481" t="s">
        <v>70</v>
      </c>
      <c r="AD481">
        <v>40</v>
      </c>
      <c r="AE481" t="s">
        <v>773</v>
      </c>
      <c r="AF481">
        <v>30.34</v>
      </c>
      <c r="AG481">
        <v>30.34</v>
      </c>
      <c r="AH481">
        <v>1004806489</v>
      </c>
      <c r="AI481">
        <v>800100</v>
      </c>
      <c r="AJ481" t="s">
        <v>735</v>
      </c>
      <c r="AK481" t="s">
        <v>782</v>
      </c>
      <c r="AL481" t="s">
        <v>72</v>
      </c>
      <c r="AM481" t="s">
        <v>73</v>
      </c>
      <c r="AN481" s="1"/>
      <c r="AO481" s="59">
        <f t="shared" si="45"/>
        <v>9</v>
      </c>
      <c r="AP481" s="59" t="str">
        <f>VLOOKUP(AO481,Data!J:K,2,0)</f>
        <v>September</v>
      </c>
      <c r="AQ481" s="59">
        <f t="shared" si="41"/>
        <v>3</v>
      </c>
      <c r="AR481" s="60">
        <f t="shared" si="42"/>
        <v>2021</v>
      </c>
      <c r="AS481" s="60" t="str">
        <f>VLOOKUP(AD481,Data!D:E,2,0)</f>
        <v>Glas</v>
      </c>
      <c r="AT481" s="61">
        <f>IF(X481="TON",IF(OR(LEFT(Z481,2)="TO",LEFT(Y481,2)="HA",Y481="TV ALG TON",Y481="AFVALBEL-TON",Y481="TANKW1-TON"),0,W481*1000),IF(OR(X481="KG",X481="LTR"),IF(OR(LEFT(Y481,2)="R ",LEFT(Y481,2)="HA",LEFT(Y481,2)="VK",LEFT(Z481,2)="TO"),0,W481),IF(X481="M3",VLOOKUP(Z481,Data!A:B,2,0)*W481,IF(AND(OR(X481="KEER",X481="STUK"),OR(LEFT(Y481,2)="LE",LEFT(Y481,2)="EL",LEFT(Y481,2)="LV")),VLOOKUP(Z481,Data!A:B,2,0)*W481,IF(X481="MAAND",IF(LEFT(Z481,2)="AB",IF(OR(LEFT(Y481,3)="AB ",LEFT(Y481,3)="ABW"),0,VLOOKUP(Z481,Data!A:B,2,0)*W481*VLOOKUP(AJ481,Data!G:H,2,0)*((N481-M481+1)/30.4)),0),0)))))</f>
        <v>96.36513157894737</v>
      </c>
      <c r="AU481" s="62">
        <f t="shared" si="43"/>
        <v>30.34</v>
      </c>
      <c r="AV481" s="62">
        <f t="shared" si="44"/>
        <v>0</v>
      </c>
      <c r="AW481" s="47" t="str">
        <f>IFERROR(VLOOKUP(AS481,Data!M:S,2,0),"nee")</f>
        <v>ja</v>
      </c>
      <c r="AX481" s="63">
        <f>IF(facturen[[#This Row],[TNO gecertificeerd]]="nee",0,VLOOKUP(AS481,Data!M:S,3,0)*(AT481/1000))</f>
        <v>27.367697368421052</v>
      </c>
      <c r="AY481" s="63">
        <f>IF(facturen[[#This Row],[TNO gecertificeerd]]="nee",0,VLOOKUP(AS481,Data!M:S,4,0)*AT481)</f>
        <v>94.437828947368416</v>
      </c>
      <c r="AZ481" s="63">
        <f>IF(facturen[[#This Row],[TNO gecertificeerd]]="nee",0,VLOOKUP(AS481,Data!M:S,5,0)*AT481)</f>
        <v>0.96365131578947372</v>
      </c>
      <c r="BA481" s="63">
        <f>IF(facturen[[#This Row],[TNO gecertificeerd]]="nee",0,VLOOKUP(AS481,Data!M:S,6,0)*AT481)</f>
        <v>0.96365131578947372</v>
      </c>
      <c r="BB481" s="63">
        <f>IF(facturen[[#This Row],[TNO gecertificeerd]]="nee",0,VLOOKUP(AS481,Data!M:S,7,0)*AT481)</f>
        <v>0</v>
      </c>
    </row>
    <row r="482" spans="1:54" x14ac:dyDescent="0.2">
      <c r="A482">
        <v>474431</v>
      </c>
      <c r="B482">
        <v>474487</v>
      </c>
      <c r="C482" t="s">
        <v>156</v>
      </c>
      <c r="D482" t="s">
        <v>257</v>
      </c>
      <c r="E482" t="s">
        <v>56</v>
      </c>
      <c r="F482">
        <v>1</v>
      </c>
      <c r="G482" t="s">
        <v>156</v>
      </c>
      <c r="H482" t="s">
        <v>157</v>
      </c>
      <c r="I482" t="s">
        <v>158</v>
      </c>
      <c r="J482" t="s">
        <v>59</v>
      </c>
      <c r="K482" t="s">
        <v>767</v>
      </c>
      <c r="L482" t="s">
        <v>768</v>
      </c>
      <c r="M482" s="57">
        <v>44470</v>
      </c>
      <c r="N482" s="57">
        <v>44500</v>
      </c>
      <c r="O482" t="s">
        <v>160</v>
      </c>
      <c r="P482">
        <v>601100</v>
      </c>
      <c r="Q482" t="s">
        <v>769</v>
      </c>
      <c r="R482">
        <v>200102</v>
      </c>
      <c r="S482"/>
      <c r="T482" t="s">
        <v>770</v>
      </c>
      <c r="U482"/>
      <c r="V482" t="s">
        <v>162</v>
      </c>
      <c r="W482">
        <v>1</v>
      </c>
      <c r="X482" t="s">
        <v>625</v>
      </c>
      <c r="Y482" t="s">
        <v>771</v>
      </c>
      <c r="Z482" t="s">
        <v>772</v>
      </c>
      <c r="AA482" t="s">
        <v>68</v>
      </c>
      <c r="AB482" t="s">
        <v>69</v>
      </c>
      <c r="AC482" t="s">
        <v>70</v>
      </c>
      <c r="AD482">
        <v>40</v>
      </c>
      <c r="AE482" t="s">
        <v>773</v>
      </c>
      <c r="AF482">
        <v>30.34</v>
      </c>
      <c r="AG482">
        <v>30.34</v>
      </c>
      <c r="AH482">
        <v>1004921702</v>
      </c>
      <c r="AI482">
        <v>800100</v>
      </c>
      <c r="AJ482" t="s">
        <v>735</v>
      </c>
      <c r="AK482" t="s">
        <v>783</v>
      </c>
      <c r="AL482" t="s">
        <v>72</v>
      </c>
      <c r="AM482" t="s">
        <v>73</v>
      </c>
      <c r="AN482" s="1"/>
      <c r="AO482" s="59">
        <f t="shared" si="45"/>
        <v>10</v>
      </c>
      <c r="AP482" s="59" t="str">
        <f>VLOOKUP(AO482,Data!J:K,2,0)</f>
        <v>Oktober</v>
      </c>
      <c r="AQ482" s="59">
        <f t="shared" si="41"/>
        <v>4</v>
      </c>
      <c r="AR482" s="60">
        <f t="shared" si="42"/>
        <v>2021</v>
      </c>
      <c r="AS482" s="60" t="str">
        <f>VLOOKUP(AD482,Data!D:E,2,0)</f>
        <v>Glas</v>
      </c>
      <c r="AT482" s="61">
        <f>IF(X482="TON",IF(OR(LEFT(Z482,2)="TO",LEFT(Y482,2)="HA",Y482="TV ALG TON",Y482="AFVALBEL-TON",Y482="TANKW1-TON"),0,W482*1000),IF(OR(X482="KG",X482="LTR"),IF(OR(LEFT(Y482,2)="R ",LEFT(Y482,2)="HA",LEFT(Y482,2)="VK",LEFT(Z482,2)="TO"),0,W482),IF(X482="M3",VLOOKUP(Z482,Data!A:B,2,0)*W482,IF(AND(OR(X482="KEER",X482="STUK"),OR(LEFT(Y482,2)="LE",LEFT(Y482,2)="EL",LEFT(Y482,2)="LV")),VLOOKUP(Z482,Data!A:B,2,0)*W482,IF(X482="MAAND",IF(LEFT(Z482,2)="AB",IF(OR(LEFT(Y482,3)="AB ",LEFT(Y482,3)="ABW"),0,VLOOKUP(Z482,Data!A:B,2,0)*W482*VLOOKUP(AJ482,Data!G:H,2,0)*((N482-M482+1)/30.4)),0),0)))))</f>
        <v>99.577302631578945</v>
      </c>
      <c r="AU482" s="62">
        <f t="shared" si="43"/>
        <v>30.34</v>
      </c>
      <c r="AV482" s="62">
        <f t="shared" si="44"/>
        <v>0</v>
      </c>
      <c r="AW482" s="47" t="str">
        <f>IFERROR(VLOOKUP(AS482,Data!M:S,2,0),"nee")</f>
        <v>ja</v>
      </c>
      <c r="AX482" s="63">
        <f>IF(facturen[[#This Row],[TNO gecertificeerd]]="nee",0,VLOOKUP(AS482,Data!M:S,3,0)*(AT482/1000))</f>
        <v>28.279953947368423</v>
      </c>
      <c r="AY482" s="63">
        <f>IF(facturen[[#This Row],[TNO gecertificeerd]]="nee",0,VLOOKUP(AS482,Data!M:S,4,0)*AT482)</f>
        <v>97.585756578947368</v>
      </c>
      <c r="AZ482" s="63">
        <f>IF(facturen[[#This Row],[TNO gecertificeerd]]="nee",0,VLOOKUP(AS482,Data!M:S,5,0)*AT482)</f>
        <v>0.99577302631578946</v>
      </c>
      <c r="BA482" s="63">
        <f>IF(facturen[[#This Row],[TNO gecertificeerd]]="nee",0,VLOOKUP(AS482,Data!M:S,6,0)*AT482)</f>
        <v>0.99577302631578946</v>
      </c>
      <c r="BB482" s="63">
        <f>IF(facturen[[#This Row],[TNO gecertificeerd]]="nee",0,VLOOKUP(AS482,Data!M:S,7,0)*AT482)</f>
        <v>0</v>
      </c>
    </row>
    <row r="483" spans="1:54" x14ac:dyDescent="0.2">
      <c r="A483">
        <v>474431</v>
      </c>
      <c r="B483">
        <v>474487</v>
      </c>
      <c r="C483" t="s">
        <v>156</v>
      </c>
      <c r="D483" t="s">
        <v>257</v>
      </c>
      <c r="E483" t="s">
        <v>56</v>
      </c>
      <c r="F483">
        <v>1</v>
      </c>
      <c r="G483" t="s">
        <v>156</v>
      </c>
      <c r="H483" t="s">
        <v>157</v>
      </c>
      <c r="I483" t="s">
        <v>158</v>
      </c>
      <c r="J483" t="s">
        <v>59</v>
      </c>
      <c r="K483" t="s">
        <v>767</v>
      </c>
      <c r="L483" t="s">
        <v>768</v>
      </c>
      <c r="M483" s="57">
        <v>44501</v>
      </c>
      <c r="N483" s="57">
        <v>44530</v>
      </c>
      <c r="O483" t="s">
        <v>160</v>
      </c>
      <c r="P483">
        <v>601100</v>
      </c>
      <c r="Q483" t="s">
        <v>769</v>
      </c>
      <c r="R483">
        <v>200102</v>
      </c>
      <c r="S483"/>
      <c r="T483" t="s">
        <v>770</v>
      </c>
      <c r="U483"/>
      <c r="V483" t="s">
        <v>162</v>
      </c>
      <c r="W483">
        <v>1</v>
      </c>
      <c r="X483" t="s">
        <v>625</v>
      </c>
      <c r="Y483" t="s">
        <v>771</v>
      </c>
      <c r="Z483" t="s">
        <v>772</v>
      </c>
      <c r="AA483" t="s">
        <v>68</v>
      </c>
      <c r="AB483" t="s">
        <v>69</v>
      </c>
      <c r="AC483" t="s">
        <v>70</v>
      </c>
      <c r="AD483">
        <v>40</v>
      </c>
      <c r="AE483" t="s">
        <v>773</v>
      </c>
      <c r="AF483">
        <v>30.34</v>
      </c>
      <c r="AG483">
        <v>30.34</v>
      </c>
      <c r="AH483">
        <v>1005004563</v>
      </c>
      <c r="AI483">
        <v>800100</v>
      </c>
      <c r="AJ483" t="s">
        <v>735</v>
      </c>
      <c r="AK483" t="s">
        <v>784</v>
      </c>
      <c r="AL483" t="s">
        <v>72</v>
      </c>
      <c r="AM483" t="s">
        <v>73</v>
      </c>
      <c r="AN483" s="1"/>
      <c r="AO483" s="59">
        <f t="shared" si="45"/>
        <v>11</v>
      </c>
      <c r="AP483" s="59" t="str">
        <f>VLOOKUP(AO483,Data!J:K,2,0)</f>
        <v>November</v>
      </c>
      <c r="AQ483" s="59">
        <f t="shared" si="41"/>
        <v>4</v>
      </c>
      <c r="AR483" s="60">
        <f t="shared" si="42"/>
        <v>2021</v>
      </c>
      <c r="AS483" s="60" t="str">
        <f>VLOOKUP(AD483,Data!D:E,2,0)</f>
        <v>Glas</v>
      </c>
      <c r="AT483" s="61">
        <f>IF(X483="TON",IF(OR(LEFT(Z483,2)="TO",LEFT(Y483,2)="HA",Y483="TV ALG TON",Y483="AFVALBEL-TON",Y483="TANKW1-TON"),0,W483*1000),IF(OR(X483="KG",X483="LTR"),IF(OR(LEFT(Y483,2)="R ",LEFT(Y483,2)="HA",LEFT(Y483,2)="VK",LEFT(Z483,2)="TO"),0,W483),IF(X483="M3",VLOOKUP(Z483,Data!A:B,2,0)*W483,IF(AND(OR(X483="KEER",X483="STUK"),OR(LEFT(Y483,2)="LE",LEFT(Y483,2)="EL",LEFT(Y483,2)="LV")),VLOOKUP(Z483,Data!A:B,2,0)*W483,IF(X483="MAAND",IF(LEFT(Z483,2)="AB",IF(OR(LEFT(Y483,3)="AB ",LEFT(Y483,3)="ABW"),0,VLOOKUP(Z483,Data!A:B,2,0)*W483*VLOOKUP(AJ483,Data!G:H,2,0)*((N483-M483+1)/30.4)),0),0)))))</f>
        <v>96.36513157894737</v>
      </c>
      <c r="AU483" s="62">
        <f t="shared" si="43"/>
        <v>30.34</v>
      </c>
      <c r="AV483" s="62">
        <f t="shared" si="44"/>
        <v>0</v>
      </c>
      <c r="AW483" s="47" t="str">
        <f>IFERROR(VLOOKUP(AS483,Data!M:S,2,0),"nee")</f>
        <v>ja</v>
      </c>
      <c r="AX483" s="63">
        <f>IF(facturen[[#This Row],[TNO gecertificeerd]]="nee",0,VLOOKUP(AS483,Data!M:S,3,0)*(AT483/1000))</f>
        <v>27.367697368421052</v>
      </c>
      <c r="AY483" s="63">
        <f>IF(facturen[[#This Row],[TNO gecertificeerd]]="nee",0,VLOOKUP(AS483,Data!M:S,4,0)*AT483)</f>
        <v>94.437828947368416</v>
      </c>
      <c r="AZ483" s="63">
        <f>IF(facturen[[#This Row],[TNO gecertificeerd]]="nee",0,VLOOKUP(AS483,Data!M:S,5,0)*AT483)</f>
        <v>0.96365131578947372</v>
      </c>
      <c r="BA483" s="63">
        <f>IF(facturen[[#This Row],[TNO gecertificeerd]]="nee",0,VLOOKUP(AS483,Data!M:S,6,0)*AT483)</f>
        <v>0.96365131578947372</v>
      </c>
      <c r="BB483" s="63">
        <f>IF(facturen[[#This Row],[TNO gecertificeerd]]="nee",0,VLOOKUP(AS483,Data!M:S,7,0)*AT483)</f>
        <v>0</v>
      </c>
    </row>
    <row r="484" spans="1:54" x14ac:dyDescent="0.2">
      <c r="A484">
        <v>474431</v>
      </c>
      <c r="B484">
        <v>474487</v>
      </c>
      <c r="C484" t="s">
        <v>156</v>
      </c>
      <c r="D484" t="s">
        <v>257</v>
      </c>
      <c r="E484" t="s">
        <v>56</v>
      </c>
      <c r="F484">
        <v>1</v>
      </c>
      <c r="G484" t="s">
        <v>156</v>
      </c>
      <c r="H484" t="s">
        <v>157</v>
      </c>
      <c r="I484" t="s">
        <v>158</v>
      </c>
      <c r="J484" t="s">
        <v>59</v>
      </c>
      <c r="K484" t="s">
        <v>767</v>
      </c>
      <c r="L484" t="s">
        <v>768</v>
      </c>
      <c r="M484" s="57">
        <v>44531</v>
      </c>
      <c r="N484" s="57">
        <v>44561</v>
      </c>
      <c r="O484" t="s">
        <v>160</v>
      </c>
      <c r="P484">
        <v>601100</v>
      </c>
      <c r="Q484" t="s">
        <v>769</v>
      </c>
      <c r="R484">
        <v>200102</v>
      </c>
      <c r="S484"/>
      <c r="T484" t="s">
        <v>770</v>
      </c>
      <c r="U484"/>
      <c r="V484" t="s">
        <v>162</v>
      </c>
      <c r="W484">
        <v>1</v>
      </c>
      <c r="X484" t="s">
        <v>625</v>
      </c>
      <c r="Y484" t="s">
        <v>771</v>
      </c>
      <c r="Z484" t="s">
        <v>772</v>
      </c>
      <c r="AA484" t="s">
        <v>68</v>
      </c>
      <c r="AB484" t="s">
        <v>69</v>
      </c>
      <c r="AC484" t="s">
        <v>70</v>
      </c>
      <c r="AD484">
        <v>40</v>
      </c>
      <c r="AE484" t="s">
        <v>773</v>
      </c>
      <c r="AF484">
        <v>30.34</v>
      </c>
      <c r="AG484">
        <v>30.34</v>
      </c>
      <c r="AH484">
        <v>1005092394</v>
      </c>
      <c r="AI484">
        <v>800100</v>
      </c>
      <c r="AJ484" t="s">
        <v>735</v>
      </c>
      <c r="AK484" t="s">
        <v>785</v>
      </c>
      <c r="AL484" t="s">
        <v>72</v>
      </c>
      <c r="AM484" t="s">
        <v>73</v>
      </c>
      <c r="AN484" s="1"/>
      <c r="AO484" s="59">
        <f t="shared" si="45"/>
        <v>12</v>
      </c>
      <c r="AP484" s="59" t="str">
        <f>VLOOKUP(AO484,Data!J:K,2,0)</f>
        <v>December</v>
      </c>
      <c r="AQ484" s="59">
        <f t="shared" si="41"/>
        <v>4</v>
      </c>
      <c r="AR484" s="60">
        <f t="shared" si="42"/>
        <v>2021</v>
      </c>
      <c r="AS484" s="60" t="str">
        <f>VLOOKUP(AD484,Data!D:E,2,0)</f>
        <v>Glas</v>
      </c>
      <c r="AT484" s="61">
        <f>IF(X484="TON",IF(OR(LEFT(Z484,2)="TO",LEFT(Y484,2)="HA",Y484="TV ALG TON",Y484="AFVALBEL-TON",Y484="TANKW1-TON"),0,W484*1000),IF(OR(X484="KG",X484="LTR"),IF(OR(LEFT(Y484,2)="R ",LEFT(Y484,2)="HA",LEFT(Y484,2)="VK",LEFT(Z484,2)="TO"),0,W484),IF(X484="M3",VLOOKUP(Z484,Data!A:B,2,0)*W484,IF(AND(OR(X484="KEER",X484="STUK"),OR(LEFT(Y484,2)="LE",LEFT(Y484,2)="EL",LEFT(Y484,2)="LV")),VLOOKUP(Z484,Data!A:B,2,0)*W484,IF(X484="MAAND",IF(LEFT(Z484,2)="AB",IF(OR(LEFT(Y484,3)="AB ",LEFT(Y484,3)="ABW"),0,VLOOKUP(Z484,Data!A:B,2,0)*W484*VLOOKUP(AJ484,Data!G:H,2,0)*((N484-M484+1)/30.4)),0),0)))))</f>
        <v>99.577302631578945</v>
      </c>
      <c r="AU484" s="62">
        <f t="shared" si="43"/>
        <v>30.34</v>
      </c>
      <c r="AV484" s="62">
        <f t="shared" si="44"/>
        <v>0</v>
      </c>
      <c r="AW484" s="47" t="str">
        <f>IFERROR(VLOOKUP(AS484,Data!M:S,2,0),"nee")</f>
        <v>ja</v>
      </c>
      <c r="AX484" s="63">
        <f>IF(facturen[[#This Row],[TNO gecertificeerd]]="nee",0,VLOOKUP(AS484,Data!M:S,3,0)*(AT484/1000))</f>
        <v>28.279953947368423</v>
      </c>
      <c r="AY484" s="63">
        <f>IF(facturen[[#This Row],[TNO gecertificeerd]]="nee",0,VLOOKUP(AS484,Data!M:S,4,0)*AT484)</f>
        <v>97.585756578947368</v>
      </c>
      <c r="AZ484" s="63">
        <f>IF(facturen[[#This Row],[TNO gecertificeerd]]="nee",0,VLOOKUP(AS484,Data!M:S,5,0)*AT484)</f>
        <v>0.99577302631578946</v>
      </c>
      <c r="BA484" s="63">
        <f>IF(facturen[[#This Row],[TNO gecertificeerd]]="nee",0,VLOOKUP(AS484,Data!M:S,6,0)*AT484)</f>
        <v>0.99577302631578946</v>
      </c>
      <c r="BB484" s="63">
        <f>IF(facturen[[#This Row],[TNO gecertificeerd]]="nee",0,VLOOKUP(AS484,Data!M:S,7,0)*AT484)</f>
        <v>0</v>
      </c>
    </row>
    <row r="485" spans="1:54" x14ac:dyDescent="0.2">
      <c r="A485">
        <v>474431</v>
      </c>
      <c r="B485">
        <v>474487</v>
      </c>
      <c r="C485" t="s">
        <v>156</v>
      </c>
      <c r="D485" t="s">
        <v>257</v>
      </c>
      <c r="E485" t="s">
        <v>56</v>
      </c>
      <c r="F485">
        <v>1</v>
      </c>
      <c r="G485" t="s">
        <v>156</v>
      </c>
      <c r="H485" t="s">
        <v>157</v>
      </c>
      <c r="I485" t="s">
        <v>158</v>
      </c>
      <c r="J485" t="s">
        <v>59</v>
      </c>
      <c r="K485" t="s">
        <v>767</v>
      </c>
      <c r="L485" t="s">
        <v>768</v>
      </c>
      <c r="M485" s="57">
        <v>44166</v>
      </c>
      <c r="N485" s="57">
        <v>44196</v>
      </c>
      <c r="O485" t="s">
        <v>160</v>
      </c>
      <c r="P485">
        <v>101100</v>
      </c>
      <c r="Q485" t="s">
        <v>303</v>
      </c>
      <c r="R485">
        <v>200301</v>
      </c>
      <c r="S485"/>
      <c r="T485" t="s">
        <v>304</v>
      </c>
      <c r="U485"/>
      <c r="V485" t="s">
        <v>162</v>
      </c>
      <c r="W485">
        <v>1</v>
      </c>
      <c r="X485" t="s">
        <v>625</v>
      </c>
      <c r="Y485" t="s">
        <v>771</v>
      </c>
      <c r="Z485" t="s">
        <v>772</v>
      </c>
      <c r="AA485" t="s">
        <v>68</v>
      </c>
      <c r="AB485" t="s">
        <v>69</v>
      </c>
      <c r="AC485" t="s">
        <v>70</v>
      </c>
      <c r="AD485">
        <v>40</v>
      </c>
      <c r="AE485" t="s">
        <v>773</v>
      </c>
      <c r="AF485">
        <v>30.33</v>
      </c>
      <c r="AG485">
        <v>30.33</v>
      </c>
      <c r="AH485">
        <v>1004194254</v>
      </c>
      <c r="AI485">
        <v>800100</v>
      </c>
      <c r="AJ485" t="s">
        <v>735</v>
      </c>
      <c r="AK485" t="s">
        <v>706</v>
      </c>
      <c r="AL485" t="s">
        <v>72</v>
      </c>
      <c r="AM485" t="s">
        <v>73</v>
      </c>
      <c r="AN485" s="1"/>
      <c r="AO485" s="59">
        <f t="shared" si="45"/>
        <v>12</v>
      </c>
      <c r="AP485" s="59" t="str">
        <f>VLOOKUP(AO485,Data!J:K,2,0)</f>
        <v>December</v>
      </c>
      <c r="AQ485" s="59">
        <f t="shared" si="41"/>
        <v>4</v>
      </c>
      <c r="AR485" s="60">
        <f t="shared" si="42"/>
        <v>2020</v>
      </c>
      <c r="AS485" s="60" t="str">
        <f>VLOOKUP(AD485,Data!D:E,2,0)</f>
        <v>Glas</v>
      </c>
      <c r="AT485" s="61">
        <f>IF(X485="TON",IF(OR(LEFT(Z485,2)="TO",LEFT(Y485,2)="HA",Y485="TV ALG TON",Y485="AFVALBEL-TON",Y485="TANKW1-TON"),0,W485*1000),IF(OR(X485="KG",X485="LTR"),IF(OR(LEFT(Y485,2)="R ",LEFT(Y485,2)="HA",LEFT(Y485,2)="VK",LEFT(Z485,2)="TO"),0,W485),IF(X485="M3",VLOOKUP(Z485,Data!A:B,2,0)*W485,IF(AND(OR(X485="KEER",X485="STUK"),OR(LEFT(Y485,2)="LE",LEFT(Y485,2)="EL",LEFT(Y485,2)="LV")),VLOOKUP(Z485,Data!A:B,2,0)*W485,IF(X485="MAAND",IF(LEFT(Z485,2)="AB",IF(OR(LEFT(Y485,3)="AB ",LEFT(Y485,3)="ABW"),0,VLOOKUP(Z485,Data!A:B,2,0)*W485*VLOOKUP(AJ485,Data!G:H,2,0)*((N485-M485+1)/30.4)),0),0)))))</f>
        <v>99.577302631578945</v>
      </c>
      <c r="AU485" s="62">
        <f t="shared" si="43"/>
        <v>30.33</v>
      </c>
      <c r="AV485" s="62">
        <f t="shared" si="44"/>
        <v>0</v>
      </c>
      <c r="AW485" s="47" t="str">
        <f>IFERROR(VLOOKUP(AS485,Data!M:S,2,0),"nee")</f>
        <v>ja</v>
      </c>
      <c r="AX485" s="63">
        <f>IF(facturen[[#This Row],[TNO gecertificeerd]]="nee",0,VLOOKUP(AS485,Data!M:S,3,0)*(AT485/1000))</f>
        <v>28.279953947368423</v>
      </c>
      <c r="AY485" s="63">
        <f>IF(facturen[[#This Row],[TNO gecertificeerd]]="nee",0,VLOOKUP(AS485,Data!M:S,4,0)*AT485)</f>
        <v>97.585756578947368</v>
      </c>
      <c r="AZ485" s="63">
        <f>IF(facturen[[#This Row],[TNO gecertificeerd]]="nee",0,VLOOKUP(AS485,Data!M:S,5,0)*AT485)</f>
        <v>0.99577302631578946</v>
      </c>
      <c r="BA485" s="63">
        <f>IF(facturen[[#This Row],[TNO gecertificeerd]]="nee",0,VLOOKUP(AS485,Data!M:S,6,0)*AT485)</f>
        <v>0.99577302631578946</v>
      </c>
      <c r="BB485" s="63">
        <f>IF(facturen[[#This Row],[TNO gecertificeerd]]="nee",0,VLOOKUP(AS485,Data!M:S,7,0)*AT485)</f>
        <v>0</v>
      </c>
    </row>
    <row r="486" spans="1:54" x14ac:dyDescent="0.2">
      <c r="A486">
        <v>474431</v>
      </c>
      <c r="B486">
        <v>474487</v>
      </c>
      <c r="C486" t="s">
        <v>156</v>
      </c>
      <c r="D486" t="s">
        <v>257</v>
      </c>
      <c r="E486" t="s">
        <v>56</v>
      </c>
      <c r="F486">
        <v>1</v>
      </c>
      <c r="G486" t="s">
        <v>156</v>
      </c>
      <c r="H486" t="s">
        <v>157</v>
      </c>
      <c r="I486" t="s">
        <v>158</v>
      </c>
      <c r="J486" t="s">
        <v>59</v>
      </c>
      <c r="K486" t="s">
        <v>377</v>
      </c>
      <c r="L486" t="s">
        <v>334</v>
      </c>
      <c r="M486" s="57">
        <v>44197</v>
      </c>
      <c r="N486" s="57">
        <v>44227</v>
      </c>
      <c r="O486" t="s">
        <v>160</v>
      </c>
      <c r="P486">
        <v>707100</v>
      </c>
      <c r="Q486" t="s">
        <v>317</v>
      </c>
      <c r="R486">
        <v>200101</v>
      </c>
      <c r="S486"/>
      <c r="T486" t="s">
        <v>318</v>
      </c>
      <c r="U486"/>
      <c r="V486" t="s">
        <v>127</v>
      </c>
      <c r="W486">
        <v>2</v>
      </c>
      <c r="X486" t="s">
        <v>625</v>
      </c>
      <c r="Y486" t="s">
        <v>749</v>
      </c>
      <c r="Z486" t="s">
        <v>750</v>
      </c>
      <c r="AA486" t="s">
        <v>68</v>
      </c>
      <c r="AB486" t="s">
        <v>69</v>
      </c>
      <c r="AC486" t="s">
        <v>70</v>
      </c>
      <c r="AD486">
        <v>30</v>
      </c>
      <c r="AE486" t="s">
        <v>751</v>
      </c>
      <c r="AF486">
        <v>34.049999999999997</v>
      </c>
      <c r="AG486">
        <v>68.09</v>
      </c>
      <c r="AH486">
        <v>1004195045</v>
      </c>
      <c r="AI486">
        <v>800100</v>
      </c>
      <c r="AJ486" t="s">
        <v>629</v>
      </c>
      <c r="AK486" t="s">
        <v>363</v>
      </c>
      <c r="AL486" t="s">
        <v>72</v>
      </c>
      <c r="AM486" t="s">
        <v>73</v>
      </c>
      <c r="AN486" s="1"/>
      <c r="AO486" s="59">
        <f t="shared" si="45"/>
        <v>1</v>
      </c>
      <c r="AP486" s="59" t="str">
        <f>VLOOKUP(AO486,Data!J:K,2,0)</f>
        <v>Januari</v>
      </c>
      <c r="AQ486" s="59">
        <f t="shared" si="41"/>
        <v>1</v>
      </c>
      <c r="AR486" s="60">
        <f t="shared" si="42"/>
        <v>2021</v>
      </c>
      <c r="AS486" s="60" t="str">
        <f>VLOOKUP(AD486,Data!D:E,2,0)</f>
        <v>Papier/Karton</v>
      </c>
      <c r="AT486" s="61">
        <f>IF(X486="TON",IF(OR(LEFT(Z486,2)="TO",LEFT(Y486,2)="HA",Y486="TV ALG TON",Y486="AFVALBEL-TON",Y486="TANKW1-TON"),0,W486*1000),IF(OR(X486="KG",X486="LTR"),IF(OR(LEFT(Y486,2)="R ",LEFT(Y486,2)="HA",LEFT(Y486,2)="VK",LEFT(Z486,2)="TO"),0,W486),IF(X486="M3",VLOOKUP(Z486,Data!A:B,2,0)*W486,IF(AND(OR(X486="KEER",X486="STUK"),OR(LEFT(Y486,2)="LE",LEFT(Y486,2)="EL",LEFT(Y486,2)="LV")),VLOOKUP(Z486,Data!A:B,2,0)*W486,IF(X486="MAAND",IF(LEFT(Z486,2)="AB",IF(OR(LEFT(Y486,3)="AB ",LEFT(Y486,3)="ABW"),0,VLOOKUP(Z486,Data!A:B,2,0)*W486*VLOOKUP(AJ486,Data!G:H,2,0)*((N486-M486+1)/30.4)),0),0)))))</f>
        <v>248.40789473684211</v>
      </c>
      <c r="AU486" s="62">
        <f t="shared" si="43"/>
        <v>68.09</v>
      </c>
      <c r="AV486" s="62">
        <f t="shared" si="44"/>
        <v>0</v>
      </c>
      <c r="AW486" s="47" t="str">
        <f>IFERROR(VLOOKUP(AS486,Data!M:S,2,0),"nee")</f>
        <v>ja</v>
      </c>
      <c r="AX486" s="63">
        <f>IF(facturen[[#This Row],[TNO gecertificeerd]]="nee",0,VLOOKUP(AS486,Data!M:S,3,0)*(AT486/1000))</f>
        <v>36.76436842105263</v>
      </c>
      <c r="AY486" s="63">
        <f>IF(facturen[[#This Row],[TNO gecertificeerd]]="nee",0,VLOOKUP(AS486,Data!M:S,4,0)*AT486)</f>
        <v>196.24223684210529</v>
      </c>
      <c r="AZ486" s="63">
        <f>IF(facturen[[#This Row],[TNO gecertificeerd]]="nee",0,VLOOKUP(AS486,Data!M:S,5,0)*AT486)</f>
        <v>19.87263157894737</v>
      </c>
      <c r="BA486" s="63">
        <f>IF(facturen[[#This Row],[TNO gecertificeerd]]="nee",0,VLOOKUP(AS486,Data!M:S,6,0)*AT486)</f>
        <v>19.87263157894737</v>
      </c>
      <c r="BB486" s="63">
        <f>IF(facturen[[#This Row],[TNO gecertificeerd]]="nee",0,VLOOKUP(AS486,Data!M:S,7,0)*AT486)</f>
        <v>12.420394736842105</v>
      </c>
    </row>
    <row r="487" spans="1:54" x14ac:dyDescent="0.2">
      <c r="A487">
        <v>474431</v>
      </c>
      <c r="B487">
        <v>474487</v>
      </c>
      <c r="C487" t="s">
        <v>156</v>
      </c>
      <c r="D487" t="s">
        <v>257</v>
      </c>
      <c r="E487" t="s">
        <v>56</v>
      </c>
      <c r="F487">
        <v>1</v>
      </c>
      <c r="G487" t="s">
        <v>156</v>
      </c>
      <c r="H487" t="s">
        <v>157</v>
      </c>
      <c r="I487" t="s">
        <v>158</v>
      </c>
      <c r="J487" t="s">
        <v>59</v>
      </c>
      <c r="K487" t="s">
        <v>377</v>
      </c>
      <c r="L487" t="s">
        <v>334</v>
      </c>
      <c r="M487" s="57">
        <v>44228</v>
      </c>
      <c r="N487" s="57">
        <v>44255</v>
      </c>
      <c r="O487" t="s">
        <v>160</v>
      </c>
      <c r="P487">
        <v>707100</v>
      </c>
      <c r="Q487" t="s">
        <v>317</v>
      </c>
      <c r="R487">
        <v>200101</v>
      </c>
      <c r="S487"/>
      <c r="T487" t="s">
        <v>318</v>
      </c>
      <c r="U487"/>
      <c r="V487" t="s">
        <v>127</v>
      </c>
      <c r="W487">
        <v>2</v>
      </c>
      <c r="X487" t="s">
        <v>625</v>
      </c>
      <c r="Y487" t="s">
        <v>749</v>
      </c>
      <c r="Z487" t="s">
        <v>750</v>
      </c>
      <c r="AA487" t="s">
        <v>68</v>
      </c>
      <c r="AB487" t="s">
        <v>69</v>
      </c>
      <c r="AC487" t="s">
        <v>70</v>
      </c>
      <c r="AD487">
        <v>30</v>
      </c>
      <c r="AE487" t="s">
        <v>751</v>
      </c>
      <c r="AF487">
        <v>34.049999999999997</v>
      </c>
      <c r="AG487">
        <v>68.09</v>
      </c>
      <c r="AH487">
        <v>1004248111</v>
      </c>
      <c r="AI487">
        <v>800100</v>
      </c>
      <c r="AJ487" t="s">
        <v>629</v>
      </c>
      <c r="AK487" t="s">
        <v>786</v>
      </c>
      <c r="AL487" t="s">
        <v>72</v>
      </c>
      <c r="AM487" t="s">
        <v>73</v>
      </c>
      <c r="AN487" s="1"/>
      <c r="AO487" s="59">
        <f t="shared" si="45"/>
        <v>2</v>
      </c>
      <c r="AP487" s="59" t="str">
        <f>VLOOKUP(AO487,Data!J:K,2,0)</f>
        <v>Februari</v>
      </c>
      <c r="AQ487" s="59">
        <f t="shared" si="41"/>
        <v>1</v>
      </c>
      <c r="AR487" s="60">
        <f t="shared" si="42"/>
        <v>2021</v>
      </c>
      <c r="AS487" s="60" t="str">
        <f>VLOOKUP(AD487,Data!D:E,2,0)</f>
        <v>Papier/Karton</v>
      </c>
      <c r="AT487" s="61">
        <f>IF(X487="TON",IF(OR(LEFT(Z487,2)="TO",LEFT(Y487,2)="HA",Y487="TV ALG TON",Y487="AFVALBEL-TON",Y487="TANKW1-TON"),0,W487*1000),IF(OR(X487="KG",X487="LTR"),IF(OR(LEFT(Y487,2)="R ",LEFT(Y487,2)="HA",LEFT(Y487,2)="VK",LEFT(Z487,2)="TO"),0,W487),IF(X487="M3",VLOOKUP(Z487,Data!A:B,2,0)*W487,IF(AND(OR(X487="KEER",X487="STUK"),OR(LEFT(Y487,2)="LE",LEFT(Y487,2)="EL",LEFT(Y487,2)="LV")),VLOOKUP(Z487,Data!A:B,2,0)*W487,IF(X487="MAAND",IF(LEFT(Z487,2)="AB",IF(OR(LEFT(Y487,3)="AB ",LEFT(Y487,3)="ABW"),0,VLOOKUP(Z487,Data!A:B,2,0)*W487*VLOOKUP(AJ487,Data!G:H,2,0)*((N487-M487+1)/30.4)),0),0)))))</f>
        <v>224.36842105263156</v>
      </c>
      <c r="AU487" s="62">
        <f t="shared" si="43"/>
        <v>68.09</v>
      </c>
      <c r="AV487" s="62">
        <f t="shared" si="44"/>
        <v>0</v>
      </c>
      <c r="AW487" s="47" t="str">
        <f>IFERROR(VLOOKUP(AS487,Data!M:S,2,0),"nee")</f>
        <v>ja</v>
      </c>
      <c r="AX487" s="63">
        <f>IF(facturen[[#This Row],[TNO gecertificeerd]]="nee",0,VLOOKUP(AS487,Data!M:S,3,0)*(AT487/1000))</f>
        <v>33.206526315789468</v>
      </c>
      <c r="AY487" s="63">
        <f>IF(facturen[[#This Row],[TNO gecertificeerd]]="nee",0,VLOOKUP(AS487,Data!M:S,4,0)*AT487)</f>
        <v>177.25105263157894</v>
      </c>
      <c r="AZ487" s="63">
        <f>IF(facturen[[#This Row],[TNO gecertificeerd]]="nee",0,VLOOKUP(AS487,Data!M:S,5,0)*AT487)</f>
        <v>17.949473684210524</v>
      </c>
      <c r="BA487" s="63">
        <f>IF(facturen[[#This Row],[TNO gecertificeerd]]="nee",0,VLOOKUP(AS487,Data!M:S,6,0)*AT487)</f>
        <v>17.949473684210524</v>
      </c>
      <c r="BB487" s="63">
        <f>IF(facturen[[#This Row],[TNO gecertificeerd]]="nee",0,VLOOKUP(AS487,Data!M:S,7,0)*AT487)</f>
        <v>11.218421052631578</v>
      </c>
    </row>
    <row r="488" spans="1:54" x14ac:dyDescent="0.2">
      <c r="A488">
        <v>474431</v>
      </c>
      <c r="B488">
        <v>474487</v>
      </c>
      <c r="C488" t="s">
        <v>156</v>
      </c>
      <c r="D488" t="s">
        <v>257</v>
      </c>
      <c r="E488" t="s">
        <v>56</v>
      </c>
      <c r="F488">
        <v>1</v>
      </c>
      <c r="G488" t="s">
        <v>156</v>
      </c>
      <c r="H488" t="s">
        <v>157</v>
      </c>
      <c r="I488" t="s">
        <v>158</v>
      </c>
      <c r="J488" t="s">
        <v>59</v>
      </c>
      <c r="K488" t="s">
        <v>377</v>
      </c>
      <c r="L488" t="s">
        <v>334</v>
      </c>
      <c r="M488" s="57">
        <v>44256</v>
      </c>
      <c r="N488" s="57">
        <v>44286</v>
      </c>
      <c r="O488" t="s">
        <v>160</v>
      </c>
      <c r="P488">
        <v>707100</v>
      </c>
      <c r="Q488" t="s">
        <v>317</v>
      </c>
      <c r="R488">
        <v>200101</v>
      </c>
      <c r="S488"/>
      <c r="T488" t="s">
        <v>318</v>
      </c>
      <c r="U488"/>
      <c r="V488" t="s">
        <v>127</v>
      </c>
      <c r="W488">
        <v>2</v>
      </c>
      <c r="X488" t="s">
        <v>625</v>
      </c>
      <c r="Y488" t="s">
        <v>749</v>
      </c>
      <c r="Z488" t="s">
        <v>750</v>
      </c>
      <c r="AA488" t="s">
        <v>68</v>
      </c>
      <c r="AB488" t="s">
        <v>69</v>
      </c>
      <c r="AC488" t="s">
        <v>70</v>
      </c>
      <c r="AD488">
        <v>30</v>
      </c>
      <c r="AE488" t="s">
        <v>751</v>
      </c>
      <c r="AF488">
        <v>34.049999999999997</v>
      </c>
      <c r="AG488">
        <v>68.09</v>
      </c>
      <c r="AH488">
        <v>1004318104</v>
      </c>
      <c r="AI488">
        <v>800100</v>
      </c>
      <c r="AJ488" t="s">
        <v>629</v>
      </c>
      <c r="AK488" t="s">
        <v>787</v>
      </c>
      <c r="AL488" t="s">
        <v>72</v>
      </c>
      <c r="AM488" t="s">
        <v>73</v>
      </c>
      <c r="AN488" s="1"/>
      <c r="AO488" s="59">
        <f t="shared" si="45"/>
        <v>3</v>
      </c>
      <c r="AP488" s="59" t="str">
        <f>VLOOKUP(AO488,Data!J:K,2,0)</f>
        <v>Maart</v>
      </c>
      <c r="AQ488" s="59">
        <f t="shared" si="41"/>
        <v>1</v>
      </c>
      <c r="AR488" s="60">
        <f t="shared" si="42"/>
        <v>2021</v>
      </c>
      <c r="AS488" s="60" t="str">
        <f>VLOOKUP(AD488,Data!D:E,2,0)</f>
        <v>Papier/Karton</v>
      </c>
      <c r="AT488" s="61">
        <f>IF(X488="TON",IF(OR(LEFT(Z488,2)="TO",LEFT(Y488,2)="HA",Y488="TV ALG TON",Y488="AFVALBEL-TON",Y488="TANKW1-TON"),0,W488*1000),IF(OR(X488="KG",X488="LTR"),IF(OR(LEFT(Y488,2)="R ",LEFT(Y488,2)="HA",LEFT(Y488,2)="VK",LEFT(Z488,2)="TO"),0,W488),IF(X488="M3",VLOOKUP(Z488,Data!A:B,2,0)*W488,IF(AND(OR(X488="KEER",X488="STUK"),OR(LEFT(Y488,2)="LE",LEFT(Y488,2)="EL",LEFT(Y488,2)="LV")),VLOOKUP(Z488,Data!A:B,2,0)*W488,IF(X488="MAAND",IF(LEFT(Z488,2)="AB",IF(OR(LEFT(Y488,3)="AB ",LEFT(Y488,3)="ABW"),0,VLOOKUP(Z488,Data!A:B,2,0)*W488*VLOOKUP(AJ488,Data!G:H,2,0)*((N488-M488+1)/30.4)),0),0)))))</f>
        <v>248.40789473684211</v>
      </c>
      <c r="AU488" s="62">
        <f t="shared" si="43"/>
        <v>68.09</v>
      </c>
      <c r="AV488" s="62">
        <f t="shared" si="44"/>
        <v>0</v>
      </c>
      <c r="AW488" s="47" t="str">
        <f>IFERROR(VLOOKUP(AS488,Data!M:S,2,0),"nee")</f>
        <v>ja</v>
      </c>
      <c r="AX488" s="63">
        <f>IF(facturen[[#This Row],[TNO gecertificeerd]]="nee",0,VLOOKUP(AS488,Data!M:S,3,0)*(AT488/1000))</f>
        <v>36.76436842105263</v>
      </c>
      <c r="AY488" s="63">
        <f>IF(facturen[[#This Row],[TNO gecertificeerd]]="nee",0,VLOOKUP(AS488,Data!M:S,4,0)*AT488)</f>
        <v>196.24223684210529</v>
      </c>
      <c r="AZ488" s="63">
        <f>IF(facturen[[#This Row],[TNO gecertificeerd]]="nee",0,VLOOKUP(AS488,Data!M:S,5,0)*AT488)</f>
        <v>19.87263157894737</v>
      </c>
      <c r="BA488" s="63">
        <f>IF(facturen[[#This Row],[TNO gecertificeerd]]="nee",0,VLOOKUP(AS488,Data!M:S,6,0)*AT488)</f>
        <v>19.87263157894737</v>
      </c>
      <c r="BB488" s="63">
        <f>IF(facturen[[#This Row],[TNO gecertificeerd]]="nee",0,VLOOKUP(AS488,Data!M:S,7,0)*AT488)</f>
        <v>12.420394736842105</v>
      </c>
    </row>
    <row r="489" spans="1:54" x14ac:dyDescent="0.2">
      <c r="A489">
        <v>474431</v>
      </c>
      <c r="B489">
        <v>474487</v>
      </c>
      <c r="C489" t="s">
        <v>156</v>
      </c>
      <c r="D489" t="s">
        <v>257</v>
      </c>
      <c r="E489" t="s">
        <v>56</v>
      </c>
      <c r="F489">
        <v>1</v>
      </c>
      <c r="G489" t="s">
        <v>156</v>
      </c>
      <c r="H489" t="s">
        <v>157</v>
      </c>
      <c r="I489" t="s">
        <v>158</v>
      </c>
      <c r="J489" t="s">
        <v>59</v>
      </c>
      <c r="K489" t="s">
        <v>377</v>
      </c>
      <c r="L489" t="s">
        <v>334</v>
      </c>
      <c r="M489" s="57">
        <v>44287</v>
      </c>
      <c r="N489" s="57">
        <v>44316</v>
      </c>
      <c r="O489" t="s">
        <v>160</v>
      </c>
      <c r="P489">
        <v>707100</v>
      </c>
      <c r="Q489" t="s">
        <v>317</v>
      </c>
      <c r="R489">
        <v>200101</v>
      </c>
      <c r="S489"/>
      <c r="T489" t="s">
        <v>318</v>
      </c>
      <c r="U489"/>
      <c r="V489" t="s">
        <v>127</v>
      </c>
      <c r="W489">
        <v>2</v>
      </c>
      <c r="X489" t="s">
        <v>625</v>
      </c>
      <c r="Y489" t="s">
        <v>749</v>
      </c>
      <c r="Z489" t="s">
        <v>750</v>
      </c>
      <c r="AA489" t="s">
        <v>68</v>
      </c>
      <c r="AB489" t="s">
        <v>69</v>
      </c>
      <c r="AC489" t="s">
        <v>70</v>
      </c>
      <c r="AD489">
        <v>30</v>
      </c>
      <c r="AE489" t="s">
        <v>751</v>
      </c>
      <c r="AF489">
        <v>34.049999999999997</v>
      </c>
      <c r="AG489">
        <v>68.09</v>
      </c>
      <c r="AH489">
        <v>1004429006</v>
      </c>
      <c r="AI489">
        <v>800100</v>
      </c>
      <c r="AJ489" t="s">
        <v>629</v>
      </c>
      <c r="AK489" t="s">
        <v>788</v>
      </c>
      <c r="AL489" t="s">
        <v>72</v>
      </c>
      <c r="AM489" t="s">
        <v>73</v>
      </c>
      <c r="AN489" s="1"/>
      <c r="AO489" s="59">
        <f t="shared" si="45"/>
        <v>4</v>
      </c>
      <c r="AP489" s="59" t="str">
        <f>VLOOKUP(AO489,Data!J:K,2,0)</f>
        <v>April</v>
      </c>
      <c r="AQ489" s="59">
        <f t="shared" si="41"/>
        <v>2</v>
      </c>
      <c r="AR489" s="60">
        <f t="shared" si="42"/>
        <v>2021</v>
      </c>
      <c r="AS489" s="60" t="str">
        <f>VLOOKUP(AD489,Data!D:E,2,0)</f>
        <v>Papier/Karton</v>
      </c>
      <c r="AT489" s="61">
        <f>IF(X489="TON",IF(OR(LEFT(Z489,2)="TO",LEFT(Y489,2)="HA",Y489="TV ALG TON",Y489="AFVALBEL-TON",Y489="TANKW1-TON"),0,W489*1000),IF(OR(X489="KG",X489="LTR"),IF(OR(LEFT(Y489,2)="R ",LEFT(Y489,2)="HA",LEFT(Y489,2)="VK",LEFT(Z489,2)="TO"),0,W489),IF(X489="M3",VLOOKUP(Z489,Data!A:B,2,0)*W489,IF(AND(OR(X489="KEER",X489="STUK"),OR(LEFT(Y489,2)="LE",LEFT(Y489,2)="EL",LEFT(Y489,2)="LV")),VLOOKUP(Z489,Data!A:B,2,0)*W489,IF(X489="MAAND",IF(LEFT(Z489,2)="AB",IF(OR(LEFT(Y489,3)="AB ",LEFT(Y489,3)="ABW"),0,VLOOKUP(Z489,Data!A:B,2,0)*W489*VLOOKUP(AJ489,Data!G:H,2,0)*((N489-M489+1)/30.4)),0),0)))))</f>
        <v>240.39473684210526</v>
      </c>
      <c r="AU489" s="62">
        <f t="shared" si="43"/>
        <v>68.09</v>
      </c>
      <c r="AV489" s="62">
        <f t="shared" si="44"/>
        <v>0</v>
      </c>
      <c r="AW489" s="47" t="str">
        <f>IFERROR(VLOOKUP(AS489,Data!M:S,2,0),"nee")</f>
        <v>ja</v>
      </c>
      <c r="AX489" s="63">
        <f>IF(facturen[[#This Row],[TNO gecertificeerd]]="nee",0,VLOOKUP(AS489,Data!M:S,3,0)*(AT489/1000))</f>
        <v>35.578421052631583</v>
      </c>
      <c r="AY489" s="63">
        <f>IF(facturen[[#This Row],[TNO gecertificeerd]]="nee",0,VLOOKUP(AS489,Data!M:S,4,0)*AT489)</f>
        <v>189.91184210526316</v>
      </c>
      <c r="AZ489" s="63">
        <f>IF(facturen[[#This Row],[TNO gecertificeerd]]="nee",0,VLOOKUP(AS489,Data!M:S,5,0)*AT489)</f>
        <v>19.231578947368423</v>
      </c>
      <c r="BA489" s="63">
        <f>IF(facturen[[#This Row],[TNO gecertificeerd]]="nee",0,VLOOKUP(AS489,Data!M:S,6,0)*AT489)</f>
        <v>19.231578947368423</v>
      </c>
      <c r="BB489" s="63">
        <f>IF(facturen[[#This Row],[TNO gecertificeerd]]="nee",0,VLOOKUP(AS489,Data!M:S,7,0)*AT489)</f>
        <v>12.019736842105264</v>
      </c>
    </row>
    <row r="490" spans="1:54" x14ac:dyDescent="0.2">
      <c r="A490">
        <v>474431</v>
      </c>
      <c r="B490">
        <v>474487</v>
      </c>
      <c r="C490" t="s">
        <v>156</v>
      </c>
      <c r="D490" t="s">
        <v>257</v>
      </c>
      <c r="E490" t="s">
        <v>56</v>
      </c>
      <c r="F490">
        <v>1</v>
      </c>
      <c r="G490" t="s">
        <v>156</v>
      </c>
      <c r="H490" t="s">
        <v>157</v>
      </c>
      <c r="I490" t="s">
        <v>158</v>
      </c>
      <c r="J490" t="s">
        <v>59</v>
      </c>
      <c r="K490" t="s">
        <v>377</v>
      </c>
      <c r="L490" t="s">
        <v>334</v>
      </c>
      <c r="M490" s="57">
        <v>44317</v>
      </c>
      <c r="N490" s="57">
        <v>44347</v>
      </c>
      <c r="O490" t="s">
        <v>160</v>
      </c>
      <c r="P490">
        <v>707100</v>
      </c>
      <c r="Q490" t="s">
        <v>317</v>
      </c>
      <c r="R490">
        <v>200101</v>
      </c>
      <c r="S490"/>
      <c r="T490" t="s">
        <v>318</v>
      </c>
      <c r="U490"/>
      <c r="V490" t="s">
        <v>127</v>
      </c>
      <c r="W490">
        <v>2</v>
      </c>
      <c r="X490" t="s">
        <v>625</v>
      </c>
      <c r="Y490" t="s">
        <v>749</v>
      </c>
      <c r="Z490" t="s">
        <v>750</v>
      </c>
      <c r="AA490" t="s">
        <v>68</v>
      </c>
      <c r="AB490" t="s">
        <v>69</v>
      </c>
      <c r="AC490" t="s">
        <v>70</v>
      </c>
      <c r="AD490">
        <v>30</v>
      </c>
      <c r="AE490" t="s">
        <v>751</v>
      </c>
      <c r="AF490">
        <v>34.049999999999997</v>
      </c>
      <c r="AG490">
        <v>68.09</v>
      </c>
      <c r="AH490">
        <v>1004493829</v>
      </c>
      <c r="AI490">
        <v>800100</v>
      </c>
      <c r="AJ490" t="s">
        <v>629</v>
      </c>
      <c r="AK490" t="s">
        <v>789</v>
      </c>
      <c r="AL490" t="s">
        <v>72</v>
      </c>
      <c r="AM490" t="s">
        <v>73</v>
      </c>
      <c r="AN490" s="1"/>
      <c r="AO490" s="59">
        <f t="shared" si="45"/>
        <v>5</v>
      </c>
      <c r="AP490" s="59" t="str">
        <f>VLOOKUP(AO490,Data!J:K,2,0)</f>
        <v>Mei</v>
      </c>
      <c r="AQ490" s="59">
        <f t="shared" si="41"/>
        <v>2</v>
      </c>
      <c r="AR490" s="60">
        <f t="shared" si="42"/>
        <v>2021</v>
      </c>
      <c r="AS490" s="60" t="str">
        <f>VLOOKUP(AD490,Data!D:E,2,0)</f>
        <v>Papier/Karton</v>
      </c>
      <c r="AT490" s="61">
        <f>IF(X490="TON",IF(OR(LEFT(Z490,2)="TO",LEFT(Y490,2)="HA",Y490="TV ALG TON",Y490="AFVALBEL-TON",Y490="TANKW1-TON"),0,W490*1000),IF(OR(X490="KG",X490="LTR"),IF(OR(LEFT(Y490,2)="R ",LEFT(Y490,2)="HA",LEFT(Y490,2)="VK",LEFT(Z490,2)="TO"),0,W490),IF(X490="M3",VLOOKUP(Z490,Data!A:B,2,0)*W490,IF(AND(OR(X490="KEER",X490="STUK"),OR(LEFT(Y490,2)="LE",LEFT(Y490,2)="EL",LEFT(Y490,2)="LV")),VLOOKUP(Z490,Data!A:B,2,0)*W490,IF(X490="MAAND",IF(LEFT(Z490,2)="AB",IF(OR(LEFT(Y490,3)="AB ",LEFT(Y490,3)="ABW"),0,VLOOKUP(Z490,Data!A:B,2,0)*W490*VLOOKUP(AJ490,Data!G:H,2,0)*((N490-M490+1)/30.4)),0),0)))))</f>
        <v>248.40789473684211</v>
      </c>
      <c r="AU490" s="62">
        <f t="shared" si="43"/>
        <v>68.09</v>
      </c>
      <c r="AV490" s="62">
        <f t="shared" si="44"/>
        <v>0</v>
      </c>
      <c r="AW490" s="47" t="str">
        <f>IFERROR(VLOOKUP(AS490,Data!M:S,2,0),"nee")</f>
        <v>ja</v>
      </c>
      <c r="AX490" s="63">
        <f>IF(facturen[[#This Row],[TNO gecertificeerd]]="nee",0,VLOOKUP(AS490,Data!M:S,3,0)*(AT490/1000))</f>
        <v>36.76436842105263</v>
      </c>
      <c r="AY490" s="63">
        <f>IF(facturen[[#This Row],[TNO gecertificeerd]]="nee",0,VLOOKUP(AS490,Data!M:S,4,0)*AT490)</f>
        <v>196.24223684210529</v>
      </c>
      <c r="AZ490" s="63">
        <f>IF(facturen[[#This Row],[TNO gecertificeerd]]="nee",0,VLOOKUP(AS490,Data!M:S,5,0)*AT490)</f>
        <v>19.87263157894737</v>
      </c>
      <c r="BA490" s="63">
        <f>IF(facturen[[#This Row],[TNO gecertificeerd]]="nee",0,VLOOKUP(AS490,Data!M:S,6,0)*AT490)</f>
        <v>19.87263157894737</v>
      </c>
      <c r="BB490" s="63">
        <f>IF(facturen[[#This Row],[TNO gecertificeerd]]="nee",0,VLOOKUP(AS490,Data!M:S,7,0)*AT490)</f>
        <v>12.420394736842105</v>
      </c>
    </row>
    <row r="491" spans="1:54" x14ac:dyDescent="0.2">
      <c r="A491">
        <v>474431</v>
      </c>
      <c r="B491">
        <v>474487</v>
      </c>
      <c r="C491" t="s">
        <v>156</v>
      </c>
      <c r="D491" t="s">
        <v>257</v>
      </c>
      <c r="E491" t="s">
        <v>56</v>
      </c>
      <c r="F491">
        <v>1</v>
      </c>
      <c r="G491" t="s">
        <v>156</v>
      </c>
      <c r="H491" t="s">
        <v>157</v>
      </c>
      <c r="I491" t="s">
        <v>158</v>
      </c>
      <c r="J491" t="s">
        <v>59</v>
      </c>
      <c r="K491" t="s">
        <v>377</v>
      </c>
      <c r="L491" t="s">
        <v>334</v>
      </c>
      <c r="M491" s="57">
        <v>44348</v>
      </c>
      <c r="N491" s="57">
        <v>44377</v>
      </c>
      <c r="O491" t="s">
        <v>160</v>
      </c>
      <c r="P491">
        <v>707100</v>
      </c>
      <c r="Q491" t="s">
        <v>317</v>
      </c>
      <c r="R491">
        <v>200101</v>
      </c>
      <c r="S491"/>
      <c r="T491" t="s">
        <v>318</v>
      </c>
      <c r="U491"/>
      <c r="V491" t="s">
        <v>127</v>
      </c>
      <c r="W491">
        <v>2</v>
      </c>
      <c r="X491" t="s">
        <v>625</v>
      </c>
      <c r="Y491" t="s">
        <v>749</v>
      </c>
      <c r="Z491" t="s">
        <v>750</v>
      </c>
      <c r="AA491" t="s">
        <v>68</v>
      </c>
      <c r="AB491" t="s">
        <v>69</v>
      </c>
      <c r="AC491" t="s">
        <v>70</v>
      </c>
      <c r="AD491">
        <v>30</v>
      </c>
      <c r="AE491" t="s">
        <v>751</v>
      </c>
      <c r="AF491">
        <v>34.049999999999997</v>
      </c>
      <c r="AG491">
        <v>68.09</v>
      </c>
      <c r="AH491">
        <v>1004542502</v>
      </c>
      <c r="AI491">
        <v>800100</v>
      </c>
      <c r="AJ491" t="s">
        <v>629</v>
      </c>
      <c r="AK491" t="s">
        <v>790</v>
      </c>
      <c r="AL491" t="s">
        <v>72</v>
      </c>
      <c r="AM491" t="s">
        <v>73</v>
      </c>
      <c r="AN491" s="1"/>
      <c r="AO491" s="59">
        <f t="shared" si="45"/>
        <v>6</v>
      </c>
      <c r="AP491" s="59" t="str">
        <f>VLOOKUP(AO491,Data!J:K,2,0)</f>
        <v>Juni</v>
      </c>
      <c r="AQ491" s="59">
        <f t="shared" si="41"/>
        <v>2</v>
      </c>
      <c r="AR491" s="60">
        <f t="shared" si="42"/>
        <v>2021</v>
      </c>
      <c r="AS491" s="60" t="str">
        <f>VLOOKUP(AD491,Data!D:E,2,0)</f>
        <v>Papier/Karton</v>
      </c>
      <c r="AT491" s="61">
        <f>IF(X491="TON",IF(OR(LEFT(Z491,2)="TO",LEFT(Y491,2)="HA",Y491="TV ALG TON",Y491="AFVALBEL-TON",Y491="TANKW1-TON"),0,W491*1000),IF(OR(X491="KG",X491="LTR"),IF(OR(LEFT(Y491,2)="R ",LEFT(Y491,2)="HA",LEFT(Y491,2)="VK",LEFT(Z491,2)="TO"),0,W491),IF(X491="M3",VLOOKUP(Z491,Data!A:B,2,0)*W491,IF(AND(OR(X491="KEER",X491="STUK"),OR(LEFT(Y491,2)="LE",LEFT(Y491,2)="EL",LEFT(Y491,2)="LV")),VLOOKUP(Z491,Data!A:B,2,0)*W491,IF(X491="MAAND",IF(LEFT(Z491,2)="AB",IF(OR(LEFT(Y491,3)="AB ",LEFT(Y491,3)="ABW"),0,VLOOKUP(Z491,Data!A:B,2,0)*W491*VLOOKUP(AJ491,Data!G:H,2,0)*((N491-M491+1)/30.4)),0),0)))))</f>
        <v>240.39473684210526</v>
      </c>
      <c r="AU491" s="62">
        <f t="shared" si="43"/>
        <v>68.09</v>
      </c>
      <c r="AV491" s="62">
        <f t="shared" si="44"/>
        <v>0</v>
      </c>
      <c r="AW491" s="47" t="str">
        <f>IFERROR(VLOOKUP(AS491,Data!M:S,2,0),"nee")</f>
        <v>ja</v>
      </c>
      <c r="AX491" s="63">
        <f>IF(facturen[[#This Row],[TNO gecertificeerd]]="nee",0,VLOOKUP(AS491,Data!M:S,3,0)*(AT491/1000))</f>
        <v>35.578421052631583</v>
      </c>
      <c r="AY491" s="63">
        <f>IF(facturen[[#This Row],[TNO gecertificeerd]]="nee",0,VLOOKUP(AS491,Data!M:S,4,0)*AT491)</f>
        <v>189.91184210526316</v>
      </c>
      <c r="AZ491" s="63">
        <f>IF(facturen[[#This Row],[TNO gecertificeerd]]="nee",0,VLOOKUP(AS491,Data!M:S,5,0)*AT491)</f>
        <v>19.231578947368423</v>
      </c>
      <c r="BA491" s="63">
        <f>IF(facturen[[#This Row],[TNO gecertificeerd]]="nee",0,VLOOKUP(AS491,Data!M:S,6,0)*AT491)</f>
        <v>19.231578947368423</v>
      </c>
      <c r="BB491" s="63">
        <f>IF(facturen[[#This Row],[TNO gecertificeerd]]="nee",0,VLOOKUP(AS491,Data!M:S,7,0)*AT491)</f>
        <v>12.019736842105264</v>
      </c>
    </row>
    <row r="492" spans="1:54" x14ac:dyDescent="0.2">
      <c r="A492">
        <v>474431</v>
      </c>
      <c r="B492">
        <v>474487</v>
      </c>
      <c r="C492" t="s">
        <v>156</v>
      </c>
      <c r="D492" t="s">
        <v>257</v>
      </c>
      <c r="E492" t="s">
        <v>56</v>
      </c>
      <c r="F492">
        <v>1</v>
      </c>
      <c r="G492" t="s">
        <v>156</v>
      </c>
      <c r="H492" t="s">
        <v>157</v>
      </c>
      <c r="I492" t="s">
        <v>158</v>
      </c>
      <c r="J492" t="s">
        <v>59</v>
      </c>
      <c r="K492" t="s">
        <v>377</v>
      </c>
      <c r="L492" t="s">
        <v>334</v>
      </c>
      <c r="M492" s="57">
        <v>44378</v>
      </c>
      <c r="N492" s="57">
        <v>44408</v>
      </c>
      <c r="O492" t="s">
        <v>160</v>
      </c>
      <c r="P492">
        <v>707100</v>
      </c>
      <c r="Q492" t="s">
        <v>317</v>
      </c>
      <c r="R492">
        <v>200101</v>
      </c>
      <c r="S492"/>
      <c r="T492" t="s">
        <v>318</v>
      </c>
      <c r="U492"/>
      <c r="V492" t="s">
        <v>127</v>
      </c>
      <c r="W492">
        <v>2</v>
      </c>
      <c r="X492" t="s">
        <v>625</v>
      </c>
      <c r="Y492" t="s">
        <v>749</v>
      </c>
      <c r="Z492" t="s">
        <v>750</v>
      </c>
      <c r="AA492" t="s">
        <v>68</v>
      </c>
      <c r="AB492" t="s">
        <v>69</v>
      </c>
      <c r="AC492" t="s">
        <v>70</v>
      </c>
      <c r="AD492">
        <v>30</v>
      </c>
      <c r="AE492" t="s">
        <v>751</v>
      </c>
      <c r="AF492">
        <v>34.049999999999997</v>
      </c>
      <c r="AG492">
        <v>68.09</v>
      </c>
      <c r="AH492">
        <v>1004659075</v>
      </c>
      <c r="AI492">
        <v>800100</v>
      </c>
      <c r="AJ492" t="s">
        <v>629</v>
      </c>
      <c r="AK492" t="s">
        <v>791</v>
      </c>
      <c r="AL492" t="s">
        <v>72</v>
      </c>
      <c r="AM492" t="s">
        <v>73</v>
      </c>
      <c r="AN492" s="1"/>
      <c r="AO492" s="59">
        <f t="shared" si="45"/>
        <v>7</v>
      </c>
      <c r="AP492" s="59" t="str">
        <f>VLOOKUP(AO492,Data!J:K,2,0)</f>
        <v>Juli</v>
      </c>
      <c r="AQ492" s="59">
        <f t="shared" si="41"/>
        <v>3</v>
      </c>
      <c r="AR492" s="60">
        <f t="shared" si="42"/>
        <v>2021</v>
      </c>
      <c r="AS492" s="60" t="str">
        <f>VLOOKUP(AD492,Data!D:E,2,0)</f>
        <v>Papier/Karton</v>
      </c>
      <c r="AT492" s="61">
        <f>IF(X492="TON",IF(OR(LEFT(Z492,2)="TO",LEFT(Y492,2)="HA",Y492="TV ALG TON",Y492="AFVALBEL-TON",Y492="TANKW1-TON"),0,W492*1000),IF(OR(X492="KG",X492="LTR"),IF(OR(LEFT(Y492,2)="R ",LEFT(Y492,2)="HA",LEFT(Y492,2)="VK",LEFT(Z492,2)="TO"),0,W492),IF(X492="M3",VLOOKUP(Z492,Data!A:B,2,0)*W492,IF(AND(OR(X492="KEER",X492="STUK"),OR(LEFT(Y492,2)="LE",LEFT(Y492,2)="EL",LEFT(Y492,2)="LV")),VLOOKUP(Z492,Data!A:B,2,0)*W492,IF(X492="MAAND",IF(LEFT(Z492,2)="AB",IF(OR(LEFT(Y492,3)="AB ",LEFT(Y492,3)="ABW"),0,VLOOKUP(Z492,Data!A:B,2,0)*W492*VLOOKUP(AJ492,Data!G:H,2,0)*((N492-M492+1)/30.4)),0),0)))))</f>
        <v>248.40789473684211</v>
      </c>
      <c r="AU492" s="62">
        <f t="shared" si="43"/>
        <v>68.09</v>
      </c>
      <c r="AV492" s="62">
        <f t="shared" si="44"/>
        <v>0</v>
      </c>
      <c r="AW492" s="47" t="str">
        <f>IFERROR(VLOOKUP(AS492,Data!M:S,2,0),"nee")</f>
        <v>ja</v>
      </c>
      <c r="AX492" s="63">
        <f>IF(facturen[[#This Row],[TNO gecertificeerd]]="nee",0,VLOOKUP(AS492,Data!M:S,3,0)*(AT492/1000))</f>
        <v>36.76436842105263</v>
      </c>
      <c r="AY492" s="63">
        <f>IF(facturen[[#This Row],[TNO gecertificeerd]]="nee",0,VLOOKUP(AS492,Data!M:S,4,0)*AT492)</f>
        <v>196.24223684210529</v>
      </c>
      <c r="AZ492" s="63">
        <f>IF(facturen[[#This Row],[TNO gecertificeerd]]="nee",0,VLOOKUP(AS492,Data!M:S,5,0)*AT492)</f>
        <v>19.87263157894737</v>
      </c>
      <c r="BA492" s="63">
        <f>IF(facturen[[#This Row],[TNO gecertificeerd]]="nee",0,VLOOKUP(AS492,Data!M:S,6,0)*AT492)</f>
        <v>19.87263157894737</v>
      </c>
      <c r="BB492" s="63">
        <f>IF(facturen[[#This Row],[TNO gecertificeerd]]="nee",0,VLOOKUP(AS492,Data!M:S,7,0)*AT492)</f>
        <v>12.420394736842105</v>
      </c>
    </row>
    <row r="493" spans="1:54" x14ac:dyDescent="0.2">
      <c r="A493">
        <v>474431</v>
      </c>
      <c r="B493">
        <v>474487</v>
      </c>
      <c r="C493" t="s">
        <v>156</v>
      </c>
      <c r="D493" t="s">
        <v>257</v>
      </c>
      <c r="E493" t="s">
        <v>56</v>
      </c>
      <c r="F493">
        <v>1</v>
      </c>
      <c r="G493" t="s">
        <v>156</v>
      </c>
      <c r="H493" t="s">
        <v>157</v>
      </c>
      <c r="I493" t="s">
        <v>158</v>
      </c>
      <c r="J493" t="s">
        <v>59</v>
      </c>
      <c r="K493" t="s">
        <v>377</v>
      </c>
      <c r="L493" t="s">
        <v>334</v>
      </c>
      <c r="M493" s="57">
        <v>44409</v>
      </c>
      <c r="N493" s="57">
        <v>44439</v>
      </c>
      <c r="O493" t="s">
        <v>160</v>
      </c>
      <c r="P493">
        <v>707100</v>
      </c>
      <c r="Q493" t="s">
        <v>317</v>
      </c>
      <c r="R493">
        <v>200101</v>
      </c>
      <c r="S493"/>
      <c r="T493" t="s">
        <v>318</v>
      </c>
      <c r="U493"/>
      <c r="V493" t="s">
        <v>127</v>
      </c>
      <c r="W493">
        <v>2</v>
      </c>
      <c r="X493" t="s">
        <v>625</v>
      </c>
      <c r="Y493" t="s">
        <v>749</v>
      </c>
      <c r="Z493" t="s">
        <v>750</v>
      </c>
      <c r="AA493" t="s">
        <v>68</v>
      </c>
      <c r="AB493" t="s">
        <v>69</v>
      </c>
      <c r="AC493" t="s">
        <v>70</v>
      </c>
      <c r="AD493">
        <v>30</v>
      </c>
      <c r="AE493" t="s">
        <v>751</v>
      </c>
      <c r="AF493">
        <v>34.049999999999997</v>
      </c>
      <c r="AG493">
        <v>68.09</v>
      </c>
      <c r="AH493">
        <v>1004731850</v>
      </c>
      <c r="AI493">
        <v>800100</v>
      </c>
      <c r="AJ493" t="s">
        <v>629</v>
      </c>
      <c r="AK493" t="s">
        <v>792</v>
      </c>
      <c r="AL493" t="s">
        <v>72</v>
      </c>
      <c r="AM493" t="s">
        <v>73</v>
      </c>
      <c r="AN493" s="1"/>
      <c r="AO493" s="59">
        <f t="shared" si="45"/>
        <v>8</v>
      </c>
      <c r="AP493" s="59" t="str">
        <f>VLOOKUP(AO493,Data!J:K,2,0)</f>
        <v>Augustus</v>
      </c>
      <c r="AQ493" s="59">
        <f t="shared" si="41"/>
        <v>3</v>
      </c>
      <c r="AR493" s="60">
        <f t="shared" si="42"/>
        <v>2021</v>
      </c>
      <c r="AS493" s="60" t="str">
        <f>VLOOKUP(AD493,Data!D:E,2,0)</f>
        <v>Papier/Karton</v>
      </c>
      <c r="AT493" s="61">
        <f>IF(X493="TON",IF(OR(LEFT(Z493,2)="TO",LEFT(Y493,2)="HA",Y493="TV ALG TON",Y493="AFVALBEL-TON",Y493="TANKW1-TON"),0,W493*1000),IF(OR(X493="KG",X493="LTR"),IF(OR(LEFT(Y493,2)="R ",LEFT(Y493,2)="HA",LEFT(Y493,2)="VK",LEFT(Z493,2)="TO"),0,W493),IF(X493="M3",VLOOKUP(Z493,Data!A:B,2,0)*W493,IF(AND(OR(X493="KEER",X493="STUK"),OR(LEFT(Y493,2)="LE",LEFT(Y493,2)="EL",LEFT(Y493,2)="LV")),VLOOKUP(Z493,Data!A:B,2,0)*W493,IF(X493="MAAND",IF(LEFT(Z493,2)="AB",IF(OR(LEFT(Y493,3)="AB ",LEFT(Y493,3)="ABW"),0,VLOOKUP(Z493,Data!A:B,2,0)*W493*VLOOKUP(AJ493,Data!G:H,2,0)*((N493-M493+1)/30.4)),0),0)))))</f>
        <v>248.40789473684211</v>
      </c>
      <c r="AU493" s="62">
        <f t="shared" si="43"/>
        <v>68.09</v>
      </c>
      <c r="AV493" s="62">
        <f t="shared" si="44"/>
        <v>0</v>
      </c>
      <c r="AW493" s="47" t="str">
        <f>IFERROR(VLOOKUP(AS493,Data!M:S,2,0),"nee")</f>
        <v>ja</v>
      </c>
      <c r="AX493" s="63">
        <f>IF(facturen[[#This Row],[TNO gecertificeerd]]="nee",0,VLOOKUP(AS493,Data!M:S,3,0)*(AT493/1000))</f>
        <v>36.76436842105263</v>
      </c>
      <c r="AY493" s="63">
        <f>IF(facturen[[#This Row],[TNO gecertificeerd]]="nee",0,VLOOKUP(AS493,Data!M:S,4,0)*AT493)</f>
        <v>196.24223684210529</v>
      </c>
      <c r="AZ493" s="63">
        <f>IF(facturen[[#This Row],[TNO gecertificeerd]]="nee",0,VLOOKUP(AS493,Data!M:S,5,0)*AT493)</f>
        <v>19.87263157894737</v>
      </c>
      <c r="BA493" s="63">
        <f>IF(facturen[[#This Row],[TNO gecertificeerd]]="nee",0,VLOOKUP(AS493,Data!M:S,6,0)*AT493)</f>
        <v>19.87263157894737</v>
      </c>
      <c r="BB493" s="63">
        <f>IF(facturen[[#This Row],[TNO gecertificeerd]]="nee",0,VLOOKUP(AS493,Data!M:S,7,0)*AT493)</f>
        <v>12.420394736842105</v>
      </c>
    </row>
    <row r="494" spans="1:54" x14ac:dyDescent="0.2">
      <c r="A494">
        <v>474431</v>
      </c>
      <c r="B494">
        <v>474487</v>
      </c>
      <c r="C494" t="s">
        <v>156</v>
      </c>
      <c r="D494" t="s">
        <v>257</v>
      </c>
      <c r="E494" t="s">
        <v>56</v>
      </c>
      <c r="F494">
        <v>1</v>
      </c>
      <c r="G494" t="s">
        <v>156</v>
      </c>
      <c r="H494" t="s">
        <v>157</v>
      </c>
      <c r="I494" t="s">
        <v>158</v>
      </c>
      <c r="J494" t="s">
        <v>59</v>
      </c>
      <c r="K494" t="s">
        <v>377</v>
      </c>
      <c r="L494" t="s">
        <v>334</v>
      </c>
      <c r="M494" s="57">
        <v>44440</v>
      </c>
      <c r="N494" s="57">
        <v>44469</v>
      </c>
      <c r="O494" t="s">
        <v>160</v>
      </c>
      <c r="P494">
        <v>707100</v>
      </c>
      <c r="Q494" t="s">
        <v>317</v>
      </c>
      <c r="R494">
        <v>200101</v>
      </c>
      <c r="S494"/>
      <c r="T494" t="s">
        <v>318</v>
      </c>
      <c r="U494"/>
      <c r="V494" t="s">
        <v>127</v>
      </c>
      <c r="W494">
        <v>2</v>
      </c>
      <c r="X494" t="s">
        <v>625</v>
      </c>
      <c r="Y494" t="s">
        <v>749</v>
      </c>
      <c r="Z494" t="s">
        <v>750</v>
      </c>
      <c r="AA494" t="s">
        <v>68</v>
      </c>
      <c r="AB494" t="s">
        <v>69</v>
      </c>
      <c r="AC494" t="s">
        <v>70</v>
      </c>
      <c r="AD494">
        <v>30</v>
      </c>
      <c r="AE494" t="s">
        <v>751</v>
      </c>
      <c r="AF494">
        <v>34.049999999999997</v>
      </c>
      <c r="AG494">
        <v>68.09</v>
      </c>
      <c r="AH494">
        <v>1004806489</v>
      </c>
      <c r="AI494">
        <v>800100</v>
      </c>
      <c r="AJ494" t="s">
        <v>629</v>
      </c>
      <c r="AK494" t="s">
        <v>793</v>
      </c>
      <c r="AL494" t="s">
        <v>72</v>
      </c>
      <c r="AM494" t="s">
        <v>73</v>
      </c>
      <c r="AN494" s="1"/>
      <c r="AO494" s="59">
        <f t="shared" si="45"/>
        <v>9</v>
      </c>
      <c r="AP494" s="59" t="str">
        <f>VLOOKUP(AO494,Data!J:K,2,0)</f>
        <v>September</v>
      </c>
      <c r="AQ494" s="59">
        <f t="shared" si="41"/>
        <v>3</v>
      </c>
      <c r="AR494" s="60">
        <f t="shared" si="42"/>
        <v>2021</v>
      </c>
      <c r="AS494" s="60" t="str">
        <f>VLOOKUP(AD494,Data!D:E,2,0)</f>
        <v>Papier/Karton</v>
      </c>
      <c r="AT494" s="61">
        <f>IF(X494="TON",IF(OR(LEFT(Z494,2)="TO",LEFT(Y494,2)="HA",Y494="TV ALG TON",Y494="AFVALBEL-TON",Y494="TANKW1-TON"),0,W494*1000),IF(OR(X494="KG",X494="LTR"),IF(OR(LEFT(Y494,2)="R ",LEFT(Y494,2)="HA",LEFT(Y494,2)="VK",LEFT(Z494,2)="TO"),0,W494),IF(X494="M3",VLOOKUP(Z494,Data!A:B,2,0)*W494,IF(AND(OR(X494="KEER",X494="STUK"),OR(LEFT(Y494,2)="LE",LEFT(Y494,2)="EL",LEFT(Y494,2)="LV")),VLOOKUP(Z494,Data!A:B,2,0)*W494,IF(X494="MAAND",IF(LEFT(Z494,2)="AB",IF(OR(LEFT(Y494,3)="AB ",LEFT(Y494,3)="ABW"),0,VLOOKUP(Z494,Data!A:B,2,0)*W494*VLOOKUP(AJ494,Data!G:H,2,0)*((N494-M494+1)/30.4)),0),0)))))</f>
        <v>240.39473684210526</v>
      </c>
      <c r="AU494" s="62">
        <f t="shared" si="43"/>
        <v>68.09</v>
      </c>
      <c r="AV494" s="62">
        <f t="shared" si="44"/>
        <v>0</v>
      </c>
      <c r="AW494" s="47" t="str">
        <f>IFERROR(VLOOKUP(AS494,Data!M:S,2,0),"nee")</f>
        <v>ja</v>
      </c>
      <c r="AX494" s="63">
        <f>IF(facturen[[#This Row],[TNO gecertificeerd]]="nee",0,VLOOKUP(AS494,Data!M:S,3,0)*(AT494/1000))</f>
        <v>35.578421052631583</v>
      </c>
      <c r="AY494" s="63">
        <f>IF(facturen[[#This Row],[TNO gecertificeerd]]="nee",0,VLOOKUP(AS494,Data!M:S,4,0)*AT494)</f>
        <v>189.91184210526316</v>
      </c>
      <c r="AZ494" s="63">
        <f>IF(facturen[[#This Row],[TNO gecertificeerd]]="nee",0,VLOOKUP(AS494,Data!M:S,5,0)*AT494)</f>
        <v>19.231578947368423</v>
      </c>
      <c r="BA494" s="63">
        <f>IF(facturen[[#This Row],[TNO gecertificeerd]]="nee",0,VLOOKUP(AS494,Data!M:S,6,0)*AT494)</f>
        <v>19.231578947368423</v>
      </c>
      <c r="BB494" s="63">
        <f>IF(facturen[[#This Row],[TNO gecertificeerd]]="nee",0,VLOOKUP(AS494,Data!M:S,7,0)*AT494)</f>
        <v>12.019736842105264</v>
      </c>
    </row>
    <row r="495" spans="1:54" x14ac:dyDescent="0.2">
      <c r="A495">
        <v>474431</v>
      </c>
      <c r="B495">
        <v>474487</v>
      </c>
      <c r="C495" t="s">
        <v>156</v>
      </c>
      <c r="D495" t="s">
        <v>257</v>
      </c>
      <c r="E495" t="s">
        <v>56</v>
      </c>
      <c r="F495">
        <v>1</v>
      </c>
      <c r="G495" t="s">
        <v>156</v>
      </c>
      <c r="H495" t="s">
        <v>157</v>
      </c>
      <c r="I495" t="s">
        <v>158</v>
      </c>
      <c r="J495" t="s">
        <v>59</v>
      </c>
      <c r="K495" t="s">
        <v>377</v>
      </c>
      <c r="L495" t="s">
        <v>334</v>
      </c>
      <c r="M495" s="57">
        <v>44470</v>
      </c>
      <c r="N495" s="57">
        <v>44500</v>
      </c>
      <c r="O495" t="s">
        <v>160</v>
      </c>
      <c r="P495">
        <v>707100</v>
      </c>
      <c r="Q495" t="s">
        <v>317</v>
      </c>
      <c r="R495">
        <v>200101</v>
      </c>
      <c r="S495"/>
      <c r="T495" t="s">
        <v>318</v>
      </c>
      <c r="U495"/>
      <c r="V495" t="s">
        <v>127</v>
      </c>
      <c r="W495">
        <v>2</v>
      </c>
      <c r="X495" t="s">
        <v>625</v>
      </c>
      <c r="Y495" t="s">
        <v>749</v>
      </c>
      <c r="Z495" t="s">
        <v>750</v>
      </c>
      <c r="AA495" t="s">
        <v>68</v>
      </c>
      <c r="AB495" t="s">
        <v>69</v>
      </c>
      <c r="AC495" t="s">
        <v>70</v>
      </c>
      <c r="AD495">
        <v>30</v>
      </c>
      <c r="AE495" t="s">
        <v>751</v>
      </c>
      <c r="AF495">
        <v>34.049999999999997</v>
      </c>
      <c r="AG495">
        <v>68.09</v>
      </c>
      <c r="AH495">
        <v>1004921702</v>
      </c>
      <c r="AI495">
        <v>800100</v>
      </c>
      <c r="AJ495" t="s">
        <v>629</v>
      </c>
      <c r="AK495" t="s">
        <v>794</v>
      </c>
      <c r="AL495" t="s">
        <v>72</v>
      </c>
      <c r="AM495" t="s">
        <v>73</v>
      </c>
      <c r="AN495" s="1"/>
      <c r="AO495" s="59">
        <f t="shared" si="45"/>
        <v>10</v>
      </c>
      <c r="AP495" s="59" t="str">
        <f>VLOOKUP(AO495,Data!J:K,2,0)</f>
        <v>Oktober</v>
      </c>
      <c r="AQ495" s="59">
        <f t="shared" si="41"/>
        <v>4</v>
      </c>
      <c r="AR495" s="60">
        <f t="shared" si="42"/>
        <v>2021</v>
      </c>
      <c r="AS495" s="60" t="str">
        <f>VLOOKUP(AD495,Data!D:E,2,0)</f>
        <v>Papier/Karton</v>
      </c>
      <c r="AT495" s="61">
        <f>IF(X495="TON",IF(OR(LEFT(Z495,2)="TO",LEFT(Y495,2)="HA",Y495="TV ALG TON",Y495="AFVALBEL-TON",Y495="TANKW1-TON"),0,W495*1000),IF(OR(X495="KG",X495="LTR"),IF(OR(LEFT(Y495,2)="R ",LEFT(Y495,2)="HA",LEFT(Y495,2)="VK",LEFT(Z495,2)="TO"),0,W495),IF(X495="M3",VLOOKUP(Z495,Data!A:B,2,0)*W495,IF(AND(OR(X495="KEER",X495="STUK"),OR(LEFT(Y495,2)="LE",LEFT(Y495,2)="EL",LEFT(Y495,2)="LV")),VLOOKUP(Z495,Data!A:B,2,0)*W495,IF(X495="MAAND",IF(LEFT(Z495,2)="AB",IF(OR(LEFT(Y495,3)="AB ",LEFT(Y495,3)="ABW"),0,VLOOKUP(Z495,Data!A:B,2,0)*W495*VLOOKUP(AJ495,Data!G:H,2,0)*((N495-M495+1)/30.4)),0),0)))))</f>
        <v>248.40789473684211</v>
      </c>
      <c r="AU495" s="62">
        <f t="shared" si="43"/>
        <v>68.09</v>
      </c>
      <c r="AV495" s="62">
        <f t="shared" si="44"/>
        <v>0</v>
      </c>
      <c r="AW495" s="47" t="str">
        <f>IFERROR(VLOOKUP(AS495,Data!M:S,2,0),"nee")</f>
        <v>ja</v>
      </c>
      <c r="AX495" s="63">
        <f>IF(facturen[[#This Row],[TNO gecertificeerd]]="nee",0,VLOOKUP(AS495,Data!M:S,3,0)*(AT495/1000))</f>
        <v>36.76436842105263</v>
      </c>
      <c r="AY495" s="63">
        <f>IF(facturen[[#This Row],[TNO gecertificeerd]]="nee",0,VLOOKUP(AS495,Data!M:S,4,0)*AT495)</f>
        <v>196.24223684210529</v>
      </c>
      <c r="AZ495" s="63">
        <f>IF(facturen[[#This Row],[TNO gecertificeerd]]="nee",0,VLOOKUP(AS495,Data!M:S,5,0)*AT495)</f>
        <v>19.87263157894737</v>
      </c>
      <c r="BA495" s="63">
        <f>IF(facturen[[#This Row],[TNO gecertificeerd]]="nee",0,VLOOKUP(AS495,Data!M:S,6,0)*AT495)</f>
        <v>19.87263157894737</v>
      </c>
      <c r="BB495" s="63">
        <f>IF(facturen[[#This Row],[TNO gecertificeerd]]="nee",0,VLOOKUP(AS495,Data!M:S,7,0)*AT495)</f>
        <v>12.420394736842105</v>
      </c>
    </row>
    <row r="496" spans="1:54" x14ac:dyDescent="0.2">
      <c r="A496">
        <v>474431</v>
      </c>
      <c r="B496">
        <v>474487</v>
      </c>
      <c r="C496" t="s">
        <v>156</v>
      </c>
      <c r="D496" t="s">
        <v>257</v>
      </c>
      <c r="E496" t="s">
        <v>56</v>
      </c>
      <c r="F496">
        <v>1</v>
      </c>
      <c r="G496" t="s">
        <v>156</v>
      </c>
      <c r="H496" t="s">
        <v>157</v>
      </c>
      <c r="I496" t="s">
        <v>158</v>
      </c>
      <c r="J496" t="s">
        <v>59</v>
      </c>
      <c r="K496" t="s">
        <v>377</v>
      </c>
      <c r="L496" t="s">
        <v>334</v>
      </c>
      <c r="M496" s="57">
        <v>44501</v>
      </c>
      <c r="N496" s="57">
        <v>44530</v>
      </c>
      <c r="O496" t="s">
        <v>160</v>
      </c>
      <c r="P496">
        <v>707100</v>
      </c>
      <c r="Q496" t="s">
        <v>317</v>
      </c>
      <c r="R496">
        <v>200101</v>
      </c>
      <c r="S496"/>
      <c r="T496" t="s">
        <v>318</v>
      </c>
      <c r="U496"/>
      <c r="V496" t="s">
        <v>127</v>
      </c>
      <c r="W496">
        <v>2</v>
      </c>
      <c r="X496" t="s">
        <v>625</v>
      </c>
      <c r="Y496" t="s">
        <v>749</v>
      </c>
      <c r="Z496" t="s">
        <v>750</v>
      </c>
      <c r="AA496" t="s">
        <v>68</v>
      </c>
      <c r="AB496" t="s">
        <v>69</v>
      </c>
      <c r="AC496" t="s">
        <v>70</v>
      </c>
      <c r="AD496">
        <v>30</v>
      </c>
      <c r="AE496" t="s">
        <v>751</v>
      </c>
      <c r="AF496">
        <v>34.049999999999997</v>
      </c>
      <c r="AG496">
        <v>68.09</v>
      </c>
      <c r="AH496">
        <v>1005004563</v>
      </c>
      <c r="AI496">
        <v>800100</v>
      </c>
      <c r="AJ496" t="s">
        <v>629</v>
      </c>
      <c r="AK496" t="s">
        <v>795</v>
      </c>
      <c r="AL496" t="s">
        <v>72</v>
      </c>
      <c r="AM496" t="s">
        <v>73</v>
      </c>
      <c r="AN496" s="1"/>
      <c r="AO496" s="59">
        <f t="shared" si="45"/>
        <v>11</v>
      </c>
      <c r="AP496" s="59" t="str">
        <f>VLOOKUP(AO496,Data!J:K,2,0)</f>
        <v>November</v>
      </c>
      <c r="AQ496" s="59">
        <f t="shared" si="41"/>
        <v>4</v>
      </c>
      <c r="AR496" s="60">
        <f t="shared" si="42"/>
        <v>2021</v>
      </c>
      <c r="AS496" s="60" t="str">
        <f>VLOOKUP(AD496,Data!D:E,2,0)</f>
        <v>Papier/Karton</v>
      </c>
      <c r="AT496" s="61">
        <f>IF(X496="TON",IF(OR(LEFT(Z496,2)="TO",LEFT(Y496,2)="HA",Y496="TV ALG TON",Y496="AFVALBEL-TON",Y496="TANKW1-TON"),0,W496*1000),IF(OR(X496="KG",X496="LTR"),IF(OR(LEFT(Y496,2)="R ",LEFT(Y496,2)="HA",LEFT(Y496,2)="VK",LEFT(Z496,2)="TO"),0,W496),IF(X496="M3",VLOOKUP(Z496,Data!A:B,2,0)*W496,IF(AND(OR(X496="KEER",X496="STUK"),OR(LEFT(Y496,2)="LE",LEFT(Y496,2)="EL",LEFT(Y496,2)="LV")),VLOOKUP(Z496,Data!A:B,2,0)*W496,IF(X496="MAAND",IF(LEFT(Z496,2)="AB",IF(OR(LEFT(Y496,3)="AB ",LEFT(Y496,3)="ABW"),0,VLOOKUP(Z496,Data!A:B,2,0)*W496*VLOOKUP(AJ496,Data!G:H,2,0)*((N496-M496+1)/30.4)),0),0)))))</f>
        <v>240.39473684210526</v>
      </c>
      <c r="AU496" s="62">
        <f t="shared" si="43"/>
        <v>68.09</v>
      </c>
      <c r="AV496" s="62">
        <f t="shared" si="44"/>
        <v>0</v>
      </c>
      <c r="AW496" s="47" t="str">
        <f>IFERROR(VLOOKUP(AS496,Data!M:S,2,0),"nee")</f>
        <v>ja</v>
      </c>
      <c r="AX496" s="63">
        <f>IF(facturen[[#This Row],[TNO gecertificeerd]]="nee",0,VLOOKUP(AS496,Data!M:S,3,0)*(AT496/1000))</f>
        <v>35.578421052631583</v>
      </c>
      <c r="AY496" s="63">
        <f>IF(facturen[[#This Row],[TNO gecertificeerd]]="nee",0,VLOOKUP(AS496,Data!M:S,4,0)*AT496)</f>
        <v>189.91184210526316</v>
      </c>
      <c r="AZ496" s="63">
        <f>IF(facturen[[#This Row],[TNO gecertificeerd]]="nee",0,VLOOKUP(AS496,Data!M:S,5,0)*AT496)</f>
        <v>19.231578947368423</v>
      </c>
      <c r="BA496" s="63">
        <f>IF(facturen[[#This Row],[TNO gecertificeerd]]="nee",0,VLOOKUP(AS496,Data!M:S,6,0)*AT496)</f>
        <v>19.231578947368423</v>
      </c>
      <c r="BB496" s="63">
        <f>IF(facturen[[#This Row],[TNO gecertificeerd]]="nee",0,VLOOKUP(AS496,Data!M:S,7,0)*AT496)</f>
        <v>12.019736842105264</v>
      </c>
    </row>
    <row r="497" spans="1:54" x14ac:dyDescent="0.2">
      <c r="A497">
        <v>474431</v>
      </c>
      <c r="B497">
        <v>474487</v>
      </c>
      <c r="C497" t="s">
        <v>156</v>
      </c>
      <c r="D497" t="s">
        <v>257</v>
      </c>
      <c r="E497" t="s">
        <v>56</v>
      </c>
      <c r="F497">
        <v>1</v>
      </c>
      <c r="G497" t="s">
        <v>156</v>
      </c>
      <c r="H497" t="s">
        <v>157</v>
      </c>
      <c r="I497" t="s">
        <v>158</v>
      </c>
      <c r="J497" t="s">
        <v>59</v>
      </c>
      <c r="K497" t="s">
        <v>377</v>
      </c>
      <c r="L497" t="s">
        <v>334</v>
      </c>
      <c r="M497" s="57">
        <v>44531</v>
      </c>
      <c r="N497" s="57">
        <v>44561</v>
      </c>
      <c r="O497" t="s">
        <v>160</v>
      </c>
      <c r="P497">
        <v>707100</v>
      </c>
      <c r="Q497" t="s">
        <v>317</v>
      </c>
      <c r="R497">
        <v>200101</v>
      </c>
      <c r="S497"/>
      <c r="T497" t="s">
        <v>318</v>
      </c>
      <c r="U497"/>
      <c r="V497" t="s">
        <v>127</v>
      </c>
      <c r="W497">
        <v>2</v>
      </c>
      <c r="X497" t="s">
        <v>625</v>
      </c>
      <c r="Y497" t="s">
        <v>749</v>
      </c>
      <c r="Z497" t="s">
        <v>750</v>
      </c>
      <c r="AA497" t="s">
        <v>68</v>
      </c>
      <c r="AB497" t="s">
        <v>69</v>
      </c>
      <c r="AC497" t="s">
        <v>70</v>
      </c>
      <c r="AD497">
        <v>30</v>
      </c>
      <c r="AE497" t="s">
        <v>751</v>
      </c>
      <c r="AF497">
        <v>34.049999999999997</v>
      </c>
      <c r="AG497">
        <v>68.09</v>
      </c>
      <c r="AH497">
        <v>1005092394</v>
      </c>
      <c r="AI497">
        <v>800100</v>
      </c>
      <c r="AJ497" t="s">
        <v>629</v>
      </c>
      <c r="AK497" t="s">
        <v>796</v>
      </c>
      <c r="AL497" t="s">
        <v>72</v>
      </c>
      <c r="AM497" t="s">
        <v>73</v>
      </c>
      <c r="AN497" s="1"/>
      <c r="AO497" s="59">
        <f t="shared" si="45"/>
        <v>12</v>
      </c>
      <c r="AP497" s="59" t="str">
        <f>VLOOKUP(AO497,Data!J:K,2,0)</f>
        <v>December</v>
      </c>
      <c r="AQ497" s="59">
        <f t="shared" si="41"/>
        <v>4</v>
      </c>
      <c r="AR497" s="60">
        <f t="shared" si="42"/>
        <v>2021</v>
      </c>
      <c r="AS497" s="60" t="str">
        <f>VLOOKUP(AD497,Data!D:E,2,0)</f>
        <v>Papier/Karton</v>
      </c>
      <c r="AT497" s="61">
        <f>IF(X497="TON",IF(OR(LEFT(Z497,2)="TO",LEFT(Y497,2)="HA",Y497="TV ALG TON",Y497="AFVALBEL-TON",Y497="TANKW1-TON"),0,W497*1000),IF(OR(X497="KG",X497="LTR"),IF(OR(LEFT(Y497,2)="R ",LEFT(Y497,2)="HA",LEFT(Y497,2)="VK",LEFT(Z497,2)="TO"),0,W497),IF(X497="M3",VLOOKUP(Z497,Data!A:B,2,0)*W497,IF(AND(OR(X497="KEER",X497="STUK"),OR(LEFT(Y497,2)="LE",LEFT(Y497,2)="EL",LEFT(Y497,2)="LV")),VLOOKUP(Z497,Data!A:B,2,0)*W497,IF(X497="MAAND",IF(LEFT(Z497,2)="AB",IF(OR(LEFT(Y497,3)="AB ",LEFT(Y497,3)="ABW"),0,VLOOKUP(Z497,Data!A:B,2,0)*W497*VLOOKUP(AJ497,Data!G:H,2,0)*((N497-M497+1)/30.4)),0),0)))))</f>
        <v>248.40789473684211</v>
      </c>
      <c r="AU497" s="62">
        <f t="shared" si="43"/>
        <v>68.09</v>
      </c>
      <c r="AV497" s="62">
        <f t="shared" si="44"/>
        <v>0</v>
      </c>
      <c r="AW497" s="47" t="str">
        <f>IFERROR(VLOOKUP(AS497,Data!M:S,2,0),"nee")</f>
        <v>ja</v>
      </c>
      <c r="AX497" s="63">
        <f>IF(facturen[[#This Row],[TNO gecertificeerd]]="nee",0,VLOOKUP(AS497,Data!M:S,3,0)*(AT497/1000))</f>
        <v>36.76436842105263</v>
      </c>
      <c r="AY497" s="63">
        <f>IF(facturen[[#This Row],[TNO gecertificeerd]]="nee",0,VLOOKUP(AS497,Data!M:S,4,0)*AT497)</f>
        <v>196.24223684210529</v>
      </c>
      <c r="AZ497" s="63">
        <f>IF(facturen[[#This Row],[TNO gecertificeerd]]="nee",0,VLOOKUP(AS497,Data!M:S,5,0)*AT497)</f>
        <v>19.87263157894737</v>
      </c>
      <c r="BA497" s="63">
        <f>IF(facturen[[#This Row],[TNO gecertificeerd]]="nee",0,VLOOKUP(AS497,Data!M:S,6,0)*AT497)</f>
        <v>19.87263157894737</v>
      </c>
      <c r="BB497" s="63">
        <f>IF(facturen[[#This Row],[TNO gecertificeerd]]="nee",0,VLOOKUP(AS497,Data!M:S,7,0)*AT497)</f>
        <v>12.420394736842105</v>
      </c>
    </row>
    <row r="498" spans="1:54" x14ac:dyDescent="0.2">
      <c r="A498">
        <v>474431</v>
      </c>
      <c r="B498">
        <v>474487</v>
      </c>
      <c r="C498" t="s">
        <v>156</v>
      </c>
      <c r="D498" t="s">
        <v>257</v>
      </c>
      <c r="E498" t="s">
        <v>56</v>
      </c>
      <c r="F498">
        <v>1</v>
      </c>
      <c r="G498" t="s">
        <v>156</v>
      </c>
      <c r="H498" t="s">
        <v>157</v>
      </c>
      <c r="I498" t="s">
        <v>158</v>
      </c>
      <c r="J498" t="s">
        <v>59</v>
      </c>
      <c r="K498" t="s">
        <v>377</v>
      </c>
      <c r="L498" t="s">
        <v>334</v>
      </c>
      <c r="M498" s="57">
        <v>44166</v>
      </c>
      <c r="N498" s="57">
        <v>44196</v>
      </c>
      <c r="O498" t="s">
        <v>160</v>
      </c>
      <c r="P498">
        <v>707100</v>
      </c>
      <c r="Q498" t="s">
        <v>317</v>
      </c>
      <c r="R498">
        <v>200101</v>
      </c>
      <c r="S498"/>
      <c r="T498" t="s">
        <v>318</v>
      </c>
      <c r="U498"/>
      <c r="V498" t="s">
        <v>127</v>
      </c>
      <c r="W498">
        <v>2</v>
      </c>
      <c r="X498" t="s">
        <v>625</v>
      </c>
      <c r="Y498" t="s">
        <v>749</v>
      </c>
      <c r="Z498" t="s">
        <v>750</v>
      </c>
      <c r="AA498" t="s">
        <v>68</v>
      </c>
      <c r="AB498" t="s">
        <v>69</v>
      </c>
      <c r="AC498" t="s">
        <v>70</v>
      </c>
      <c r="AD498">
        <v>30</v>
      </c>
      <c r="AE498" t="s">
        <v>751</v>
      </c>
      <c r="AF498">
        <v>34.049999999999997</v>
      </c>
      <c r="AG498">
        <v>68.09</v>
      </c>
      <c r="AH498">
        <v>1004194254</v>
      </c>
      <c r="AI498">
        <v>800100</v>
      </c>
      <c r="AJ498" t="s">
        <v>629</v>
      </c>
      <c r="AK498" t="s">
        <v>363</v>
      </c>
      <c r="AL498" t="s">
        <v>72</v>
      </c>
      <c r="AM498" t="s">
        <v>73</v>
      </c>
      <c r="AN498" s="1"/>
      <c r="AO498" s="59">
        <f t="shared" si="45"/>
        <v>12</v>
      </c>
      <c r="AP498" s="59" t="str">
        <f>VLOOKUP(AO498,Data!J:K,2,0)</f>
        <v>December</v>
      </c>
      <c r="AQ498" s="59">
        <f t="shared" si="41"/>
        <v>4</v>
      </c>
      <c r="AR498" s="60">
        <f t="shared" si="42"/>
        <v>2020</v>
      </c>
      <c r="AS498" s="60" t="str">
        <f>VLOOKUP(AD498,Data!D:E,2,0)</f>
        <v>Papier/Karton</v>
      </c>
      <c r="AT498" s="61">
        <f>IF(X498="TON",IF(OR(LEFT(Z498,2)="TO",LEFT(Y498,2)="HA",Y498="TV ALG TON",Y498="AFVALBEL-TON",Y498="TANKW1-TON"),0,W498*1000),IF(OR(X498="KG",X498="LTR"),IF(OR(LEFT(Y498,2)="R ",LEFT(Y498,2)="HA",LEFT(Y498,2)="VK",LEFT(Z498,2)="TO"),0,W498),IF(X498="M3",VLOOKUP(Z498,Data!A:B,2,0)*W498,IF(AND(OR(X498="KEER",X498="STUK"),OR(LEFT(Y498,2)="LE",LEFT(Y498,2)="EL",LEFT(Y498,2)="LV")),VLOOKUP(Z498,Data!A:B,2,0)*W498,IF(X498="MAAND",IF(LEFT(Z498,2)="AB",IF(OR(LEFT(Y498,3)="AB ",LEFT(Y498,3)="ABW"),0,VLOOKUP(Z498,Data!A:B,2,0)*W498*VLOOKUP(AJ498,Data!G:H,2,0)*((N498-M498+1)/30.4)),0),0)))))</f>
        <v>248.40789473684211</v>
      </c>
      <c r="AU498" s="62">
        <f t="shared" si="43"/>
        <v>68.09</v>
      </c>
      <c r="AV498" s="62">
        <f t="shared" si="44"/>
        <v>0</v>
      </c>
      <c r="AW498" s="47" t="str">
        <f>IFERROR(VLOOKUP(AS498,Data!M:S,2,0),"nee")</f>
        <v>ja</v>
      </c>
      <c r="AX498" s="63">
        <f>IF(facturen[[#This Row],[TNO gecertificeerd]]="nee",0,VLOOKUP(AS498,Data!M:S,3,0)*(AT498/1000))</f>
        <v>36.76436842105263</v>
      </c>
      <c r="AY498" s="63">
        <f>IF(facturen[[#This Row],[TNO gecertificeerd]]="nee",0,VLOOKUP(AS498,Data!M:S,4,0)*AT498)</f>
        <v>196.24223684210529</v>
      </c>
      <c r="AZ498" s="63">
        <f>IF(facturen[[#This Row],[TNO gecertificeerd]]="nee",0,VLOOKUP(AS498,Data!M:S,5,0)*AT498)</f>
        <v>19.87263157894737</v>
      </c>
      <c r="BA498" s="63">
        <f>IF(facturen[[#This Row],[TNO gecertificeerd]]="nee",0,VLOOKUP(AS498,Data!M:S,6,0)*AT498)</f>
        <v>19.87263157894737</v>
      </c>
      <c r="BB498" s="63">
        <f>IF(facturen[[#This Row],[TNO gecertificeerd]]="nee",0,VLOOKUP(AS498,Data!M:S,7,0)*AT498)</f>
        <v>12.420394736842105</v>
      </c>
    </row>
    <row r="499" spans="1:54" x14ac:dyDescent="0.2">
      <c r="A499">
        <v>474431</v>
      </c>
      <c r="B499">
        <v>474487</v>
      </c>
      <c r="C499" t="s">
        <v>156</v>
      </c>
      <c r="D499" t="s">
        <v>257</v>
      </c>
      <c r="E499" t="s">
        <v>56</v>
      </c>
      <c r="F499">
        <v>1</v>
      </c>
      <c r="G499" t="s">
        <v>156</v>
      </c>
      <c r="H499" t="s">
        <v>157</v>
      </c>
      <c r="I499" t="s">
        <v>158</v>
      </c>
      <c r="J499" t="s">
        <v>59</v>
      </c>
      <c r="K499" t="s">
        <v>380</v>
      </c>
      <c r="L499" t="s">
        <v>381</v>
      </c>
      <c r="M499" s="57">
        <v>44197</v>
      </c>
      <c r="N499" s="57">
        <v>44227</v>
      </c>
      <c r="O499" t="s">
        <v>160</v>
      </c>
      <c r="P499">
        <v>1601010</v>
      </c>
      <c r="Q499" t="s">
        <v>465</v>
      </c>
      <c r="R499">
        <v>200301</v>
      </c>
      <c r="S499"/>
      <c r="T499" t="s">
        <v>467</v>
      </c>
      <c r="U499"/>
      <c r="V499" t="s">
        <v>104</v>
      </c>
      <c r="W499">
        <v>1</v>
      </c>
      <c r="X499" t="s">
        <v>625</v>
      </c>
      <c r="Y499" t="s">
        <v>641</v>
      </c>
      <c r="Z499" t="s">
        <v>642</v>
      </c>
      <c r="AA499" t="s">
        <v>68</v>
      </c>
      <c r="AB499" t="s">
        <v>69</v>
      </c>
      <c r="AC499" t="s">
        <v>70</v>
      </c>
      <c r="AD499">
        <v>10</v>
      </c>
      <c r="AE499" t="s">
        <v>643</v>
      </c>
      <c r="AF499">
        <v>394.69</v>
      </c>
      <c r="AG499">
        <v>394.69</v>
      </c>
      <c r="AH499">
        <v>1004195045</v>
      </c>
      <c r="AI499">
        <v>800100</v>
      </c>
      <c r="AJ499" t="s">
        <v>797</v>
      </c>
      <c r="AK499" t="s">
        <v>798</v>
      </c>
      <c r="AL499" t="s">
        <v>72</v>
      </c>
      <c r="AM499" t="s">
        <v>73</v>
      </c>
      <c r="AN499" s="1"/>
      <c r="AO499" s="59">
        <f t="shared" si="45"/>
        <v>1</v>
      </c>
      <c r="AP499" s="59" t="str">
        <f>VLOOKUP(AO499,Data!J:K,2,0)</f>
        <v>Januari</v>
      </c>
      <c r="AQ499" s="59">
        <f t="shared" si="41"/>
        <v>1</v>
      </c>
      <c r="AR499" s="60">
        <f t="shared" si="42"/>
        <v>2021</v>
      </c>
      <c r="AS499" s="60" t="str">
        <f>VLOOKUP(AD499,Data!D:E,2,0)</f>
        <v>Afval/Restafval</v>
      </c>
      <c r="AT499" s="61">
        <f>IF(X499="TON",IF(OR(LEFT(Z499,2)="TO",LEFT(Y499,2)="HA",Y499="TV ALG TON",Y499="AFVALBEL-TON",Y499="TANKW1-TON"),0,W499*1000),IF(OR(X499="KG",X499="LTR"),IF(OR(LEFT(Y499,2)="R ",LEFT(Y499,2)="HA",LEFT(Y499,2)="VK",LEFT(Z499,2)="TO"),0,W499),IF(X499="M3",VLOOKUP(Z499,Data!A:B,2,0)*W499,IF(AND(OR(X499="KEER",X499="STUK"),OR(LEFT(Y499,2)="LE",LEFT(Y499,2)="EL",LEFT(Y499,2)="LV")),VLOOKUP(Z499,Data!A:B,2,0)*W499,IF(X499="MAAND",IF(LEFT(Z499,2)="AB",IF(OR(LEFT(Y499,3)="AB ",LEFT(Y499,3)="ABW"),0,VLOOKUP(Z499,Data!A:B,2,0)*W499*VLOOKUP(AJ499,Data!G:H,2,0)*((N499-M499+1)/30.4)),0),0)))))</f>
        <v>1774.3421052631579</v>
      </c>
      <c r="AU499" s="62">
        <f t="shared" si="43"/>
        <v>394.69</v>
      </c>
      <c r="AV499" s="62">
        <f t="shared" si="44"/>
        <v>0</v>
      </c>
      <c r="AW499" s="47" t="str">
        <f>IFERROR(VLOOKUP(AS499,Data!M:S,2,0),"nee")</f>
        <v>ja</v>
      </c>
      <c r="AX499" s="63">
        <f>IF(facturen[[#This Row],[TNO gecertificeerd]]="nee",0,VLOOKUP(AS499,Data!M:S,3,0)*(AT499/1000))</f>
        <v>0</v>
      </c>
      <c r="AY499" s="63">
        <f>IF(facturen[[#This Row],[TNO gecertificeerd]]="nee",0,VLOOKUP(AS499,Data!M:S,4,0)*AT499)</f>
        <v>88.717105263157904</v>
      </c>
      <c r="AZ499" s="63">
        <f>IF(facturen[[#This Row],[TNO gecertificeerd]]="nee",0,VLOOKUP(AS499,Data!M:S,5,0)*AT499)</f>
        <v>638.76315789473688</v>
      </c>
      <c r="BA499" s="63">
        <f>IF(facturen[[#This Row],[TNO gecertificeerd]]="nee",0,VLOOKUP(AS499,Data!M:S,6,0)*AT499)</f>
        <v>656.50657894736844</v>
      </c>
      <c r="BB499" s="63">
        <f>IF(facturen[[#This Row],[TNO gecertificeerd]]="nee",0,VLOOKUP(AS499,Data!M:S,7,0)*AT499)</f>
        <v>390.35526315789474</v>
      </c>
    </row>
    <row r="500" spans="1:54" x14ac:dyDescent="0.2">
      <c r="A500">
        <v>474431</v>
      </c>
      <c r="B500">
        <v>474487</v>
      </c>
      <c r="C500" t="s">
        <v>156</v>
      </c>
      <c r="D500" t="s">
        <v>257</v>
      </c>
      <c r="E500" t="s">
        <v>56</v>
      </c>
      <c r="F500">
        <v>1</v>
      </c>
      <c r="G500" t="s">
        <v>156</v>
      </c>
      <c r="H500" t="s">
        <v>157</v>
      </c>
      <c r="I500" t="s">
        <v>158</v>
      </c>
      <c r="J500" t="s">
        <v>59</v>
      </c>
      <c r="K500" t="s">
        <v>380</v>
      </c>
      <c r="L500" t="s">
        <v>381</v>
      </c>
      <c r="M500" s="57">
        <v>44228</v>
      </c>
      <c r="N500" s="57">
        <v>44255</v>
      </c>
      <c r="O500" t="s">
        <v>160</v>
      </c>
      <c r="P500">
        <v>1601010</v>
      </c>
      <c r="Q500" t="s">
        <v>465</v>
      </c>
      <c r="R500">
        <v>200301</v>
      </c>
      <c r="S500"/>
      <c r="T500" t="s">
        <v>467</v>
      </c>
      <c r="U500"/>
      <c r="V500" t="s">
        <v>104</v>
      </c>
      <c r="W500">
        <v>1</v>
      </c>
      <c r="X500" t="s">
        <v>625</v>
      </c>
      <c r="Y500" t="s">
        <v>641</v>
      </c>
      <c r="Z500" t="s">
        <v>642</v>
      </c>
      <c r="AA500" t="s">
        <v>68</v>
      </c>
      <c r="AB500" t="s">
        <v>69</v>
      </c>
      <c r="AC500" t="s">
        <v>70</v>
      </c>
      <c r="AD500">
        <v>10</v>
      </c>
      <c r="AE500" t="s">
        <v>643</v>
      </c>
      <c r="AF500">
        <v>394.69</v>
      </c>
      <c r="AG500">
        <v>394.69</v>
      </c>
      <c r="AH500">
        <v>1004248111</v>
      </c>
      <c r="AI500">
        <v>800100</v>
      </c>
      <c r="AJ500" t="s">
        <v>797</v>
      </c>
      <c r="AK500" t="s">
        <v>799</v>
      </c>
      <c r="AL500" t="s">
        <v>72</v>
      </c>
      <c r="AM500" t="s">
        <v>73</v>
      </c>
      <c r="AN500" s="1"/>
      <c r="AO500" s="59">
        <f t="shared" si="45"/>
        <v>2</v>
      </c>
      <c r="AP500" s="59" t="str">
        <f>VLOOKUP(AO500,Data!J:K,2,0)</f>
        <v>Februari</v>
      </c>
      <c r="AQ500" s="59">
        <f t="shared" si="41"/>
        <v>1</v>
      </c>
      <c r="AR500" s="60">
        <f t="shared" si="42"/>
        <v>2021</v>
      </c>
      <c r="AS500" s="60" t="str">
        <f>VLOOKUP(AD500,Data!D:E,2,0)</f>
        <v>Afval/Restafval</v>
      </c>
      <c r="AT500" s="61">
        <f>IF(X500="TON",IF(OR(LEFT(Z500,2)="TO",LEFT(Y500,2)="HA",Y500="TV ALG TON",Y500="AFVALBEL-TON",Y500="TANKW1-TON"),0,W500*1000),IF(OR(X500="KG",X500="LTR"),IF(OR(LEFT(Y500,2)="R ",LEFT(Y500,2)="HA",LEFT(Y500,2)="VK",LEFT(Z500,2)="TO"),0,W500),IF(X500="M3",VLOOKUP(Z500,Data!A:B,2,0)*W500,IF(AND(OR(X500="KEER",X500="STUK"),OR(LEFT(Y500,2)="LE",LEFT(Y500,2)="EL",LEFT(Y500,2)="LV")),VLOOKUP(Z500,Data!A:B,2,0)*W500,IF(X500="MAAND",IF(LEFT(Z500,2)="AB",IF(OR(LEFT(Y500,3)="AB ",LEFT(Y500,3)="ABW"),0,VLOOKUP(Z500,Data!A:B,2,0)*W500*VLOOKUP(AJ500,Data!G:H,2,0)*((N500-M500+1)/30.4)),0),0)))))</f>
        <v>1602.6315789473683</v>
      </c>
      <c r="AU500" s="62">
        <f t="shared" si="43"/>
        <v>394.69</v>
      </c>
      <c r="AV500" s="62">
        <f t="shared" si="44"/>
        <v>0</v>
      </c>
      <c r="AW500" s="47" t="str">
        <f>IFERROR(VLOOKUP(AS500,Data!M:S,2,0),"nee")</f>
        <v>ja</v>
      </c>
      <c r="AX500" s="63">
        <f>IF(facturen[[#This Row],[TNO gecertificeerd]]="nee",0,VLOOKUP(AS500,Data!M:S,3,0)*(AT500/1000))</f>
        <v>0</v>
      </c>
      <c r="AY500" s="63">
        <f>IF(facturen[[#This Row],[TNO gecertificeerd]]="nee",0,VLOOKUP(AS500,Data!M:S,4,0)*AT500)</f>
        <v>80.131578947368425</v>
      </c>
      <c r="AZ500" s="63">
        <f>IF(facturen[[#This Row],[TNO gecertificeerd]]="nee",0,VLOOKUP(AS500,Data!M:S,5,0)*AT500)</f>
        <v>576.9473684210526</v>
      </c>
      <c r="BA500" s="63">
        <f>IF(facturen[[#This Row],[TNO gecertificeerd]]="nee",0,VLOOKUP(AS500,Data!M:S,6,0)*AT500)</f>
        <v>592.97368421052624</v>
      </c>
      <c r="BB500" s="63">
        <f>IF(facturen[[#This Row],[TNO gecertificeerd]]="nee",0,VLOOKUP(AS500,Data!M:S,7,0)*AT500)</f>
        <v>352.57894736842104</v>
      </c>
    </row>
    <row r="501" spans="1:54" x14ac:dyDescent="0.2">
      <c r="A501">
        <v>474431</v>
      </c>
      <c r="B501">
        <v>474487</v>
      </c>
      <c r="C501" t="s">
        <v>156</v>
      </c>
      <c r="D501" t="s">
        <v>257</v>
      </c>
      <c r="E501" t="s">
        <v>56</v>
      </c>
      <c r="F501">
        <v>1</v>
      </c>
      <c r="G501" t="s">
        <v>156</v>
      </c>
      <c r="H501" t="s">
        <v>157</v>
      </c>
      <c r="I501" t="s">
        <v>158</v>
      </c>
      <c r="J501" t="s">
        <v>59</v>
      </c>
      <c r="K501" t="s">
        <v>380</v>
      </c>
      <c r="L501" t="s">
        <v>381</v>
      </c>
      <c r="M501" s="57">
        <v>44256</v>
      </c>
      <c r="N501" s="57">
        <v>44286</v>
      </c>
      <c r="O501" t="s">
        <v>160</v>
      </c>
      <c r="P501">
        <v>1601010</v>
      </c>
      <c r="Q501" t="s">
        <v>465</v>
      </c>
      <c r="R501">
        <v>200301</v>
      </c>
      <c r="S501"/>
      <c r="T501" t="s">
        <v>467</v>
      </c>
      <c r="U501"/>
      <c r="V501" t="s">
        <v>104</v>
      </c>
      <c r="W501">
        <v>1</v>
      </c>
      <c r="X501" t="s">
        <v>625</v>
      </c>
      <c r="Y501" t="s">
        <v>641</v>
      </c>
      <c r="Z501" t="s">
        <v>642</v>
      </c>
      <c r="AA501" t="s">
        <v>68</v>
      </c>
      <c r="AB501" t="s">
        <v>69</v>
      </c>
      <c r="AC501" t="s">
        <v>70</v>
      </c>
      <c r="AD501">
        <v>10</v>
      </c>
      <c r="AE501" t="s">
        <v>643</v>
      </c>
      <c r="AF501">
        <v>394.69</v>
      </c>
      <c r="AG501">
        <v>394.69</v>
      </c>
      <c r="AH501">
        <v>1004318104</v>
      </c>
      <c r="AI501">
        <v>800100</v>
      </c>
      <c r="AJ501" t="s">
        <v>797</v>
      </c>
      <c r="AK501" t="s">
        <v>800</v>
      </c>
      <c r="AL501" t="s">
        <v>72</v>
      </c>
      <c r="AM501" t="s">
        <v>73</v>
      </c>
      <c r="AN501" s="1"/>
      <c r="AO501" s="59">
        <f t="shared" si="45"/>
        <v>3</v>
      </c>
      <c r="AP501" s="59" t="str">
        <f>VLOOKUP(AO501,Data!J:K,2,0)</f>
        <v>Maart</v>
      </c>
      <c r="AQ501" s="59">
        <f t="shared" si="41"/>
        <v>1</v>
      </c>
      <c r="AR501" s="60">
        <f t="shared" si="42"/>
        <v>2021</v>
      </c>
      <c r="AS501" s="60" t="str">
        <f>VLOOKUP(AD501,Data!D:E,2,0)</f>
        <v>Afval/Restafval</v>
      </c>
      <c r="AT501" s="61">
        <f>IF(X501="TON",IF(OR(LEFT(Z501,2)="TO",LEFT(Y501,2)="HA",Y501="TV ALG TON",Y501="AFVALBEL-TON",Y501="TANKW1-TON"),0,W501*1000),IF(OR(X501="KG",X501="LTR"),IF(OR(LEFT(Y501,2)="R ",LEFT(Y501,2)="HA",LEFT(Y501,2)="VK",LEFT(Z501,2)="TO"),0,W501),IF(X501="M3",VLOOKUP(Z501,Data!A:B,2,0)*W501,IF(AND(OR(X501="KEER",X501="STUK"),OR(LEFT(Y501,2)="LE",LEFT(Y501,2)="EL",LEFT(Y501,2)="LV")),VLOOKUP(Z501,Data!A:B,2,0)*W501,IF(X501="MAAND",IF(LEFT(Z501,2)="AB",IF(OR(LEFT(Y501,3)="AB ",LEFT(Y501,3)="ABW"),0,VLOOKUP(Z501,Data!A:B,2,0)*W501*VLOOKUP(AJ501,Data!G:H,2,0)*((N501-M501+1)/30.4)),0),0)))))</f>
        <v>1774.3421052631579</v>
      </c>
      <c r="AU501" s="62">
        <f t="shared" si="43"/>
        <v>394.69</v>
      </c>
      <c r="AV501" s="62">
        <f t="shared" si="44"/>
        <v>0</v>
      </c>
      <c r="AW501" s="47" t="str">
        <f>IFERROR(VLOOKUP(AS501,Data!M:S,2,0),"nee")</f>
        <v>ja</v>
      </c>
      <c r="AX501" s="63">
        <f>IF(facturen[[#This Row],[TNO gecertificeerd]]="nee",0,VLOOKUP(AS501,Data!M:S,3,0)*(AT501/1000))</f>
        <v>0</v>
      </c>
      <c r="AY501" s="63">
        <f>IF(facturen[[#This Row],[TNO gecertificeerd]]="nee",0,VLOOKUP(AS501,Data!M:S,4,0)*AT501)</f>
        <v>88.717105263157904</v>
      </c>
      <c r="AZ501" s="63">
        <f>IF(facturen[[#This Row],[TNO gecertificeerd]]="nee",0,VLOOKUP(AS501,Data!M:S,5,0)*AT501)</f>
        <v>638.76315789473688</v>
      </c>
      <c r="BA501" s="63">
        <f>IF(facturen[[#This Row],[TNO gecertificeerd]]="nee",0,VLOOKUP(AS501,Data!M:S,6,0)*AT501)</f>
        <v>656.50657894736844</v>
      </c>
      <c r="BB501" s="63">
        <f>IF(facturen[[#This Row],[TNO gecertificeerd]]="nee",0,VLOOKUP(AS501,Data!M:S,7,0)*AT501)</f>
        <v>390.35526315789474</v>
      </c>
    </row>
    <row r="502" spans="1:54" x14ac:dyDescent="0.2">
      <c r="A502">
        <v>474431</v>
      </c>
      <c r="B502">
        <v>474487</v>
      </c>
      <c r="C502" t="s">
        <v>156</v>
      </c>
      <c r="D502" t="s">
        <v>257</v>
      </c>
      <c r="E502" t="s">
        <v>56</v>
      </c>
      <c r="F502">
        <v>1</v>
      </c>
      <c r="G502" t="s">
        <v>156</v>
      </c>
      <c r="H502" t="s">
        <v>157</v>
      </c>
      <c r="I502" t="s">
        <v>158</v>
      </c>
      <c r="J502" t="s">
        <v>59</v>
      </c>
      <c r="K502" t="s">
        <v>380</v>
      </c>
      <c r="L502" t="s">
        <v>381</v>
      </c>
      <c r="M502" s="57">
        <v>44287</v>
      </c>
      <c r="N502" s="57">
        <v>44316</v>
      </c>
      <c r="O502" t="s">
        <v>160</v>
      </c>
      <c r="P502">
        <v>1601010</v>
      </c>
      <c r="Q502" t="s">
        <v>465</v>
      </c>
      <c r="R502">
        <v>200301</v>
      </c>
      <c r="S502"/>
      <c r="T502" t="s">
        <v>467</v>
      </c>
      <c r="U502"/>
      <c r="V502" t="s">
        <v>104</v>
      </c>
      <c r="W502">
        <v>1</v>
      </c>
      <c r="X502" t="s">
        <v>625</v>
      </c>
      <c r="Y502" t="s">
        <v>641</v>
      </c>
      <c r="Z502" t="s">
        <v>642</v>
      </c>
      <c r="AA502" t="s">
        <v>68</v>
      </c>
      <c r="AB502" t="s">
        <v>69</v>
      </c>
      <c r="AC502" t="s">
        <v>70</v>
      </c>
      <c r="AD502">
        <v>10</v>
      </c>
      <c r="AE502" t="s">
        <v>643</v>
      </c>
      <c r="AF502">
        <v>394.69</v>
      </c>
      <c r="AG502">
        <v>394.69</v>
      </c>
      <c r="AH502">
        <v>1004429006</v>
      </c>
      <c r="AI502">
        <v>800100</v>
      </c>
      <c r="AJ502" t="s">
        <v>797</v>
      </c>
      <c r="AK502" t="s">
        <v>801</v>
      </c>
      <c r="AL502" t="s">
        <v>72</v>
      </c>
      <c r="AM502" t="s">
        <v>73</v>
      </c>
      <c r="AN502" s="1"/>
      <c r="AO502" s="59">
        <f t="shared" si="45"/>
        <v>4</v>
      </c>
      <c r="AP502" s="59" t="str">
        <f>VLOOKUP(AO502,Data!J:K,2,0)</f>
        <v>April</v>
      </c>
      <c r="AQ502" s="59">
        <f t="shared" si="41"/>
        <v>2</v>
      </c>
      <c r="AR502" s="60">
        <f t="shared" si="42"/>
        <v>2021</v>
      </c>
      <c r="AS502" s="60" t="str">
        <f>VLOOKUP(AD502,Data!D:E,2,0)</f>
        <v>Afval/Restafval</v>
      </c>
      <c r="AT502" s="61">
        <f>IF(X502="TON",IF(OR(LEFT(Z502,2)="TO",LEFT(Y502,2)="HA",Y502="TV ALG TON",Y502="AFVALBEL-TON",Y502="TANKW1-TON"),0,W502*1000),IF(OR(X502="KG",X502="LTR"),IF(OR(LEFT(Y502,2)="R ",LEFT(Y502,2)="HA",LEFT(Y502,2)="VK",LEFT(Z502,2)="TO"),0,W502),IF(X502="M3",VLOOKUP(Z502,Data!A:B,2,0)*W502,IF(AND(OR(X502="KEER",X502="STUK"),OR(LEFT(Y502,2)="LE",LEFT(Y502,2)="EL",LEFT(Y502,2)="LV")),VLOOKUP(Z502,Data!A:B,2,0)*W502,IF(X502="MAAND",IF(LEFT(Z502,2)="AB",IF(OR(LEFT(Y502,3)="AB ",LEFT(Y502,3)="ABW"),0,VLOOKUP(Z502,Data!A:B,2,0)*W502*VLOOKUP(AJ502,Data!G:H,2,0)*((N502-M502+1)/30.4)),0),0)))))</f>
        <v>1717.1052631578946</v>
      </c>
      <c r="AU502" s="62">
        <f t="shared" si="43"/>
        <v>394.69</v>
      </c>
      <c r="AV502" s="62">
        <f t="shared" si="44"/>
        <v>0</v>
      </c>
      <c r="AW502" s="47" t="str">
        <f>IFERROR(VLOOKUP(AS502,Data!M:S,2,0),"nee")</f>
        <v>ja</v>
      </c>
      <c r="AX502" s="63">
        <f>IF(facturen[[#This Row],[TNO gecertificeerd]]="nee",0,VLOOKUP(AS502,Data!M:S,3,0)*(AT502/1000))</f>
        <v>0</v>
      </c>
      <c r="AY502" s="63">
        <f>IF(facturen[[#This Row],[TNO gecertificeerd]]="nee",0,VLOOKUP(AS502,Data!M:S,4,0)*AT502)</f>
        <v>85.85526315789474</v>
      </c>
      <c r="AZ502" s="63">
        <f>IF(facturen[[#This Row],[TNO gecertificeerd]]="nee",0,VLOOKUP(AS502,Data!M:S,5,0)*AT502)</f>
        <v>618.15789473684197</v>
      </c>
      <c r="BA502" s="63">
        <f>IF(facturen[[#This Row],[TNO gecertificeerd]]="nee",0,VLOOKUP(AS502,Data!M:S,6,0)*AT502)</f>
        <v>635.32894736842093</v>
      </c>
      <c r="BB502" s="63">
        <f>IF(facturen[[#This Row],[TNO gecertificeerd]]="nee",0,VLOOKUP(AS502,Data!M:S,7,0)*AT502)</f>
        <v>377.76315789473682</v>
      </c>
    </row>
    <row r="503" spans="1:54" x14ac:dyDescent="0.2">
      <c r="A503">
        <v>474431</v>
      </c>
      <c r="B503">
        <v>474487</v>
      </c>
      <c r="C503" t="s">
        <v>156</v>
      </c>
      <c r="D503" t="s">
        <v>257</v>
      </c>
      <c r="E503" t="s">
        <v>56</v>
      </c>
      <c r="F503">
        <v>1</v>
      </c>
      <c r="G503" t="s">
        <v>156</v>
      </c>
      <c r="H503" t="s">
        <v>157</v>
      </c>
      <c r="I503" t="s">
        <v>158</v>
      </c>
      <c r="J503" t="s">
        <v>59</v>
      </c>
      <c r="K503" t="s">
        <v>380</v>
      </c>
      <c r="L503" t="s">
        <v>381</v>
      </c>
      <c r="M503" s="57">
        <v>44317</v>
      </c>
      <c r="N503" s="57">
        <v>44347</v>
      </c>
      <c r="O503" t="s">
        <v>160</v>
      </c>
      <c r="P503">
        <v>1601010</v>
      </c>
      <c r="Q503" t="s">
        <v>465</v>
      </c>
      <c r="R503">
        <v>200301</v>
      </c>
      <c r="S503"/>
      <c r="T503" t="s">
        <v>467</v>
      </c>
      <c r="U503"/>
      <c r="V503" t="s">
        <v>104</v>
      </c>
      <c r="W503">
        <v>1</v>
      </c>
      <c r="X503" t="s">
        <v>625</v>
      </c>
      <c r="Y503" t="s">
        <v>641</v>
      </c>
      <c r="Z503" t="s">
        <v>642</v>
      </c>
      <c r="AA503" t="s">
        <v>68</v>
      </c>
      <c r="AB503" t="s">
        <v>69</v>
      </c>
      <c r="AC503" t="s">
        <v>70</v>
      </c>
      <c r="AD503">
        <v>10</v>
      </c>
      <c r="AE503" t="s">
        <v>643</v>
      </c>
      <c r="AF503">
        <v>394.69</v>
      </c>
      <c r="AG503">
        <v>394.69</v>
      </c>
      <c r="AH503">
        <v>1004493829</v>
      </c>
      <c r="AI503">
        <v>800100</v>
      </c>
      <c r="AJ503" t="s">
        <v>797</v>
      </c>
      <c r="AK503" t="s">
        <v>802</v>
      </c>
      <c r="AL503" t="s">
        <v>72</v>
      </c>
      <c r="AM503" t="s">
        <v>73</v>
      </c>
      <c r="AN503" s="1"/>
      <c r="AO503" s="59">
        <f t="shared" si="45"/>
        <v>5</v>
      </c>
      <c r="AP503" s="59" t="str">
        <f>VLOOKUP(AO503,Data!J:K,2,0)</f>
        <v>Mei</v>
      </c>
      <c r="AQ503" s="59">
        <f t="shared" si="41"/>
        <v>2</v>
      </c>
      <c r="AR503" s="60">
        <f t="shared" si="42"/>
        <v>2021</v>
      </c>
      <c r="AS503" s="60" t="str">
        <f>VLOOKUP(AD503,Data!D:E,2,0)</f>
        <v>Afval/Restafval</v>
      </c>
      <c r="AT503" s="61">
        <f>IF(X503="TON",IF(OR(LEFT(Z503,2)="TO",LEFT(Y503,2)="HA",Y503="TV ALG TON",Y503="AFVALBEL-TON",Y503="TANKW1-TON"),0,W503*1000),IF(OR(X503="KG",X503="LTR"),IF(OR(LEFT(Y503,2)="R ",LEFT(Y503,2)="HA",LEFT(Y503,2)="VK",LEFT(Z503,2)="TO"),0,W503),IF(X503="M3",VLOOKUP(Z503,Data!A:B,2,0)*W503,IF(AND(OR(X503="KEER",X503="STUK"),OR(LEFT(Y503,2)="LE",LEFT(Y503,2)="EL",LEFT(Y503,2)="LV")),VLOOKUP(Z503,Data!A:B,2,0)*W503,IF(X503="MAAND",IF(LEFT(Z503,2)="AB",IF(OR(LEFT(Y503,3)="AB ",LEFT(Y503,3)="ABW"),0,VLOOKUP(Z503,Data!A:B,2,0)*W503*VLOOKUP(AJ503,Data!G:H,2,0)*((N503-M503+1)/30.4)),0),0)))))</f>
        <v>1774.3421052631579</v>
      </c>
      <c r="AU503" s="62">
        <f t="shared" si="43"/>
        <v>394.69</v>
      </c>
      <c r="AV503" s="62">
        <f t="shared" si="44"/>
        <v>0</v>
      </c>
      <c r="AW503" s="47" t="str">
        <f>IFERROR(VLOOKUP(AS503,Data!M:S,2,0),"nee")</f>
        <v>ja</v>
      </c>
      <c r="AX503" s="63">
        <f>IF(facturen[[#This Row],[TNO gecertificeerd]]="nee",0,VLOOKUP(AS503,Data!M:S,3,0)*(AT503/1000))</f>
        <v>0</v>
      </c>
      <c r="AY503" s="63">
        <f>IF(facturen[[#This Row],[TNO gecertificeerd]]="nee",0,VLOOKUP(AS503,Data!M:S,4,0)*AT503)</f>
        <v>88.717105263157904</v>
      </c>
      <c r="AZ503" s="63">
        <f>IF(facturen[[#This Row],[TNO gecertificeerd]]="nee",0,VLOOKUP(AS503,Data!M:S,5,0)*AT503)</f>
        <v>638.76315789473688</v>
      </c>
      <c r="BA503" s="63">
        <f>IF(facturen[[#This Row],[TNO gecertificeerd]]="nee",0,VLOOKUP(AS503,Data!M:S,6,0)*AT503)</f>
        <v>656.50657894736844</v>
      </c>
      <c r="BB503" s="63">
        <f>IF(facturen[[#This Row],[TNO gecertificeerd]]="nee",0,VLOOKUP(AS503,Data!M:S,7,0)*AT503)</f>
        <v>390.35526315789474</v>
      </c>
    </row>
    <row r="504" spans="1:54" x14ac:dyDescent="0.2">
      <c r="A504">
        <v>474431</v>
      </c>
      <c r="B504">
        <v>474487</v>
      </c>
      <c r="C504" t="s">
        <v>156</v>
      </c>
      <c r="D504" t="s">
        <v>257</v>
      </c>
      <c r="E504" t="s">
        <v>56</v>
      </c>
      <c r="F504">
        <v>1</v>
      </c>
      <c r="G504" t="s">
        <v>156</v>
      </c>
      <c r="H504" t="s">
        <v>157</v>
      </c>
      <c r="I504" t="s">
        <v>158</v>
      </c>
      <c r="J504" t="s">
        <v>59</v>
      </c>
      <c r="K504" t="s">
        <v>380</v>
      </c>
      <c r="L504" t="s">
        <v>381</v>
      </c>
      <c r="M504" s="57">
        <v>44348</v>
      </c>
      <c r="N504" s="57">
        <v>44377</v>
      </c>
      <c r="O504" t="s">
        <v>160</v>
      </c>
      <c r="P504">
        <v>1601010</v>
      </c>
      <c r="Q504" t="s">
        <v>465</v>
      </c>
      <c r="R504">
        <v>200301</v>
      </c>
      <c r="S504"/>
      <c r="T504" t="s">
        <v>467</v>
      </c>
      <c r="U504"/>
      <c r="V504" t="s">
        <v>104</v>
      </c>
      <c r="W504">
        <v>1</v>
      </c>
      <c r="X504" t="s">
        <v>625</v>
      </c>
      <c r="Y504" t="s">
        <v>641</v>
      </c>
      <c r="Z504" t="s">
        <v>642</v>
      </c>
      <c r="AA504" t="s">
        <v>68</v>
      </c>
      <c r="AB504" t="s">
        <v>69</v>
      </c>
      <c r="AC504" t="s">
        <v>70</v>
      </c>
      <c r="AD504">
        <v>10</v>
      </c>
      <c r="AE504" t="s">
        <v>643</v>
      </c>
      <c r="AF504">
        <v>394.69</v>
      </c>
      <c r="AG504">
        <v>394.69</v>
      </c>
      <c r="AH504">
        <v>1004542502</v>
      </c>
      <c r="AI504">
        <v>800100</v>
      </c>
      <c r="AJ504" t="s">
        <v>797</v>
      </c>
      <c r="AK504" t="s">
        <v>803</v>
      </c>
      <c r="AL504" t="s">
        <v>72</v>
      </c>
      <c r="AM504" t="s">
        <v>73</v>
      </c>
      <c r="AN504" s="1"/>
      <c r="AO504" s="59">
        <f t="shared" si="45"/>
        <v>6</v>
      </c>
      <c r="AP504" s="59" t="str">
        <f>VLOOKUP(AO504,Data!J:K,2,0)</f>
        <v>Juni</v>
      </c>
      <c r="AQ504" s="59">
        <f t="shared" si="41"/>
        <v>2</v>
      </c>
      <c r="AR504" s="60">
        <f t="shared" si="42"/>
        <v>2021</v>
      </c>
      <c r="AS504" s="60" t="str">
        <f>VLOOKUP(AD504,Data!D:E,2,0)</f>
        <v>Afval/Restafval</v>
      </c>
      <c r="AT504" s="61">
        <f>IF(X504="TON",IF(OR(LEFT(Z504,2)="TO",LEFT(Y504,2)="HA",Y504="TV ALG TON",Y504="AFVALBEL-TON",Y504="TANKW1-TON"),0,W504*1000),IF(OR(X504="KG",X504="LTR"),IF(OR(LEFT(Y504,2)="R ",LEFT(Y504,2)="HA",LEFT(Y504,2)="VK",LEFT(Z504,2)="TO"),0,W504),IF(X504="M3",VLOOKUP(Z504,Data!A:B,2,0)*W504,IF(AND(OR(X504="KEER",X504="STUK"),OR(LEFT(Y504,2)="LE",LEFT(Y504,2)="EL",LEFT(Y504,2)="LV")),VLOOKUP(Z504,Data!A:B,2,0)*W504,IF(X504="MAAND",IF(LEFT(Z504,2)="AB",IF(OR(LEFT(Y504,3)="AB ",LEFT(Y504,3)="ABW"),0,VLOOKUP(Z504,Data!A:B,2,0)*W504*VLOOKUP(AJ504,Data!G:H,2,0)*((N504-M504+1)/30.4)),0),0)))))</f>
        <v>1717.1052631578946</v>
      </c>
      <c r="AU504" s="62">
        <f t="shared" si="43"/>
        <v>394.69</v>
      </c>
      <c r="AV504" s="62">
        <f t="shared" si="44"/>
        <v>0</v>
      </c>
      <c r="AW504" s="47" t="str">
        <f>IFERROR(VLOOKUP(AS504,Data!M:S,2,0),"nee")</f>
        <v>ja</v>
      </c>
      <c r="AX504" s="63">
        <f>IF(facturen[[#This Row],[TNO gecertificeerd]]="nee",0,VLOOKUP(AS504,Data!M:S,3,0)*(AT504/1000))</f>
        <v>0</v>
      </c>
      <c r="AY504" s="63">
        <f>IF(facturen[[#This Row],[TNO gecertificeerd]]="nee",0,VLOOKUP(AS504,Data!M:S,4,0)*AT504)</f>
        <v>85.85526315789474</v>
      </c>
      <c r="AZ504" s="63">
        <f>IF(facturen[[#This Row],[TNO gecertificeerd]]="nee",0,VLOOKUP(AS504,Data!M:S,5,0)*AT504)</f>
        <v>618.15789473684197</v>
      </c>
      <c r="BA504" s="63">
        <f>IF(facturen[[#This Row],[TNO gecertificeerd]]="nee",0,VLOOKUP(AS504,Data!M:S,6,0)*AT504)</f>
        <v>635.32894736842093</v>
      </c>
      <c r="BB504" s="63">
        <f>IF(facturen[[#This Row],[TNO gecertificeerd]]="nee",0,VLOOKUP(AS504,Data!M:S,7,0)*AT504)</f>
        <v>377.76315789473682</v>
      </c>
    </row>
    <row r="505" spans="1:54" x14ac:dyDescent="0.2">
      <c r="A505">
        <v>474431</v>
      </c>
      <c r="B505">
        <v>474487</v>
      </c>
      <c r="C505" t="s">
        <v>156</v>
      </c>
      <c r="D505" t="s">
        <v>257</v>
      </c>
      <c r="E505" t="s">
        <v>56</v>
      </c>
      <c r="F505">
        <v>1</v>
      </c>
      <c r="G505" t="s">
        <v>156</v>
      </c>
      <c r="H505" t="s">
        <v>157</v>
      </c>
      <c r="I505" t="s">
        <v>158</v>
      </c>
      <c r="J505" t="s">
        <v>59</v>
      </c>
      <c r="K505" t="s">
        <v>380</v>
      </c>
      <c r="L505" t="s">
        <v>381</v>
      </c>
      <c r="M505" s="57">
        <v>44378</v>
      </c>
      <c r="N505" s="57">
        <v>44408</v>
      </c>
      <c r="O505" t="s">
        <v>160</v>
      </c>
      <c r="P505">
        <v>1601010</v>
      </c>
      <c r="Q505" t="s">
        <v>465</v>
      </c>
      <c r="R505">
        <v>200301</v>
      </c>
      <c r="S505"/>
      <c r="T505" t="s">
        <v>467</v>
      </c>
      <c r="U505"/>
      <c r="V505" t="s">
        <v>104</v>
      </c>
      <c r="W505">
        <v>1</v>
      </c>
      <c r="X505" t="s">
        <v>625</v>
      </c>
      <c r="Y505" t="s">
        <v>641</v>
      </c>
      <c r="Z505" t="s">
        <v>642</v>
      </c>
      <c r="AA505" t="s">
        <v>68</v>
      </c>
      <c r="AB505" t="s">
        <v>69</v>
      </c>
      <c r="AC505" t="s">
        <v>70</v>
      </c>
      <c r="AD505">
        <v>10</v>
      </c>
      <c r="AE505" t="s">
        <v>643</v>
      </c>
      <c r="AF505">
        <v>394.69</v>
      </c>
      <c r="AG505">
        <v>394.69</v>
      </c>
      <c r="AH505">
        <v>1004659075</v>
      </c>
      <c r="AI505">
        <v>800100</v>
      </c>
      <c r="AJ505" t="s">
        <v>797</v>
      </c>
      <c r="AK505" t="s">
        <v>804</v>
      </c>
      <c r="AL505" t="s">
        <v>72</v>
      </c>
      <c r="AM505" t="s">
        <v>73</v>
      </c>
      <c r="AN505" s="1"/>
      <c r="AO505" s="59">
        <f t="shared" si="45"/>
        <v>7</v>
      </c>
      <c r="AP505" s="59" t="str">
        <f>VLOOKUP(AO505,Data!J:K,2,0)</f>
        <v>Juli</v>
      </c>
      <c r="AQ505" s="59">
        <f t="shared" si="41"/>
        <v>3</v>
      </c>
      <c r="AR505" s="60">
        <f t="shared" si="42"/>
        <v>2021</v>
      </c>
      <c r="AS505" s="60" t="str">
        <f>VLOOKUP(AD505,Data!D:E,2,0)</f>
        <v>Afval/Restafval</v>
      </c>
      <c r="AT505" s="61">
        <f>IF(X505="TON",IF(OR(LEFT(Z505,2)="TO",LEFT(Y505,2)="HA",Y505="TV ALG TON",Y505="AFVALBEL-TON",Y505="TANKW1-TON"),0,W505*1000),IF(OR(X505="KG",X505="LTR"),IF(OR(LEFT(Y505,2)="R ",LEFT(Y505,2)="HA",LEFT(Y505,2)="VK",LEFT(Z505,2)="TO"),0,W505),IF(X505="M3",VLOOKUP(Z505,Data!A:B,2,0)*W505,IF(AND(OR(X505="KEER",X505="STUK"),OR(LEFT(Y505,2)="LE",LEFT(Y505,2)="EL",LEFT(Y505,2)="LV")),VLOOKUP(Z505,Data!A:B,2,0)*W505,IF(X505="MAAND",IF(LEFT(Z505,2)="AB",IF(OR(LEFT(Y505,3)="AB ",LEFT(Y505,3)="ABW"),0,VLOOKUP(Z505,Data!A:B,2,0)*W505*VLOOKUP(AJ505,Data!G:H,2,0)*((N505-M505+1)/30.4)),0),0)))))</f>
        <v>1774.3421052631579</v>
      </c>
      <c r="AU505" s="62">
        <f t="shared" si="43"/>
        <v>394.69</v>
      </c>
      <c r="AV505" s="62">
        <f t="shared" si="44"/>
        <v>0</v>
      </c>
      <c r="AW505" s="47" t="str">
        <f>IFERROR(VLOOKUP(AS505,Data!M:S,2,0),"nee")</f>
        <v>ja</v>
      </c>
      <c r="AX505" s="63">
        <f>IF(facturen[[#This Row],[TNO gecertificeerd]]="nee",0,VLOOKUP(AS505,Data!M:S,3,0)*(AT505/1000))</f>
        <v>0</v>
      </c>
      <c r="AY505" s="63">
        <f>IF(facturen[[#This Row],[TNO gecertificeerd]]="nee",0,VLOOKUP(AS505,Data!M:S,4,0)*AT505)</f>
        <v>88.717105263157904</v>
      </c>
      <c r="AZ505" s="63">
        <f>IF(facturen[[#This Row],[TNO gecertificeerd]]="nee",0,VLOOKUP(AS505,Data!M:S,5,0)*AT505)</f>
        <v>638.76315789473688</v>
      </c>
      <c r="BA505" s="63">
        <f>IF(facturen[[#This Row],[TNO gecertificeerd]]="nee",0,VLOOKUP(AS505,Data!M:S,6,0)*AT505)</f>
        <v>656.50657894736844</v>
      </c>
      <c r="BB505" s="63">
        <f>IF(facturen[[#This Row],[TNO gecertificeerd]]="nee",0,VLOOKUP(AS505,Data!M:S,7,0)*AT505)</f>
        <v>390.35526315789474</v>
      </c>
    </row>
    <row r="506" spans="1:54" x14ac:dyDescent="0.2">
      <c r="A506">
        <v>474431</v>
      </c>
      <c r="B506">
        <v>474487</v>
      </c>
      <c r="C506" t="s">
        <v>156</v>
      </c>
      <c r="D506" t="s">
        <v>257</v>
      </c>
      <c r="E506" t="s">
        <v>56</v>
      </c>
      <c r="F506">
        <v>1</v>
      </c>
      <c r="G506" t="s">
        <v>156</v>
      </c>
      <c r="H506" t="s">
        <v>157</v>
      </c>
      <c r="I506" t="s">
        <v>158</v>
      </c>
      <c r="J506" t="s">
        <v>59</v>
      </c>
      <c r="K506" t="s">
        <v>380</v>
      </c>
      <c r="L506" t="s">
        <v>381</v>
      </c>
      <c r="M506" s="57">
        <v>44409</v>
      </c>
      <c r="N506" s="57">
        <v>44439</v>
      </c>
      <c r="O506" t="s">
        <v>160</v>
      </c>
      <c r="P506">
        <v>1601010</v>
      </c>
      <c r="Q506" t="s">
        <v>465</v>
      </c>
      <c r="R506">
        <v>200301</v>
      </c>
      <c r="S506"/>
      <c r="T506" t="s">
        <v>467</v>
      </c>
      <c r="U506"/>
      <c r="V506" t="s">
        <v>104</v>
      </c>
      <c r="W506">
        <v>1</v>
      </c>
      <c r="X506" t="s">
        <v>625</v>
      </c>
      <c r="Y506" t="s">
        <v>641</v>
      </c>
      <c r="Z506" t="s">
        <v>642</v>
      </c>
      <c r="AA506" t="s">
        <v>68</v>
      </c>
      <c r="AB506" t="s">
        <v>69</v>
      </c>
      <c r="AC506" t="s">
        <v>70</v>
      </c>
      <c r="AD506">
        <v>10</v>
      </c>
      <c r="AE506" t="s">
        <v>643</v>
      </c>
      <c r="AF506">
        <v>394.69</v>
      </c>
      <c r="AG506">
        <v>394.69</v>
      </c>
      <c r="AH506">
        <v>1004731850</v>
      </c>
      <c r="AI506">
        <v>800100</v>
      </c>
      <c r="AJ506" t="s">
        <v>797</v>
      </c>
      <c r="AK506" t="s">
        <v>805</v>
      </c>
      <c r="AL506" t="s">
        <v>72</v>
      </c>
      <c r="AM506" t="s">
        <v>73</v>
      </c>
      <c r="AN506" s="1"/>
      <c r="AO506" s="59">
        <f t="shared" si="45"/>
        <v>8</v>
      </c>
      <c r="AP506" s="59" t="str">
        <f>VLOOKUP(AO506,Data!J:K,2,0)</f>
        <v>Augustus</v>
      </c>
      <c r="AQ506" s="59">
        <f t="shared" si="41"/>
        <v>3</v>
      </c>
      <c r="AR506" s="60">
        <f t="shared" si="42"/>
        <v>2021</v>
      </c>
      <c r="AS506" s="60" t="str">
        <f>VLOOKUP(AD506,Data!D:E,2,0)</f>
        <v>Afval/Restafval</v>
      </c>
      <c r="AT506" s="61">
        <f>IF(X506="TON",IF(OR(LEFT(Z506,2)="TO",LEFT(Y506,2)="HA",Y506="TV ALG TON",Y506="AFVALBEL-TON",Y506="TANKW1-TON"),0,W506*1000),IF(OR(X506="KG",X506="LTR"),IF(OR(LEFT(Y506,2)="R ",LEFT(Y506,2)="HA",LEFT(Y506,2)="VK",LEFT(Z506,2)="TO"),0,W506),IF(X506="M3",VLOOKUP(Z506,Data!A:B,2,0)*W506,IF(AND(OR(X506="KEER",X506="STUK"),OR(LEFT(Y506,2)="LE",LEFT(Y506,2)="EL",LEFT(Y506,2)="LV")),VLOOKUP(Z506,Data!A:B,2,0)*W506,IF(X506="MAAND",IF(LEFT(Z506,2)="AB",IF(OR(LEFT(Y506,3)="AB ",LEFT(Y506,3)="ABW"),0,VLOOKUP(Z506,Data!A:B,2,0)*W506*VLOOKUP(AJ506,Data!G:H,2,0)*((N506-M506+1)/30.4)),0),0)))))</f>
        <v>1774.3421052631579</v>
      </c>
      <c r="AU506" s="62">
        <f t="shared" si="43"/>
        <v>394.69</v>
      </c>
      <c r="AV506" s="62">
        <f t="shared" si="44"/>
        <v>0</v>
      </c>
      <c r="AW506" s="47" t="str">
        <f>IFERROR(VLOOKUP(AS506,Data!M:S,2,0),"nee")</f>
        <v>ja</v>
      </c>
      <c r="AX506" s="63">
        <f>IF(facturen[[#This Row],[TNO gecertificeerd]]="nee",0,VLOOKUP(AS506,Data!M:S,3,0)*(AT506/1000))</f>
        <v>0</v>
      </c>
      <c r="AY506" s="63">
        <f>IF(facturen[[#This Row],[TNO gecertificeerd]]="nee",0,VLOOKUP(AS506,Data!M:S,4,0)*AT506)</f>
        <v>88.717105263157904</v>
      </c>
      <c r="AZ506" s="63">
        <f>IF(facturen[[#This Row],[TNO gecertificeerd]]="nee",0,VLOOKUP(AS506,Data!M:S,5,0)*AT506)</f>
        <v>638.76315789473688</v>
      </c>
      <c r="BA506" s="63">
        <f>IF(facturen[[#This Row],[TNO gecertificeerd]]="nee",0,VLOOKUP(AS506,Data!M:S,6,0)*AT506)</f>
        <v>656.50657894736844</v>
      </c>
      <c r="BB506" s="63">
        <f>IF(facturen[[#This Row],[TNO gecertificeerd]]="nee",0,VLOOKUP(AS506,Data!M:S,7,0)*AT506)</f>
        <v>390.35526315789474</v>
      </c>
    </row>
    <row r="507" spans="1:54" x14ac:dyDescent="0.2">
      <c r="A507">
        <v>474431</v>
      </c>
      <c r="B507">
        <v>474487</v>
      </c>
      <c r="C507" t="s">
        <v>156</v>
      </c>
      <c r="D507" t="s">
        <v>257</v>
      </c>
      <c r="E507" t="s">
        <v>56</v>
      </c>
      <c r="F507">
        <v>1</v>
      </c>
      <c r="G507" t="s">
        <v>156</v>
      </c>
      <c r="H507" t="s">
        <v>157</v>
      </c>
      <c r="I507" t="s">
        <v>158</v>
      </c>
      <c r="J507" t="s">
        <v>59</v>
      </c>
      <c r="K507" t="s">
        <v>380</v>
      </c>
      <c r="L507" t="s">
        <v>381</v>
      </c>
      <c r="M507" s="57">
        <v>44440</v>
      </c>
      <c r="N507" s="57">
        <v>44469</v>
      </c>
      <c r="O507" t="s">
        <v>160</v>
      </c>
      <c r="P507">
        <v>1601010</v>
      </c>
      <c r="Q507" t="s">
        <v>465</v>
      </c>
      <c r="R507">
        <v>200301</v>
      </c>
      <c r="S507"/>
      <c r="T507" t="s">
        <v>467</v>
      </c>
      <c r="U507"/>
      <c r="V507" t="s">
        <v>104</v>
      </c>
      <c r="W507">
        <v>1</v>
      </c>
      <c r="X507" t="s">
        <v>625</v>
      </c>
      <c r="Y507" t="s">
        <v>641</v>
      </c>
      <c r="Z507" t="s">
        <v>642</v>
      </c>
      <c r="AA507" t="s">
        <v>68</v>
      </c>
      <c r="AB507" t="s">
        <v>69</v>
      </c>
      <c r="AC507" t="s">
        <v>70</v>
      </c>
      <c r="AD507">
        <v>10</v>
      </c>
      <c r="AE507" t="s">
        <v>643</v>
      </c>
      <c r="AF507">
        <v>394.69</v>
      </c>
      <c r="AG507">
        <v>394.69</v>
      </c>
      <c r="AH507">
        <v>1004806489</v>
      </c>
      <c r="AI507">
        <v>800100</v>
      </c>
      <c r="AJ507" t="s">
        <v>797</v>
      </c>
      <c r="AK507" t="s">
        <v>806</v>
      </c>
      <c r="AL507" t="s">
        <v>72</v>
      </c>
      <c r="AM507" t="s">
        <v>73</v>
      </c>
      <c r="AN507" s="1"/>
      <c r="AO507" s="59">
        <f t="shared" si="45"/>
        <v>9</v>
      </c>
      <c r="AP507" s="59" t="str">
        <f>VLOOKUP(AO507,Data!J:K,2,0)</f>
        <v>September</v>
      </c>
      <c r="AQ507" s="59">
        <f t="shared" si="41"/>
        <v>3</v>
      </c>
      <c r="AR507" s="60">
        <f t="shared" si="42"/>
        <v>2021</v>
      </c>
      <c r="AS507" s="60" t="str">
        <f>VLOOKUP(AD507,Data!D:E,2,0)</f>
        <v>Afval/Restafval</v>
      </c>
      <c r="AT507" s="61">
        <f>IF(X507="TON",IF(OR(LEFT(Z507,2)="TO",LEFT(Y507,2)="HA",Y507="TV ALG TON",Y507="AFVALBEL-TON",Y507="TANKW1-TON"),0,W507*1000),IF(OR(X507="KG",X507="LTR"),IF(OR(LEFT(Y507,2)="R ",LEFT(Y507,2)="HA",LEFT(Y507,2)="VK",LEFT(Z507,2)="TO"),0,W507),IF(X507="M3",VLOOKUP(Z507,Data!A:B,2,0)*W507,IF(AND(OR(X507="KEER",X507="STUK"),OR(LEFT(Y507,2)="LE",LEFT(Y507,2)="EL",LEFT(Y507,2)="LV")),VLOOKUP(Z507,Data!A:B,2,0)*W507,IF(X507="MAAND",IF(LEFT(Z507,2)="AB",IF(OR(LEFT(Y507,3)="AB ",LEFT(Y507,3)="ABW"),0,VLOOKUP(Z507,Data!A:B,2,0)*W507*VLOOKUP(AJ507,Data!G:H,2,0)*((N507-M507+1)/30.4)),0),0)))))</f>
        <v>1717.1052631578946</v>
      </c>
      <c r="AU507" s="62">
        <f t="shared" si="43"/>
        <v>394.69</v>
      </c>
      <c r="AV507" s="62">
        <f t="shared" si="44"/>
        <v>0</v>
      </c>
      <c r="AW507" s="47" t="str">
        <f>IFERROR(VLOOKUP(AS507,Data!M:S,2,0),"nee")</f>
        <v>ja</v>
      </c>
      <c r="AX507" s="63">
        <f>IF(facturen[[#This Row],[TNO gecertificeerd]]="nee",0,VLOOKUP(AS507,Data!M:S,3,0)*(AT507/1000))</f>
        <v>0</v>
      </c>
      <c r="AY507" s="63">
        <f>IF(facturen[[#This Row],[TNO gecertificeerd]]="nee",0,VLOOKUP(AS507,Data!M:S,4,0)*AT507)</f>
        <v>85.85526315789474</v>
      </c>
      <c r="AZ507" s="63">
        <f>IF(facturen[[#This Row],[TNO gecertificeerd]]="nee",0,VLOOKUP(AS507,Data!M:S,5,0)*AT507)</f>
        <v>618.15789473684197</v>
      </c>
      <c r="BA507" s="63">
        <f>IF(facturen[[#This Row],[TNO gecertificeerd]]="nee",0,VLOOKUP(AS507,Data!M:S,6,0)*AT507)</f>
        <v>635.32894736842093</v>
      </c>
      <c r="BB507" s="63">
        <f>IF(facturen[[#This Row],[TNO gecertificeerd]]="nee",0,VLOOKUP(AS507,Data!M:S,7,0)*AT507)</f>
        <v>377.76315789473682</v>
      </c>
    </row>
    <row r="508" spans="1:54" x14ac:dyDescent="0.2">
      <c r="A508">
        <v>474431</v>
      </c>
      <c r="B508">
        <v>474487</v>
      </c>
      <c r="C508" t="s">
        <v>156</v>
      </c>
      <c r="D508" t="s">
        <v>257</v>
      </c>
      <c r="E508" t="s">
        <v>56</v>
      </c>
      <c r="F508">
        <v>1</v>
      </c>
      <c r="G508" t="s">
        <v>156</v>
      </c>
      <c r="H508" t="s">
        <v>157</v>
      </c>
      <c r="I508" t="s">
        <v>158</v>
      </c>
      <c r="J508" t="s">
        <v>59</v>
      </c>
      <c r="K508" t="s">
        <v>380</v>
      </c>
      <c r="L508" t="s">
        <v>381</v>
      </c>
      <c r="M508" s="57">
        <v>44470</v>
      </c>
      <c r="N508" s="57">
        <v>44500</v>
      </c>
      <c r="O508" t="s">
        <v>160</v>
      </c>
      <c r="P508">
        <v>1601010</v>
      </c>
      <c r="Q508" t="s">
        <v>465</v>
      </c>
      <c r="R508">
        <v>200301</v>
      </c>
      <c r="S508"/>
      <c r="T508" t="s">
        <v>467</v>
      </c>
      <c r="U508"/>
      <c r="V508" t="s">
        <v>104</v>
      </c>
      <c r="W508">
        <v>1</v>
      </c>
      <c r="X508" t="s">
        <v>625</v>
      </c>
      <c r="Y508" t="s">
        <v>641</v>
      </c>
      <c r="Z508" t="s">
        <v>642</v>
      </c>
      <c r="AA508" t="s">
        <v>68</v>
      </c>
      <c r="AB508" t="s">
        <v>69</v>
      </c>
      <c r="AC508" t="s">
        <v>70</v>
      </c>
      <c r="AD508">
        <v>10</v>
      </c>
      <c r="AE508" t="s">
        <v>643</v>
      </c>
      <c r="AF508">
        <v>394.69</v>
      </c>
      <c r="AG508">
        <v>394.69</v>
      </c>
      <c r="AH508">
        <v>1004921702</v>
      </c>
      <c r="AI508">
        <v>800100</v>
      </c>
      <c r="AJ508" t="s">
        <v>797</v>
      </c>
      <c r="AK508" t="s">
        <v>807</v>
      </c>
      <c r="AL508" t="s">
        <v>72</v>
      </c>
      <c r="AM508" t="s">
        <v>73</v>
      </c>
      <c r="AN508" s="1"/>
      <c r="AO508" s="59">
        <f t="shared" si="45"/>
        <v>10</v>
      </c>
      <c r="AP508" s="59" t="str">
        <f>VLOOKUP(AO508,Data!J:K,2,0)</f>
        <v>Oktober</v>
      </c>
      <c r="AQ508" s="59">
        <f t="shared" si="41"/>
        <v>4</v>
      </c>
      <c r="AR508" s="60">
        <f t="shared" si="42"/>
        <v>2021</v>
      </c>
      <c r="AS508" s="60" t="str">
        <f>VLOOKUP(AD508,Data!D:E,2,0)</f>
        <v>Afval/Restafval</v>
      </c>
      <c r="AT508" s="61">
        <f>IF(X508="TON",IF(OR(LEFT(Z508,2)="TO",LEFT(Y508,2)="HA",Y508="TV ALG TON",Y508="AFVALBEL-TON",Y508="TANKW1-TON"),0,W508*1000),IF(OR(X508="KG",X508="LTR"),IF(OR(LEFT(Y508,2)="R ",LEFT(Y508,2)="HA",LEFT(Y508,2)="VK",LEFT(Z508,2)="TO"),0,W508),IF(X508="M3",VLOOKUP(Z508,Data!A:B,2,0)*W508,IF(AND(OR(X508="KEER",X508="STUK"),OR(LEFT(Y508,2)="LE",LEFT(Y508,2)="EL",LEFT(Y508,2)="LV")),VLOOKUP(Z508,Data!A:B,2,0)*W508,IF(X508="MAAND",IF(LEFT(Z508,2)="AB",IF(OR(LEFT(Y508,3)="AB ",LEFT(Y508,3)="ABW"),0,VLOOKUP(Z508,Data!A:B,2,0)*W508*VLOOKUP(AJ508,Data!G:H,2,0)*((N508-M508+1)/30.4)),0),0)))))</f>
        <v>1774.3421052631579</v>
      </c>
      <c r="AU508" s="62">
        <f t="shared" si="43"/>
        <v>394.69</v>
      </c>
      <c r="AV508" s="62">
        <f t="shared" si="44"/>
        <v>0</v>
      </c>
      <c r="AW508" s="47" t="str">
        <f>IFERROR(VLOOKUP(AS508,Data!M:S,2,0),"nee")</f>
        <v>ja</v>
      </c>
      <c r="AX508" s="63">
        <f>IF(facturen[[#This Row],[TNO gecertificeerd]]="nee",0,VLOOKUP(AS508,Data!M:S,3,0)*(AT508/1000))</f>
        <v>0</v>
      </c>
      <c r="AY508" s="63">
        <f>IF(facturen[[#This Row],[TNO gecertificeerd]]="nee",0,VLOOKUP(AS508,Data!M:S,4,0)*AT508)</f>
        <v>88.717105263157904</v>
      </c>
      <c r="AZ508" s="63">
        <f>IF(facturen[[#This Row],[TNO gecertificeerd]]="nee",0,VLOOKUP(AS508,Data!M:S,5,0)*AT508)</f>
        <v>638.76315789473688</v>
      </c>
      <c r="BA508" s="63">
        <f>IF(facturen[[#This Row],[TNO gecertificeerd]]="nee",0,VLOOKUP(AS508,Data!M:S,6,0)*AT508)</f>
        <v>656.50657894736844</v>
      </c>
      <c r="BB508" s="63">
        <f>IF(facturen[[#This Row],[TNO gecertificeerd]]="nee",0,VLOOKUP(AS508,Data!M:S,7,0)*AT508)</f>
        <v>390.35526315789474</v>
      </c>
    </row>
    <row r="509" spans="1:54" x14ac:dyDescent="0.2">
      <c r="A509">
        <v>474431</v>
      </c>
      <c r="B509">
        <v>474487</v>
      </c>
      <c r="C509" t="s">
        <v>156</v>
      </c>
      <c r="D509" t="s">
        <v>257</v>
      </c>
      <c r="E509" t="s">
        <v>56</v>
      </c>
      <c r="F509">
        <v>1</v>
      </c>
      <c r="G509" t="s">
        <v>156</v>
      </c>
      <c r="H509" t="s">
        <v>157</v>
      </c>
      <c r="I509" t="s">
        <v>158</v>
      </c>
      <c r="J509" t="s">
        <v>59</v>
      </c>
      <c r="K509" t="s">
        <v>380</v>
      </c>
      <c r="L509" t="s">
        <v>381</v>
      </c>
      <c r="M509" s="57">
        <v>44501</v>
      </c>
      <c r="N509" s="57">
        <v>44530</v>
      </c>
      <c r="O509" t="s">
        <v>160</v>
      </c>
      <c r="P509">
        <v>1601010</v>
      </c>
      <c r="Q509" t="s">
        <v>465</v>
      </c>
      <c r="R509">
        <v>200301</v>
      </c>
      <c r="S509"/>
      <c r="T509" t="s">
        <v>467</v>
      </c>
      <c r="U509"/>
      <c r="V509" t="s">
        <v>104</v>
      </c>
      <c r="W509">
        <v>1</v>
      </c>
      <c r="X509" t="s">
        <v>625</v>
      </c>
      <c r="Y509" t="s">
        <v>641</v>
      </c>
      <c r="Z509" t="s">
        <v>642</v>
      </c>
      <c r="AA509" t="s">
        <v>68</v>
      </c>
      <c r="AB509" t="s">
        <v>69</v>
      </c>
      <c r="AC509" t="s">
        <v>70</v>
      </c>
      <c r="AD509">
        <v>10</v>
      </c>
      <c r="AE509" t="s">
        <v>643</v>
      </c>
      <c r="AF509">
        <v>394.69</v>
      </c>
      <c r="AG509">
        <v>394.69</v>
      </c>
      <c r="AH509">
        <v>1005004563</v>
      </c>
      <c r="AI509">
        <v>800100</v>
      </c>
      <c r="AJ509" t="s">
        <v>797</v>
      </c>
      <c r="AK509" t="s">
        <v>808</v>
      </c>
      <c r="AL509" t="s">
        <v>72</v>
      </c>
      <c r="AM509" t="s">
        <v>73</v>
      </c>
      <c r="AN509" s="1"/>
      <c r="AO509" s="59">
        <f t="shared" si="45"/>
        <v>11</v>
      </c>
      <c r="AP509" s="59" t="str">
        <f>VLOOKUP(AO509,Data!J:K,2,0)</f>
        <v>November</v>
      </c>
      <c r="AQ509" s="59">
        <f t="shared" si="41"/>
        <v>4</v>
      </c>
      <c r="AR509" s="60">
        <f t="shared" si="42"/>
        <v>2021</v>
      </c>
      <c r="AS509" s="60" t="str">
        <f>VLOOKUP(AD509,Data!D:E,2,0)</f>
        <v>Afval/Restafval</v>
      </c>
      <c r="AT509" s="61">
        <f>IF(X509="TON",IF(OR(LEFT(Z509,2)="TO",LEFT(Y509,2)="HA",Y509="TV ALG TON",Y509="AFVALBEL-TON",Y509="TANKW1-TON"),0,W509*1000),IF(OR(X509="KG",X509="LTR"),IF(OR(LEFT(Y509,2)="R ",LEFT(Y509,2)="HA",LEFT(Y509,2)="VK",LEFT(Z509,2)="TO"),0,W509),IF(X509="M3",VLOOKUP(Z509,Data!A:B,2,0)*W509,IF(AND(OR(X509="KEER",X509="STUK"),OR(LEFT(Y509,2)="LE",LEFT(Y509,2)="EL",LEFT(Y509,2)="LV")),VLOOKUP(Z509,Data!A:B,2,0)*W509,IF(X509="MAAND",IF(LEFT(Z509,2)="AB",IF(OR(LEFT(Y509,3)="AB ",LEFT(Y509,3)="ABW"),0,VLOOKUP(Z509,Data!A:B,2,0)*W509*VLOOKUP(AJ509,Data!G:H,2,0)*((N509-M509+1)/30.4)),0),0)))))</f>
        <v>1717.1052631578946</v>
      </c>
      <c r="AU509" s="62">
        <f t="shared" si="43"/>
        <v>394.69</v>
      </c>
      <c r="AV509" s="62">
        <f t="shared" si="44"/>
        <v>0</v>
      </c>
      <c r="AW509" s="47" t="str">
        <f>IFERROR(VLOOKUP(AS509,Data!M:S,2,0),"nee")</f>
        <v>ja</v>
      </c>
      <c r="AX509" s="63">
        <f>IF(facturen[[#This Row],[TNO gecertificeerd]]="nee",0,VLOOKUP(AS509,Data!M:S,3,0)*(AT509/1000))</f>
        <v>0</v>
      </c>
      <c r="AY509" s="63">
        <f>IF(facturen[[#This Row],[TNO gecertificeerd]]="nee",0,VLOOKUP(AS509,Data!M:S,4,0)*AT509)</f>
        <v>85.85526315789474</v>
      </c>
      <c r="AZ509" s="63">
        <f>IF(facturen[[#This Row],[TNO gecertificeerd]]="nee",0,VLOOKUP(AS509,Data!M:S,5,0)*AT509)</f>
        <v>618.15789473684197</v>
      </c>
      <c r="BA509" s="63">
        <f>IF(facturen[[#This Row],[TNO gecertificeerd]]="nee",0,VLOOKUP(AS509,Data!M:S,6,0)*AT509)</f>
        <v>635.32894736842093</v>
      </c>
      <c r="BB509" s="63">
        <f>IF(facturen[[#This Row],[TNO gecertificeerd]]="nee",0,VLOOKUP(AS509,Data!M:S,7,0)*AT509)</f>
        <v>377.76315789473682</v>
      </c>
    </row>
    <row r="510" spans="1:54" x14ac:dyDescent="0.2">
      <c r="A510">
        <v>474431</v>
      </c>
      <c r="B510">
        <v>474487</v>
      </c>
      <c r="C510" t="s">
        <v>156</v>
      </c>
      <c r="D510" t="s">
        <v>257</v>
      </c>
      <c r="E510" t="s">
        <v>56</v>
      </c>
      <c r="F510">
        <v>1</v>
      </c>
      <c r="G510" t="s">
        <v>156</v>
      </c>
      <c r="H510" t="s">
        <v>157</v>
      </c>
      <c r="I510" t="s">
        <v>158</v>
      </c>
      <c r="J510" t="s">
        <v>59</v>
      </c>
      <c r="K510" t="s">
        <v>380</v>
      </c>
      <c r="L510" t="s">
        <v>381</v>
      </c>
      <c r="M510" s="57">
        <v>44531</v>
      </c>
      <c r="N510" s="57">
        <v>44561</v>
      </c>
      <c r="O510" t="s">
        <v>160</v>
      </c>
      <c r="P510">
        <v>1601010</v>
      </c>
      <c r="Q510" t="s">
        <v>465</v>
      </c>
      <c r="R510">
        <v>200301</v>
      </c>
      <c r="S510"/>
      <c r="T510" t="s">
        <v>467</v>
      </c>
      <c r="U510"/>
      <c r="V510" t="s">
        <v>104</v>
      </c>
      <c r="W510">
        <v>1</v>
      </c>
      <c r="X510" t="s">
        <v>625</v>
      </c>
      <c r="Y510" t="s">
        <v>641</v>
      </c>
      <c r="Z510" t="s">
        <v>642</v>
      </c>
      <c r="AA510" t="s">
        <v>68</v>
      </c>
      <c r="AB510" t="s">
        <v>69</v>
      </c>
      <c r="AC510" t="s">
        <v>70</v>
      </c>
      <c r="AD510">
        <v>10</v>
      </c>
      <c r="AE510" t="s">
        <v>643</v>
      </c>
      <c r="AF510">
        <v>394.69</v>
      </c>
      <c r="AG510">
        <v>394.69</v>
      </c>
      <c r="AH510">
        <v>1005092394</v>
      </c>
      <c r="AI510">
        <v>800100</v>
      </c>
      <c r="AJ510" t="s">
        <v>797</v>
      </c>
      <c r="AK510" t="s">
        <v>809</v>
      </c>
      <c r="AL510" t="s">
        <v>72</v>
      </c>
      <c r="AM510" t="s">
        <v>73</v>
      </c>
      <c r="AN510" s="1"/>
      <c r="AO510" s="59">
        <f t="shared" si="45"/>
        <v>12</v>
      </c>
      <c r="AP510" s="59" t="str">
        <f>VLOOKUP(AO510,Data!J:K,2,0)</f>
        <v>December</v>
      </c>
      <c r="AQ510" s="59">
        <f t="shared" si="41"/>
        <v>4</v>
      </c>
      <c r="AR510" s="60">
        <f t="shared" si="42"/>
        <v>2021</v>
      </c>
      <c r="AS510" s="60" t="str">
        <f>VLOOKUP(AD510,Data!D:E,2,0)</f>
        <v>Afval/Restafval</v>
      </c>
      <c r="AT510" s="61">
        <f>IF(X510="TON",IF(OR(LEFT(Z510,2)="TO",LEFT(Y510,2)="HA",Y510="TV ALG TON",Y510="AFVALBEL-TON",Y510="TANKW1-TON"),0,W510*1000),IF(OR(X510="KG",X510="LTR"),IF(OR(LEFT(Y510,2)="R ",LEFT(Y510,2)="HA",LEFT(Y510,2)="VK",LEFT(Z510,2)="TO"),0,W510),IF(X510="M3",VLOOKUP(Z510,Data!A:B,2,0)*W510,IF(AND(OR(X510="KEER",X510="STUK"),OR(LEFT(Y510,2)="LE",LEFT(Y510,2)="EL",LEFT(Y510,2)="LV")),VLOOKUP(Z510,Data!A:B,2,0)*W510,IF(X510="MAAND",IF(LEFT(Z510,2)="AB",IF(OR(LEFT(Y510,3)="AB ",LEFT(Y510,3)="ABW"),0,VLOOKUP(Z510,Data!A:B,2,0)*W510*VLOOKUP(AJ510,Data!G:H,2,0)*((N510-M510+1)/30.4)),0),0)))))</f>
        <v>1774.3421052631579</v>
      </c>
      <c r="AU510" s="62">
        <f t="shared" si="43"/>
        <v>394.69</v>
      </c>
      <c r="AV510" s="62">
        <f t="shared" si="44"/>
        <v>0</v>
      </c>
      <c r="AW510" s="47" t="str">
        <f>IFERROR(VLOOKUP(AS510,Data!M:S,2,0),"nee")</f>
        <v>ja</v>
      </c>
      <c r="AX510" s="63">
        <f>IF(facturen[[#This Row],[TNO gecertificeerd]]="nee",0,VLOOKUP(AS510,Data!M:S,3,0)*(AT510/1000))</f>
        <v>0</v>
      </c>
      <c r="AY510" s="63">
        <f>IF(facturen[[#This Row],[TNO gecertificeerd]]="nee",0,VLOOKUP(AS510,Data!M:S,4,0)*AT510)</f>
        <v>88.717105263157904</v>
      </c>
      <c r="AZ510" s="63">
        <f>IF(facturen[[#This Row],[TNO gecertificeerd]]="nee",0,VLOOKUP(AS510,Data!M:S,5,0)*AT510)</f>
        <v>638.76315789473688</v>
      </c>
      <c r="BA510" s="63">
        <f>IF(facturen[[#This Row],[TNO gecertificeerd]]="nee",0,VLOOKUP(AS510,Data!M:S,6,0)*AT510)</f>
        <v>656.50657894736844</v>
      </c>
      <c r="BB510" s="63">
        <f>IF(facturen[[#This Row],[TNO gecertificeerd]]="nee",0,VLOOKUP(AS510,Data!M:S,7,0)*AT510)</f>
        <v>390.35526315789474</v>
      </c>
    </row>
    <row r="511" spans="1:54" x14ac:dyDescent="0.2">
      <c r="A511">
        <v>474431</v>
      </c>
      <c r="B511">
        <v>474487</v>
      </c>
      <c r="C511" t="s">
        <v>156</v>
      </c>
      <c r="D511" t="s">
        <v>257</v>
      </c>
      <c r="E511" t="s">
        <v>56</v>
      </c>
      <c r="F511">
        <v>1</v>
      </c>
      <c r="G511" t="s">
        <v>156</v>
      </c>
      <c r="H511" t="s">
        <v>157</v>
      </c>
      <c r="I511" t="s">
        <v>158</v>
      </c>
      <c r="J511" t="s">
        <v>59</v>
      </c>
      <c r="K511" t="s">
        <v>380</v>
      </c>
      <c r="L511" t="s">
        <v>381</v>
      </c>
      <c r="M511" s="57">
        <v>44166</v>
      </c>
      <c r="N511" s="57">
        <v>44196</v>
      </c>
      <c r="O511" t="s">
        <v>160</v>
      </c>
      <c r="P511">
        <v>101100</v>
      </c>
      <c r="Q511" t="s">
        <v>303</v>
      </c>
      <c r="R511">
        <v>200301</v>
      </c>
      <c r="S511"/>
      <c r="T511" t="s">
        <v>304</v>
      </c>
      <c r="U511"/>
      <c r="V511" t="s">
        <v>104</v>
      </c>
      <c r="W511">
        <v>1</v>
      </c>
      <c r="X511" t="s">
        <v>625</v>
      </c>
      <c r="Y511" t="s">
        <v>641</v>
      </c>
      <c r="Z511" t="s">
        <v>642</v>
      </c>
      <c r="AA511" t="s">
        <v>68</v>
      </c>
      <c r="AB511" t="s">
        <v>69</v>
      </c>
      <c r="AC511" t="s">
        <v>70</v>
      </c>
      <c r="AD511">
        <v>10</v>
      </c>
      <c r="AE511" t="s">
        <v>643</v>
      </c>
      <c r="AF511">
        <v>394.7</v>
      </c>
      <c r="AG511">
        <v>394.7</v>
      </c>
      <c r="AH511">
        <v>1004194254</v>
      </c>
      <c r="AI511">
        <v>800100</v>
      </c>
      <c r="AJ511" t="s">
        <v>797</v>
      </c>
      <c r="AK511" t="s">
        <v>810</v>
      </c>
      <c r="AL511" t="s">
        <v>72</v>
      </c>
      <c r="AM511" t="s">
        <v>73</v>
      </c>
      <c r="AN511" s="1"/>
      <c r="AO511" s="59">
        <f t="shared" si="45"/>
        <v>12</v>
      </c>
      <c r="AP511" s="59" t="str">
        <f>VLOOKUP(AO511,Data!J:K,2,0)</f>
        <v>December</v>
      </c>
      <c r="AQ511" s="59">
        <f t="shared" si="41"/>
        <v>4</v>
      </c>
      <c r="AR511" s="60">
        <f t="shared" si="42"/>
        <v>2020</v>
      </c>
      <c r="AS511" s="60" t="str">
        <f>VLOOKUP(AD511,Data!D:E,2,0)</f>
        <v>Afval/Restafval</v>
      </c>
      <c r="AT511" s="61">
        <f>IF(X511="TON",IF(OR(LEFT(Z511,2)="TO",LEFT(Y511,2)="HA",Y511="TV ALG TON",Y511="AFVALBEL-TON",Y511="TANKW1-TON"),0,W511*1000),IF(OR(X511="KG",X511="LTR"),IF(OR(LEFT(Y511,2)="R ",LEFT(Y511,2)="HA",LEFT(Y511,2)="VK",LEFT(Z511,2)="TO"),0,W511),IF(X511="M3",VLOOKUP(Z511,Data!A:B,2,0)*W511,IF(AND(OR(X511="KEER",X511="STUK"),OR(LEFT(Y511,2)="LE",LEFT(Y511,2)="EL",LEFT(Y511,2)="LV")),VLOOKUP(Z511,Data!A:B,2,0)*W511,IF(X511="MAAND",IF(LEFT(Z511,2)="AB",IF(OR(LEFT(Y511,3)="AB ",LEFT(Y511,3)="ABW"),0,VLOOKUP(Z511,Data!A:B,2,0)*W511*VLOOKUP(AJ511,Data!G:H,2,0)*((N511-M511+1)/30.4)),0),0)))))</f>
        <v>1774.3421052631579</v>
      </c>
      <c r="AU511" s="62">
        <f t="shared" si="43"/>
        <v>394.7</v>
      </c>
      <c r="AV511" s="62">
        <f t="shared" si="44"/>
        <v>0</v>
      </c>
      <c r="AW511" s="47" t="str">
        <f>IFERROR(VLOOKUP(AS511,Data!M:S,2,0),"nee")</f>
        <v>ja</v>
      </c>
      <c r="AX511" s="63">
        <f>IF(facturen[[#This Row],[TNO gecertificeerd]]="nee",0,VLOOKUP(AS511,Data!M:S,3,0)*(AT511/1000))</f>
        <v>0</v>
      </c>
      <c r="AY511" s="63">
        <f>IF(facturen[[#This Row],[TNO gecertificeerd]]="nee",0,VLOOKUP(AS511,Data!M:S,4,0)*AT511)</f>
        <v>88.717105263157904</v>
      </c>
      <c r="AZ511" s="63">
        <f>IF(facturen[[#This Row],[TNO gecertificeerd]]="nee",0,VLOOKUP(AS511,Data!M:S,5,0)*AT511)</f>
        <v>638.76315789473688</v>
      </c>
      <c r="BA511" s="63">
        <f>IF(facturen[[#This Row],[TNO gecertificeerd]]="nee",0,VLOOKUP(AS511,Data!M:S,6,0)*AT511)</f>
        <v>656.50657894736844</v>
      </c>
      <c r="BB511" s="63">
        <f>IF(facturen[[#This Row],[TNO gecertificeerd]]="nee",0,VLOOKUP(AS511,Data!M:S,7,0)*AT511)</f>
        <v>390.35526315789474</v>
      </c>
    </row>
    <row r="512" spans="1:54" x14ac:dyDescent="0.2">
      <c r="A512">
        <v>474431</v>
      </c>
      <c r="B512">
        <v>474494</v>
      </c>
      <c r="C512" t="s">
        <v>176</v>
      </c>
      <c r="D512" t="s">
        <v>257</v>
      </c>
      <c r="E512" t="s">
        <v>56</v>
      </c>
      <c r="F512">
        <v>1</v>
      </c>
      <c r="G512" t="s">
        <v>176</v>
      </c>
      <c r="H512" t="s">
        <v>177</v>
      </c>
      <c r="I512" t="s">
        <v>178</v>
      </c>
      <c r="J512" t="s">
        <v>59</v>
      </c>
      <c r="K512" t="s">
        <v>333</v>
      </c>
      <c r="L512" t="s">
        <v>334</v>
      </c>
      <c r="M512" s="57">
        <v>44197</v>
      </c>
      <c r="N512" s="57">
        <v>44227</v>
      </c>
      <c r="O512" t="s">
        <v>180</v>
      </c>
      <c r="P512">
        <v>707100</v>
      </c>
      <c r="Q512" t="s">
        <v>317</v>
      </c>
      <c r="R512">
        <v>200101</v>
      </c>
      <c r="S512"/>
      <c r="T512" t="s">
        <v>318</v>
      </c>
      <c r="U512"/>
      <c r="V512" t="s">
        <v>127</v>
      </c>
      <c r="W512">
        <v>1</v>
      </c>
      <c r="X512" t="s">
        <v>625</v>
      </c>
      <c r="Y512" t="s">
        <v>749</v>
      </c>
      <c r="Z512" t="s">
        <v>750</v>
      </c>
      <c r="AA512" t="s">
        <v>68</v>
      </c>
      <c r="AB512" t="s">
        <v>69</v>
      </c>
      <c r="AC512" t="s">
        <v>70</v>
      </c>
      <c r="AD512">
        <v>30</v>
      </c>
      <c r="AE512" t="s">
        <v>751</v>
      </c>
      <c r="AF512">
        <v>48.18</v>
      </c>
      <c r="AG512">
        <v>48.18</v>
      </c>
      <c r="AH512">
        <v>1004195045</v>
      </c>
      <c r="AI512">
        <v>800100</v>
      </c>
      <c r="AJ512" t="s">
        <v>629</v>
      </c>
      <c r="AK512" t="s">
        <v>363</v>
      </c>
      <c r="AL512" t="s">
        <v>72</v>
      </c>
      <c r="AM512" t="s">
        <v>73</v>
      </c>
      <c r="AN512" s="1"/>
      <c r="AO512" s="59">
        <f t="shared" si="45"/>
        <v>1</v>
      </c>
      <c r="AP512" s="59" t="str">
        <f>VLOOKUP(AO512,Data!J:K,2,0)</f>
        <v>Januari</v>
      </c>
      <c r="AQ512" s="59">
        <f t="shared" si="41"/>
        <v>1</v>
      </c>
      <c r="AR512" s="60">
        <f t="shared" si="42"/>
        <v>2021</v>
      </c>
      <c r="AS512" s="60" t="str">
        <f>VLOOKUP(AD512,Data!D:E,2,0)</f>
        <v>Papier/Karton</v>
      </c>
      <c r="AT512" s="61">
        <f>IF(X512="TON",IF(OR(LEFT(Z512,2)="TO",LEFT(Y512,2)="HA",Y512="TV ALG TON",Y512="AFVALBEL-TON",Y512="TANKW1-TON"),0,W512*1000),IF(OR(X512="KG",X512="LTR"),IF(OR(LEFT(Y512,2)="R ",LEFT(Y512,2)="HA",LEFT(Y512,2)="VK",LEFT(Z512,2)="TO"),0,W512),IF(X512="M3",VLOOKUP(Z512,Data!A:B,2,0)*W512,IF(AND(OR(X512="KEER",X512="STUK"),OR(LEFT(Y512,2)="LE",LEFT(Y512,2)="EL",LEFT(Y512,2)="LV")),VLOOKUP(Z512,Data!A:B,2,0)*W512,IF(X512="MAAND",IF(LEFT(Z512,2)="AB",IF(OR(LEFT(Y512,3)="AB ",LEFT(Y512,3)="ABW"),0,VLOOKUP(Z512,Data!A:B,2,0)*W512*VLOOKUP(AJ512,Data!G:H,2,0)*((N512-M512+1)/30.4)),0),0)))))</f>
        <v>124.20394736842105</v>
      </c>
      <c r="AU512" s="62">
        <f t="shared" si="43"/>
        <v>48.18</v>
      </c>
      <c r="AV512" s="62">
        <f t="shared" si="44"/>
        <v>0</v>
      </c>
      <c r="AW512" s="47" t="str">
        <f>IFERROR(VLOOKUP(AS512,Data!M:S,2,0),"nee")</f>
        <v>ja</v>
      </c>
      <c r="AX512" s="63">
        <f>IF(facturen[[#This Row],[TNO gecertificeerd]]="nee",0,VLOOKUP(AS512,Data!M:S,3,0)*(AT512/1000))</f>
        <v>18.382184210526315</v>
      </c>
      <c r="AY512" s="63">
        <f>IF(facturen[[#This Row],[TNO gecertificeerd]]="nee",0,VLOOKUP(AS512,Data!M:S,4,0)*AT512)</f>
        <v>98.121118421052643</v>
      </c>
      <c r="AZ512" s="63">
        <f>IF(facturen[[#This Row],[TNO gecertificeerd]]="nee",0,VLOOKUP(AS512,Data!M:S,5,0)*AT512)</f>
        <v>9.9363157894736851</v>
      </c>
      <c r="BA512" s="63">
        <f>IF(facturen[[#This Row],[TNO gecertificeerd]]="nee",0,VLOOKUP(AS512,Data!M:S,6,0)*AT512)</f>
        <v>9.9363157894736851</v>
      </c>
      <c r="BB512" s="63">
        <f>IF(facturen[[#This Row],[TNO gecertificeerd]]="nee",0,VLOOKUP(AS512,Data!M:S,7,0)*AT512)</f>
        <v>6.2101973684210527</v>
      </c>
    </row>
    <row r="513" spans="1:54" x14ac:dyDescent="0.2">
      <c r="A513">
        <v>474431</v>
      </c>
      <c r="B513">
        <v>474494</v>
      </c>
      <c r="C513" t="s">
        <v>176</v>
      </c>
      <c r="D513" t="s">
        <v>257</v>
      </c>
      <c r="E513" t="s">
        <v>56</v>
      </c>
      <c r="F513">
        <v>1</v>
      </c>
      <c r="G513" t="s">
        <v>176</v>
      </c>
      <c r="H513" t="s">
        <v>177</v>
      </c>
      <c r="I513" t="s">
        <v>178</v>
      </c>
      <c r="J513" t="s">
        <v>59</v>
      </c>
      <c r="K513" t="s">
        <v>333</v>
      </c>
      <c r="L513" t="s">
        <v>334</v>
      </c>
      <c r="M513" s="57">
        <v>44228</v>
      </c>
      <c r="N513" s="57">
        <v>44255</v>
      </c>
      <c r="O513" t="s">
        <v>180</v>
      </c>
      <c r="P513">
        <v>707100</v>
      </c>
      <c r="Q513" t="s">
        <v>317</v>
      </c>
      <c r="R513">
        <v>200101</v>
      </c>
      <c r="S513"/>
      <c r="T513" t="s">
        <v>318</v>
      </c>
      <c r="U513"/>
      <c r="V513" t="s">
        <v>127</v>
      </c>
      <c r="W513">
        <v>1</v>
      </c>
      <c r="X513" t="s">
        <v>625</v>
      </c>
      <c r="Y513" t="s">
        <v>749</v>
      </c>
      <c r="Z513" t="s">
        <v>750</v>
      </c>
      <c r="AA513" t="s">
        <v>68</v>
      </c>
      <c r="AB513" t="s">
        <v>69</v>
      </c>
      <c r="AC513" t="s">
        <v>70</v>
      </c>
      <c r="AD513">
        <v>30</v>
      </c>
      <c r="AE513" t="s">
        <v>751</v>
      </c>
      <c r="AF513">
        <v>48.18</v>
      </c>
      <c r="AG513">
        <v>48.18</v>
      </c>
      <c r="AH513">
        <v>1004248111</v>
      </c>
      <c r="AI513">
        <v>800100</v>
      </c>
      <c r="AJ513" t="s">
        <v>629</v>
      </c>
      <c r="AK513" t="s">
        <v>786</v>
      </c>
      <c r="AL513" t="s">
        <v>72</v>
      </c>
      <c r="AM513" t="s">
        <v>73</v>
      </c>
      <c r="AN513" s="1"/>
      <c r="AO513" s="59">
        <f t="shared" si="45"/>
        <v>2</v>
      </c>
      <c r="AP513" s="59" t="str">
        <f>VLOOKUP(AO513,Data!J:K,2,0)</f>
        <v>Februari</v>
      </c>
      <c r="AQ513" s="59">
        <f t="shared" ref="AQ513:AQ576" si="46">IF(AO513&lt;=3,1,IF(AO513&lt;=6,2,IF(AO513&lt;=9,3,IF(AO513&lt;=12,4))))</f>
        <v>1</v>
      </c>
      <c r="AR513" s="60">
        <f t="shared" ref="AR513:AR576" si="47">YEAR(M513)</f>
        <v>2021</v>
      </c>
      <c r="AS513" s="60" t="str">
        <f>VLOOKUP(AD513,Data!D:E,2,0)</f>
        <v>Papier/Karton</v>
      </c>
      <c r="AT513" s="61">
        <f>IF(X513="TON",IF(OR(LEFT(Z513,2)="TO",LEFT(Y513,2)="HA",Y513="TV ALG TON",Y513="AFVALBEL-TON",Y513="TANKW1-TON"),0,W513*1000),IF(OR(X513="KG",X513="LTR"),IF(OR(LEFT(Y513,2)="R ",LEFT(Y513,2)="HA",LEFT(Y513,2)="VK",LEFT(Z513,2)="TO"),0,W513),IF(X513="M3",VLOOKUP(Z513,Data!A:B,2,0)*W513,IF(AND(OR(X513="KEER",X513="STUK"),OR(LEFT(Y513,2)="LE",LEFT(Y513,2)="EL",LEFT(Y513,2)="LV")),VLOOKUP(Z513,Data!A:B,2,0)*W513,IF(X513="MAAND",IF(LEFT(Z513,2)="AB",IF(OR(LEFT(Y513,3)="AB ",LEFT(Y513,3)="ABW"),0,VLOOKUP(Z513,Data!A:B,2,0)*W513*VLOOKUP(AJ513,Data!G:H,2,0)*((N513-M513+1)/30.4)),0),0)))))</f>
        <v>112.18421052631578</v>
      </c>
      <c r="AU513" s="62">
        <f t="shared" ref="AU513:AU576" si="48">IF(AF513&gt;=0,AG513,)</f>
        <v>48.18</v>
      </c>
      <c r="AV513" s="62">
        <f t="shared" ref="AV513:AV576" si="49">IF(AF513&lt;0,-AG513,)</f>
        <v>0</v>
      </c>
      <c r="AW513" s="47" t="str">
        <f>IFERROR(VLOOKUP(AS513,Data!M:S,2,0),"nee")</f>
        <v>ja</v>
      </c>
      <c r="AX513" s="63">
        <f>IF(facturen[[#This Row],[TNO gecertificeerd]]="nee",0,VLOOKUP(AS513,Data!M:S,3,0)*(AT513/1000))</f>
        <v>16.603263157894734</v>
      </c>
      <c r="AY513" s="63">
        <f>IF(facturen[[#This Row],[TNO gecertificeerd]]="nee",0,VLOOKUP(AS513,Data!M:S,4,0)*AT513)</f>
        <v>88.625526315789472</v>
      </c>
      <c r="AZ513" s="63">
        <f>IF(facturen[[#This Row],[TNO gecertificeerd]]="nee",0,VLOOKUP(AS513,Data!M:S,5,0)*AT513)</f>
        <v>8.974736842105262</v>
      </c>
      <c r="BA513" s="63">
        <f>IF(facturen[[#This Row],[TNO gecertificeerd]]="nee",0,VLOOKUP(AS513,Data!M:S,6,0)*AT513)</f>
        <v>8.974736842105262</v>
      </c>
      <c r="BB513" s="63">
        <f>IF(facturen[[#This Row],[TNO gecertificeerd]]="nee",0,VLOOKUP(AS513,Data!M:S,7,0)*AT513)</f>
        <v>5.6092105263157892</v>
      </c>
    </row>
    <row r="514" spans="1:54" x14ac:dyDescent="0.2">
      <c r="A514">
        <v>474431</v>
      </c>
      <c r="B514">
        <v>474494</v>
      </c>
      <c r="C514" t="s">
        <v>176</v>
      </c>
      <c r="D514" t="s">
        <v>257</v>
      </c>
      <c r="E514" t="s">
        <v>56</v>
      </c>
      <c r="F514">
        <v>1</v>
      </c>
      <c r="G514" t="s">
        <v>176</v>
      </c>
      <c r="H514" t="s">
        <v>177</v>
      </c>
      <c r="I514" t="s">
        <v>178</v>
      </c>
      <c r="J514" t="s">
        <v>59</v>
      </c>
      <c r="K514" t="s">
        <v>333</v>
      </c>
      <c r="L514" t="s">
        <v>334</v>
      </c>
      <c r="M514" s="57">
        <v>44256</v>
      </c>
      <c r="N514" s="57">
        <v>44286</v>
      </c>
      <c r="O514" t="s">
        <v>180</v>
      </c>
      <c r="P514">
        <v>707100</v>
      </c>
      <c r="Q514" t="s">
        <v>317</v>
      </c>
      <c r="R514">
        <v>200101</v>
      </c>
      <c r="S514"/>
      <c r="T514" t="s">
        <v>318</v>
      </c>
      <c r="U514"/>
      <c r="V514" t="s">
        <v>127</v>
      </c>
      <c r="W514">
        <v>1</v>
      </c>
      <c r="X514" t="s">
        <v>625</v>
      </c>
      <c r="Y514" t="s">
        <v>749</v>
      </c>
      <c r="Z514" t="s">
        <v>750</v>
      </c>
      <c r="AA514" t="s">
        <v>68</v>
      </c>
      <c r="AB514" t="s">
        <v>69</v>
      </c>
      <c r="AC514" t="s">
        <v>70</v>
      </c>
      <c r="AD514">
        <v>30</v>
      </c>
      <c r="AE514" t="s">
        <v>751</v>
      </c>
      <c r="AF514">
        <v>48.18</v>
      </c>
      <c r="AG514">
        <v>48.18</v>
      </c>
      <c r="AH514">
        <v>1004318104</v>
      </c>
      <c r="AI514">
        <v>800100</v>
      </c>
      <c r="AJ514" t="s">
        <v>629</v>
      </c>
      <c r="AK514" t="s">
        <v>787</v>
      </c>
      <c r="AL514" t="s">
        <v>72</v>
      </c>
      <c r="AM514" t="s">
        <v>73</v>
      </c>
      <c r="AN514" s="1"/>
      <c r="AO514" s="59">
        <f t="shared" si="45"/>
        <v>3</v>
      </c>
      <c r="AP514" s="59" t="str">
        <f>VLOOKUP(AO514,Data!J:K,2,0)</f>
        <v>Maart</v>
      </c>
      <c r="AQ514" s="59">
        <f t="shared" si="46"/>
        <v>1</v>
      </c>
      <c r="AR514" s="60">
        <f t="shared" si="47"/>
        <v>2021</v>
      </c>
      <c r="AS514" s="60" t="str">
        <f>VLOOKUP(AD514,Data!D:E,2,0)</f>
        <v>Papier/Karton</v>
      </c>
      <c r="AT514" s="61">
        <f>IF(X514="TON",IF(OR(LEFT(Z514,2)="TO",LEFT(Y514,2)="HA",Y514="TV ALG TON",Y514="AFVALBEL-TON",Y514="TANKW1-TON"),0,W514*1000),IF(OR(X514="KG",X514="LTR"),IF(OR(LEFT(Y514,2)="R ",LEFT(Y514,2)="HA",LEFT(Y514,2)="VK",LEFT(Z514,2)="TO"),0,W514),IF(X514="M3",VLOOKUP(Z514,Data!A:B,2,0)*W514,IF(AND(OR(X514="KEER",X514="STUK"),OR(LEFT(Y514,2)="LE",LEFT(Y514,2)="EL",LEFT(Y514,2)="LV")),VLOOKUP(Z514,Data!A:B,2,0)*W514,IF(X514="MAAND",IF(LEFT(Z514,2)="AB",IF(OR(LEFT(Y514,3)="AB ",LEFT(Y514,3)="ABW"),0,VLOOKUP(Z514,Data!A:B,2,0)*W514*VLOOKUP(AJ514,Data!G:H,2,0)*((N514-M514+1)/30.4)),0),0)))))</f>
        <v>124.20394736842105</v>
      </c>
      <c r="AU514" s="62">
        <f t="shared" si="48"/>
        <v>48.18</v>
      </c>
      <c r="AV514" s="62">
        <f t="shared" si="49"/>
        <v>0</v>
      </c>
      <c r="AW514" s="47" t="str">
        <f>IFERROR(VLOOKUP(AS514,Data!M:S,2,0),"nee")</f>
        <v>ja</v>
      </c>
      <c r="AX514" s="63">
        <f>IF(facturen[[#This Row],[TNO gecertificeerd]]="nee",0,VLOOKUP(AS514,Data!M:S,3,0)*(AT514/1000))</f>
        <v>18.382184210526315</v>
      </c>
      <c r="AY514" s="63">
        <f>IF(facturen[[#This Row],[TNO gecertificeerd]]="nee",0,VLOOKUP(AS514,Data!M:S,4,0)*AT514)</f>
        <v>98.121118421052643</v>
      </c>
      <c r="AZ514" s="63">
        <f>IF(facturen[[#This Row],[TNO gecertificeerd]]="nee",0,VLOOKUP(AS514,Data!M:S,5,0)*AT514)</f>
        <v>9.9363157894736851</v>
      </c>
      <c r="BA514" s="63">
        <f>IF(facturen[[#This Row],[TNO gecertificeerd]]="nee",0,VLOOKUP(AS514,Data!M:S,6,0)*AT514)</f>
        <v>9.9363157894736851</v>
      </c>
      <c r="BB514" s="63">
        <f>IF(facturen[[#This Row],[TNO gecertificeerd]]="nee",0,VLOOKUP(AS514,Data!M:S,7,0)*AT514)</f>
        <v>6.2101973684210527</v>
      </c>
    </row>
    <row r="515" spans="1:54" x14ac:dyDescent="0.2">
      <c r="A515">
        <v>474431</v>
      </c>
      <c r="B515">
        <v>474494</v>
      </c>
      <c r="C515" t="s">
        <v>176</v>
      </c>
      <c r="D515" t="s">
        <v>257</v>
      </c>
      <c r="E515" t="s">
        <v>56</v>
      </c>
      <c r="F515">
        <v>1</v>
      </c>
      <c r="G515" t="s">
        <v>176</v>
      </c>
      <c r="H515" t="s">
        <v>177</v>
      </c>
      <c r="I515" t="s">
        <v>178</v>
      </c>
      <c r="J515" t="s">
        <v>59</v>
      </c>
      <c r="K515" t="s">
        <v>333</v>
      </c>
      <c r="L515" t="s">
        <v>334</v>
      </c>
      <c r="M515" s="57">
        <v>44287</v>
      </c>
      <c r="N515" s="57">
        <v>44316</v>
      </c>
      <c r="O515" t="s">
        <v>180</v>
      </c>
      <c r="P515">
        <v>707100</v>
      </c>
      <c r="Q515" t="s">
        <v>317</v>
      </c>
      <c r="R515">
        <v>200101</v>
      </c>
      <c r="S515"/>
      <c r="T515" t="s">
        <v>318</v>
      </c>
      <c r="U515"/>
      <c r="V515" t="s">
        <v>127</v>
      </c>
      <c r="W515">
        <v>1</v>
      </c>
      <c r="X515" t="s">
        <v>625</v>
      </c>
      <c r="Y515" t="s">
        <v>749</v>
      </c>
      <c r="Z515" t="s">
        <v>750</v>
      </c>
      <c r="AA515" t="s">
        <v>68</v>
      </c>
      <c r="AB515" t="s">
        <v>69</v>
      </c>
      <c r="AC515" t="s">
        <v>70</v>
      </c>
      <c r="AD515">
        <v>30</v>
      </c>
      <c r="AE515" t="s">
        <v>751</v>
      </c>
      <c r="AF515">
        <v>48.18</v>
      </c>
      <c r="AG515">
        <v>48.18</v>
      </c>
      <c r="AH515">
        <v>1004429006</v>
      </c>
      <c r="AI515">
        <v>800100</v>
      </c>
      <c r="AJ515" t="s">
        <v>629</v>
      </c>
      <c r="AK515" t="s">
        <v>788</v>
      </c>
      <c r="AL515" t="s">
        <v>72</v>
      </c>
      <c r="AM515" t="s">
        <v>73</v>
      </c>
      <c r="AN515" s="1"/>
      <c r="AO515" s="59">
        <f t="shared" si="45"/>
        <v>4</v>
      </c>
      <c r="AP515" s="59" t="str">
        <f>VLOOKUP(AO515,Data!J:K,2,0)</f>
        <v>April</v>
      </c>
      <c r="AQ515" s="59">
        <f t="shared" si="46"/>
        <v>2</v>
      </c>
      <c r="AR515" s="60">
        <f t="shared" si="47"/>
        <v>2021</v>
      </c>
      <c r="AS515" s="60" t="str">
        <f>VLOOKUP(AD515,Data!D:E,2,0)</f>
        <v>Papier/Karton</v>
      </c>
      <c r="AT515" s="61">
        <f>IF(X515="TON",IF(OR(LEFT(Z515,2)="TO",LEFT(Y515,2)="HA",Y515="TV ALG TON",Y515="AFVALBEL-TON",Y515="TANKW1-TON"),0,W515*1000),IF(OR(X515="KG",X515="LTR"),IF(OR(LEFT(Y515,2)="R ",LEFT(Y515,2)="HA",LEFT(Y515,2)="VK",LEFT(Z515,2)="TO"),0,W515),IF(X515="M3",VLOOKUP(Z515,Data!A:B,2,0)*W515,IF(AND(OR(X515="KEER",X515="STUK"),OR(LEFT(Y515,2)="LE",LEFT(Y515,2)="EL",LEFT(Y515,2)="LV")),VLOOKUP(Z515,Data!A:B,2,0)*W515,IF(X515="MAAND",IF(LEFT(Z515,2)="AB",IF(OR(LEFT(Y515,3)="AB ",LEFT(Y515,3)="ABW"),0,VLOOKUP(Z515,Data!A:B,2,0)*W515*VLOOKUP(AJ515,Data!G:H,2,0)*((N515-M515+1)/30.4)),0),0)))))</f>
        <v>120.19736842105263</v>
      </c>
      <c r="AU515" s="62">
        <f t="shared" si="48"/>
        <v>48.18</v>
      </c>
      <c r="AV515" s="62">
        <f t="shared" si="49"/>
        <v>0</v>
      </c>
      <c r="AW515" s="47" t="str">
        <f>IFERROR(VLOOKUP(AS515,Data!M:S,2,0),"nee")</f>
        <v>ja</v>
      </c>
      <c r="AX515" s="63">
        <f>IF(facturen[[#This Row],[TNO gecertificeerd]]="nee",0,VLOOKUP(AS515,Data!M:S,3,0)*(AT515/1000))</f>
        <v>17.789210526315792</v>
      </c>
      <c r="AY515" s="63">
        <f>IF(facturen[[#This Row],[TNO gecertificeerd]]="nee",0,VLOOKUP(AS515,Data!M:S,4,0)*AT515)</f>
        <v>94.955921052631581</v>
      </c>
      <c r="AZ515" s="63">
        <f>IF(facturen[[#This Row],[TNO gecertificeerd]]="nee",0,VLOOKUP(AS515,Data!M:S,5,0)*AT515)</f>
        <v>9.6157894736842113</v>
      </c>
      <c r="BA515" s="63">
        <f>IF(facturen[[#This Row],[TNO gecertificeerd]]="nee",0,VLOOKUP(AS515,Data!M:S,6,0)*AT515)</f>
        <v>9.6157894736842113</v>
      </c>
      <c r="BB515" s="63">
        <f>IF(facturen[[#This Row],[TNO gecertificeerd]]="nee",0,VLOOKUP(AS515,Data!M:S,7,0)*AT515)</f>
        <v>6.0098684210526319</v>
      </c>
    </row>
    <row r="516" spans="1:54" x14ac:dyDescent="0.2">
      <c r="A516">
        <v>474431</v>
      </c>
      <c r="B516">
        <v>474494</v>
      </c>
      <c r="C516" t="s">
        <v>176</v>
      </c>
      <c r="D516" t="s">
        <v>257</v>
      </c>
      <c r="E516" t="s">
        <v>56</v>
      </c>
      <c r="F516">
        <v>1</v>
      </c>
      <c r="G516" t="s">
        <v>176</v>
      </c>
      <c r="H516" t="s">
        <v>177</v>
      </c>
      <c r="I516" t="s">
        <v>178</v>
      </c>
      <c r="J516" t="s">
        <v>59</v>
      </c>
      <c r="K516" t="s">
        <v>333</v>
      </c>
      <c r="L516" t="s">
        <v>334</v>
      </c>
      <c r="M516" s="57">
        <v>44317</v>
      </c>
      <c r="N516" s="57">
        <v>44347</v>
      </c>
      <c r="O516" t="s">
        <v>180</v>
      </c>
      <c r="P516">
        <v>707100</v>
      </c>
      <c r="Q516" t="s">
        <v>317</v>
      </c>
      <c r="R516">
        <v>200101</v>
      </c>
      <c r="S516"/>
      <c r="T516" t="s">
        <v>318</v>
      </c>
      <c r="U516"/>
      <c r="V516" t="s">
        <v>127</v>
      </c>
      <c r="W516">
        <v>1</v>
      </c>
      <c r="X516" t="s">
        <v>625</v>
      </c>
      <c r="Y516" t="s">
        <v>749</v>
      </c>
      <c r="Z516" t="s">
        <v>750</v>
      </c>
      <c r="AA516" t="s">
        <v>68</v>
      </c>
      <c r="AB516" t="s">
        <v>69</v>
      </c>
      <c r="AC516" t="s">
        <v>70</v>
      </c>
      <c r="AD516">
        <v>30</v>
      </c>
      <c r="AE516" t="s">
        <v>751</v>
      </c>
      <c r="AF516">
        <v>48.18</v>
      </c>
      <c r="AG516">
        <v>48.18</v>
      </c>
      <c r="AH516">
        <v>1004493829</v>
      </c>
      <c r="AI516">
        <v>800100</v>
      </c>
      <c r="AJ516" t="s">
        <v>629</v>
      </c>
      <c r="AK516" t="s">
        <v>789</v>
      </c>
      <c r="AL516" t="s">
        <v>72</v>
      </c>
      <c r="AM516" t="s">
        <v>73</v>
      </c>
      <c r="AN516" s="1"/>
      <c r="AO516" s="59">
        <f t="shared" si="45"/>
        <v>5</v>
      </c>
      <c r="AP516" s="59" t="str">
        <f>VLOOKUP(AO516,Data!J:K,2,0)</f>
        <v>Mei</v>
      </c>
      <c r="AQ516" s="59">
        <f t="shared" si="46"/>
        <v>2</v>
      </c>
      <c r="AR516" s="60">
        <f t="shared" si="47"/>
        <v>2021</v>
      </c>
      <c r="AS516" s="60" t="str">
        <f>VLOOKUP(AD516,Data!D:E,2,0)</f>
        <v>Papier/Karton</v>
      </c>
      <c r="AT516" s="61">
        <f>IF(X516="TON",IF(OR(LEFT(Z516,2)="TO",LEFT(Y516,2)="HA",Y516="TV ALG TON",Y516="AFVALBEL-TON",Y516="TANKW1-TON"),0,W516*1000),IF(OR(X516="KG",X516="LTR"),IF(OR(LEFT(Y516,2)="R ",LEFT(Y516,2)="HA",LEFT(Y516,2)="VK",LEFT(Z516,2)="TO"),0,W516),IF(X516="M3",VLOOKUP(Z516,Data!A:B,2,0)*W516,IF(AND(OR(X516="KEER",X516="STUK"),OR(LEFT(Y516,2)="LE",LEFT(Y516,2)="EL",LEFT(Y516,2)="LV")),VLOOKUP(Z516,Data!A:B,2,0)*W516,IF(X516="MAAND",IF(LEFT(Z516,2)="AB",IF(OR(LEFT(Y516,3)="AB ",LEFT(Y516,3)="ABW"),0,VLOOKUP(Z516,Data!A:B,2,0)*W516*VLOOKUP(AJ516,Data!G:H,2,0)*((N516-M516+1)/30.4)),0),0)))))</f>
        <v>124.20394736842105</v>
      </c>
      <c r="AU516" s="62">
        <f t="shared" si="48"/>
        <v>48.18</v>
      </c>
      <c r="AV516" s="62">
        <f t="shared" si="49"/>
        <v>0</v>
      </c>
      <c r="AW516" s="47" t="str">
        <f>IFERROR(VLOOKUP(AS516,Data!M:S,2,0),"nee")</f>
        <v>ja</v>
      </c>
      <c r="AX516" s="63">
        <f>IF(facturen[[#This Row],[TNO gecertificeerd]]="nee",0,VLOOKUP(AS516,Data!M:S,3,0)*(AT516/1000))</f>
        <v>18.382184210526315</v>
      </c>
      <c r="AY516" s="63">
        <f>IF(facturen[[#This Row],[TNO gecertificeerd]]="nee",0,VLOOKUP(AS516,Data!M:S,4,0)*AT516)</f>
        <v>98.121118421052643</v>
      </c>
      <c r="AZ516" s="63">
        <f>IF(facturen[[#This Row],[TNO gecertificeerd]]="nee",0,VLOOKUP(AS516,Data!M:S,5,0)*AT516)</f>
        <v>9.9363157894736851</v>
      </c>
      <c r="BA516" s="63">
        <f>IF(facturen[[#This Row],[TNO gecertificeerd]]="nee",0,VLOOKUP(AS516,Data!M:S,6,0)*AT516)</f>
        <v>9.9363157894736851</v>
      </c>
      <c r="BB516" s="63">
        <f>IF(facturen[[#This Row],[TNO gecertificeerd]]="nee",0,VLOOKUP(AS516,Data!M:S,7,0)*AT516)</f>
        <v>6.2101973684210527</v>
      </c>
    </row>
    <row r="517" spans="1:54" x14ac:dyDescent="0.2">
      <c r="A517">
        <v>474431</v>
      </c>
      <c r="B517">
        <v>474494</v>
      </c>
      <c r="C517" t="s">
        <v>176</v>
      </c>
      <c r="D517" t="s">
        <v>257</v>
      </c>
      <c r="E517" t="s">
        <v>56</v>
      </c>
      <c r="F517">
        <v>1</v>
      </c>
      <c r="G517" t="s">
        <v>176</v>
      </c>
      <c r="H517" t="s">
        <v>177</v>
      </c>
      <c r="I517" t="s">
        <v>178</v>
      </c>
      <c r="J517" t="s">
        <v>59</v>
      </c>
      <c r="K517" t="s">
        <v>333</v>
      </c>
      <c r="L517" t="s">
        <v>334</v>
      </c>
      <c r="M517" s="57">
        <v>44348</v>
      </c>
      <c r="N517" s="57">
        <v>44377</v>
      </c>
      <c r="O517" t="s">
        <v>180</v>
      </c>
      <c r="P517">
        <v>707100</v>
      </c>
      <c r="Q517" t="s">
        <v>317</v>
      </c>
      <c r="R517">
        <v>200101</v>
      </c>
      <c r="S517"/>
      <c r="T517" t="s">
        <v>318</v>
      </c>
      <c r="U517"/>
      <c r="V517" t="s">
        <v>127</v>
      </c>
      <c r="W517">
        <v>1</v>
      </c>
      <c r="X517" t="s">
        <v>625</v>
      </c>
      <c r="Y517" t="s">
        <v>749</v>
      </c>
      <c r="Z517" t="s">
        <v>750</v>
      </c>
      <c r="AA517" t="s">
        <v>68</v>
      </c>
      <c r="AB517" t="s">
        <v>69</v>
      </c>
      <c r="AC517" t="s">
        <v>70</v>
      </c>
      <c r="AD517">
        <v>30</v>
      </c>
      <c r="AE517" t="s">
        <v>751</v>
      </c>
      <c r="AF517">
        <v>48.18</v>
      </c>
      <c r="AG517">
        <v>48.18</v>
      </c>
      <c r="AH517">
        <v>1004542502</v>
      </c>
      <c r="AI517">
        <v>800100</v>
      </c>
      <c r="AJ517" t="s">
        <v>629</v>
      </c>
      <c r="AK517" t="s">
        <v>790</v>
      </c>
      <c r="AL517" t="s">
        <v>72</v>
      </c>
      <c r="AM517" t="s">
        <v>73</v>
      </c>
      <c r="AN517" s="1"/>
      <c r="AO517" s="59">
        <f t="shared" si="45"/>
        <v>6</v>
      </c>
      <c r="AP517" s="59" t="str">
        <f>VLOOKUP(AO517,Data!J:K,2,0)</f>
        <v>Juni</v>
      </c>
      <c r="AQ517" s="59">
        <f t="shared" si="46"/>
        <v>2</v>
      </c>
      <c r="AR517" s="60">
        <f t="shared" si="47"/>
        <v>2021</v>
      </c>
      <c r="AS517" s="60" t="str">
        <f>VLOOKUP(AD517,Data!D:E,2,0)</f>
        <v>Papier/Karton</v>
      </c>
      <c r="AT517" s="61">
        <f>IF(X517="TON",IF(OR(LEFT(Z517,2)="TO",LEFT(Y517,2)="HA",Y517="TV ALG TON",Y517="AFVALBEL-TON",Y517="TANKW1-TON"),0,W517*1000),IF(OR(X517="KG",X517="LTR"),IF(OR(LEFT(Y517,2)="R ",LEFT(Y517,2)="HA",LEFT(Y517,2)="VK",LEFT(Z517,2)="TO"),0,W517),IF(X517="M3",VLOOKUP(Z517,Data!A:B,2,0)*W517,IF(AND(OR(X517="KEER",X517="STUK"),OR(LEFT(Y517,2)="LE",LEFT(Y517,2)="EL",LEFT(Y517,2)="LV")),VLOOKUP(Z517,Data!A:B,2,0)*W517,IF(X517="MAAND",IF(LEFT(Z517,2)="AB",IF(OR(LEFT(Y517,3)="AB ",LEFT(Y517,3)="ABW"),0,VLOOKUP(Z517,Data!A:B,2,0)*W517*VLOOKUP(AJ517,Data!G:H,2,0)*((N517-M517+1)/30.4)),0),0)))))</f>
        <v>120.19736842105263</v>
      </c>
      <c r="AU517" s="62">
        <f t="shared" si="48"/>
        <v>48.18</v>
      </c>
      <c r="AV517" s="62">
        <f t="shared" si="49"/>
        <v>0</v>
      </c>
      <c r="AW517" s="47" t="str">
        <f>IFERROR(VLOOKUP(AS517,Data!M:S,2,0),"nee")</f>
        <v>ja</v>
      </c>
      <c r="AX517" s="63">
        <f>IF(facturen[[#This Row],[TNO gecertificeerd]]="nee",0,VLOOKUP(AS517,Data!M:S,3,0)*(AT517/1000))</f>
        <v>17.789210526315792</v>
      </c>
      <c r="AY517" s="63">
        <f>IF(facturen[[#This Row],[TNO gecertificeerd]]="nee",0,VLOOKUP(AS517,Data!M:S,4,0)*AT517)</f>
        <v>94.955921052631581</v>
      </c>
      <c r="AZ517" s="63">
        <f>IF(facturen[[#This Row],[TNO gecertificeerd]]="nee",0,VLOOKUP(AS517,Data!M:S,5,0)*AT517)</f>
        <v>9.6157894736842113</v>
      </c>
      <c r="BA517" s="63">
        <f>IF(facturen[[#This Row],[TNO gecertificeerd]]="nee",0,VLOOKUP(AS517,Data!M:S,6,0)*AT517)</f>
        <v>9.6157894736842113</v>
      </c>
      <c r="BB517" s="63">
        <f>IF(facturen[[#This Row],[TNO gecertificeerd]]="nee",0,VLOOKUP(AS517,Data!M:S,7,0)*AT517)</f>
        <v>6.0098684210526319</v>
      </c>
    </row>
    <row r="518" spans="1:54" x14ac:dyDescent="0.2">
      <c r="A518">
        <v>474431</v>
      </c>
      <c r="B518">
        <v>474494</v>
      </c>
      <c r="C518" t="s">
        <v>176</v>
      </c>
      <c r="D518" t="s">
        <v>257</v>
      </c>
      <c r="E518" t="s">
        <v>56</v>
      </c>
      <c r="F518">
        <v>1</v>
      </c>
      <c r="G518" t="s">
        <v>176</v>
      </c>
      <c r="H518" t="s">
        <v>177</v>
      </c>
      <c r="I518" t="s">
        <v>178</v>
      </c>
      <c r="J518" t="s">
        <v>59</v>
      </c>
      <c r="K518" t="s">
        <v>333</v>
      </c>
      <c r="L518" t="s">
        <v>334</v>
      </c>
      <c r="M518" s="57">
        <v>44378</v>
      </c>
      <c r="N518" s="57">
        <v>44408</v>
      </c>
      <c r="O518" t="s">
        <v>180</v>
      </c>
      <c r="P518">
        <v>707100</v>
      </c>
      <c r="Q518" t="s">
        <v>317</v>
      </c>
      <c r="R518">
        <v>200101</v>
      </c>
      <c r="S518"/>
      <c r="T518" t="s">
        <v>318</v>
      </c>
      <c r="U518"/>
      <c r="V518" t="s">
        <v>127</v>
      </c>
      <c r="W518">
        <v>1</v>
      </c>
      <c r="X518" t="s">
        <v>625</v>
      </c>
      <c r="Y518" t="s">
        <v>749</v>
      </c>
      <c r="Z518" t="s">
        <v>750</v>
      </c>
      <c r="AA518" t="s">
        <v>68</v>
      </c>
      <c r="AB518" t="s">
        <v>69</v>
      </c>
      <c r="AC518" t="s">
        <v>70</v>
      </c>
      <c r="AD518">
        <v>30</v>
      </c>
      <c r="AE518" t="s">
        <v>751</v>
      </c>
      <c r="AF518">
        <v>48.18</v>
      </c>
      <c r="AG518">
        <v>48.18</v>
      </c>
      <c r="AH518">
        <v>1004659075</v>
      </c>
      <c r="AI518">
        <v>800100</v>
      </c>
      <c r="AJ518" t="s">
        <v>629</v>
      </c>
      <c r="AK518" t="s">
        <v>791</v>
      </c>
      <c r="AL518" t="s">
        <v>72</v>
      </c>
      <c r="AM518" t="s">
        <v>73</v>
      </c>
      <c r="AN518" s="1"/>
      <c r="AO518" s="59">
        <f t="shared" si="45"/>
        <v>7</v>
      </c>
      <c r="AP518" s="59" t="str">
        <f>VLOOKUP(AO518,Data!J:K,2,0)</f>
        <v>Juli</v>
      </c>
      <c r="AQ518" s="59">
        <f t="shared" si="46"/>
        <v>3</v>
      </c>
      <c r="AR518" s="60">
        <f t="shared" si="47"/>
        <v>2021</v>
      </c>
      <c r="AS518" s="60" t="str">
        <f>VLOOKUP(AD518,Data!D:E,2,0)</f>
        <v>Papier/Karton</v>
      </c>
      <c r="AT518" s="61">
        <f>IF(X518="TON",IF(OR(LEFT(Z518,2)="TO",LEFT(Y518,2)="HA",Y518="TV ALG TON",Y518="AFVALBEL-TON",Y518="TANKW1-TON"),0,W518*1000),IF(OR(X518="KG",X518="LTR"),IF(OR(LEFT(Y518,2)="R ",LEFT(Y518,2)="HA",LEFT(Y518,2)="VK",LEFT(Z518,2)="TO"),0,W518),IF(X518="M3",VLOOKUP(Z518,Data!A:B,2,0)*W518,IF(AND(OR(X518="KEER",X518="STUK"),OR(LEFT(Y518,2)="LE",LEFT(Y518,2)="EL",LEFT(Y518,2)="LV")),VLOOKUP(Z518,Data!A:B,2,0)*W518,IF(X518="MAAND",IF(LEFT(Z518,2)="AB",IF(OR(LEFT(Y518,3)="AB ",LEFT(Y518,3)="ABW"),0,VLOOKUP(Z518,Data!A:B,2,0)*W518*VLOOKUP(AJ518,Data!G:H,2,0)*((N518-M518+1)/30.4)),0),0)))))</f>
        <v>124.20394736842105</v>
      </c>
      <c r="AU518" s="62">
        <f t="shared" si="48"/>
        <v>48.18</v>
      </c>
      <c r="AV518" s="62">
        <f t="shared" si="49"/>
        <v>0</v>
      </c>
      <c r="AW518" s="47" t="str">
        <f>IFERROR(VLOOKUP(AS518,Data!M:S,2,0),"nee")</f>
        <v>ja</v>
      </c>
      <c r="AX518" s="63">
        <f>IF(facturen[[#This Row],[TNO gecertificeerd]]="nee",0,VLOOKUP(AS518,Data!M:S,3,0)*(AT518/1000))</f>
        <v>18.382184210526315</v>
      </c>
      <c r="AY518" s="63">
        <f>IF(facturen[[#This Row],[TNO gecertificeerd]]="nee",0,VLOOKUP(AS518,Data!M:S,4,0)*AT518)</f>
        <v>98.121118421052643</v>
      </c>
      <c r="AZ518" s="63">
        <f>IF(facturen[[#This Row],[TNO gecertificeerd]]="nee",0,VLOOKUP(AS518,Data!M:S,5,0)*AT518)</f>
        <v>9.9363157894736851</v>
      </c>
      <c r="BA518" s="63">
        <f>IF(facturen[[#This Row],[TNO gecertificeerd]]="nee",0,VLOOKUP(AS518,Data!M:S,6,0)*AT518)</f>
        <v>9.9363157894736851</v>
      </c>
      <c r="BB518" s="63">
        <f>IF(facturen[[#This Row],[TNO gecertificeerd]]="nee",0,VLOOKUP(AS518,Data!M:S,7,0)*AT518)</f>
        <v>6.2101973684210527</v>
      </c>
    </row>
    <row r="519" spans="1:54" x14ac:dyDescent="0.2">
      <c r="A519">
        <v>474431</v>
      </c>
      <c r="B519">
        <v>474494</v>
      </c>
      <c r="C519" t="s">
        <v>176</v>
      </c>
      <c r="D519" t="s">
        <v>257</v>
      </c>
      <c r="E519" t="s">
        <v>56</v>
      </c>
      <c r="F519">
        <v>1</v>
      </c>
      <c r="G519" t="s">
        <v>176</v>
      </c>
      <c r="H519" t="s">
        <v>177</v>
      </c>
      <c r="I519" t="s">
        <v>178</v>
      </c>
      <c r="J519" t="s">
        <v>59</v>
      </c>
      <c r="K519" t="s">
        <v>333</v>
      </c>
      <c r="L519" t="s">
        <v>334</v>
      </c>
      <c r="M519" s="57">
        <v>44409</v>
      </c>
      <c r="N519" s="57">
        <v>44439</v>
      </c>
      <c r="O519" t="s">
        <v>180</v>
      </c>
      <c r="P519">
        <v>707100</v>
      </c>
      <c r="Q519" t="s">
        <v>317</v>
      </c>
      <c r="R519">
        <v>200101</v>
      </c>
      <c r="S519"/>
      <c r="T519" t="s">
        <v>318</v>
      </c>
      <c r="U519"/>
      <c r="V519" t="s">
        <v>127</v>
      </c>
      <c r="W519">
        <v>1</v>
      </c>
      <c r="X519" t="s">
        <v>625</v>
      </c>
      <c r="Y519" t="s">
        <v>749</v>
      </c>
      <c r="Z519" t="s">
        <v>750</v>
      </c>
      <c r="AA519" t="s">
        <v>68</v>
      </c>
      <c r="AB519" t="s">
        <v>69</v>
      </c>
      <c r="AC519" t="s">
        <v>70</v>
      </c>
      <c r="AD519">
        <v>30</v>
      </c>
      <c r="AE519" t="s">
        <v>751</v>
      </c>
      <c r="AF519">
        <v>48.18</v>
      </c>
      <c r="AG519">
        <v>48.18</v>
      </c>
      <c r="AH519">
        <v>1004731850</v>
      </c>
      <c r="AI519">
        <v>800100</v>
      </c>
      <c r="AJ519" t="s">
        <v>629</v>
      </c>
      <c r="AK519" t="s">
        <v>792</v>
      </c>
      <c r="AL519" t="s">
        <v>72</v>
      </c>
      <c r="AM519" t="s">
        <v>73</v>
      </c>
      <c r="AN519" s="1"/>
      <c r="AO519" s="59">
        <f t="shared" si="45"/>
        <v>8</v>
      </c>
      <c r="AP519" s="59" t="str">
        <f>VLOOKUP(AO519,Data!J:K,2,0)</f>
        <v>Augustus</v>
      </c>
      <c r="AQ519" s="59">
        <f t="shared" si="46"/>
        <v>3</v>
      </c>
      <c r="AR519" s="60">
        <f t="shared" si="47"/>
        <v>2021</v>
      </c>
      <c r="AS519" s="60" t="str">
        <f>VLOOKUP(AD519,Data!D:E,2,0)</f>
        <v>Papier/Karton</v>
      </c>
      <c r="AT519" s="61">
        <f>IF(X519="TON",IF(OR(LEFT(Z519,2)="TO",LEFT(Y519,2)="HA",Y519="TV ALG TON",Y519="AFVALBEL-TON",Y519="TANKW1-TON"),0,W519*1000),IF(OR(X519="KG",X519="LTR"),IF(OR(LEFT(Y519,2)="R ",LEFT(Y519,2)="HA",LEFT(Y519,2)="VK",LEFT(Z519,2)="TO"),0,W519),IF(X519="M3",VLOOKUP(Z519,Data!A:B,2,0)*W519,IF(AND(OR(X519="KEER",X519="STUK"),OR(LEFT(Y519,2)="LE",LEFT(Y519,2)="EL",LEFT(Y519,2)="LV")),VLOOKUP(Z519,Data!A:B,2,0)*W519,IF(X519="MAAND",IF(LEFT(Z519,2)="AB",IF(OR(LEFT(Y519,3)="AB ",LEFT(Y519,3)="ABW"),0,VLOOKUP(Z519,Data!A:B,2,0)*W519*VLOOKUP(AJ519,Data!G:H,2,0)*((N519-M519+1)/30.4)),0),0)))))</f>
        <v>124.20394736842105</v>
      </c>
      <c r="AU519" s="62">
        <f t="shared" si="48"/>
        <v>48.18</v>
      </c>
      <c r="AV519" s="62">
        <f t="shared" si="49"/>
        <v>0</v>
      </c>
      <c r="AW519" s="47" t="str">
        <f>IFERROR(VLOOKUP(AS519,Data!M:S,2,0),"nee")</f>
        <v>ja</v>
      </c>
      <c r="AX519" s="63">
        <f>IF(facturen[[#This Row],[TNO gecertificeerd]]="nee",0,VLOOKUP(AS519,Data!M:S,3,0)*(AT519/1000))</f>
        <v>18.382184210526315</v>
      </c>
      <c r="AY519" s="63">
        <f>IF(facturen[[#This Row],[TNO gecertificeerd]]="nee",0,VLOOKUP(AS519,Data!M:S,4,0)*AT519)</f>
        <v>98.121118421052643</v>
      </c>
      <c r="AZ519" s="63">
        <f>IF(facturen[[#This Row],[TNO gecertificeerd]]="nee",0,VLOOKUP(AS519,Data!M:S,5,0)*AT519)</f>
        <v>9.9363157894736851</v>
      </c>
      <c r="BA519" s="63">
        <f>IF(facturen[[#This Row],[TNO gecertificeerd]]="nee",0,VLOOKUP(AS519,Data!M:S,6,0)*AT519)</f>
        <v>9.9363157894736851</v>
      </c>
      <c r="BB519" s="63">
        <f>IF(facturen[[#This Row],[TNO gecertificeerd]]="nee",0,VLOOKUP(AS519,Data!M:S,7,0)*AT519)</f>
        <v>6.2101973684210527</v>
      </c>
    </row>
    <row r="520" spans="1:54" x14ac:dyDescent="0.2">
      <c r="A520">
        <v>474431</v>
      </c>
      <c r="B520">
        <v>474494</v>
      </c>
      <c r="C520" t="s">
        <v>176</v>
      </c>
      <c r="D520" t="s">
        <v>257</v>
      </c>
      <c r="E520" t="s">
        <v>56</v>
      </c>
      <c r="F520">
        <v>1</v>
      </c>
      <c r="G520" t="s">
        <v>176</v>
      </c>
      <c r="H520" t="s">
        <v>177</v>
      </c>
      <c r="I520" t="s">
        <v>178</v>
      </c>
      <c r="J520" t="s">
        <v>59</v>
      </c>
      <c r="K520" t="s">
        <v>333</v>
      </c>
      <c r="L520" t="s">
        <v>334</v>
      </c>
      <c r="M520" s="57">
        <v>44440</v>
      </c>
      <c r="N520" s="57">
        <v>44469</v>
      </c>
      <c r="O520" t="s">
        <v>180</v>
      </c>
      <c r="P520">
        <v>707100</v>
      </c>
      <c r="Q520" t="s">
        <v>317</v>
      </c>
      <c r="R520">
        <v>200101</v>
      </c>
      <c r="S520"/>
      <c r="T520" t="s">
        <v>318</v>
      </c>
      <c r="U520"/>
      <c r="V520" t="s">
        <v>127</v>
      </c>
      <c r="W520">
        <v>1</v>
      </c>
      <c r="X520" t="s">
        <v>625</v>
      </c>
      <c r="Y520" t="s">
        <v>749</v>
      </c>
      <c r="Z520" t="s">
        <v>750</v>
      </c>
      <c r="AA520" t="s">
        <v>68</v>
      </c>
      <c r="AB520" t="s">
        <v>69</v>
      </c>
      <c r="AC520" t="s">
        <v>70</v>
      </c>
      <c r="AD520">
        <v>30</v>
      </c>
      <c r="AE520" t="s">
        <v>751</v>
      </c>
      <c r="AF520">
        <v>48.18</v>
      </c>
      <c r="AG520">
        <v>48.18</v>
      </c>
      <c r="AH520">
        <v>1004806489</v>
      </c>
      <c r="AI520">
        <v>800100</v>
      </c>
      <c r="AJ520" t="s">
        <v>629</v>
      </c>
      <c r="AK520" t="s">
        <v>793</v>
      </c>
      <c r="AL520" t="s">
        <v>72</v>
      </c>
      <c r="AM520" t="s">
        <v>73</v>
      </c>
      <c r="AN520" s="1"/>
      <c r="AO520" s="59">
        <f t="shared" si="45"/>
        <v>9</v>
      </c>
      <c r="AP520" s="59" t="str">
        <f>VLOOKUP(AO520,Data!J:K,2,0)</f>
        <v>September</v>
      </c>
      <c r="AQ520" s="59">
        <f t="shared" si="46"/>
        <v>3</v>
      </c>
      <c r="AR520" s="60">
        <f t="shared" si="47"/>
        <v>2021</v>
      </c>
      <c r="AS520" s="60" t="str">
        <f>VLOOKUP(AD520,Data!D:E,2,0)</f>
        <v>Papier/Karton</v>
      </c>
      <c r="AT520" s="61">
        <f>IF(X520="TON",IF(OR(LEFT(Z520,2)="TO",LEFT(Y520,2)="HA",Y520="TV ALG TON",Y520="AFVALBEL-TON",Y520="TANKW1-TON"),0,W520*1000),IF(OR(X520="KG",X520="LTR"),IF(OR(LEFT(Y520,2)="R ",LEFT(Y520,2)="HA",LEFT(Y520,2)="VK",LEFT(Z520,2)="TO"),0,W520),IF(X520="M3",VLOOKUP(Z520,Data!A:B,2,0)*W520,IF(AND(OR(X520="KEER",X520="STUK"),OR(LEFT(Y520,2)="LE",LEFT(Y520,2)="EL",LEFT(Y520,2)="LV")),VLOOKUP(Z520,Data!A:B,2,0)*W520,IF(X520="MAAND",IF(LEFT(Z520,2)="AB",IF(OR(LEFT(Y520,3)="AB ",LEFT(Y520,3)="ABW"),0,VLOOKUP(Z520,Data!A:B,2,0)*W520*VLOOKUP(AJ520,Data!G:H,2,0)*((N520-M520+1)/30.4)),0),0)))))</f>
        <v>120.19736842105263</v>
      </c>
      <c r="AU520" s="62">
        <f t="shared" si="48"/>
        <v>48.18</v>
      </c>
      <c r="AV520" s="62">
        <f t="shared" si="49"/>
        <v>0</v>
      </c>
      <c r="AW520" s="47" t="str">
        <f>IFERROR(VLOOKUP(AS520,Data!M:S,2,0),"nee")</f>
        <v>ja</v>
      </c>
      <c r="AX520" s="63">
        <f>IF(facturen[[#This Row],[TNO gecertificeerd]]="nee",0,VLOOKUP(AS520,Data!M:S,3,0)*(AT520/1000))</f>
        <v>17.789210526315792</v>
      </c>
      <c r="AY520" s="63">
        <f>IF(facturen[[#This Row],[TNO gecertificeerd]]="nee",0,VLOOKUP(AS520,Data!M:S,4,0)*AT520)</f>
        <v>94.955921052631581</v>
      </c>
      <c r="AZ520" s="63">
        <f>IF(facturen[[#This Row],[TNO gecertificeerd]]="nee",0,VLOOKUP(AS520,Data!M:S,5,0)*AT520)</f>
        <v>9.6157894736842113</v>
      </c>
      <c r="BA520" s="63">
        <f>IF(facturen[[#This Row],[TNO gecertificeerd]]="nee",0,VLOOKUP(AS520,Data!M:S,6,0)*AT520)</f>
        <v>9.6157894736842113</v>
      </c>
      <c r="BB520" s="63">
        <f>IF(facturen[[#This Row],[TNO gecertificeerd]]="nee",0,VLOOKUP(AS520,Data!M:S,7,0)*AT520)</f>
        <v>6.0098684210526319</v>
      </c>
    </row>
    <row r="521" spans="1:54" x14ac:dyDescent="0.2">
      <c r="A521">
        <v>474431</v>
      </c>
      <c r="B521">
        <v>474494</v>
      </c>
      <c r="C521" t="s">
        <v>176</v>
      </c>
      <c r="D521" t="s">
        <v>257</v>
      </c>
      <c r="E521" t="s">
        <v>56</v>
      </c>
      <c r="F521">
        <v>1</v>
      </c>
      <c r="G521" t="s">
        <v>176</v>
      </c>
      <c r="H521" t="s">
        <v>177</v>
      </c>
      <c r="I521" t="s">
        <v>178</v>
      </c>
      <c r="J521" t="s">
        <v>59</v>
      </c>
      <c r="K521" t="s">
        <v>333</v>
      </c>
      <c r="L521" t="s">
        <v>334</v>
      </c>
      <c r="M521" s="57">
        <v>44470</v>
      </c>
      <c r="N521" s="57">
        <v>44500</v>
      </c>
      <c r="O521" t="s">
        <v>180</v>
      </c>
      <c r="P521">
        <v>707100</v>
      </c>
      <c r="Q521" t="s">
        <v>317</v>
      </c>
      <c r="R521">
        <v>200101</v>
      </c>
      <c r="S521"/>
      <c r="T521" t="s">
        <v>318</v>
      </c>
      <c r="U521"/>
      <c r="V521" t="s">
        <v>127</v>
      </c>
      <c r="W521">
        <v>1</v>
      </c>
      <c r="X521" t="s">
        <v>625</v>
      </c>
      <c r="Y521" t="s">
        <v>749</v>
      </c>
      <c r="Z521" t="s">
        <v>750</v>
      </c>
      <c r="AA521" t="s">
        <v>68</v>
      </c>
      <c r="AB521" t="s">
        <v>69</v>
      </c>
      <c r="AC521" t="s">
        <v>70</v>
      </c>
      <c r="AD521">
        <v>30</v>
      </c>
      <c r="AE521" t="s">
        <v>751</v>
      </c>
      <c r="AF521">
        <v>48.18</v>
      </c>
      <c r="AG521">
        <v>48.18</v>
      </c>
      <c r="AH521">
        <v>1004921702</v>
      </c>
      <c r="AI521">
        <v>800100</v>
      </c>
      <c r="AJ521" t="s">
        <v>629</v>
      </c>
      <c r="AK521" t="s">
        <v>794</v>
      </c>
      <c r="AL521" t="s">
        <v>72</v>
      </c>
      <c r="AM521" t="s">
        <v>73</v>
      </c>
      <c r="AN521" s="1"/>
      <c r="AO521" s="59">
        <f t="shared" si="45"/>
        <v>10</v>
      </c>
      <c r="AP521" s="59" t="str">
        <f>VLOOKUP(AO521,Data!J:K,2,0)</f>
        <v>Oktober</v>
      </c>
      <c r="AQ521" s="59">
        <f t="shared" si="46"/>
        <v>4</v>
      </c>
      <c r="AR521" s="60">
        <f t="shared" si="47"/>
        <v>2021</v>
      </c>
      <c r="AS521" s="60" t="str">
        <f>VLOOKUP(AD521,Data!D:E,2,0)</f>
        <v>Papier/Karton</v>
      </c>
      <c r="AT521" s="61">
        <f>IF(X521="TON",IF(OR(LEFT(Z521,2)="TO",LEFT(Y521,2)="HA",Y521="TV ALG TON",Y521="AFVALBEL-TON",Y521="TANKW1-TON"),0,W521*1000),IF(OR(X521="KG",X521="LTR"),IF(OR(LEFT(Y521,2)="R ",LEFT(Y521,2)="HA",LEFT(Y521,2)="VK",LEFT(Z521,2)="TO"),0,W521),IF(X521="M3",VLOOKUP(Z521,Data!A:B,2,0)*W521,IF(AND(OR(X521="KEER",X521="STUK"),OR(LEFT(Y521,2)="LE",LEFT(Y521,2)="EL",LEFT(Y521,2)="LV")),VLOOKUP(Z521,Data!A:B,2,0)*W521,IF(X521="MAAND",IF(LEFT(Z521,2)="AB",IF(OR(LEFT(Y521,3)="AB ",LEFT(Y521,3)="ABW"),0,VLOOKUP(Z521,Data!A:B,2,0)*W521*VLOOKUP(AJ521,Data!G:H,2,0)*((N521-M521+1)/30.4)),0),0)))))</f>
        <v>124.20394736842105</v>
      </c>
      <c r="AU521" s="62">
        <f t="shared" si="48"/>
        <v>48.18</v>
      </c>
      <c r="AV521" s="62">
        <f t="shared" si="49"/>
        <v>0</v>
      </c>
      <c r="AW521" s="47" t="str">
        <f>IFERROR(VLOOKUP(AS521,Data!M:S,2,0),"nee")</f>
        <v>ja</v>
      </c>
      <c r="AX521" s="63">
        <f>IF(facturen[[#This Row],[TNO gecertificeerd]]="nee",0,VLOOKUP(AS521,Data!M:S,3,0)*(AT521/1000))</f>
        <v>18.382184210526315</v>
      </c>
      <c r="AY521" s="63">
        <f>IF(facturen[[#This Row],[TNO gecertificeerd]]="nee",0,VLOOKUP(AS521,Data!M:S,4,0)*AT521)</f>
        <v>98.121118421052643</v>
      </c>
      <c r="AZ521" s="63">
        <f>IF(facturen[[#This Row],[TNO gecertificeerd]]="nee",0,VLOOKUP(AS521,Data!M:S,5,0)*AT521)</f>
        <v>9.9363157894736851</v>
      </c>
      <c r="BA521" s="63">
        <f>IF(facturen[[#This Row],[TNO gecertificeerd]]="nee",0,VLOOKUP(AS521,Data!M:S,6,0)*AT521)</f>
        <v>9.9363157894736851</v>
      </c>
      <c r="BB521" s="63">
        <f>IF(facturen[[#This Row],[TNO gecertificeerd]]="nee",0,VLOOKUP(AS521,Data!M:S,7,0)*AT521)</f>
        <v>6.2101973684210527</v>
      </c>
    </row>
    <row r="522" spans="1:54" x14ac:dyDescent="0.2">
      <c r="A522">
        <v>474431</v>
      </c>
      <c r="B522">
        <v>474494</v>
      </c>
      <c r="C522" t="s">
        <v>176</v>
      </c>
      <c r="D522" t="s">
        <v>257</v>
      </c>
      <c r="E522" t="s">
        <v>56</v>
      </c>
      <c r="F522">
        <v>1</v>
      </c>
      <c r="G522" t="s">
        <v>176</v>
      </c>
      <c r="H522" t="s">
        <v>177</v>
      </c>
      <c r="I522" t="s">
        <v>178</v>
      </c>
      <c r="J522" t="s">
        <v>59</v>
      </c>
      <c r="K522" t="s">
        <v>333</v>
      </c>
      <c r="L522" t="s">
        <v>334</v>
      </c>
      <c r="M522" s="57">
        <v>44501</v>
      </c>
      <c r="N522" s="57">
        <v>44530</v>
      </c>
      <c r="O522" t="s">
        <v>180</v>
      </c>
      <c r="P522">
        <v>707100</v>
      </c>
      <c r="Q522" t="s">
        <v>317</v>
      </c>
      <c r="R522">
        <v>200101</v>
      </c>
      <c r="S522"/>
      <c r="T522" t="s">
        <v>318</v>
      </c>
      <c r="U522"/>
      <c r="V522" t="s">
        <v>127</v>
      </c>
      <c r="W522">
        <v>1</v>
      </c>
      <c r="X522" t="s">
        <v>625</v>
      </c>
      <c r="Y522" t="s">
        <v>749</v>
      </c>
      <c r="Z522" t="s">
        <v>750</v>
      </c>
      <c r="AA522" t="s">
        <v>68</v>
      </c>
      <c r="AB522" t="s">
        <v>69</v>
      </c>
      <c r="AC522" t="s">
        <v>70</v>
      </c>
      <c r="AD522">
        <v>30</v>
      </c>
      <c r="AE522" t="s">
        <v>751</v>
      </c>
      <c r="AF522">
        <v>48.18</v>
      </c>
      <c r="AG522">
        <v>48.18</v>
      </c>
      <c r="AH522">
        <v>1005004563</v>
      </c>
      <c r="AI522">
        <v>800100</v>
      </c>
      <c r="AJ522" t="s">
        <v>629</v>
      </c>
      <c r="AK522" t="s">
        <v>795</v>
      </c>
      <c r="AL522" t="s">
        <v>72</v>
      </c>
      <c r="AM522" t="s">
        <v>73</v>
      </c>
      <c r="AN522" s="1"/>
      <c r="AO522" s="59">
        <f t="shared" si="45"/>
        <v>11</v>
      </c>
      <c r="AP522" s="59" t="str">
        <f>VLOOKUP(AO522,Data!J:K,2,0)</f>
        <v>November</v>
      </c>
      <c r="AQ522" s="59">
        <f t="shared" si="46"/>
        <v>4</v>
      </c>
      <c r="AR522" s="60">
        <f t="shared" si="47"/>
        <v>2021</v>
      </c>
      <c r="AS522" s="60" t="str">
        <f>VLOOKUP(AD522,Data!D:E,2,0)</f>
        <v>Papier/Karton</v>
      </c>
      <c r="AT522" s="61">
        <f>IF(X522="TON",IF(OR(LEFT(Z522,2)="TO",LEFT(Y522,2)="HA",Y522="TV ALG TON",Y522="AFVALBEL-TON",Y522="TANKW1-TON"),0,W522*1000),IF(OR(X522="KG",X522="LTR"),IF(OR(LEFT(Y522,2)="R ",LEFT(Y522,2)="HA",LEFT(Y522,2)="VK",LEFT(Z522,2)="TO"),0,W522),IF(X522="M3",VLOOKUP(Z522,Data!A:B,2,0)*W522,IF(AND(OR(X522="KEER",X522="STUK"),OR(LEFT(Y522,2)="LE",LEFT(Y522,2)="EL",LEFT(Y522,2)="LV")),VLOOKUP(Z522,Data!A:B,2,0)*W522,IF(X522="MAAND",IF(LEFT(Z522,2)="AB",IF(OR(LEFT(Y522,3)="AB ",LEFT(Y522,3)="ABW"),0,VLOOKUP(Z522,Data!A:B,2,0)*W522*VLOOKUP(AJ522,Data!G:H,2,0)*((N522-M522+1)/30.4)),0),0)))))</f>
        <v>120.19736842105263</v>
      </c>
      <c r="AU522" s="62">
        <f t="shared" si="48"/>
        <v>48.18</v>
      </c>
      <c r="AV522" s="62">
        <f t="shared" si="49"/>
        <v>0</v>
      </c>
      <c r="AW522" s="47" t="str">
        <f>IFERROR(VLOOKUP(AS522,Data!M:S,2,0),"nee")</f>
        <v>ja</v>
      </c>
      <c r="AX522" s="63">
        <f>IF(facturen[[#This Row],[TNO gecertificeerd]]="nee",0,VLOOKUP(AS522,Data!M:S,3,0)*(AT522/1000))</f>
        <v>17.789210526315792</v>
      </c>
      <c r="AY522" s="63">
        <f>IF(facturen[[#This Row],[TNO gecertificeerd]]="nee",0,VLOOKUP(AS522,Data!M:S,4,0)*AT522)</f>
        <v>94.955921052631581</v>
      </c>
      <c r="AZ522" s="63">
        <f>IF(facturen[[#This Row],[TNO gecertificeerd]]="nee",0,VLOOKUP(AS522,Data!M:S,5,0)*AT522)</f>
        <v>9.6157894736842113</v>
      </c>
      <c r="BA522" s="63">
        <f>IF(facturen[[#This Row],[TNO gecertificeerd]]="nee",0,VLOOKUP(AS522,Data!M:S,6,0)*AT522)</f>
        <v>9.6157894736842113</v>
      </c>
      <c r="BB522" s="63">
        <f>IF(facturen[[#This Row],[TNO gecertificeerd]]="nee",0,VLOOKUP(AS522,Data!M:S,7,0)*AT522)</f>
        <v>6.0098684210526319</v>
      </c>
    </row>
    <row r="523" spans="1:54" x14ac:dyDescent="0.2">
      <c r="A523">
        <v>474431</v>
      </c>
      <c r="B523">
        <v>474494</v>
      </c>
      <c r="C523" t="s">
        <v>176</v>
      </c>
      <c r="D523" t="s">
        <v>257</v>
      </c>
      <c r="E523" t="s">
        <v>56</v>
      </c>
      <c r="F523">
        <v>1</v>
      </c>
      <c r="G523" t="s">
        <v>176</v>
      </c>
      <c r="H523" t="s">
        <v>177</v>
      </c>
      <c r="I523" t="s">
        <v>178</v>
      </c>
      <c r="J523" t="s">
        <v>59</v>
      </c>
      <c r="K523" t="s">
        <v>333</v>
      </c>
      <c r="L523" t="s">
        <v>334</v>
      </c>
      <c r="M523" s="57">
        <v>44531</v>
      </c>
      <c r="N523" s="57">
        <v>44561</v>
      </c>
      <c r="O523" t="s">
        <v>180</v>
      </c>
      <c r="P523">
        <v>707100</v>
      </c>
      <c r="Q523" t="s">
        <v>317</v>
      </c>
      <c r="R523">
        <v>200101</v>
      </c>
      <c r="S523"/>
      <c r="T523" t="s">
        <v>318</v>
      </c>
      <c r="U523"/>
      <c r="V523" t="s">
        <v>127</v>
      </c>
      <c r="W523">
        <v>1</v>
      </c>
      <c r="X523" t="s">
        <v>625</v>
      </c>
      <c r="Y523" t="s">
        <v>749</v>
      </c>
      <c r="Z523" t="s">
        <v>750</v>
      </c>
      <c r="AA523" t="s">
        <v>68</v>
      </c>
      <c r="AB523" t="s">
        <v>69</v>
      </c>
      <c r="AC523" t="s">
        <v>70</v>
      </c>
      <c r="AD523">
        <v>30</v>
      </c>
      <c r="AE523" t="s">
        <v>751</v>
      </c>
      <c r="AF523">
        <v>48.18</v>
      </c>
      <c r="AG523">
        <v>48.18</v>
      </c>
      <c r="AH523">
        <v>1005092394</v>
      </c>
      <c r="AI523">
        <v>800100</v>
      </c>
      <c r="AJ523" t="s">
        <v>629</v>
      </c>
      <c r="AK523" t="s">
        <v>796</v>
      </c>
      <c r="AL523" t="s">
        <v>72</v>
      </c>
      <c r="AM523" t="s">
        <v>73</v>
      </c>
      <c r="AN523" s="1"/>
      <c r="AO523" s="59">
        <f t="shared" si="45"/>
        <v>12</v>
      </c>
      <c r="AP523" s="59" t="str">
        <f>VLOOKUP(AO523,Data!J:K,2,0)</f>
        <v>December</v>
      </c>
      <c r="AQ523" s="59">
        <f t="shared" si="46"/>
        <v>4</v>
      </c>
      <c r="AR523" s="60">
        <f t="shared" si="47"/>
        <v>2021</v>
      </c>
      <c r="AS523" s="60" t="str">
        <f>VLOOKUP(AD523,Data!D:E,2,0)</f>
        <v>Papier/Karton</v>
      </c>
      <c r="AT523" s="61">
        <f>IF(X523="TON",IF(OR(LEFT(Z523,2)="TO",LEFT(Y523,2)="HA",Y523="TV ALG TON",Y523="AFVALBEL-TON",Y523="TANKW1-TON"),0,W523*1000),IF(OR(X523="KG",X523="LTR"),IF(OR(LEFT(Y523,2)="R ",LEFT(Y523,2)="HA",LEFT(Y523,2)="VK",LEFT(Z523,2)="TO"),0,W523),IF(X523="M3",VLOOKUP(Z523,Data!A:B,2,0)*W523,IF(AND(OR(X523="KEER",X523="STUK"),OR(LEFT(Y523,2)="LE",LEFT(Y523,2)="EL",LEFT(Y523,2)="LV")),VLOOKUP(Z523,Data!A:B,2,0)*W523,IF(X523="MAAND",IF(LEFT(Z523,2)="AB",IF(OR(LEFT(Y523,3)="AB ",LEFT(Y523,3)="ABW"),0,VLOOKUP(Z523,Data!A:B,2,0)*W523*VLOOKUP(AJ523,Data!G:H,2,0)*((N523-M523+1)/30.4)),0),0)))))</f>
        <v>124.20394736842105</v>
      </c>
      <c r="AU523" s="62">
        <f t="shared" si="48"/>
        <v>48.18</v>
      </c>
      <c r="AV523" s="62">
        <f t="shared" si="49"/>
        <v>0</v>
      </c>
      <c r="AW523" s="47" t="str">
        <f>IFERROR(VLOOKUP(AS523,Data!M:S,2,0),"nee")</f>
        <v>ja</v>
      </c>
      <c r="AX523" s="63">
        <f>IF(facturen[[#This Row],[TNO gecertificeerd]]="nee",0,VLOOKUP(AS523,Data!M:S,3,0)*(AT523/1000))</f>
        <v>18.382184210526315</v>
      </c>
      <c r="AY523" s="63">
        <f>IF(facturen[[#This Row],[TNO gecertificeerd]]="nee",0,VLOOKUP(AS523,Data!M:S,4,0)*AT523)</f>
        <v>98.121118421052643</v>
      </c>
      <c r="AZ523" s="63">
        <f>IF(facturen[[#This Row],[TNO gecertificeerd]]="nee",0,VLOOKUP(AS523,Data!M:S,5,0)*AT523)</f>
        <v>9.9363157894736851</v>
      </c>
      <c r="BA523" s="63">
        <f>IF(facturen[[#This Row],[TNO gecertificeerd]]="nee",0,VLOOKUP(AS523,Data!M:S,6,0)*AT523)</f>
        <v>9.9363157894736851</v>
      </c>
      <c r="BB523" s="63">
        <f>IF(facturen[[#This Row],[TNO gecertificeerd]]="nee",0,VLOOKUP(AS523,Data!M:S,7,0)*AT523)</f>
        <v>6.2101973684210527</v>
      </c>
    </row>
    <row r="524" spans="1:54" x14ac:dyDescent="0.2">
      <c r="A524">
        <v>474431</v>
      </c>
      <c r="B524">
        <v>474494</v>
      </c>
      <c r="C524" t="s">
        <v>176</v>
      </c>
      <c r="D524" t="s">
        <v>257</v>
      </c>
      <c r="E524" t="s">
        <v>56</v>
      </c>
      <c r="F524">
        <v>1</v>
      </c>
      <c r="G524" t="s">
        <v>176</v>
      </c>
      <c r="H524" t="s">
        <v>177</v>
      </c>
      <c r="I524" t="s">
        <v>178</v>
      </c>
      <c r="J524" t="s">
        <v>59</v>
      </c>
      <c r="K524" t="s">
        <v>333</v>
      </c>
      <c r="L524" t="s">
        <v>334</v>
      </c>
      <c r="M524" s="57">
        <v>44166</v>
      </c>
      <c r="N524" s="57">
        <v>44196</v>
      </c>
      <c r="O524" t="s">
        <v>180</v>
      </c>
      <c r="P524">
        <v>707100</v>
      </c>
      <c r="Q524" t="s">
        <v>317</v>
      </c>
      <c r="R524">
        <v>200101</v>
      </c>
      <c r="S524"/>
      <c r="T524" t="s">
        <v>318</v>
      </c>
      <c r="U524"/>
      <c r="V524" t="s">
        <v>127</v>
      </c>
      <c r="W524">
        <v>1</v>
      </c>
      <c r="X524" t="s">
        <v>625</v>
      </c>
      <c r="Y524" t="s">
        <v>749</v>
      </c>
      <c r="Z524" t="s">
        <v>750</v>
      </c>
      <c r="AA524" t="s">
        <v>68</v>
      </c>
      <c r="AB524" t="s">
        <v>69</v>
      </c>
      <c r="AC524" t="s">
        <v>70</v>
      </c>
      <c r="AD524">
        <v>30</v>
      </c>
      <c r="AE524" t="s">
        <v>751</v>
      </c>
      <c r="AF524">
        <v>48.2</v>
      </c>
      <c r="AG524">
        <v>48.2</v>
      </c>
      <c r="AH524">
        <v>1004194254</v>
      </c>
      <c r="AI524">
        <v>800100</v>
      </c>
      <c r="AJ524" t="s">
        <v>629</v>
      </c>
      <c r="AK524" t="s">
        <v>363</v>
      </c>
      <c r="AL524" t="s">
        <v>72</v>
      </c>
      <c r="AM524" t="s">
        <v>73</v>
      </c>
      <c r="AN524" s="1"/>
      <c r="AO524" s="59">
        <f t="shared" si="45"/>
        <v>12</v>
      </c>
      <c r="AP524" s="59" t="str">
        <f>VLOOKUP(AO524,Data!J:K,2,0)</f>
        <v>December</v>
      </c>
      <c r="AQ524" s="59">
        <f t="shared" si="46"/>
        <v>4</v>
      </c>
      <c r="AR524" s="60">
        <f t="shared" si="47"/>
        <v>2020</v>
      </c>
      <c r="AS524" s="60" t="str">
        <f>VLOOKUP(AD524,Data!D:E,2,0)</f>
        <v>Papier/Karton</v>
      </c>
      <c r="AT524" s="61">
        <f>IF(X524="TON",IF(OR(LEFT(Z524,2)="TO",LEFT(Y524,2)="HA",Y524="TV ALG TON",Y524="AFVALBEL-TON",Y524="TANKW1-TON"),0,W524*1000),IF(OR(X524="KG",X524="LTR"),IF(OR(LEFT(Y524,2)="R ",LEFT(Y524,2)="HA",LEFT(Y524,2)="VK",LEFT(Z524,2)="TO"),0,W524),IF(X524="M3",VLOOKUP(Z524,Data!A:B,2,0)*W524,IF(AND(OR(X524="KEER",X524="STUK"),OR(LEFT(Y524,2)="LE",LEFT(Y524,2)="EL",LEFT(Y524,2)="LV")),VLOOKUP(Z524,Data!A:B,2,0)*W524,IF(X524="MAAND",IF(LEFT(Z524,2)="AB",IF(OR(LEFT(Y524,3)="AB ",LEFT(Y524,3)="ABW"),0,VLOOKUP(Z524,Data!A:B,2,0)*W524*VLOOKUP(AJ524,Data!G:H,2,0)*((N524-M524+1)/30.4)),0),0)))))</f>
        <v>124.20394736842105</v>
      </c>
      <c r="AU524" s="62">
        <f t="shared" si="48"/>
        <v>48.2</v>
      </c>
      <c r="AV524" s="62">
        <f t="shared" si="49"/>
        <v>0</v>
      </c>
      <c r="AW524" s="47" t="str">
        <f>IFERROR(VLOOKUP(AS524,Data!M:S,2,0),"nee")</f>
        <v>ja</v>
      </c>
      <c r="AX524" s="63">
        <f>IF(facturen[[#This Row],[TNO gecertificeerd]]="nee",0,VLOOKUP(AS524,Data!M:S,3,0)*(AT524/1000))</f>
        <v>18.382184210526315</v>
      </c>
      <c r="AY524" s="63">
        <f>IF(facturen[[#This Row],[TNO gecertificeerd]]="nee",0,VLOOKUP(AS524,Data!M:S,4,0)*AT524)</f>
        <v>98.121118421052643</v>
      </c>
      <c r="AZ524" s="63">
        <f>IF(facturen[[#This Row],[TNO gecertificeerd]]="nee",0,VLOOKUP(AS524,Data!M:S,5,0)*AT524)</f>
        <v>9.9363157894736851</v>
      </c>
      <c r="BA524" s="63">
        <f>IF(facturen[[#This Row],[TNO gecertificeerd]]="nee",0,VLOOKUP(AS524,Data!M:S,6,0)*AT524)</f>
        <v>9.9363157894736851</v>
      </c>
      <c r="BB524" s="63">
        <f>IF(facturen[[#This Row],[TNO gecertificeerd]]="nee",0,VLOOKUP(AS524,Data!M:S,7,0)*AT524)</f>
        <v>6.2101973684210527</v>
      </c>
    </row>
    <row r="525" spans="1:54" x14ac:dyDescent="0.2">
      <c r="A525">
        <v>474431</v>
      </c>
      <c r="B525">
        <v>474501</v>
      </c>
      <c r="C525" t="s">
        <v>213</v>
      </c>
      <c r="D525" t="s">
        <v>257</v>
      </c>
      <c r="E525" t="s">
        <v>56</v>
      </c>
      <c r="F525">
        <v>1</v>
      </c>
      <c r="G525" t="s">
        <v>214</v>
      </c>
      <c r="H525" t="s">
        <v>215</v>
      </c>
      <c r="I525" t="s">
        <v>216</v>
      </c>
      <c r="J525" t="s">
        <v>59</v>
      </c>
      <c r="K525" t="s">
        <v>811</v>
      </c>
      <c r="L525" t="s">
        <v>334</v>
      </c>
      <c r="M525" s="57">
        <v>44197</v>
      </c>
      <c r="N525" s="57">
        <v>44227</v>
      </c>
      <c r="O525" t="s">
        <v>218</v>
      </c>
      <c r="P525">
        <v>707100</v>
      </c>
      <c r="Q525" t="s">
        <v>317</v>
      </c>
      <c r="R525">
        <v>200101</v>
      </c>
      <c r="S525"/>
      <c r="T525" t="s">
        <v>318</v>
      </c>
      <c r="U525"/>
      <c r="V525" t="s">
        <v>127</v>
      </c>
      <c r="W525">
        <v>1</v>
      </c>
      <c r="X525" t="s">
        <v>625</v>
      </c>
      <c r="Y525" t="s">
        <v>749</v>
      </c>
      <c r="Z525" t="s">
        <v>750</v>
      </c>
      <c r="AA525" t="s">
        <v>68</v>
      </c>
      <c r="AB525" t="s">
        <v>69</v>
      </c>
      <c r="AC525" t="s">
        <v>70</v>
      </c>
      <c r="AD525">
        <v>30</v>
      </c>
      <c r="AE525" t="s">
        <v>751</v>
      </c>
      <c r="AF525">
        <v>48.18</v>
      </c>
      <c r="AG525">
        <v>48.18</v>
      </c>
      <c r="AH525">
        <v>1004195045</v>
      </c>
      <c r="AI525">
        <v>800100</v>
      </c>
      <c r="AJ525" t="s">
        <v>629</v>
      </c>
      <c r="AK525" t="s">
        <v>363</v>
      </c>
      <c r="AL525" t="s">
        <v>72</v>
      </c>
      <c r="AM525" t="s">
        <v>73</v>
      </c>
      <c r="AN525" s="1"/>
      <c r="AO525" s="59">
        <f t="shared" si="45"/>
        <v>1</v>
      </c>
      <c r="AP525" s="59" t="str">
        <f>VLOOKUP(AO525,Data!J:K,2,0)</f>
        <v>Januari</v>
      </c>
      <c r="AQ525" s="59">
        <f t="shared" si="46"/>
        <v>1</v>
      </c>
      <c r="AR525" s="60">
        <f t="shared" si="47"/>
        <v>2021</v>
      </c>
      <c r="AS525" s="60" t="str">
        <f>VLOOKUP(AD525,Data!D:E,2,0)</f>
        <v>Papier/Karton</v>
      </c>
      <c r="AT525" s="61">
        <f>IF(X525="TON",IF(OR(LEFT(Z525,2)="TO",LEFT(Y525,2)="HA",Y525="TV ALG TON",Y525="AFVALBEL-TON",Y525="TANKW1-TON"),0,W525*1000),IF(OR(X525="KG",X525="LTR"),IF(OR(LEFT(Y525,2)="R ",LEFT(Y525,2)="HA",LEFT(Y525,2)="VK",LEFT(Z525,2)="TO"),0,W525),IF(X525="M3",VLOOKUP(Z525,Data!A:B,2,0)*W525,IF(AND(OR(X525="KEER",X525="STUK"),OR(LEFT(Y525,2)="LE",LEFT(Y525,2)="EL",LEFT(Y525,2)="LV")),VLOOKUP(Z525,Data!A:B,2,0)*W525,IF(X525="MAAND",IF(LEFT(Z525,2)="AB",IF(OR(LEFT(Y525,3)="AB ",LEFT(Y525,3)="ABW"),0,VLOOKUP(Z525,Data!A:B,2,0)*W525*VLOOKUP(AJ525,Data!G:H,2,0)*((N525-M525+1)/30.4)),0),0)))))</f>
        <v>124.20394736842105</v>
      </c>
      <c r="AU525" s="62">
        <f t="shared" si="48"/>
        <v>48.18</v>
      </c>
      <c r="AV525" s="62">
        <f t="shared" si="49"/>
        <v>0</v>
      </c>
      <c r="AW525" s="47" t="str">
        <f>IFERROR(VLOOKUP(AS525,Data!M:S,2,0),"nee")</f>
        <v>ja</v>
      </c>
      <c r="AX525" s="63">
        <f>IF(facturen[[#This Row],[TNO gecertificeerd]]="nee",0,VLOOKUP(AS525,Data!M:S,3,0)*(AT525/1000))</f>
        <v>18.382184210526315</v>
      </c>
      <c r="AY525" s="63">
        <f>IF(facturen[[#This Row],[TNO gecertificeerd]]="nee",0,VLOOKUP(AS525,Data!M:S,4,0)*AT525)</f>
        <v>98.121118421052643</v>
      </c>
      <c r="AZ525" s="63">
        <f>IF(facturen[[#This Row],[TNO gecertificeerd]]="nee",0,VLOOKUP(AS525,Data!M:S,5,0)*AT525)</f>
        <v>9.9363157894736851</v>
      </c>
      <c r="BA525" s="63">
        <f>IF(facturen[[#This Row],[TNO gecertificeerd]]="nee",0,VLOOKUP(AS525,Data!M:S,6,0)*AT525)</f>
        <v>9.9363157894736851</v>
      </c>
      <c r="BB525" s="63">
        <f>IF(facturen[[#This Row],[TNO gecertificeerd]]="nee",0,VLOOKUP(AS525,Data!M:S,7,0)*AT525)</f>
        <v>6.2101973684210527</v>
      </c>
    </row>
    <row r="526" spans="1:54" x14ac:dyDescent="0.2">
      <c r="A526">
        <v>474431</v>
      </c>
      <c r="B526">
        <v>474501</v>
      </c>
      <c r="C526" t="s">
        <v>213</v>
      </c>
      <c r="D526" t="s">
        <v>257</v>
      </c>
      <c r="E526" t="s">
        <v>56</v>
      </c>
      <c r="F526">
        <v>1</v>
      </c>
      <c r="G526" t="s">
        <v>214</v>
      </c>
      <c r="H526" t="s">
        <v>215</v>
      </c>
      <c r="I526" t="s">
        <v>216</v>
      </c>
      <c r="J526" t="s">
        <v>59</v>
      </c>
      <c r="K526" t="s">
        <v>811</v>
      </c>
      <c r="L526" t="s">
        <v>334</v>
      </c>
      <c r="M526" s="57">
        <v>44228</v>
      </c>
      <c r="N526" s="57">
        <v>44255</v>
      </c>
      <c r="O526" t="s">
        <v>218</v>
      </c>
      <c r="P526">
        <v>707100</v>
      </c>
      <c r="Q526" t="s">
        <v>317</v>
      </c>
      <c r="R526">
        <v>200101</v>
      </c>
      <c r="S526"/>
      <c r="T526" t="s">
        <v>318</v>
      </c>
      <c r="U526"/>
      <c r="V526" t="s">
        <v>127</v>
      </c>
      <c r="W526">
        <v>1</v>
      </c>
      <c r="X526" t="s">
        <v>625</v>
      </c>
      <c r="Y526" t="s">
        <v>749</v>
      </c>
      <c r="Z526" t="s">
        <v>750</v>
      </c>
      <c r="AA526" t="s">
        <v>68</v>
      </c>
      <c r="AB526" t="s">
        <v>69</v>
      </c>
      <c r="AC526" t="s">
        <v>70</v>
      </c>
      <c r="AD526">
        <v>30</v>
      </c>
      <c r="AE526" t="s">
        <v>751</v>
      </c>
      <c r="AF526">
        <v>48.18</v>
      </c>
      <c r="AG526">
        <v>48.18</v>
      </c>
      <c r="AH526">
        <v>1004248111</v>
      </c>
      <c r="AI526">
        <v>800100</v>
      </c>
      <c r="AJ526" t="s">
        <v>629</v>
      </c>
      <c r="AK526" t="s">
        <v>786</v>
      </c>
      <c r="AL526" t="s">
        <v>72</v>
      </c>
      <c r="AM526" t="s">
        <v>73</v>
      </c>
      <c r="AN526" s="1"/>
      <c r="AO526" s="59">
        <f t="shared" si="45"/>
        <v>2</v>
      </c>
      <c r="AP526" s="59" t="str">
        <f>VLOOKUP(AO526,Data!J:K,2,0)</f>
        <v>Februari</v>
      </c>
      <c r="AQ526" s="59">
        <f t="shared" si="46"/>
        <v>1</v>
      </c>
      <c r="AR526" s="60">
        <f t="shared" si="47"/>
        <v>2021</v>
      </c>
      <c r="AS526" s="60" t="str">
        <f>VLOOKUP(AD526,Data!D:E,2,0)</f>
        <v>Papier/Karton</v>
      </c>
      <c r="AT526" s="61">
        <f>IF(X526="TON",IF(OR(LEFT(Z526,2)="TO",LEFT(Y526,2)="HA",Y526="TV ALG TON",Y526="AFVALBEL-TON",Y526="TANKW1-TON"),0,W526*1000),IF(OR(X526="KG",X526="LTR"),IF(OR(LEFT(Y526,2)="R ",LEFT(Y526,2)="HA",LEFT(Y526,2)="VK",LEFT(Z526,2)="TO"),0,W526),IF(X526="M3",VLOOKUP(Z526,Data!A:B,2,0)*W526,IF(AND(OR(X526="KEER",X526="STUK"),OR(LEFT(Y526,2)="LE",LEFT(Y526,2)="EL",LEFT(Y526,2)="LV")),VLOOKUP(Z526,Data!A:B,2,0)*W526,IF(X526="MAAND",IF(LEFT(Z526,2)="AB",IF(OR(LEFT(Y526,3)="AB ",LEFT(Y526,3)="ABW"),0,VLOOKUP(Z526,Data!A:B,2,0)*W526*VLOOKUP(AJ526,Data!G:H,2,0)*((N526-M526+1)/30.4)),0),0)))))</f>
        <v>112.18421052631578</v>
      </c>
      <c r="AU526" s="62">
        <f t="shared" si="48"/>
        <v>48.18</v>
      </c>
      <c r="AV526" s="62">
        <f t="shared" si="49"/>
        <v>0</v>
      </c>
      <c r="AW526" s="47" t="str">
        <f>IFERROR(VLOOKUP(AS526,Data!M:S,2,0),"nee")</f>
        <v>ja</v>
      </c>
      <c r="AX526" s="63">
        <f>IF(facturen[[#This Row],[TNO gecertificeerd]]="nee",0,VLOOKUP(AS526,Data!M:S,3,0)*(AT526/1000))</f>
        <v>16.603263157894734</v>
      </c>
      <c r="AY526" s="63">
        <f>IF(facturen[[#This Row],[TNO gecertificeerd]]="nee",0,VLOOKUP(AS526,Data!M:S,4,0)*AT526)</f>
        <v>88.625526315789472</v>
      </c>
      <c r="AZ526" s="63">
        <f>IF(facturen[[#This Row],[TNO gecertificeerd]]="nee",0,VLOOKUP(AS526,Data!M:S,5,0)*AT526)</f>
        <v>8.974736842105262</v>
      </c>
      <c r="BA526" s="63">
        <f>IF(facturen[[#This Row],[TNO gecertificeerd]]="nee",0,VLOOKUP(AS526,Data!M:S,6,0)*AT526)</f>
        <v>8.974736842105262</v>
      </c>
      <c r="BB526" s="63">
        <f>IF(facturen[[#This Row],[TNO gecertificeerd]]="nee",0,VLOOKUP(AS526,Data!M:S,7,0)*AT526)</f>
        <v>5.6092105263157892</v>
      </c>
    </row>
    <row r="527" spans="1:54" x14ac:dyDescent="0.2">
      <c r="A527">
        <v>474431</v>
      </c>
      <c r="B527">
        <v>474501</v>
      </c>
      <c r="C527" t="s">
        <v>213</v>
      </c>
      <c r="D527" t="s">
        <v>257</v>
      </c>
      <c r="E527" t="s">
        <v>56</v>
      </c>
      <c r="F527">
        <v>1</v>
      </c>
      <c r="G527" t="s">
        <v>214</v>
      </c>
      <c r="H527" t="s">
        <v>215</v>
      </c>
      <c r="I527" t="s">
        <v>216</v>
      </c>
      <c r="J527" t="s">
        <v>59</v>
      </c>
      <c r="K527" t="s">
        <v>811</v>
      </c>
      <c r="L527" t="s">
        <v>334</v>
      </c>
      <c r="M527" s="57">
        <v>44256</v>
      </c>
      <c r="N527" s="57">
        <v>44286</v>
      </c>
      <c r="O527" t="s">
        <v>218</v>
      </c>
      <c r="P527">
        <v>707100</v>
      </c>
      <c r="Q527" t="s">
        <v>317</v>
      </c>
      <c r="R527">
        <v>200101</v>
      </c>
      <c r="S527"/>
      <c r="T527" t="s">
        <v>318</v>
      </c>
      <c r="U527"/>
      <c r="V527" t="s">
        <v>127</v>
      </c>
      <c r="W527">
        <v>1</v>
      </c>
      <c r="X527" t="s">
        <v>625</v>
      </c>
      <c r="Y527" t="s">
        <v>749</v>
      </c>
      <c r="Z527" t="s">
        <v>750</v>
      </c>
      <c r="AA527" t="s">
        <v>68</v>
      </c>
      <c r="AB527" t="s">
        <v>69</v>
      </c>
      <c r="AC527" t="s">
        <v>70</v>
      </c>
      <c r="AD527">
        <v>30</v>
      </c>
      <c r="AE527" t="s">
        <v>751</v>
      </c>
      <c r="AF527">
        <v>48.18</v>
      </c>
      <c r="AG527">
        <v>48.18</v>
      </c>
      <c r="AH527">
        <v>1004318104</v>
      </c>
      <c r="AI527">
        <v>800100</v>
      </c>
      <c r="AJ527" t="s">
        <v>629</v>
      </c>
      <c r="AK527" t="s">
        <v>787</v>
      </c>
      <c r="AL527" t="s">
        <v>72</v>
      </c>
      <c r="AM527" t="s">
        <v>73</v>
      </c>
      <c r="AN527" s="1"/>
      <c r="AO527" s="59">
        <f t="shared" si="45"/>
        <v>3</v>
      </c>
      <c r="AP527" s="59" t="str">
        <f>VLOOKUP(AO527,Data!J:K,2,0)</f>
        <v>Maart</v>
      </c>
      <c r="AQ527" s="59">
        <f t="shared" si="46"/>
        <v>1</v>
      </c>
      <c r="AR527" s="60">
        <f t="shared" si="47"/>
        <v>2021</v>
      </c>
      <c r="AS527" s="60" t="str">
        <f>VLOOKUP(AD527,Data!D:E,2,0)</f>
        <v>Papier/Karton</v>
      </c>
      <c r="AT527" s="61">
        <f>IF(X527="TON",IF(OR(LEFT(Z527,2)="TO",LEFT(Y527,2)="HA",Y527="TV ALG TON",Y527="AFVALBEL-TON",Y527="TANKW1-TON"),0,W527*1000),IF(OR(X527="KG",X527="LTR"),IF(OR(LEFT(Y527,2)="R ",LEFT(Y527,2)="HA",LEFT(Y527,2)="VK",LEFT(Z527,2)="TO"),0,W527),IF(X527="M3",VLOOKUP(Z527,Data!A:B,2,0)*W527,IF(AND(OR(X527="KEER",X527="STUK"),OR(LEFT(Y527,2)="LE",LEFT(Y527,2)="EL",LEFT(Y527,2)="LV")),VLOOKUP(Z527,Data!A:B,2,0)*W527,IF(X527="MAAND",IF(LEFT(Z527,2)="AB",IF(OR(LEFT(Y527,3)="AB ",LEFT(Y527,3)="ABW"),0,VLOOKUP(Z527,Data!A:B,2,0)*W527*VLOOKUP(AJ527,Data!G:H,2,0)*((N527-M527+1)/30.4)),0),0)))))</f>
        <v>124.20394736842105</v>
      </c>
      <c r="AU527" s="62">
        <f t="shared" si="48"/>
        <v>48.18</v>
      </c>
      <c r="AV527" s="62">
        <f t="shared" si="49"/>
        <v>0</v>
      </c>
      <c r="AW527" s="47" t="str">
        <f>IFERROR(VLOOKUP(AS527,Data!M:S,2,0),"nee")</f>
        <v>ja</v>
      </c>
      <c r="AX527" s="63">
        <f>IF(facturen[[#This Row],[TNO gecertificeerd]]="nee",0,VLOOKUP(AS527,Data!M:S,3,0)*(AT527/1000))</f>
        <v>18.382184210526315</v>
      </c>
      <c r="AY527" s="63">
        <f>IF(facturen[[#This Row],[TNO gecertificeerd]]="nee",0,VLOOKUP(AS527,Data!M:S,4,0)*AT527)</f>
        <v>98.121118421052643</v>
      </c>
      <c r="AZ527" s="63">
        <f>IF(facturen[[#This Row],[TNO gecertificeerd]]="nee",0,VLOOKUP(AS527,Data!M:S,5,0)*AT527)</f>
        <v>9.9363157894736851</v>
      </c>
      <c r="BA527" s="63">
        <f>IF(facturen[[#This Row],[TNO gecertificeerd]]="nee",0,VLOOKUP(AS527,Data!M:S,6,0)*AT527)</f>
        <v>9.9363157894736851</v>
      </c>
      <c r="BB527" s="63">
        <f>IF(facturen[[#This Row],[TNO gecertificeerd]]="nee",0,VLOOKUP(AS527,Data!M:S,7,0)*AT527)</f>
        <v>6.2101973684210527</v>
      </c>
    </row>
    <row r="528" spans="1:54" x14ac:dyDescent="0.2">
      <c r="A528">
        <v>474431</v>
      </c>
      <c r="B528">
        <v>474501</v>
      </c>
      <c r="C528" t="s">
        <v>213</v>
      </c>
      <c r="D528" t="s">
        <v>257</v>
      </c>
      <c r="E528" t="s">
        <v>56</v>
      </c>
      <c r="F528">
        <v>1</v>
      </c>
      <c r="G528" t="s">
        <v>214</v>
      </c>
      <c r="H528" t="s">
        <v>215</v>
      </c>
      <c r="I528" t="s">
        <v>216</v>
      </c>
      <c r="J528" t="s">
        <v>59</v>
      </c>
      <c r="K528" t="s">
        <v>811</v>
      </c>
      <c r="L528" t="s">
        <v>334</v>
      </c>
      <c r="M528" s="57">
        <v>44287</v>
      </c>
      <c r="N528" s="57">
        <v>44316</v>
      </c>
      <c r="O528" t="s">
        <v>218</v>
      </c>
      <c r="P528">
        <v>707100</v>
      </c>
      <c r="Q528" t="s">
        <v>317</v>
      </c>
      <c r="R528">
        <v>200101</v>
      </c>
      <c r="S528"/>
      <c r="T528" t="s">
        <v>318</v>
      </c>
      <c r="U528"/>
      <c r="V528" t="s">
        <v>127</v>
      </c>
      <c r="W528">
        <v>1</v>
      </c>
      <c r="X528" t="s">
        <v>625</v>
      </c>
      <c r="Y528" t="s">
        <v>749</v>
      </c>
      <c r="Z528" t="s">
        <v>750</v>
      </c>
      <c r="AA528" t="s">
        <v>68</v>
      </c>
      <c r="AB528" t="s">
        <v>69</v>
      </c>
      <c r="AC528" t="s">
        <v>70</v>
      </c>
      <c r="AD528">
        <v>30</v>
      </c>
      <c r="AE528" t="s">
        <v>751</v>
      </c>
      <c r="AF528">
        <v>48.18</v>
      </c>
      <c r="AG528">
        <v>48.18</v>
      </c>
      <c r="AH528">
        <v>1004429006</v>
      </c>
      <c r="AI528">
        <v>800100</v>
      </c>
      <c r="AJ528" t="s">
        <v>629</v>
      </c>
      <c r="AK528" t="s">
        <v>788</v>
      </c>
      <c r="AL528" t="s">
        <v>72</v>
      </c>
      <c r="AM528" t="s">
        <v>73</v>
      </c>
      <c r="AN528" s="1"/>
      <c r="AO528" s="59">
        <f t="shared" si="45"/>
        <v>4</v>
      </c>
      <c r="AP528" s="59" t="str">
        <f>VLOOKUP(AO528,Data!J:K,2,0)</f>
        <v>April</v>
      </c>
      <c r="AQ528" s="59">
        <f t="shared" si="46"/>
        <v>2</v>
      </c>
      <c r="AR528" s="60">
        <f t="shared" si="47"/>
        <v>2021</v>
      </c>
      <c r="AS528" s="60" t="str">
        <f>VLOOKUP(AD528,Data!D:E,2,0)</f>
        <v>Papier/Karton</v>
      </c>
      <c r="AT528" s="61">
        <f>IF(X528="TON",IF(OR(LEFT(Z528,2)="TO",LEFT(Y528,2)="HA",Y528="TV ALG TON",Y528="AFVALBEL-TON",Y528="TANKW1-TON"),0,W528*1000),IF(OR(X528="KG",X528="LTR"),IF(OR(LEFT(Y528,2)="R ",LEFT(Y528,2)="HA",LEFT(Y528,2)="VK",LEFT(Z528,2)="TO"),0,W528),IF(X528="M3",VLOOKUP(Z528,Data!A:B,2,0)*W528,IF(AND(OR(X528="KEER",X528="STUK"),OR(LEFT(Y528,2)="LE",LEFT(Y528,2)="EL",LEFT(Y528,2)="LV")),VLOOKUP(Z528,Data!A:B,2,0)*W528,IF(X528="MAAND",IF(LEFT(Z528,2)="AB",IF(OR(LEFT(Y528,3)="AB ",LEFT(Y528,3)="ABW"),0,VLOOKUP(Z528,Data!A:B,2,0)*W528*VLOOKUP(AJ528,Data!G:H,2,0)*((N528-M528+1)/30.4)),0),0)))))</f>
        <v>120.19736842105263</v>
      </c>
      <c r="AU528" s="62">
        <f t="shared" si="48"/>
        <v>48.18</v>
      </c>
      <c r="AV528" s="62">
        <f t="shared" si="49"/>
        <v>0</v>
      </c>
      <c r="AW528" s="47" t="str">
        <f>IFERROR(VLOOKUP(AS528,Data!M:S,2,0),"nee")</f>
        <v>ja</v>
      </c>
      <c r="AX528" s="63">
        <f>IF(facturen[[#This Row],[TNO gecertificeerd]]="nee",0,VLOOKUP(AS528,Data!M:S,3,0)*(AT528/1000))</f>
        <v>17.789210526315792</v>
      </c>
      <c r="AY528" s="63">
        <f>IF(facturen[[#This Row],[TNO gecertificeerd]]="nee",0,VLOOKUP(AS528,Data!M:S,4,0)*AT528)</f>
        <v>94.955921052631581</v>
      </c>
      <c r="AZ528" s="63">
        <f>IF(facturen[[#This Row],[TNO gecertificeerd]]="nee",0,VLOOKUP(AS528,Data!M:S,5,0)*AT528)</f>
        <v>9.6157894736842113</v>
      </c>
      <c r="BA528" s="63">
        <f>IF(facturen[[#This Row],[TNO gecertificeerd]]="nee",0,VLOOKUP(AS528,Data!M:S,6,0)*AT528)</f>
        <v>9.6157894736842113</v>
      </c>
      <c r="BB528" s="63">
        <f>IF(facturen[[#This Row],[TNO gecertificeerd]]="nee",0,VLOOKUP(AS528,Data!M:S,7,0)*AT528)</f>
        <v>6.0098684210526319</v>
      </c>
    </row>
    <row r="529" spans="1:54" x14ac:dyDescent="0.2">
      <c r="A529">
        <v>474431</v>
      </c>
      <c r="B529">
        <v>474501</v>
      </c>
      <c r="C529" t="s">
        <v>213</v>
      </c>
      <c r="D529" t="s">
        <v>257</v>
      </c>
      <c r="E529" t="s">
        <v>56</v>
      </c>
      <c r="F529">
        <v>1</v>
      </c>
      <c r="G529" t="s">
        <v>214</v>
      </c>
      <c r="H529" t="s">
        <v>215</v>
      </c>
      <c r="I529" t="s">
        <v>216</v>
      </c>
      <c r="J529" t="s">
        <v>59</v>
      </c>
      <c r="K529" t="s">
        <v>811</v>
      </c>
      <c r="L529" t="s">
        <v>334</v>
      </c>
      <c r="M529" s="57">
        <v>44317</v>
      </c>
      <c r="N529" s="57">
        <v>44347</v>
      </c>
      <c r="O529" t="s">
        <v>218</v>
      </c>
      <c r="P529">
        <v>707100</v>
      </c>
      <c r="Q529" t="s">
        <v>317</v>
      </c>
      <c r="R529">
        <v>200101</v>
      </c>
      <c r="S529"/>
      <c r="T529" t="s">
        <v>318</v>
      </c>
      <c r="U529"/>
      <c r="V529" t="s">
        <v>127</v>
      </c>
      <c r="W529">
        <v>1</v>
      </c>
      <c r="X529" t="s">
        <v>625</v>
      </c>
      <c r="Y529" t="s">
        <v>749</v>
      </c>
      <c r="Z529" t="s">
        <v>750</v>
      </c>
      <c r="AA529" t="s">
        <v>68</v>
      </c>
      <c r="AB529" t="s">
        <v>69</v>
      </c>
      <c r="AC529" t="s">
        <v>70</v>
      </c>
      <c r="AD529">
        <v>30</v>
      </c>
      <c r="AE529" t="s">
        <v>751</v>
      </c>
      <c r="AF529">
        <v>48.18</v>
      </c>
      <c r="AG529">
        <v>48.18</v>
      </c>
      <c r="AH529">
        <v>1004493829</v>
      </c>
      <c r="AI529">
        <v>800100</v>
      </c>
      <c r="AJ529" t="s">
        <v>629</v>
      </c>
      <c r="AK529" t="s">
        <v>789</v>
      </c>
      <c r="AL529" t="s">
        <v>72</v>
      </c>
      <c r="AM529" t="s">
        <v>73</v>
      </c>
      <c r="AN529" s="1"/>
      <c r="AO529" s="59">
        <f t="shared" si="45"/>
        <v>5</v>
      </c>
      <c r="AP529" s="59" t="str">
        <f>VLOOKUP(AO529,Data!J:K,2,0)</f>
        <v>Mei</v>
      </c>
      <c r="AQ529" s="59">
        <f t="shared" si="46"/>
        <v>2</v>
      </c>
      <c r="AR529" s="60">
        <f t="shared" si="47"/>
        <v>2021</v>
      </c>
      <c r="AS529" s="60" t="str">
        <f>VLOOKUP(AD529,Data!D:E,2,0)</f>
        <v>Papier/Karton</v>
      </c>
      <c r="AT529" s="61">
        <f>IF(X529="TON",IF(OR(LEFT(Z529,2)="TO",LEFT(Y529,2)="HA",Y529="TV ALG TON",Y529="AFVALBEL-TON",Y529="TANKW1-TON"),0,W529*1000),IF(OR(X529="KG",X529="LTR"),IF(OR(LEFT(Y529,2)="R ",LEFT(Y529,2)="HA",LEFT(Y529,2)="VK",LEFT(Z529,2)="TO"),0,W529),IF(X529="M3",VLOOKUP(Z529,Data!A:B,2,0)*W529,IF(AND(OR(X529="KEER",X529="STUK"),OR(LEFT(Y529,2)="LE",LEFT(Y529,2)="EL",LEFT(Y529,2)="LV")),VLOOKUP(Z529,Data!A:B,2,0)*W529,IF(X529="MAAND",IF(LEFT(Z529,2)="AB",IF(OR(LEFT(Y529,3)="AB ",LEFT(Y529,3)="ABW"),0,VLOOKUP(Z529,Data!A:B,2,0)*W529*VLOOKUP(AJ529,Data!G:H,2,0)*((N529-M529+1)/30.4)),0),0)))))</f>
        <v>124.20394736842105</v>
      </c>
      <c r="AU529" s="62">
        <f t="shared" si="48"/>
        <v>48.18</v>
      </c>
      <c r="AV529" s="62">
        <f t="shared" si="49"/>
        <v>0</v>
      </c>
      <c r="AW529" s="47" t="str">
        <f>IFERROR(VLOOKUP(AS529,Data!M:S,2,0),"nee")</f>
        <v>ja</v>
      </c>
      <c r="AX529" s="63">
        <f>IF(facturen[[#This Row],[TNO gecertificeerd]]="nee",0,VLOOKUP(AS529,Data!M:S,3,0)*(AT529/1000))</f>
        <v>18.382184210526315</v>
      </c>
      <c r="AY529" s="63">
        <f>IF(facturen[[#This Row],[TNO gecertificeerd]]="nee",0,VLOOKUP(AS529,Data!M:S,4,0)*AT529)</f>
        <v>98.121118421052643</v>
      </c>
      <c r="AZ529" s="63">
        <f>IF(facturen[[#This Row],[TNO gecertificeerd]]="nee",0,VLOOKUP(AS529,Data!M:S,5,0)*AT529)</f>
        <v>9.9363157894736851</v>
      </c>
      <c r="BA529" s="63">
        <f>IF(facturen[[#This Row],[TNO gecertificeerd]]="nee",0,VLOOKUP(AS529,Data!M:S,6,0)*AT529)</f>
        <v>9.9363157894736851</v>
      </c>
      <c r="BB529" s="63">
        <f>IF(facturen[[#This Row],[TNO gecertificeerd]]="nee",0,VLOOKUP(AS529,Data!M:S,7,0)*AT529)</f>
        <v>6.2101973684210527</v>
      </c>
    </row>
    <row r="530" spans="1:54" x14ac:dyDescent="0.2">
      <c r="A530">
        <v>474431</v>
      </c>
      <c r="B530">
        <v>474501</v>
      </c>
      <c r="C530" t="s">
        <v>213</v>
      </c>
      <c r="D530" t="s">
        <v>257</v>
      </c>
      <c r="E530" t="s">
        <v>56</v>
      </c>
      <c r="F530">
        <v>1</v>
      </c>
      <c r="G530" t="s">
        <v>214</v>
      </c>
      <c r="H530" t="s">
        <v>215</v>
      </c>
      <c r="I530" t="s">
        <v>216</v>
      </c>
      <c r="J530" t="s">
        <v>59</v>
      </c>
      <c r="K530" t="s">
        <v>811</v>
      </c>
      <c r="L530" t="s">
        <v>334</v>
      </c>
      <c r="M530" s="57">
        <v>44348</v>
      </c>
      <c r="N530" s="57">
        <v>44377</v>
      </c>
      <c r="O530" t="s">
        <v>218</v>
      </c>
      <c r="P530">
        <v>707100</v>
      </c>
      <c r="Q530" t="s">
        <v>317</v>
      </c>
      <c r="R530">
        <v>200101</v>
      </c>
      <c r="S530"/>
      <c r="T530" t="s">
        <v>318</v>
      </c>
      <c r="U530"/>
      <c r="V530" t="s">
        <v>127</v>
      </c>
      <c r="W530">
        <v>1</v>
      </c>
      <c r="X530" t="s">
        <v>625</v>
      </c>
      <c r="Y530" t="s">
        <v>749</v>
      </c>
      <c r="Z530" t="s">
        <v>750</v>
      </c>
      <c r="AA530" t="s">
        <v>68</v>
      </c>
      <c r="AB530" t="s">
        <v>69</v>
      </c>
      <c r="AC530" t="s">
        <v>70</v>
      </c>
      <c r="AD530">
        <v>30</v>
      </c>
      <c r="AE530" t="s">
        <v>751</v>
      </c>
      <c r="AF530">
        <v>48.18</v>
      </c>
      <c r="AG530">
        <v>48.18</v>
      </c>
      <c r="AH530">
        <v>1004542502</v>
      </c>
      <c r="AI530">
        <v>800100</v>
      </c>
      <c r="AJ530" t="s">
        <v>629</v>
      </c>
      <c r="AK530" t="s">
        <v>790</v>
      </c>
      <c r="AL530" t="s">
        <v>72</v>
      </c>
      <c r="AM530" t="s">
        <v>73</v>
      </c>
      <c r="AN530" s="1"/>
      <c r="AO530" s="59">
        <f t="shared" si="45"/>
        <v>6</v>
      </c>
      <c r="AP530" s="59" t="str">
        <f>VLOOKUP(AO530,Data!J:K,2,0)</f>
        <v>Juni</v>
      </c>
      <c r="AQ530" s="59">
        <f t="shared" si="46"/>
        <v>2</v>
      </c>
      <c r="AR530" s="60">
        <f t="shared" si="47"/>
        <v>2021</v>
      </c>
      <c r="AS530" s="60" t="str">
        <f>VLOOKUP(AD530,Data!D:E,2,0)</f>
        <v>Papier/Karton</v>
      </c>
      <c r="AT530" s="61">
        <f>IF(X530="TON",IF(OR(LEFT(Z530,2)="TO",LEFT(Y530,2)="HA",Y530="TV ALG TON",Y530="AFVALBEL-TON",Y530="TANKW1-TON"),0,W530*1000),IF(OR(X530="KG",X530="LTR"),IF(OR(LEFT(Y530,2)="R ",LEFT(Y530,2)="HA",LEFT(Y530,2)="VK",LEFT(Z530,2)="TO"),0,W530),IF(X530="M3",VLOOKUP(Z530,Data!A:B,2,0)*W530,IF(AND(OR(X530="KEER",X530="STUK"),OR(LEFT(Y530,2)="LE",LEFT(Y530,2)="EL",LEFT(Y530,2)="LV")),VLOOKUP(Z530,Data!A:B,2,0)*W530,IF(X530="MAAND",IF(LEFT(Z530,2)="AB",IF(OR(LEFT(Y530,3)="AB ",LEFT(Y530,3)="ABW"),0,VLOOKUP(Z530,Data!A:B,2,0)*W530*VLOOKUP(AJ530,Data!G:H,2,0)*((N530-M530+1)/30.4)),0),0)))))</f>
        <v>120.19736842105263</v>
      </c>
      <c r="AU530" s="62">
        <f t="shared" si="48"/>
        <v>48.18</v>
      </c>
      <c r="AV530" s="62">
        <f t="shared" si="49"/>
        <v>0</v>
      </c>
      <c r="AW530" s="47" t="str">
        <f>IFERROR(VLOOKUP(AS530,Data!M:S,2,0),"nee")</f>
        <v>ja</v>
      </c>
      <c r="AX530" s="63">
        <f>IF(facturen[[#This Row],[TNO gecertificeerd]]="nee",0,VLOOKUP(AS530,Data!M:S,3,0)*(AT530/1000))</f>
        <v>17.789210526315792</v>
      </c>
      <c r="AY530" s="63">
        <f>IF(facturen[[#This Row],[TNO gecertificeerd]]="nee",0,VLOOKUP(AS530,Data!M:S,4,0)*AT530)</f>
        <v>94.955921052631581</v>
      </c>
      <c r="AZ530" s="63">
        <f>IF(facturen[[#This Row],[TNO gecertificeerd]]="nee",0,VLOOKUP(AS530,Data!M:S,5,0)*AT530)</f>
        <v>9.6157894736842113</v>
      </c>
      <c r="BA530" s="63">
        <f>IF(facturen[[#This Row],[TNO gecertificeerd]]="nee",0,VLOOKUP(AS530,Data!M:S,6,0)*AT530)</f>
        <v>9.6157894736842113</v>
      </c>
      <c r="BB530" s="63">
        <f>IF(facturen[[#This Row],[TNO gecertificeerd]]="nee",0,VLOOKUP(AS530,Data!M:S,7,0)*AT530)</f>
        <v>6.0098684210526319</v>
      </c>
    </row>
    <row r="531" spans="1:54" x14ac:dyDescent="0.2">
      <c r="A531">
        <v>474431</v>
      </c>
      <c r="B531">
        <v>474501</v>
      </c>
      <c r="C531" t="s">
        <v>213</v>
      </c>
      <c r="D531" t="s">
        <v>257</v>
      </c>
      <c r="E531" t="s">
        <v>56</v>
      </c>
      <c r="F531">
        <v>1</v>
      </c>
      <c r="G531" t="s">
        <v>214</v>
      </c>
      <c r="H531" t="s">
        <v>215</v>
      </c>
      <c r="I531" t="s">
        <v>216</v>
      </c>
      <c r="J531" t="s">
        <v>59</v>
      </c>
      <c r="K531" t="s">
        <v>811</v>
      </c>
      <c r="L531" t="s">
        <v>334</v>
      </c>
      <c r="M531" s="57">
        <v>44378</v>
      </c>
      <c r="N531" s="57">
        <v>44408</v>
      </c>
      <c r="O531" t="s">
        <v>218</v>
      </c>
      <c r="P531">
        <v>707100</v>
      </c>
      <c r="Q531" t="s">
        <v>317</v>
      </c>
      <c r="R531">
        <v>200101</v>
      </c>
      <c r="S531"/>
      <c r="T531" t="s">
        <v>318</v>
      </c>
      <c r="U531"/>
      <c r="V531" t="s">
        <v>127</v>
      </c>
      <c r="W531">
        <v>1</v>
      </c>
      <c r="X531" t="s">
        <v>625</v>
      </c>
      <c r="Y531" t="s">
        <v>749</v>
      </c>
      <c r="Z531" t="s">
        <v>750</v>
      </c>
      <c r="AA531" t="s">
        <v>68</v>
      </c>
      <c r="AB531" t="s">
        <v>69</v>
      </c>
      <c r="AC531" t="s">
        <v>70</v>
      </c>
      <c r="AD531">
        <v>30</v>
      </c>
      <c r="AE531" t="s">
        <v>751</v>
      </c>
      <c r="AF531">
        <v>48.18</v>
      </c>
      <c r="AG531">
        <v>48.18</v>
      </c>
      <c r="AH531">
        <v>1004659075</v>
      </c>
      <c r="AI531">
        <v>800100</v>
      </c>
      <c r="AJ531" t="s">
        <v>629</v>
      </c>
      <c r="AK531" t="s">
        <v>791</v>
      </c>
      <c r="AL531" t="s">
        <v>72</v>
      </c>
      <c r="AM531" t="s">
        <v>73</v>
      </c>
      <c r="AN531" s="1"/>
      <c r="AO531" s="59">
        <f t="shared" si="45"/>
        <v>7</v>
      </c>
      <c r="AP531" s="59" t="str">
        <f>VLOOKUP(AO531,Data!J:K,2,0)</f>
        <v>Juli</v>
      </c>
      <c r="AQ531" s="59">
        <f t="shared" si="46"/>
        <v>3</v>
      </c>
      <c r="AR531" s="60">
        <f t="shared" si="47"/>
        <v>2021</v>
      </c>
      <c r="AS531" s="60" t="str">
        <f>VLOOKUP(AD531,Data!D:E,2,0)</f>
        <v>Papier/Karton</v>
      </c>
      <c r="AT531" s="61">
        <f>IF(X531="TON",IF(OR(LEFT(Z531,2)="TO",LEFT(Y531,2)="HA",Y531="TV ALG TON",Y531="AFVALBEL-TON",Y531="TANKW1-TON"),0,W531*1000),IF(OR(X531="KG",X531="LTR"),IF(OR(LEFT(Y531,2)="R ",LEFT(Y531,2)="HA",LEFT(Y531,2)="VK",LEFT(Z531,2)="TO"),0,W531),IF(X531="M3",VLOOKUP(Z531,Data!A:B,2,0)*W531,IF(AND(OR(X531="KEER",X531="STUK"),OR(LEFT(Y531,2)="LE",LEFT(Y531,2)="EL",LEFT(Y531,2)="LV")),VLOOKUP(Z531,Data!A:B,2,0)*W531,IF(X531="MAAND",IF(LEFT(Z531,2)="AB",IF(OR(LEFT(Y531,3)="AB ",LEFT(Y531,3)="ABW"),0,VLOOKUP(Z531,Data!A:B,2,0)*W531*VLOOKUP(AJ531,Data!G:H,2,0)*((N531-M531+1)/30.4)),0),0)))))</f>
        <v>124.20394736842105</v>
      </c>
      <c r="AU531" s="62">
        <f t="shared" si="48"/>
        <v>48.18</v>
      </c>
      <c r="AV531" s="62">
        <f t="shared" si="49"/>
        <v>0</v>
      </c>
      <c r="AW531" s="47" t="str">
        <f>IFERROR(VLOOKUP(AS531,Data!M:S,2,0),"nee")</f>
        <v>ja</v>
      </c>
      <c r="AX531" s="63">
        <f>IF(facturen[[#This Row],[TNO gecertificeerd]]="nee",0,VLOOKUP(AS531,Data!M:S,3,0)*(AT531/1000))</f>
        <v>18.382184210526315</v>
      </c>
      <c r="AY531" s="63">
        <f>IF(facturen[[#This Row],[TNO gecertificeerd]]="nee",0,VLOOKUP(AS531,Data!M:S,4,0)*AT531)</f>
        <v>98.121118421052643</v>
      </c>
      <c r="AZ531" s="63">
        <f>IF(facturen[[#This Row],[TNO gecertificeerd]]="nee",0,VLOOKUP(AS531,Data!M:S,5,0)*AT531)</f>
        <v>9.9363157894736851</v>
      </c>
      <c r="BA531" s="63">
        <f>IF(facturen[[#This Row],[TNO gecertificeerd]]="nee",0,VLOOKUP(AS531,Data!M:S,6,0)*AT531)</f>
        <v>9.9363157894736851</v>
      </c>
      <c r="BB531" s="63">
        <f>IF(facturen[[#This Row],[TNO gecertificeerd]]="nee",0,VLOOKUP(AS531,Data!M:S,7,0)*AT531)</f>
        <v>6.2101973684210527</v>
      </c>
    </row>
    <row r="532" spans="1:54" x14ac:dyDescent="0.2">
      <c r="A532">
        <v>474431</v>
      </c>
      <c r="B532">
        <v>474501</v>
      </c>
      <c r="C532" t="s">
        <v>213</v>
      </c>
      <c r="D532" t="s">
        <v>257</v>
      </c>
      <c r="E532" t="s">
        <v>56</v>
      </c>
      <c r="F532">
        <v>1</v>
      </c>
      <c r="G532" t="s">
        <v>214</v>
      </c>
      <c r="H532" t="s">
        <v>215</v>
      </c>
      <c r="I532" t="s">
        <v>216</v>
      </c>
      <c r="J532" t="s">
        <v>59</v>
      </c>
      <c r="K532" t="s">
        <v>811</v>
      </c>
      <c r="L532" t="s">
        <v>334</v>
      </c>
      <c r="M532" s="57">
        <v>44409</v>
      </c>
      <c r="N532" s="57">
        <v>44439</v>
      </c>
      <c r="O532" t="s">
        <v>218</v>
      </c>
      <c r="P532">
        <v>707100</v>
      </c>
      <c r="Q532" t="s">
        <v>317</v>
      </c>
      <c r="R532">
        <v>200101</v>
      </c>
      <c r="S532"/>
      <c r="T532" t="s">
        <v>318</v>
      </c>
      <c r="U532"/>
      <c r="V532" t="s">
        <v>127</v>
      </c>
      <c r="W532">
        <v>1</v>
      </c>
      <c r="X532" t="s">
        <v>625</v>
      </c>
      <c r="Y532" t="s">
        <v>749</v>
      </c>
      <c r="Z532" t="s">
        <v>750</v>
      </c>
      <c r="AA532" t="s">
        <v>68</v>
      </c>
      <c r="AB532" t="s">
        <v>69</v>
      </c>
      <c r="AC532" t="s">
        <v>70</v>
      </c>
      <c r="AD532">
        <v>30</v>
      </c>
      <c r="AE532" t="s">
        <v>751</v>
      </c>
      <c r="AF532">
        <v>48.18</v>
      </c>
      <c r="AG532">
        <v>48.18</v>
      </c>
      <c r="AH532">
        <v>1004731850</v>
      </c>
      <c r="AI532">
        <v>800100</v>
      </c>
      <c r="AJ532" t="s">
        <v>629</v>
      </c>
      <c r="AK532" t="s">
        <v>792</v>
      </c>
      <c r="AL532" t="s">
        <v>72</v>
      </c>
      <c r="AM532" t="s">
        <v>73</v>
      </c>
      <c r="AN532" s="1"/>
      <c r="AO532" s="59">
        <f t="shared" si="45"/>
        <v>8</v>
      </c>
      <c r="AP532" s="59" t="str">
        <f>VLOOKUP(AO532,Data!J:K,2,0)</f>
        <v>Augustus</v>
      </c>
      <c r="AQ532" s="59">
        <f t="shared" si="46"/>
        <v>3</v>
      </c>
      <c r="AR532" s="60">
        <f t="shared" si="47"/>
        <v>2021</v>
      </c>
      <c r="AS532" s="60" t="str">
        <f>VLOOKUP(AD532,Data!D:E,2,0)</f>
        <v>Papier/Karton</v>
      </c>
      <c r="AT532" s="61">
        <f>IF(X532="TON",IF(OR(LEFT(Z532,2)="TO",LEFT(Y532,2)="HA",Y532="TV ALG TON",Y532="AFVALBEL-TON",Y532="TANKW1-TON"),0,W532*1000),IF(OR(X532="KG",X532="LTR"),IF(OR(LEFT(Y532,2)="R ",LEFT(Y532,2)="HA",LEFT(Y532,2)="VK",LEFT(Z532,2)="TO"),0,W532),IF(X532="M3",VLOOKUP(Z532,Data!A:B,2,0)*W532,IF(AND(OR(X532="KEER",X532="STUK"),OR(LEFT(Y532,2)="LE",LEFT(Y532,2)="EL",LEFT(Y532,2)="LV")),VLOOKUP(Z532,Data!A:B,2,0)*W532,IF(X532="MAAND",IF(LEFT(Z532,2)="AB",IF(OR(LEFT(Y532,3)="AB ",LEFT(Y532,3)="ABW"),0,VLOOKUP(Z532,Data!A:B,2,0)*W532*VLOOKUP(AJ532,Data!G:H,2,0)*((N532-M532+1)/30.4)),0),0)))))</f>
        <v>124.20394736842105</v>
      </c>
      <c r="AU532" s="62">
        <f t="shared" si="48"/>
        <v>48.18</v>
      </c>
      <c r="AV532" s="62">
        <f t="shared" si="49"/>
        <v>0</v>
      </c>
      <c r="AW532" s="47" t="str">
        <f>IFERROR(VLOOKUP(AS532,Data!M:S,2,0),"nee")</f>
        <v>ja</v>
      </c>
      <c r="AX532" s="63">
        <f>IF(facturen[[#This Row],[TNO gecertificeerd]]="nee",0,VLOOKUP(AS532,Data!M:S,3,0)*(AT532/1000))</f>
        <v>18.382184210526315</v>
      </c>
      <c r="AY532" s="63">
        <f>IF(facturen[[#This Row],[TNO gecertificeerd]]="nee",0,VLOOKUP(AS532,Data!M:S,4,0)*AT532)</f>
        <v>98.121118421052643</v>
      </c>
      <c r="AZ532" s="63">
        <f>IF(facturen[[#This Row],[TNO gecertificeerd]]="nee",0,VLOOKUP(AS532,Data!M:S,5,0)*AT532)</f>
        <v>9.9363157894736851</v>
      </c>
      <c r="BA532" s="63">
        <f>IF(facturen[[#This Row],[TNO gecertificeerd]]="nee",0,VLOOKUP(AS532,Data!M:S,6,0)*AT532)</f>
        <v>9.9363157894736851</v>
      </c>
      <c r="BB532" s="63">
        <f>IF(facturen[[#This Row],[TNO gecertificeerd]]="nee",0,VLOOKUP(AS532,Data!M:S,7,0)*AT532)</f>
        <v>6.2101973684210527</v>
      </c>
    </row>
    <row r="533" spans="1:54" x14ac:dyDescent="0.2">
      <c r="A533">
        <v>474431</v>
      </c>
      <c r="B533">
        <v>474501</v>
      </c>
      <c r="C533" t="s">
        <v>213</v>
      </c>
      <c r="D533" t="s">
        <v>257</v>
      </c>
      <c r="E533" t="s">
        <v>56</v>
      </c>
      <c r="F533">
        <v>1</v>
      </c>
      <c r="G533" t="s">
        <v>214</v>
      </c>
      <c r="H533" t="s">
        <v>215</v>
      </c>
      <c r="I533" t="s">
        <v>216</v>
      </c>
      <c r="J533" t="s">
        <v>59</v>
      </c>
      <c r="K533" t="s">
        <v>811</v>
      </c>
      <c r="L533" t="s">
        <v>334</v>
      </c>
      <c r="M533" s="57">
        <v>44440</v>
      </c>
      <c r="N533" s="57">
        <v>44469</v>
      </c>
      <c r="O533" t="s">
        <v>218</v>
      </c>
      <c r="P533">
        <v>707100</v>
      </c>
      <c r="Q533" t="s">
        <v>317</v>
      </c>
      <c r="R533">
        <v>200101</v>
      </c>
      <c r="S533"/>
      <c r="T533" t="s">
        <v>318</v>
      </c>
      <c r="U533"/>
      <c r="V533" t="s">
        <v>127</v>
      </c>
      <c r="W533">
        <v>1</v>
      </c>
      <c r="X533" t="s">
        <v>625</v>
      </c>
      <c r="Y533" t="s">
        <v>749</v>
      </c>
      <c r="Z533" t="s">
        <v>750</v>
      </c>
      <c r="AA533" t="s">
        <v>68</v>
      </c>
      <c r="AB533" t="s">
        <v>69</v>
      </c>
      <c r="AC533" t="s">
        <v>70</v>
      </c>
      <c r="AD533">
        <v>30</v>
      </c>
      <c r="AE533" t="s">
        <v>751</v>
      </c>
      <c r="AF533">
        <v>48.18</v>
      </c>
      <c r="AG533">
        <v>48.18</v>
      </c>
      <c r="AH533">
        <v>1004806489</v>
      </c>
      <c r="AI533">
        <v>800100</v>
      </c>
      <c r="AJ533" t="s">
        <v>629</v>
      </c>
      <c r="AK533" t="s">
        <v>793</v>
      </c>
      <c r="AL533" t="s">
        <v>72</v>
      </c>
      <c r="AM533" t="s">
        <v>73</v>
      </c>
      <c r="AN533" s="1"/>
      <c r="AO533" s="59">
        <f t="shared" si="45"/>
        <v>9</v>
      </c>
      <c r="AP533" s="59" t="str">
        <f>VLOOKUP(AO533,Data!J:K,2,0)</f>
        <v>September</v>
      </c>
      <c r="AQ533" s="59">
        <f t="shared" si="46"/>
        <v>3</v>
      </c>
      <c r="AR533" s="60">
        <f t="shared" si="47"/>
        <v>2021</v>
      </c>
      <c r="AS533" s="60" t="str">
        <f>VLOOKUP(AD533,Data!D:E,2,0)</f>
        <v>Papier/Karton</v>
      </c>
      <c r="AT533" s="61">
        <f>IF(X533="TON",IF(OR(LEFT(Z533,2)="TO",LEFT(Y533,2)="HA",Y533="TV ALG TON",Y533="AFVALBEL-TON",Y533="TANKW1-TON"),0,W533*1000),IF(OR(X533="KG",X533="LTR"),IF(OR(LEFT(Y533,2)="R ",LEFT(Y533,2)="HA",LEFT(Y533,2)="VK",LEFT(Z533,2)="TO"),0,W533),IF(X533="M3",VLOOKUP(Z533,Data!A:B,2,0)*W533,IF(AND(OR(X533="KEER",X533="STUK"),OR(LEFT(Y533,2)="LE",LEFT(Y533,2)="EL",LEFT(Y533,2)="LV")),VLOOKUP(Z533,Data!A:B,2,0)*W533,IF(X533="MAAND",IF(LEFT(Z533,2)="AB",IF(OR(LEFT(Y533,3)="AB ",LEFT(Y533,3)="ABW"),0,VLOOKUP(Z533,Data!A:B,2,0)*W533*VLOOKUP(AJ533,Data!G:H,2,0)*((N533-M533+1)/30.4)),0),0)))))</f>
        <v>120.19736842105263</v>
      </c>
      <c r="AU533" s="62">
        <f t="shared" si="48"/>
        <v>48.18</v>
      </c>
      <c r="AV533" s="62">
        <f t="shared" si="49"/>
        <v>0</v>
      </c>
      <c r="AW533" s="47" t="str">
        <f>IFERROR(VLOOKUP(AS533,Data!M:S,2,0),"nee")</f>
        <v>ja</v>
      </c>
      <c r="AX533" s="63">
        <f>IF(facturen[[#This Row],[TNO gecertificeerd]]="nee",0,VLOOKUP(AS533,Data!M:S,3,0)*(AT533/1000))</f>
        <v>17.789210526315792</v>
      </c>
      <c r="AY533" s="63">
        <f>IF(facturen[[#This Row],[TNO gecertificeerd]]="nee",0,VLOOKUP(AS533,Data!M:S,4,0)*AT533)</f>
        <v>94.955921052631581</v>
      </c>
      <c r="AZ533" s="63">
        <f>IF(facturen[[#This Row],[TNO gecertificeerd]]="nee",0,VLOOKUP(AS533,Data!M:S,5,0)*AT533)</f>
        <v>9.6157894736842113</v>
      </c>
      <c r="BA533" s="63">
        <f>IF(facturen[[#This Row],[TNO gecertificeerd]]="nee",0,VLOOKUP(AS533,Data!M:S,6,0)*AT533)</f>
        <v>9.6157894736842113</v>
      </c>
      <c r="BB533" s="63">
        <f>IF(facturen[[#This Row],[TNO gecertificeerd]]="nee",0,VLOOKUP(AS533,Data!M:S,7,0)*AT533)</f>
        <v>6.0098684210526319</v>
      </c>
    </row>
    <row r="534" spans="1:54" x14ac:dyDescent="0.2">
      <c r="A534">
        <v>474431</v>
      </c>
      <c r="B534">
        <v>474501</v>
      </c>
      <c r="C534" t="s">
        <v>213</v>
      </c>
      <c r="D534" t="s">
        <v>257</v>
      </c>
      <c r="E534" t="s">
        <v>56</v>
      </c>
      <c r="F534">
        <v>1</v>
      </c>
      <c r="G534" t="s">
        <v>214</v>
      </c>
      <c r="H534" t="s">
        <v>215</v>
      </c>
      <c r="I534" t="s">
        <v>216</v>
      </c>
      <c r="J534" t="s">
        <v>59</v>
      </c>
      <c r="K534" t="s">
        <v>811</v>
      </c>
      <c r="L534" t="s">
        <v>334</v>
      </c>
      <c r="M534" s="57">
        <v>44470</v>
      </c>
      <c r="N534" s="57">
        <v>44500</v>
      </c>
      <c r="O534" t="s">
        <v>218</v>
      </c>
      <c r="P534">
        <v>707100</v>
      </c>
      <c r="Q534" t="s">
        <v>317</v>
      </c>
      <c r="R534">
        <v>200101</v>
      </c>
      <c r="S534"/>
      <c r="T534" t="s">
        <v>318</v>
      </c>
      <c r="U534"/>
      <c r="V534" t="s">
        <v>127</v>
      </c>
      <c r="W534">
        <v>1</v>
      </c>
      <c r="X534" t="s">
        <v>625</v>
      </c>
      <c r="Y534" t="s">
        <v>749</v>
      </c>
      <c r="Z534" t="s">
        <v>750</v>
      </c>
      <c r="AA534" t="s">
        <v>68</v>
      </c>
      <c r="AB534" t="s">
        <v>69</v>
      </c>
      <c r="AC534" t="s">
        <v>70</v>
      </c>
      <c r="AD534">
        <v>30</v>
      </c>
      <c r="AE534" t="s">
        <v>751</v>
      </c>
      <c r="AF534">
        <v>48.18</v>
      </c>
      <c r="AG534">
        <v>48.18</v>
      </c>
      <c r="AH534">
        <v>1004921702</v>
      </c>
      <c r="AI534">
        <v>800100</v>
      </c>
      <c r="AJ534" t="s">
        <v>629</v>
      </c>
      <c r="AK534" t="s">
        <v>794</v>
      </c>
      <c r="AL534" t="s">
        <v>72</v>
      </c>
      <c r="AM534" t="s">
        <v>73</v>
      </c>
      <c r="AN534" s="1"/>
      <c r="AO534" s="59">
        <f t="shared" si="45"/>
        <v>10</v>
      </c>
      <c r="AP534" s="59" t="str">
        <f>VLOOKUP(AO534,Data!J:K,2,0)</f>
        <v>Oktober</v>
      </c>
      <c r="AQ534" s="59">
        <f t="shared" si="46"/>
        <v>4</v>
      </c>
      <c r="AR534" s="60">
        <f t="shared" si="47"/>
        <v>2021</v>
      </c>
      <c r="AS534" s="60" t="str">
        <f>VLOOKUP(AD534,Data!D:E,2,0)</f>
        <v>Papier/Karton</v>
      </c>
      <c r="AT534" s="61">
        <f>IF(X534="TON",IF(OR(LEFT(Z534,2)="TO",LEFT(Y534,2)="HA",Y534="TV ALG TON",Y534="AFVALBEL-TON",Y534="TANKW1-TON"),0,W534*1000),IF(OR(X534="KG",X534="LTR"),IF(OR(LEFT(Y534,2)="R ",LEFT(Y534,2)="HA",LEFT(Y534,2)="VK",LEFT(Z534,2)="TO"),0,W534),IF(X534="M3",VLOOKUP(Z534,Data!A:B,2,0)*W534,IF(AND(OR(X534="KEER",X534="STUK"),OR(LEFT(Y534,2)="LE",LEFT(Y534,2)="EL",LEFT(Y534,2)="LV")),VLOOKUP(Z534,Data!A:B,2,0)*W534,IF(X534="MAAND",IF(LEFT(Z534,2)="AB",IF(OR(LEFT(Y534,3)="AB ",LEFT(Y534,3)="ABW"),0,VLOOKUP(Z534,Data!A:B,2,0)*W534*VLOOKUP(AJ534,Data!G:H,2,0)*((N534-M534+1)/30.4)),0),0)))))</f>
        <v>124.20394736842105</v>
      </c>
      <c r="AU534" s="62">
        <f t="shared" si="48"/>
        <v>48.18</v>
      </c>
      <c r="AV534" s="62">
        <f t="shared" si="49"/>
        <v>0</v>
      </c>
      <c r="AW534" s="47" t="str">
        <f>IFERROR(VLOOKUP(AS534,Data!M:S,2,0),"nee")</f>
        <v>ja</v>
      </c>
      <c r="AX534" s="63">
        <f>IF(facturen[[#This Row],[TNO gecertificeerd]]="nee",0,VLOOKUP(AS534,Data!M:S,3,0)*(AT534/1000))</f>
        <v>18.382184210526315</v>
      </c>
      <c r="AY534" s="63">
        <f>IF(facturen[[#This Row],[TNO gecertificeerd]]="nee",0,VLOOKUP(AS534,Data!M:S,4,0)*AT534)</f>
        <v>98.121118421052643</v>
      </c>
      <c r="AZ534" s="63">
        <f>IF(facturen[[#This Row],[TNO gecertificeerd]]="nee",0,VLOOKUP(AS534,Data!M:S,5,0)*AT534)</f>
        <v>9.9363157894736851</v>
      </c>
      <c r="BA534" s="63">
        <f>IF(facturen[[#This Row],[TNO gecertificeerd]]="nee",0,VLOOKUP(AS534,Data!M:S,6,0)*AT534)</f>
        <v>9.9363157894736851</v>
      </c>
      <c r="BB534" s="63">
        <f>IF(facturen[[#This Row],[TNO gecertificeerd]]="nee",0,VLOOKUP(AS534,Data!M:S,7,0)*AT534)</f>
        <v>6.2101973684210527</v>
      </c>
    </row>
    <row r="535" spans="1:54" x14ac:dyDescent="0.2">
      <c r="A535">
        <v>474431</v>
      </c>
      <c r="B535">
        <v>474501</v>
      </c>
      <c r="C535" t="s">
        <v>213</v>
      </c>
      <c r="D535" t="s">
        <v>257</v>
      </c>
      <c r="E535" t="s">
        <v>56</v>
      </c>
      <c r="F535">
        <v>1</v>
      </c>
      <c r="G535" t="s">
        <v>214</v>
      </c>
      <c r="H535" t="s">
        <v>215</v>
      </c>
      <c r="I535" t="s">
        <v>216</v>
      </c>
      <c r="J535" t="s">
        <v>59</v>
      </c>
      <c r="K535" t="s">
        <v>811</v>
      </c>
      <c r="L535" t="s">
        <v>334</v>
      </c>
      <c r="M535" s="57">
        <v>44501</v>
      </c>
      <c r="N535" s="57">
        <v>44530</v>
      </c>
      <c r="O535" t="s">
        <v>218</v>
      </c>
      <c r="P535">
        <v>707100</v>
      </c>
      <c r="Q535" t="s">
        <v>317</v>
      </c>
      <c r="R535">
        <v>200101</v>
      </c>
      <c r="S535"/>
      <c r="T535" t="s">
        <v>318</v>
      </c>
      <c r="U535"/>
      <c r="V535" t="s">
        <v>127</v>
      </c>
      <c r="W535">
        <v>1</v>
      </c>
      <c r="X535" t="s">
        <v>625</v>
      </c>
      <c r="Y535" t="s">
        <v>749</v>
      </c>
      <c r="Z535" t="s">
        <v>750</v>
      </c>
      <c r="AA535" t="s">
        <v>68</v>
      </c>
      <c r="AB535" t="s">
        <v>69</v>
      </c>
      <c r="AC535" t="s">
        <v>70</v>
      </c>
      <c r="AD535">
        <v>30</v>
      </c>
      <c r="AE535" t="s">
        <v>751</v>
      </c>
      <c r="AF535">
        <v>48.18</v>
      </c>
      <c r="AG535">
        <v>48.18</v>
      </c>
      <c r="AH535">
        <v>1005004563</v>
      </c>
      <c r="AI535">
        <v>800100</v>
      </c>
      <c r="AJ535" t="s">
        <v>629</v>
      </c>
      <c r="AK535" t="s">
        <v>795</v>
      </c>
      <c r="AL535" t="s">
        <v>72</v>
      </c>
      <c r="AM535" t="s">
        <v>73</v>
      </c>
      <c r="AN535" s="1"/>
      <c r="AO535" s="59">
        <f t="shared" si="45"/>
        <v>11</v>
      </c>
      <c r="AP535" s="59" t="str">
        <f>VLOOKUP(AO535,Data!J:K,2,0)</f>
        <v>November</v>
      </c>
      <c r="AQ535" s="59">
        <f t="shared" si="46"/>
        <v>4</v>
      </c>
      <c r="AR535" s="60">
        <f t="shared" si="47"/>
        <v>2021</v>
      </c>
      <c r="AS535" s="60" t="str">
        <f>VLOOKUP(AD535,Data!D:E,2,0)</f>
        <v>Papier/Karton</v>
      </c>
      <c r="AT535" s="61">
        <f>IF(X535="TON",IF(OR(LEFT(Z535,2)="TO",LEFT(Y535,2)="HA",Y535="TV ALG TON",Y535="AFVALBEL-TON",Y535="TANKW1-TON"),0,W535*1000),IF(OR(X535="KG",X535="LTR"),IF(OR(LEFT(Y535,2)="R ",LEFT(Y535,2)="HA",LEFT(Y535,2)="VK",LEFT(Z535,2)="TO"),0,W535),IF(X535="M3",VLOOKUP(Z535,Data!A:B,2,0)*W535,IF(AND(OR(X535="KEER",X535="STUK"),OR(LEFT(Y535,2)="LE",LEFT(Y535,2)="EL",LEFT(Y535,2)="LV")),VLOOKUP(Z535,Data!A:B,2,0)*W535,IF(X535="MAAND",IF(LEFT(Z535,2)="AB",IF(OR(LEFT(Y535,3)="AB ",LEFT(Y535,3)="ABW"),0,VLOOKUP(Z535,Data!A:B,2,0)*W535*VLOOKUP(AJ535,Data!G:H,2,0)*((N535-M535+1)/30.4)),0),0)))))</f>
        <v>120.19736842105263</v>
      </c>
      <c r="AU535" s="62">
        <f t="shared" si="48"/>
        <v>48.18</v>
      </c>
      <c r="AV535" s="62">
        <f t="shared" si="49"/>
        <v>0</v>
      </c>
      <c r="AW535" s="47" t="str">
        <f>IFERROR(VLOOKUP(AS535,Data!M:S,2,0),"nee")</f>
        <v>ja</v>
      </c>
      <c r="AX535" s="63">
        <f>IF(facturen[[#This Row],[TNO gecertificeerd]]="nee",0,VLOOKUP(AS535,Data!M:S,3,0)*(AT535/1000))</f>
        <v>17.789210526315792</v>
      </c>
      <c r="AY535" s="63">
        <f>IF(facturen[[#This Row],[TNO gecertificeerd]]="nee",0,VLOOKUP(AS535,Data!M:S,4,0)*AT535)</f>
        <v>94.955921052631581</v>
      </c>
      <c r="AZ535" s="63">
        <f>IF(facturen[[#This Row],[TNO gecertificeerd]]="nee",0,VLOOKUP(AS535,Data!M:S,5,0)*AT535)</f>
        <v>9.6157894736842113</v>
      </c>
      <c r="BA535" s="63">
        <f>IF(facturen[[#This Row],[TNO gecertificeerd]]="nee",0,VLOOKUP(AS535,Data!M:S,6,0)*AT535)</f>
        <v>9.6157894736842113</v>
      </c>
      <c r="BB535" s="63">
        <f>IF(facturen[[#This Row],[TNO gecertificeerd]]="nee",0,VLOOKUP(AS535,Data!M:S,7,0)*AT535)</f>
        <v>6.0098684210526319</v>
      </c>
    </row>
    <row r="536" spans="1:54" x14ac:dyDescent="0.2">
      <c r="A536">
        <v>474431</v>
      </c>
      <c r="B536">
        <v>474501</v>
      </c>
      <c r="C536" t="s">
        <v>213</v>
      </c>
      <c r="D536" t="s">
        <v>257</v>
      </c>
      <c r="E536" t="s">
        <v>56</v>
      </c>
      <c r="F536">
        <v>1</v>
      </c>
      <c r="G536" t="s">
        <v>214</v>
      </c>
      <c r="H536" t="s">
        <v>215</v>
      </c>
      <c r="I536" t="s">
        <v>216</v>
      </c>
      <c r="J536" t="s">
        <v>59</v>
      </c>
      <c r="K536" t="s">
        <v>811</v>
      </c>
      <c r="L536" t="s">
        <v>334</v>
      </c>
      <c r="M536" s="57">
        <v>44531</v>
      </c>
      <c r="N536" s="57">
        <v>44561</v>
      </c>
      <c r="O536" t="s">
        <v>218</v>
      </c>
      <c r="P536">
        <v>707100</v>
      </c>
      <c r="Q536" t="s">
        <v>317</v>
      </c>
      <c r="R536">
        <v>200101</v>
      </c>
      <c r="S536"/>
      <c r="T536" t="s">
        <v>318</v>
      </c>
      <c r="U536"/>
      <c r="V536" t="s">
        <v>127</v>
      </c>
      <c r="W536">
        <v>1</v>
      </c>
      <c r="X536" t="s">
        <v>625</v>
      </c>
      <c r="Y536" t="s">
        <v>749</v>
      </c>
      <c r="Z536" t="s">
        <v>750</v>
      </c>
      <c r="AA536" t="s">
        <v>68</v>
      </c>
      <c r="AB536" t="s">
        <v>69</v>
      </c>
      <c r="AC536" t="s">
        <v>70</v>
      </c>
      <c r="AD536">
        <v>30</v>
      </c>
      <c r="AE536" t="s">
        <v>751</v>
      </c>
      <c r="AF536">
        <v>48.18</v>
      </c>
      <c r="AG536">
        <v>48.18</v>
      </c>
      <c r="AH536">
        <v>1005092394</v>
      </c>
      <c r="AI536">
        <v>800100</v>
      </c>
      <c r="AJ536" t="s">
        <v>629</v>
      </c>
      <c r="AK536" t="s">
        <v>796</v>
      </c>
      <c r="AL536" t="s">
        <v>72</v>
      </c>
      <c r="AM536" t="s">
        <v>73</v>
      </c>
      <c r="AN536" s="1"/>
      <c r="AO536" s="59">
        <f t="shared" si="45"/>
        <v>12</v>
      </c>
      <c r="AP536" s="59" t="str">
        <f>VLOOKUP(AO536,Data!J:K,2,0)</f>
        <v>December</v>
      </c>
      <c r="AQ536" s="59">
        <f t="shared" si="46"/>
        <v>4</v>
      </c>
      <c r="AR536" s="60">
        <f t="shared" si="47"/>
        <v>2021</v>
      </c>
      <c r="AS536" s="60" t="str">
        <f>VLOOKUP(AD536,Data!D:E,2,0)</f>
        <v>Papier/Karton</v>
      </c>
      <c r="AT536" s="61">
        <f>IF(X536="TON",IF(OR(LEFT(Z536,2)="TO",LEFT(Y536,2)="HA",Y536="TV ALG TON",Y536="AFVALBEL-TON",Y536="TANKW1-TON"),0,W536*1000),IF(OR(X536="KG",X536="LTR"),IF(OR(LEFT(Y536,2)="R ",LEFT(Y536,2)="HA",LEFT(Y536,2)="VK",LEFT(Z536,2)="TO"),0,W536),IF(X536="M3",VLOOKUP(Z536,Data!A:B,2,0)*W536,IF(AND(OR(X536="KEER",X536="STUK"),OR(LEFT(Y536,2)="LE",LEFT(Y536,2)="EL",LEFT(Y536,2)="LV")),VLOOKUP(Z536,Data!A:B,2,0)*W536,IF(X536="MAAND",IF(LEFT(Z536,2)="AB",IF(OR(LEFT(Y536,3)="AB ",LEFT(Y536,3)="ABW"),0,VLOOKUP(Z536,Data!A:B,2,0)*W536*VLOOKUP(AJ536,Data!G:H,2,0)*((N536-M536+1)/30.4)),0),0)))))</f>
        <v>124.20394736842105</v>
      </c>
      <c r="AU536" s="62">
        <f t="shared" si="48"/>
        <v>48.18</v>
      </c>
      <c r="AV536" s="62">
        <f t="shared" si="49"/>
        <v>0</v>
      </c>
      <c r="AW536" s="47" t="str">
        <f>IFERROR(VLOOKUP(AS536,Data!M:S,2,0),"nee")</f>
        <v>ja</v>
      </c>
      <c r="AX536" s="63">
        <f>IF(facturen[[#This Row],[TNO gecertificeerd]]="nee",0,VLOOKUP(AS536,Data!M:S,3,0)*(AT536/1000))</f>
        <v>18.382184210526315</v>
      </c>
      <c r="AY536" s="63">
        <f>IF(facturen[[#This Row],[TNO gecertificeerd]]="nee",0,VLOOKUP(AS536,Data!M:S,4,0)*AT536)</f>
        <v>98.121118421052643</v>
      </c>
      <c r="AZ536" s="63">
        <f>IF(facturen[[#This Row],[TNO gecertificeerd]]="nee",0,VLOOKUP(AS536,Data!M:S,5,0)*AT536)</f>
        <v>9.9363157894736851</v>
      </c>
      <c r="BA536" s="63">
        <f>IF(facturen[[#This Row],[TNO gecertificeerd]]="nee",0,VLOOKUP(AS536,Data!M:S,6,0)*AT536)</f>
        <v>9.9363157894736851</v>
      </c>
      <c r="BB536" s="63">
        <f>IF(facturen[[#This Row],[TNO gecertificeerd]]="nee",0,VLOOKUP(AS536,Data!M:S,7,0)*AT536)</f>
        <v>6.2101973684210527</v>
      </c>
    </row>
    <row r="537" spans="1:54" x14ac:dyDescent="0.2">
      <c r="A537">
        <v>474431</v>
      </c>
      <c r="B537">
        <v>474501</v>
      </c>
      <c r="C537" t="s">
        <v>213</v>
      </c>
      <c r="D537" t="s">
        <v>257</v>
      </c>
      <c r="E537" t="s">
        <v>56</v>
      </c>
      <c r="F537">
        <v>1</v>
      </c>
      <c r="G537" t="s">
        <v>214</v>
      </c>
      <c r="H537" t="s">
        <v>215</v>
      </c>
      <c r="I537" t="s">
        <v>216</v>
      </c>
      <c r="J537" t="s">
        <v>59</v>
      </c>
      <c r="K537" t="s">
        <v>811</v>
      </c>
      <c r="L537" t="s">
        <v>334</v>
      </c>
      <c r="M537" s="57">
        <v>44166</v>
      </c>
      <c r="N537" s="57">
        <v>44196</v>
      </c>
      <c r="O537" t="s">
        <v>218</v>
      </c>
      <c r="P537">
        <v>707100</v>
      </c>
      <c r="Q537" t="s">
        <v>317</v>
      </c>
      <c r="R537">
        <v>200101</v>
      </c>
      <c r="S537"/>
      <c r="T537" t="s">
        <v>318</v>
      </c>
      <c r="U537"/>
      <c r="V537" t="s">
        <v>127</v>
      </c>
      <c r="W537">
        <v>1</v>
      </c>
      <c r="X537" t="s">
        <v>625</v>
      </c>
      <c r="Y537" t="s">
        <v>749</v>
      </c>
      <c r="Z537" t="s">
        <v>750</v>
      </c>
      <c r="AA537" t="s">
        <v>68</v>
      </c>
      <c r="AB537" t="s">
        <v>69</v>
      </c>
      <c r="AC537" t="s">
        <v>70</v>
      </c>
      <c r="AD537">
        <v>30</v>
      </c>
      <c r="AE537" t="s">
        <v>751</v>
      </c>
      <c r="AF537">
        <v>48.18</v>
      </c>
      <c r="AG537">
        <v>48.18</v>
      </c>
      <c r="AH537">
        <v>1004194254</v>
      </c>
      <c r="AI537">
        <v>800100</v>
      </c>
      <c r="AJ537" t="s">
        <v>629</v>
      </c>
      <c r="AK537" t="s">
        <v>363</v>
      </c>
      <c r="AL537" t="s">
        <v>72</v>
      </c>
      <c r="AM537" t="s">
        <v>73</v>
      </c>
      <c r="AN537" s="1"/>
      <c r="AO537" s="59">
        <f t="shared" si="45"/>
        <v>12</v>
      </c>
      <c r="AP537" s="59" t="str">
        <f>VLOOKUP(AO537,Data!J:K,2,0)</f>
        <v>December</v>
      </c>
      <c r="AQ537" s="59">
        <f t="shared" si="46"/>
        <v>4</v>
      </c>
      <c r="AR537" s="60">
        <f t="shared" si="47"/>
        <v>2020</v>
      </c>
      <c r="AS537" s="60" t="str">
        <f>VLOOKUP(AD537,Data!D:E,2,0)</f>
        <v>Papier/Karton</v>
      </c>
      <c r="AT537" s="61">
        <f>IF(X537="TON",IF(OR(LEFT(Z537,2)="TO",LEFT(Y537,2)="HA",Y537="TV ALG TON",Y537="AFVALBEL-TON",Y537="TANKW1-TON"),0,W537*1000),IF(OR(X537="KG",X537="LTR"),IF(OR(LEFT(Y537,2)="R ",LEFT(Y537,2)="HA",LEFT(Y537,2)="VK",LEFT(Z537,2)="TO"),0,W537),IF(X537="M3",VLOOKUP(Z537,Data!A:B,2,0)*W537,IF(AND(OR(X537="KEER",X537="STUK"),OR(LEFT(Y537,2)="LE",LEFT(Y537,2)="EL",LEFT(Y537,2)="LV")),VLOOKUP(Z537,Data!A:B,2,0)*W537,IF(X537="MAAND",IF(LEFT(Z537,2)="AB",IF(OR(LEFT(Y537,3)="AB ",LEFT(Y537,3)="ABW"),0,VLOOKUP(Z537,Data!A:B,2,0)*W537*VLOOKUP(AJ537,Data!G:H,2,0)*((N537-M537+1)/30.4)),0),0)))))</f>
        <v>124.20394736842105</v>
      </c>
      <c r="AU537" s="62">
        <f t="shared" si="48"/>
        <v>48.18</v>
      </c>
      <c r="AV537" s="62">
        <f t="shared" si="49"/>
        <v>0</v>
      </c>
      <c r="AW537" s="47" t="str">
        <f>IFERROR(VLOOKUP(AS537,Data!M:S,2,0),"nee")</f>
        <v>ja</v>
      </c>
      <c r="AX537" s="63">
        <f>IF(facturen[[#This Row],[TNO gecertificeerd]]="nee",0,VLOOKUP(AS537,Data!M:S,3,0)*(AT537/1000))</f>
        <v>18.382184210526315</v>
      </c>
      <c r="AY537" s="63">
        <f>IF(facturen[[#This Row],[TNO gecertificeerd]]="nee",0,VLOOKUP(AS537,Data!M:S,4,0)*AT537)</f>
        <v>98.121118421052643</v>
      </c>
      <c r="AZ537" s="63">
        <f>IF(facturen[[#This Row],[TNO gecertificeerd]]="nee",0,VLOOKUP(AS537,Data!M:S,5,0)*AT537)</f>
        <v>9.9363157894736851</v>
      </c>
      <c r="BA537" s="63">
        <f>IF(facturen[[#This Row],[TNO gecertificeerd]]="nee",0,VLOOKUP(AS537,Data!M:S,6,0)*AT537)</f>
        <v>9.9363157894736851</v>
      </c>
      <c r="BB537" s="63">
        <f>IF(facturen[[#This Row],[TNO gecertificeerd]]="nee",0,VLOOKUP(AS537,Data!M:S,7,0)*AT537)</f>
        <v>6.2101973684210527</v>
      </c>
    </row>
    <row r="538" spans="1:54" x14ac:dyDescent="0.2">
      <c r="A538">
        <v>474431</v>
      </c>
      <c r="B538">
        <v>474501</v>
      </c>
      <c r="C538" t="s">
        <v>213</v>
      </c>
      <c r="D538" t="s">
        <v>257</v>
      </c>
      <c r="E538" t="s">
        <v>56</v>
      </c>
      <c r="F538">
        <v>1</v>
      </c>
      <c r="G538" t="s">
        <v>214</v>
      </c>
      <c r="H538" t="s">
        <v>215</v>
      </c>
      <c r="I538" t="s">
        <v>216</v>
      </c>
      <c r="J538" t="s">
        <v>59</v>
      </c>
      <c r="K538" t="s">
        <v>449</v>
      </c>
      <c r="L538" t="s">
        <v>450</v>
      </c>
      <c r="M538" s="57">
        <v>44197</v>
      </c>
      <c r="N538" s="57">
        <v>44227</v>
      </c>
      <c r="O538" t="s">
        <v>218</v>
      </c>
      <c r="P538">
        <v>1601010</v>
      </c>
      <c r="Q538" t="s">
        <v>465</v>
      </c>
      <c r="R538">
        <v>200301</v>
      </c>
      <c r="S538"/>
      <c r="T538" t="s">
        <v>467</v>
      </c>
      <c r="U538"/>
      <c r="V538" t="s">
        <v>224</v>
      </c>
      <c r="W538">
        <v>1</v>
      </c>
      <c r="X538" t="s">
        <v>625</v>
      </c>
      <c r="Y538" t="s">
        <v>764</v>
      </c>
      <c r="Z538" t="s">
        <v>765</v>
      </c>
      <c r="AA538" t="s">
        <v>68</v>
      </c>
      <c r="AB538" t="s">
        <v>69</v>
      </c>
      <c r="AC538" t="s">
        <v>70</v>
      </c>
      <c r="AD538">
        <v>10</v>
      </c>
      <c r="AE538" t="s">
        <v>766</v>
      </c>
      <c r="AF538">
        <v>90.98</v>
      </c>
      <c r="AG538">
        <v>90.98</v>
      </c>
      <c r="AH538">
        <v>1004195045</v>
      </c>
      <c r="AI538">
        <v>800100</v>
      </c>
      <c r="AJ538" t="s">
        <v>629</v>
      </c>
      <c r="AK538" t="s">
        <v>488</v>
      </c>
      <c r="AL538" t="s">
        <v>72</v>
      </c>
      <c r="AM538" t="s">
        <v>73</v>
      </c>
      <c r="AN538" s="1"/>
      <c r="AO538" s="59">
        <f t="shared" si="45"/>
        <v>1</v>
      </c>
      <c r="AP538" s="59" t="str">
        <f>VLOOKUP(AO538,Data!J:K,2,0)</f>
        <v>Januari</v>
      </c>
      <c r="AQ538" s="59">
        <f t="shared" si="46"/>
        <v>1</v>
      </c>
      <c r="AR538" s="60">
        <f t="shared" si="47"/>
        <v>2021</v>
      </c>
      <c r="AS538" s="60" t="str">
        <f>VLOOKUP(AD538,Data!D:E,2,0)</f>
        <v>Afval/Restafval</v>
      </c>
      <c r="AT538" s="61">
        <f>IF(X538="TON",IF(OR(LEFT(Z538,2)="TO",LEFT(Y538,2)="HA",Y538="TV ALG TON",Y538="AFVALBEL-TON",Y538="TANKW1-TON"),0,W538*1000),IF(OR(X538="KG",X538="LTR"),IF(OR(LEFT(Y538,2)="R ",LEFT(Y538,2)="HA",LEFT(Y538,2)="VK",LEFT(Z538,2)="TO"),0,W538),IF(X538="M3",VLOOKUP(Z538,Data!A:B,2,0)*W538,IF(AND(OR(X538="KEER",X538="STUK"),OR(LEFT(Y538,2)="LE",LEFT(Y538,2)="EL",LEFT(Y538,2)="LV")),VLOOKUP(Z538,Data!A:B,2,0)*W538,IF(X538="MAAND",IF(LEFT(Z538,2)="AB",IF(OR(LEFT(Y538,3)="AB ",LEFT(Y538,3)="ABW"),0,VLOOKUP(Z538,Data!A:B,2,0)*W538*VLOOKUP(AJ538,Data!G:H,2,0)*((N538-M538+1)/30.4)),0),0)))))</f>
        <v>297.20230263157896</v>
      </c>
      <c r="AU538" s="62">
        <f t="shared" si="48"/>
        <v>90.98</v>
      </c>
      <c r="AV538" s="62">
        <f t="shared" si="49"/>
        <v>0</v>
      </c>
      <c r="AW538" s="47" t="str">
        <f>IFERROR(VLOOKUP(AS538,Data!M:S,2,0),"nee")</f>
        <v>ja</v>
      </c>
      <c r="AX538" s="63">
        <f>IF(facturen[[#This Row],[TNO gecertificeerd]]="nee",0,VLOOKUP(AS538,Data!M:S,3,0)*(AT538/1000))</f>
        <v>0</v>
      </c>
      <c r="AY538" s="63">
        <f>IF(facturen[[#This Row],[TNO gecertificeerd]]="nee",0,VLOOKUP(AS538,Data!M:S,4,0)*AT538)</f>
        <v>14.860115131578949</v>
      </c>
      <c r="AZ538" s="63">
        <f>IF(facturen[[#This Row],[TNO gecertificeerd]]="nee",0,VLOOKUP(AS538,Data!M:S,5,0)*AT538)</f>
        <v>106.99282894736842</v>
      </c>
      <c r="BA538" s="63">
        <f>IF(facturen[[#This Row],[TNO gecertificeerd]]="nee",0,VLOOKUP(AS538,Data!M:S,6,0)*AT538)</f>
        <v>109.96485197368422</v>
      </c>
      <c r="BB538" s="63">
        <f>IF(facturen[[#This Row],[TNO gecertificeerd]]="nee",0,VLOOKUP(AS538,Data!M:S,7,0)*AT538)</f>
        <v>65.384506578947367</v>
      </c>
    </row>
    <row r="539" spans="1:54" x14ac:dyDescent="0.2">
      <c r="A539">
        <v>474431</v>
      </c>
      <c r="B539">
        <v>474501</v>
      </c>
      <c r="C539" t="s">
        <v>213</v>
      </c>
      <c r="D539" t="s">
        <v>257</v>
      </c>
      <c r="E539" t="s">
        <v>56</v>
      </c>
      <c r="F539">
        <v>1</v>
      </c>
      <c r="G539" t="s">
        <v>214</v>
      </c>
      <c r="H539" t="s">
        <v>215</v>
      </c>
      <c r="I539" t="s">
        <v>216</v>
      </c>
      <c r="J539" t="s">
        <v>59</v>
      </c>
      <c r="K539" t="s">
        <v>449</v>
      </c>
      <c r="L539" t="s">
        <v>450</v>
      </c>
      <c r="M539" s="57">
        <v>44228</v>
      </c>
      <c r="N539" s="57">
        <v>44255</v>
      </c>
      <c r="O539" t="s">
        <v>218</v>
      </c>
      <c r="P539">
        <v>1601010</v>
      </c>
      <c r="Q539" t="s">
        <v>465</v>
      </c>
      <c r="R539">
        <v>200301</v>
      </c>
      <c r="S539"/>
      <c r="T539" t="s">
        <v>467</v>
      </c>
      <c r="U539"/>
      <c r="V539" t="s">
        <v>224</v>
      </c>
      <c r="W539">
        <v>1</v>
      </c>
      <c r="X539" t="s">
        <v>625</v>
      </c>
      <c r="Y539" t="s">
        <v>764</v>
      </c>
      <c r="Z539" t="s">
        <v>765</v>
      </c>
      <c r="AA539" t="s">
        <v>68</v>
      </c>
      <c r="AB539" t="s">
        <v>69</v>
      </c>
      <c r="AC539" t="s">
        <v>70</v>
      </c>
      <c r="AD539">
        <v>10</v>
      </c>
      <c r="AE539" t="s">
        <v>766</v>
      </c>
      <c r="AF539">
        <v>90.98</v>
      </c>
      <c r="AG539">
        <v>90.98</v>
      </c>
      <c r="AH539">
        <v>1004248111</v>
      </c>
      <c r="AI539">
        <v>800100</v>
      </c>
      <c r="AJ539" t="s">
        <v>629</v>
      </c>
      <c r="AK539" t="s">
        <v>696</v>
      </c>
      <c r="AL539" t="s">
        <v>72</v>
      </c>
      <c r="AM539" t="s">
        <v>73</v>
      </c>
      <c r="AN539" s="1"/>
      <c r="AO539" s="59">
        <f t="shared" si="45"/>
        <v>2</v>
      </c>
      <c r="AP539" s="59" t="str">
        <f>VLOOKUP(AO539,Data!J:K,2,0)</f>
        <v>Februari</v>
      </c>
      <c r="AQ539" s="59">
        <f t="shared" si="46"/>
        <v>1</v>
      </c>
      <c r="AR539" s="60">
        <f t="shared" si="47"/>
        <v>2021</v>
      </c>
      <c r="AS539" s="60" t="str">
        <f>VLOOKUP(AD539,Data!D:E,2,0)</f>
        <v>Afval/Restafval</v>
      </c>
      <c r="AT539" s="61">
        <f>IF(X539="TON",IF(OR(LEFT(Z539,2)="TO",LEFT(Y539,2)="HA",Y539="TV ALG TON",Y539="AFVALBEL-TON",Y539="TANKW1-TON"),0,W539*1000),IF(OR(X539="KG",X539="LTR"),IF(OR(LEFT(Y539,2)="R ",LEFT(Y539,2)="HA",LEFT(Y539,2)="VK",LEFT(Z539,2)="TO"),0,W539),IF(X539="M3",VLOOKUP(Z539,Data!A:B,2,0)*W539,IF(AND(OR(X539="KEER",X539="STUK"),OR(LEFT(Y539,2)="LE",LEFT(Y539,2)="EL",LEFT(Y539,2)="LV")),VLOOKUP(Z539,Data!A:B,2,0)*W539,IF(X539="MAAND",IF(LEFT(Z539,2)="AB",IF(OR(LEFT(Y539,3)="AB ",LEFT(Y539,3)="ABW"),0,VLOOKUP(Z539,Data!A:B,2,0)*W539*VLOOKUP(AJ539,Data!G:H,2,0)*((N539-M539+1)/30.4)),0),0)))))</f>
        <v>268.44078947368422</v>
      </c>
      <c r="AU539" s="62">
        <f t="shared" si="48"/>
        <v>90.98</v>
      </c>
      <c r="AV539" s="62">
        <f t="shared" si="49"/>
        <v>0</v>
      </c>
      <c r="AW539" s="47" t="str">
        <f>IFERROR(VLOOKUP(AS539,Data!M:S,2,0),"nee")</f>
        <v>ja</v>
      </c>
      <c r="AX539" s="63">
        <f>IF(facturen[[#This Row],[TNO gecertificeerd]]="nee",0,VLOOKUP(AS539,Data!M:S,3,0)*(AT539/1000))</f>
        <v>0</v>
      </c>
      <c r="AY539" s="63">
        <f>IF(facturen[[#This Row],[TNO gecertificeerd]]="nee",0,VLOOKUP(AS539,Data!M:S,4,0)*AT539)</f>
        <v>13.422039473684212</v>
      </c>
      <c r="AZ539" s="63">
        <f>IF(facturen[[#This Row],[TNO gecertificeerd]]="nee",0,VLOOKUP(AS539,Data!M:S,5,0)*AT539)</f>
        <v>96.638684210526321</v>
      </c>
      <c r="BA539" s="63">
        <f>IF(facturen[[#This Row],[TNO gecertificeerd]]="nee",0,VLOOKUP(AS539,Data!M:S,6,0)*AT539)</f>
        <v>99.323092105263157</v>
      </c>
      <c r="BB539" s="63">
        <f>IF(facturen[[#This Row],[TNO gecertificeerd]]="nee",0,VLOOKUP(AS539,Data!M:S,7,0)*AT539)</f>
        <v>59.056973684210526</v>
      </c>
    </row>
    <row r="540" spans="1:54" x14ac:dyDescent="0.2">
      <c r="A540">
        <v>474431</v>
      </c>
      <c r="B540">
        <v>474501</v>
      </c>
      <c r="C540" t="s">
        <v>213</v>
      </c>
      <c r="D540" t="s">
        <v>257</v>
      </c>
      <c r="E540" t="s">
        <v>56</v>
      </c>
      <c r="F540">
        <v>1</v>
      </c>
      <c r="G540" t="s">
        <v>214</v>
      </c>
      <c r="H540" t="s">
        <v>215</v>
      </c>
      <c r="I540" t="s">
        <v>216</v>
      </c>
      <c r="J540" t="s">
        <v>59</v>
      </c>
      <c r="K540" t="s">
        <v>449</v>
      </c>
      <c r="L540" t="s">
        <v>450</v>
      </c>
      <c r="M540" s="57">
        <v>44256</v>
      </c>
      <c r="N540" s="57">
        <v>44286</v>
      </c>
      <c r="O540" t="s">
        <v>218</v>
      </c>
      <c r="P540">
        <v>1601010</v>
      </c>
      <c r="Q540" t="s">
        <v>465</v>
      </c>
      <c r="R540">
        <v>200301</v>
      </c>
      <c r="S540"/>
      <c r="T540" t="s">
        <v>467</v>
      </c>
      <c r="U540"/>
      <c r="V540" t="s">
        <v>224</v>
      </c>
      <c r="W540">
        <v>1</v>
      </c>
      <c r="X540" t="s">
        <v>625</v>
      </c>
      <c r="Y540" t="s">
        <v>764</v>
      </c>
      <c r="Z540" t="s">
        <v>765</v>
      </c>
      <c r="AA540" t="s">
        <v>68</v>
      </c>
      <c r="AB540" t="s">
        <v>69</v>
      </c>
      <c r="AC540" t="s">
        <v>70</v>
      </c>
      <c r="AD540">
        <v>10</v>
      </c>
      <c r="AE540" t="s">
        <v>766</v>
      </c>
      <c r="AF540">
        <v>90.98</v>
      </c>
      <c r="AG540">
        <v>90.98</v>
      </c>
      <c r="AH540">
        <v>1004318104</v>
      </c>
      <c r="AI540">
        <v>800100</v>
      </c>
      <c r="AJ540" t="s">
        <v>629</v>
      </c>
      <c r="AK540" t="s">
        <v>697</v>
      </c>
      <c r="AL540" t="s">
        <v>72</v>
      </c>
      <c r="AM540" t="s">
        <v>73</v>
      </c>
      <c r="AN540" s="1"/>
      <c r="AO540" s="59">
        <f t="shared" si="45"/>
        <v>3</v>
      </c>
      <c r="AP540" s="59" t="str">
        <f>VLOOKUP(AO540,Data!J:K,2,0)</f>
        <v>Maart</v>
      </c>
      <c r="AQ540" s="59">
        <f t="shared" si="46"/>
        <v>1</v>
      </c>
      <c r="AR540" s="60">
        <f t="shared" si="47"/>
        <v>2021</v>
      </c>
      <c r="AS540" s="60" t="str">
        <f>VLOOKUP(AD540,Data!D:E,2,0)</f>
        <v>Afval/Restafval</v>
      </c>
      <c r="AT540" s="61">
        <f>IF(X540="TON",IF(OR(LEFT(Z540,2)="TO",LEFT(Y540,2)="HA",Y540="TV ALG TON",Y540="AFVALBEL-TON",Y540="TANKW1-TON"),0,W540*1000),IF(OR(X540="KG",X540="LTR"),IF(OR(LEFT(Y540,2)="R ",LEFT(Y540,2)="HA",LEFT(Y540,2)="VK",LEFT(Z540,2)="TO"),0,W540),IF(X540="M3",VLOOKUP(Z540,Data!A:B,2,0)*W540,IF(AND(OR(X540="KEER",X540="STUK"),OR(LEFT(Y540,2)="LE",LEFT(Y540,2)="EL",LEFT(Y540,2)="LV")),VLOOKUP(Z540,Data!A:B,2,0)*W540,IF(X540="MAAND",IF(LEFT(Z540,2)="AB",IF(OR(LEFT(Y540,3)="AB ",LEFT(Y540,3)="ABW"),0,VLOOKUP(Z540,Data!A:B,2,0)*W540*VLOOKUP(AJ540,Data!G:H,2,0)*((N540-M540+1)/30.4)),0),0)))))</f>
        <v>297.20230263157896</v>
      </c>
      <c r="AU540" s="62">
        <f t="shared" si="48"/>
        <v>90.98</v>
      </c>
      <c r="AV540" s="62">
        <f t="shared" si="49"/>
        <v>0</v>
      </c>
      <c r="AW540" s="47" t="str">
        <f>IFERROR(VLOOKUP(AS540,Data!M:S,2,0),"nee")</f>
        <v>ja</v>
      </c>
      <c r="AX540" s="63">
        <f>IF(facturen[[#This Row],[TNO gecertificeerd]]="nee",0,VLOOKUP(AS540,Data!M:S,3,0)*(AT540/1000))</f>
        <v>0</v>
      </c>
      <c r="AY540" s="63">
        <f>IF(facturen[[#This Row],[TNO gecertificeerd]]="nee",0,VLOOKUP(AS540,Data!M:S,4,0)*AT540)</f>
        <v>14.860115131578949</v>
      </c>
      <c r="AZ540" s="63">
        <f>IF(facturen[[#This Row],[TNO gecertificeerd]]="nee",0,VLOOKUP(AS540,Data!M:S,5,0)*AT540)</f>
        <v>106.99282894736842</v>
      </c>
      <c r="BA540" s="63">
        <f>IF(facturen[[#This Row],[TNO gecertificeerd]]="nee",0,VLOOKUP(AS540,Data!M:S,6,0)*AT540)</f>
        <v>109.96485197368422</v>
      </c>
      <c r="BB540" s="63">
        <f>IF(facturen[[#This Row],[TNO gecertificeerd]]="nee",0,VLOOKUP(AS540,Data!M:S,7,0)*AT540)</f>
        <v>65.384506578947367</v>
      </c>
    </row>
    <row r="541" spans="1:54" x14ac:dyDescent="0.2">
      <c r="A541">
        <v>474431</v>
      </c>
      <c r="B541">
        <v>474501</v>
      </c>
      <c r="C541" t="s">
        <v>213</v>
      </c>
      <c r="D541" t="s">
        <v>257</v>
      </c>
      <c r="E541" t="s">
        <v>56</v>
      </c>
      <c r="F541">
        <v>1</v>
      </c>
      <c r="G541" t="s">
        <v>214</v>
      </c>
      <c r="H541" t="s">
        <v>215</v>
      </c>
      <c r="I541" t="s">
        <v>216</v>
      </c>
      <c r="J541" t="s">
        <v>59</v>
      </c>
      <c r="K541" t="s">
        <v>449</v>
      </c>
      <c r="L541" t="s">
        <v>450</v>
      </c>
      <c r="M541" s="57">
        <v>44287</v>
      </c>
      <c r="N541" s="57">
        <v>44316</v>
      </c>
      <c r="O541" t="s">
        <v>218</v>
      </c>
      <c r="P541">
        <v>1601010</v>
      </c>
      <c r="Q541" t="s">
        <v>465</v>
      </c>
      <c r="R541">
        <v>200301</v>
      </c>
      <c r="S541"/>
      <c r="T541" t="s">
        <v>467</v>
      </c>
      <c r="U541"/>
      <c r="V541" t="s">
        <v>224</v>
      </c>
      <c r="W541">
        <v>1</v>
      </c>
      <c r="X541" t="s">
        <v>625</v>
      </c>
      <c r="Y541" t="s">
        <v>764</v>
      </c>
      <c r="Z541" t="s">
        <v>765</v>
      </c>
      <c r="AA541" t="s">
        <v>68</v>
      </c>
      <c r="AB541" t="s">
        <v>69</v>
      </c>
      <c r="AC541" t="s">
        <v>70</v>
      </c>
      <c r="AD541">
        <v>10</v>
      </c>
      <c r="AE541" t="s">
        <v>766</v>
      </c>
      <c r="AF541">
        <v>90.98</v>
      </c>
      <c r="AG541">
        <v>90.98</v>
      </c>
      <c r="AH541">
        <v>1004429006</v>
      </c>
      <c r="AI541">
        <v>800100</v>
      </c>
      <c r="AJ541" t="s">
        <v>629</v>
      </c>
      <c r="AK541" t="s">
        <v>698</v>
      </c>
      <c r="AL541" t="s">
        <v>72</v>
      </c>
      <c r="AM541" t="s">
        <v>73</v>
      </c>
      <c r="AN541" s="1"/>
      <c r="AO541" s="59">
        <f t="shared" si="45"/>
        <v>4</v>
      </c>
      <c r="AP541" s="59" t="str">
        <f>VLOOKUP(AO541,Data!J:K,2,0)</f>
        <v>April</v>
      </c>
      <c r="AQ541" s="59">
        <f t="shared" si="46"/>
        <v>2</v>
      </c>
      <c r="AR541" s="60">
        <f t="shared" si="47"/>
        <v>2021</v>
      </c>
      <c r="AS541" s="60" t="str">
        <f>VLOOKUP(AD541,Data!D:E,2,0)</f>
        <v>Afval/Restafval</v>
      </c>
      <c r="AT541" s="61">
        <f>IF(X541="TON",IF(OR(LEFT(Z541,2)="TO",LEFT(Y541,2)="HA",Y541="TV ALG TON",Y541="AFVALBEL-TON",Y541="TANKW1-TON"),0,W541*1000),IF(OR(X541="KG",X541="LTR"),IF(OR(LEFT(Y541,2)="R ",LEFT(Y541,2)="HA",LEFT(Y541,2)="VK",LEFT(Z541,2)="TO"),0,W541),IF(X541="M3",VLOOKUP(Z541,Data!A:B,2,0)*W541,IF(AND(OR(X541="KEER",X541="STUK"),OR(LEFT(Y541,2)="LE",LEFT(Y541,2)="EL",LEFT(Y541,2)="LV")),VLOOKUP(Z541,Data!A:B,2,0)*W541,IF(X541="MAAND",IF(LEFT(Z541,2)="AB",IF(OR(LEFT(Y541,3)="AB ",LEFT(Y541,3)="ABW"),0,VLOOKUP(Z541,Data!A:B,2,0)*W541*VLOOKUP(AJ541,Data!G:H,2,0)*((N541-M541+1)/30.4)),0),0)))))</f>
        <v>287.6151315789474</v>
      </c>
      <c r="AU541" s="62">
        <f t="shared" si="48"/>
        <v>90.98</v>
      </c>
      <c r="AV541" s="62">
        <f t="shared" si="49"/>
        <v>0</v>
      </c>
      <c r="AW541" s="47" t="str">
        <f>IFERROR(VLOOKUP(AS541,Data!M:S,2,0),"nee")</f>
        <v>ja</v>
      </c>
      <c r="AX541" s="63">
        <f>IF(facturen[[#This Row],[TNO gecertificeerd]]="nee",0,VLOOKUP(AS541,Data!M:S,3,0)*(AT541/1000))</f>
        <v>0</v>
      </c>
      <c r="AY541" s="63">
        <f>IF(facturen[[#This Row],[TNO gecertificeerd]]="nee",0,VLOOKUP(AS541,Data!M:S,4,0)*AT541)</f>
        <v>14.38075657894737</v>
      </c>
      <c r="AZ541" s="63">
        <f>IF(facturen[[#This Row],[TNO gecertificeerd]]="nee",0,VLOOKUP(AS541,Data!M:S,5,0)*AT541)</f>
        <v>103.54144736842106</v>
      </c>
      <c r="BA541" s="63">
        <f>IF(facturen[[#This Row],[TNO gecertificeerd]]="nee",0,VLOOKUP(AS541,Data!M:S,6,0)*AT541)</f>
        <v>106.41759868421053</v>
      </c>
      <c r="BB541" s="63">
        <f>IF(facturen[[#This Row],[TNO gecertificeerd]]="nee",0,VLOOKUP(AS541,Data!M:S,7,0)*AT541)</f>
        <v>63.275328947368429</v>
      </c>
    </row>
    <row r="542" spans="1:54" x14ac:dyDescent="0.2">
      <c r="A542">
        <v>474431</v>
      </c>
      <c r="B542">
        <v>474501</v>
      </c>
      <c r="C542" t="s">
        <v>213</v>
      </c>
      <c r="D542" t="s">
        <v>257</v>
      </c>
      <c r="E542" t="s">
        <v>56</v>
      </c>
      <c r="F542">
        <v>1</v>
      </c>
      <c r="G542" t="s">
        <v>214</v>
      </c>
      <c r="H542" t="s">
        <v>215</v>
      </c>
      <c r="I542" t="s">
        <v>216</v>
      </c>
      <c r="J542" t="s">
        <v>59</v>
      </c>
      <c r="K542" t="s">
        <v>449</v>
      </c>
      <c r="L542" t="s">
        <v>450</v>
      </c>
      <c r="M542" s="57">
        <v>44317</v>
      </c>
      <c r="N542" s="57">
        <v>44347</v>
      </c>
      <c r="O542" t="s">
        <v>218</v>
      </c>
      <c r="P542">
        <v>1601010</v>
      </c>
      <c r="Q542" t="s">
        <v>465</v>
      </c>
      <c r="R542">
        <v>200301</v>
      </c>
      <c r="S542"/>
      <c r="T542" t="s">
        <v>467</v>
      </c>
      <c r="U542"/>
      <c r="V542" t="s">
        <v>224</v>
      </c>
      <c r="W542">
        <v>1</v>
      </c>
      <c r="X542" t="s">
        <v>625</v>
      </c>
      <c r="Y542" t="s">
        <v>764</v>
      </c>
      <c r="Z542" t="s">
        <v>765</v>
      </c>
      <c r="AA542" t="s">
        <v>68</v>
      </c>
      <c r="AB542" t="s">
        <v>69</v>
      </c>
      <c r="AC542" t="s">
        <v>70</v>
      </c>
      <c r="AD542">
        <v>10</v>
      </c>
      <c r="AE542" t="s">
        <v>766</v>
      </c>
      <c r="AF542">
        <v>90.98</v>
      </c>
      <c r="AG542">
        <v>90.98</v>
      </c>
      <c r="AH542">
        <v>1004493829</v>
      </c>
      <c r="AI542">
        <v>800100</v>
      </c>
      <c r="AJ542" t="s">
        <v>629</v>
      </c>
      <c r="AK542" t="s">
        <v>699</v>
      </c>
      <c r="AL542" t="s">
        <v>72</v>
      </c>
      <c r="AM542" t="s">
        <v>73</v>
      </c>
      <c r="AN542" s="1"/>
      <c r="AO542" s="59">
        <f t="shared" si="45"/>
        <v>5</v>
      </c>
      <c r="AP542" s="59" t="str">
        <f>VLOOKUP(AO542,Data!J:K,2,0)</f>
        <v>Mei</v>
      </c>
      <c r="AQ542" s="59">
        <f t="shared" si="46"/>
        <v>2</v>
      </c>
      <c r="AR542" s="60">
        <f t="shared" si="47"/>
        <v>2021</v>
      </c>
      <c r="AS542" s="60" t="str">
        <f>VLOOKUP(AD542,Data!D:E,2,0)</f>
        <v>Afval/Restafval</v>
      </c>
      <c r="AT542" s="61">
        <f>IF(X542="TON",IF(OR(LEFT(Z542,2)="TO",LEFT(Y542,2)="HA",Y542="TV ALG TON",Y542="AFVALBEL-TON",Y542="TANKW1-TON"),0,W542*1000),IF(OR(X542="KG",X542="LTR"),IF(OR(LEFT(Y542,2)="R ",LEFT(Y542,2)="HA",LEFT(Y542,2)="VK",LEFT(Z542,2)="TO"),0,W542),IF(X542="M3",VLOOKUP(Z542,Data!A:B,2,0)*W542,IF(AND(OR(X542="KEER",X542="STUK"),OR(LEFT(Y542,2)="LE",LEFT(Y542,2)="EL",LEFT(Y542,2)="LV")),VLOOKUP(Z542,Data!A:B,2,0)*W542,IF(X542="MAAND",IF(LEFT(Z542,2)="AB",IF(OR(LEFT(Y542,3)="AB ",LEFT(Y542,3)="ABW"),0,VLOOKUP(Z542,Data!A:B,2,0)*W542*VLOOKUP(AJ542,Data!G:H,2,0)*((N542-M542+1)/30.4)),0),0)))))</f>
        <v>297.20230263157896</v>
      </c>
      <c r="AU542" s="62">
        <f t="shared" si="48"/>
        <v>90.98</v>
      </c>
      <c r="AV542" s="62">
        <f t="shared" si="49"/>
        <v>0</v>
      </c>
      <c r="AW542" s="47" t="str">
        <f>IFERROR(VLOOKUP(AS542,Data!M:S,2,0),"nee")</f>
        <v>ja</v>
      </c>
      <c r="AX542" s="63">
        <f>IF(facturen[[#This Row],[TNO gecertificeerd]]="nee",0,VLOOKUP(AS542,Data!M:S,3,0)*(AT542/1000))</f>
        <v>0</v>
      </c>
      <c r="AY542" s="63">
        <f>IF(facturen[[#This Row],[TNO gecertificeerd]]="nee",0,VLOOKUP(AS542,Data!M:S,4,0)*AT542)</f>
        <v>14.860115131578949</v>
      </c>
      <c r="AZ542" s="63">
        <f>IF(facturen[[#This Row],[TNO gecertificeerd]]="nee",0,VLOOKUP(AS542,Data!M:S,5,0)*AT542)</f>
        <v>106.99282894736842</v>
      </c>
      <c r="BA542" s="63">
        <f>IF(facturen[[#This Row],[TNO gecertificeerd]]="nee",0,VLOOKUP(AS542,Data!M:S,6,0)*AT542)</f>
        <v>109.96485197368422</v>
      </c>
      <c r="BB542" s="63">
        <f>IF(facturen[[#This Row],[TNO gecertificeerd]]="nee",0,VLOOKUP(AS542,Data!M:S,7,0)*AT542)</f>
        <v>65.384506578947367</v>
      </c>
    </row>
    <row r="543" spans="1:54" x14ac:dyDescent="0.2">
      <c r="A543">
        <v>474431</v>
      </c>
      <c r="B543">
        <v>474501</v>
      </c>
      <c r="C543" t="s">
        <v>213</v>
      </c>
      <c r="D543" t="s">
        <v>257</v>
      </c>
      <c r="E543" t="s">
        <v>56</v>
      </c>
      <c r="F543">
        <v>1</v>
      </c>
      <c r="G543" t="s">
        <v>214</v>
      </c>
      <c r="H543" t="s">
        <v>215</v>
      </c>
      <c r="I543" t="s">
        <v>216</v>
      </c>
      <c r="J543" t="s">
        <v>59</v>
      </c>
      <c r="K543" t="s">
        <v>449</v>
      </c>
      <c r="L543" t="s">
        <v>450</v>
      </c>
      <c r="M543" s="57">
        <v>44348</v>
      </c>
      <c r="N543" s="57">
        <v>44377</v>
      </c>
      <c r="O543" t="s">
        <v>218</v>
      </c>
      <c r="P543">
        <v>1601010</v>
      </c>
      <c r="Q543" t="s">
        <v>465</v>
      </c>
      <c r="R543">
        <v>200301</v>
      </c>
      <c r="S543"/>
      <c r="T543" t="s">
        <v>467</v>
      </c>
      <c r="U543"/>
      <c r="V543" t="s">
        <v>224</v>
      </c>
      <c r="W543">
        <v>1</v>
      </c>
      <c r="X543" t="s">
        <v>625</v>
      </c>
      <c r="Y543" t="s">
        <v>764</v>
      </c>
      <c r="Z543" t="s">
        <v>765</v>
      </c>
      <c r="AA543" t="s">
        <v>68</v>
      </c>
      <c r="AB543" t="s">
        <v>69</v>
      </c>
      <c r="AC543" t="s">
        <v>70</v>
      </c>
      <c r="AD543">
        <v>10</v>
      </c>
      <c r="AE543" t="s">
        <v>766</v>
      </c>
      <c r="AF543">
        <v>90.98</v>
      </c>
      <c r="AG543">
        <v>90.98</v>
      </c>
      <c r="AH543">
        <v>1004542502</v>
      </c>
      <c r="AI543">
        <v>800100</v>
      </c>
      <c r="AJ543" t="s">
        <v>629</v>
      </c>
      <c r="AK543" t="s">
        <v>700</v>
      </c>
      <c r="AL543" t="s">
        <v>72</v>
      </c>
      <c r="AM543" t="s">
        <v>73</v>
      </c>
      <c r="AN543" s="1"/>
      <c r="AO543" s="59">
        <f t="shared" si="45"/>
        <v>6</v>
      </c>
      <c r="AP543" s="59" t="str">
        <f>VLOOKUP(AO543,Data!J:K,2,0)</f>
        <v>Juni</v>
      </c>
      <c r="AQ543" s="59">
        <f t="shared" si="46"/>
        <v>2</v>
      </c>
      <c r="AR543" s="60">
        <f t="shared" si="47"/>
        <v>2021</v>
      </c>
      <c r="AS543" s="60" t="str">
        <f>VLOOKUP(AD543,Data!D:E,2,0)</f>
        <v>Afval/Restafval</v>
      </c>
      <c r="AT543" s="61">
        <f>IF(X543="TON",IF(OR(LEFT(Z543,2)="TO",LEFT(Y543,2)="HA",Y543="TV ALG TON",Y543="AFVALBEL-TON",Y543="TANKW1-TON"),0,W543*1000),IF(OR(X543="KG",X543="LTR"),IF(OR(LEFT(Y543,2)="R ",LEFT(Y543,2)="HA",LEFT(Y543,2)="VK",LEFT(Z543,2)="TO"),0,W543),IF(X543="M3",VLOOKUP(Z543,Data!A:B,2,0)*W543,IF(AND(OR(X543="KEER",X543="STUK"),OR(LEFT(Y543,2)="LE",LEFT(Y543,2)="EL",LEFT(Y543,2)="LV")),VLOOKUP(Z543,Data!A:B,2,0)*W543,IF(X543="MAAND",IF(LEFT(Z543,2)="AB",IF(OR(LEFT(Y543,3)="AB ",LEFT(Y543,3)="ABW"),0,VLOOKUP(Z543,Data!A:B,2,0)*W543*VLOOKUP(AJ543,Data!G:H,2,0)*((N543-M543+1)/30.4)),0),0)))))</f>
        <v>287.6151315789474</v>
      </c>
      <c r="AU543" s="62">
        <f t="shared" si="48"/>
        <v>90.98</v>
      </c>
      <c r="AV543" s="62">
        <f t="shared" si="49"/>
        <v>0</v>
      </c>
      <c r="AW543" s="47" t="str">
        <f>IFERROR(VLOOKUP(AS543,Data!M:S,2,0),"nee")</f>
        <v>ja</v>
      </c>
      <c r="AX543" s="63">
        <f>IF(facturen[[#This Row],[TNO gecertificeerd]]="nee",0,VLOOKUP(AS543,Data!M:S,3,0)*(AT543/1000))</f>
        <v>0</v>
      </c>
      <c r="AY543" s="63">
        <f>IF(facturen[[#This Row],[TNO gecertificeerd]]="nee",0,VLOOKUP(AS543,Data!M:S,4,0)*AT543)</f>
        <v>14.38075657894737</v>
      </c>
      <c r="AZ543" s="63">
        <f>IF(facturen[[#This Row],[TNO gecertificeerd]]="nee",0,VLOOKUP(AS543,Data!M:S,5,0)*AT543)</f>
        <v>103.54144736842106</v>
      </c>
      <c r="BA543" s="63">
        <f>IF(facturen[[#This Row],[TNO gecertificeerd]]="nee",0,VLOOKUP(AS543,Data!M:S,6,0)*AT543)</f>
        <v>106.41759868421053</v>
      </c>
      <c r="BB543" s="63">
        <f>IF(facturen[[#This Row],[TNO gecertificeerd]]="nee",0,VLOOKUP(AS543,Data!M:S,7,0)*AT543)</f>
        <v>63.275328947368429</v>
      </c>
    </row>
    <row r="544" spans="1:54" x14ac:dyDescent="0.2">
      <c r="A544">
        <v>474431</v>
      </c>
      <c r="B544">
        <v>474501</v>
      </c>
      <c r="C544" t="s">
        <v>213</v>
      </c>
      <c r="D544" t="s">
        <v>257</v>
      </c>
      <c r="E544" t="s">
        <v>56</v>
      </c>
      <c r="F544">
        <v>1</v>
      </c>
      <c r="G544" t="s">
        <v>214</v>
      </c>
      <c r="H544" t="s">
        <v>215</v>
      </c>
      <c r="I544" t="s">
        <v>216</v>
      </c>
      <c r="J544" t="s">
        <v>59</v>
      </c>
      <c r="K544" t="s">
        <v>449</v>
      </c>
      <c r="L544" t="s">
        <v>450</v>
      </c>
      <c r="M544" s="57">
        <v>44378</v>
      </c>
      <c r="N544" s="57">
        <v>44408</v>
      </c>
      <c r="O544" t="s">
        <v>218</v>
      </c>
      <c r="P544">
        <v>1601010</v>
      </c>
      <c r="Q544" t="s">
        <v>465</v>
      </c>
      <c r="R544">
        <v>200301</v>
      </c>
      <c r="S544"/>
      <c r="T544" t="s">
        <v>467</v>
      </c>
      <c r="U544"/>
      <c r="V544" t="s">
        <v>224</v>
      </c>
      <c r="W544">
        <v>1</v>
      </c>
      <c r="X544" t="s">
        <v>625</v>
      </c>
      <c r="Y544" t="s">
        <v>764</v>
      </c>
      <c r="Z544" t="s">
        <v>765</v>
      </c>
      <c r="AA544" t="s">
        <v>68</v>
      </c>
      <c r="AB544" t="s">
        <v>69</v>
      </c>
      <c r="AC544" t="s">
        <v>70</v>
      </c>
      <c r="AD544">
        <v>10</v>
      </c>
      <c r="AE544" t="s">
        <v>766</v>
      </c>
      <c r="AF544">
        <v>90.98</v>
      </c>
      <c r="AG544">
        <v>90.98</v>
      </c>
      <c r="AH544">
        <v>1004659075</v>
      </c>
      <c r="AI544">
        <v>800100</v>
      </c>
      <c r="AJ544" t="s">
        <v>629</v>
      </c>
      <c r="AK544" t="s">
        <v>701</v>
      </c>
      <c r="AL544" t="s">
        <v>72</v>
      </c>
      <c r="AM544" t="s">
        <v>73</v>
      </c>
      <c r="AN544" s="1"/>
      <c r="AO544" s="59">
        <f t="shared" ref="AO544:AO607" si="50">MONTH(M544)</f>
        <v>7</v>
      </c>
      <c r="AP544" s="59" t="str">
        <f>VLOOKUP(AO544,Data!J:K,2,0)</f>
        <v>Juli</v>
      </c>
      <c r="AQ544" s="59">
        <f t="shared" si="46"/>
        <v>3</v>
      </c>
      <c r="AR544" s="60">
        <f t="shared" si="47"/>
        <v>2021</v>
      </c>
      <c r="AS544" s="60" t="str">
        <f>VLOOKUP(AD544,Data!D:E,2,0)</f>
        <v>Afval/Restafval</v>
      </c>
      <c r="AT544" s="61">
        <f>IF(X544="TON",IF(OR(LEFT(Z544,2)="TO",LEFT(Y544,2)="HA",Y544="TV ALG TON",Y544="AFVALBEL-TON",Y544="TANKW1-TON"),0,W544*1000),IF(OR(X544="KG",X544="LTR"),IF(OR(LEFT(Y544,2)="R ",LEFT(Y544,2)="HA",LEFT(Y544,2)="VK",LEFT(Z544,2)="TO"),0,W544),IF(X544="M3",VLOOKUP(Z544,Data!A:B,2,0)*W544,IF(AND(OR(X544="KEER",X544="STUK"),OR(LEFT(Y544,2)="LE",LEFT(Y544,2)="EL",LEFT(Y544,2)="LV")),VLOOKUP(Z544,Data!A:B,2,0)*W544,IF(X544="MAAND",IF(LEFT(Z544,2)="AB",IF(OR(LEFT(Y544,3)="AB ",LEFT(Y544,3)="ABW"),0,VLOOKUP(Z544,Data!A:B,2,0)*W544*VLOOKUP(AJ544,Data!G:H,2,0)*((N544-M544+1)/30.4)),0),0)))))</f>
        <v>297.20230263157896</v>
      </c>
      <c r="AU544" s="62">
        <f t="shared" si="48"/>
        <v>90.98</v>
      </c>
      <c r="AV544" s="62">
        <f t="shared" si="49"/>
        <v>0</v>
      </c>
      <c r="AW544" s="47" t="str">
        <f>IFERROR(VLOOKUP(AS544,Data!M:S,2,0),"nee")</f>
        <v>ja</v>
      </c>
      <c r="AX544" s="63">
        <f>IF(facturen[[#This Row],[TNO gecertificeerd]]="nee",0,VLOOKUP(AS544,Data!M:S,3,0)*(AT544/1000))</f>
        <v>0</v>
      </c>
      <c r="AY544" s="63">
        <f>IF(facturen[[#This Row],[TNO gecertificeerd]]="nee",0,VLOOKUP(AS544,Data!M:S,4,0)*AT544)</f>
        <v>14.860115131578949</v>
      </c>
      <c r="AZ544" s="63">
        <f>IF(facturen[[#This Row],[TNO gecertificeerd]]="nee",0,VLOOKUP(AS544,Data!M:S,5,0)*AT544)</f>
        <v>106.99282894736842</v>
      </c>
      <c r="BA544" s="63">
        <f>IF(facturen[[#This Row],[TNO gecertificeerd]]="nee",0,VLOOKUP(AS544,Data!M:S,6,0)*AT544)</f>
        <v>109.96485197368422</v>
      </c>
      <c r="BB544" s="63">
        <f>IF(facturen[[#This Row],[TNO gecertificeerd]]="nee",0,VLOOKUP(AS544,Data!M:S,7,0)*AT544)</f>
        <v>65.384506578947367</v>
      </c>
    </row>
    <row r="545" spans="1:54" x14ac:dyDescent="0.2">
      <c r="A545">
        <v>474431</v>
      </c>
      <c r="B545">
        <v>474501</v>
      </c>
      <c r="C545" t="s">
        <v>213</v>
      </c>
      <c r="D545" t="s">
        <v>257</v>
      </c>
      <c r="E545" t="s">
        <v>56</v>
      </c>
      <c r="F545">
        <v>1</v>
      </c>
      <c r="G545" t="s">
        <v>214</v>
      </c>
      <c r="H545" t="s">
        <v>215</v>
      </c>
      <c r="I545" t="s">
        <v>216</v>
      </c>
      <c r="J545" t="s">
        <v>59</v>
      </c>
      <c r="K545" t="s">
        <v>449</v>
      </c>
      <c r="L545" t="s">
        <v>450</v>
      </c>
      <c r="M545" s="57">
        <v>44409</v>
      </c>
      <c r="N545" s="57">
        <v>44439</v>
      </c>
      <c r="O545" t="s">
        <v>218</v>
      </c>
      <c r="P545">
        <v>1601010</v>
      </c>
      <c r="Q545" t="s">
        <v>465</v>
      </c>
      <c r="R545">
        <v>200301</v>
      </c>
      <c r="S545"/>
      <c r="T545" t="s">
        <v>467</v>
      </c>
      <c r="U545"/>
      <c r="V545" t="s">
        <v>224</v>
      </c>
      <c r="W545">
        <v>1</v>
      </c>
      <c r="X545" t="s">
        <v>625</v>
      </c>
      <c r="Y545" t="s">
        <v>764</v>
      </c>
      <c r="Z545" t="s">
        <v>765</v>
      </c>
      <c r="AA545" t="s">
        <v>68</v>
      </c>
      <c r="AB545" t="s">
        <v>69</v>
      </c>
      <c r="AC545" t="s">
        <v>70</v>
      </c>
      <c r="AD545">
        <v>10</v>
      </c>
      <c r="AE545" t="s">
        <v>766</v>
      </c>
      <c r="AF545">
        <v>90.98</v>
      </c>
      <c r="AG545">
        <v>90.98</v>
      </c>
      <c r="AH545">
        <v>1004731850</v>
      </c>
      <c r="AI545">
        <v>800100</v>
      </c>
      <c r="AJ545" t="s">
        <v>629</v>
      </c>
      <c r="AK545" t="s">
        <v>702</v>
      </c>
      <c r="AL545" t="s">
        <v>72</v>
      </c>
      <c r="AM545" t="s">
        <v>73</v>
      </c>
      <c r="AN545" s="1"/>
      <c r="AO545" s="59">
        <f t="shared" si="50"/>
        <v>8</v>
      </c>
      <c r="AP545" s="59" t="str">
        <f>VLOOKUP(AO545,Data!J:K,2,0)</f>
        <v>Augustus</v>
      </c>
      <c r="AQ545" s="59">
        <f t="shared" si="46"/>
        <v>3</v>
      </c>
      <c r="AR545" s="60">
        <f t="shared" si="47"/>
        <v>2021</v>
      </c>
      <c r="AS545" s="60" t="str">
        <f>VLOOKUP(AD545,Data!D:E,2,0)</f>
        <v>Afval/Restafval</v>
      </c>
      <c r="AT545" s="61">
        <f>IF(X545="TON",IF(OR(LEFT(Z545,2)="TO",LEFT(Y545,2)="HA",Y545="TV ALG TON",Y545="AFVALBEL-TON",Y545="TANKW1-TON"),0,W545*1000),IF(OR(X545="KG",X545="LTR"),IF(OR(LEFT(Y545,2)="R ",LEFT(Y545,2)="HA",LEFT(Y545,2)="VK",LEFT(Z545,2)="TO"),0,W545),IF(X545="M3",VLOOKUP(Z545,Data!A:B,2,0)*W545,IF(AND(OR(X545="KEER",X545="STUK"),OR(LEFT(Y545,2)="LE",LEFT(Y545,2)="EL",LEFT(Y545,2)="LV")),VLOOKUP(Z545,Data!A:B,2,0)*W545,IF(X545="MAAND",IF(LEFT(Z545,2)="AB",IF(OR(LEFT(Y545,3)="AB ",LEFT(Y545,3)="ABW"),0,VLOOKUP(Z545,Data!A:B,2,0)*W545*VLOOKUP(AJ545,Data!G:H,2,0)*((N545-M545+1)/30.4)),0),0)))))</f>
        <v>297.20230263157896</v>
      </c>
      <c r="AU545" s="62">
        <f t="shared" si="48"/>
        <v>90.98</v>
      </c>
      <c r="AV545" s="62">
        <f t="shared" si="49"/>
        <v>0</v>
      </c>
      <c r="AW545" s="47" t="str">
        <f>IFERROR(VLOOKUP(AS545,Data!M:S,2,0),"nee")</f>
        <v>ja</v>
      </c>
      <c r="AX545" s="63">
        <f>IF(facturen[[#This Row],[TNO gecertificeerd]]="nee",0,VLOOKUP(AS545,Data!M:S,3,0)*(AT545/1000))</f>
        <v>0</v>
      </c>
      <c r="AY545" s="63">
        <f>IF(facturen[[#This Row],[TNO gecertificeerd]]="nee",0,VLOOKUP(AS545,Data!M:S,4,0)*AT545)</f>
        <v>14.860115131578949</v>
      </c>
      <c r="AZ545" s="63">
        <f>IF(facturen[[#This Row],[TNO gecertificeerd]]="nee",0,VLOOKUP(AS545,Data!M:S,5,0)*AT545)</f>
        <v>106.99282894736842</v>
      </c>
      <c r="BA545" s="63">
        <f>IF(facturen[[#This Row],[TNO gecertificeerd]]="nee",0,VLOOKUP(AS545,Data!M:S,6,0)*AT545)</f>
        <v>109.96485197368422</v>
      </c>
      <c r="BB545" s="63">
        <f>IF(facturen[[#This Row],[TNO gecertificeerd]]="nee",0,VLOOKUP(AS545,Data!M:S,7,0)*AT545)</f>
        <v>65.384506578947367</v>
      </c>
    </row>
    <row r="546" spans="1:54" x14ac:dyDescent="0.2">
      <c r="A546">
        <v>474431</v>
      </c>
      <c r="B546">
        <v>474501</v>
      </c>
      <c r="C546" t="s">
        <v>213</v>
      </c>
      <c r="D546" t="s">
        <v>257</v>
      </c>
      <c r="E546" t="s">
        <v>56</v>
      </c>
      <c r="F546">
        <v>1</v>
      </c>
      <c r="G546" t="s">
        <v>214</v>
      </c>
      <c r="H546" t="s">
        <v>215</v>
      </c>
      <c r="I546" t="s">
        <v>216</v>
      </c>
      <c r="J546" t="s">
        <v>59</v>
      </c>
      <c r="K546" t="s">
        <v>449</v>
      </c>
      <c r="L546" t="s">
        <v>450</v>
      </c>
      <c r="M546" s="57">
        <v>44440</v>
      </c>
      <c r="N546" s="57">
        <v>44469</v>
      </c>
      <c r="O546" t="s">
        <v>218</v>
      </c>
      <c r="P546">
        <v>1601010</v>
      </c>
      <c r="Q546" t="s">
        <v>465</v>
      </c>
      <c r="R546">
        <v>200301</v>
      </c>
      <c r="S546"/>
      <c r="T546" t="s">
        <v>467</v>
      </c>
      <c r="U546"/>
      <c r="V546" t="s">
        <v>224</v>
      </c>
      <c r="W546">
        <v>1</v>
      </c>
      <c r="X546" t="s">
        <v>625</v>
      </c>
      <c r="Y546" t="s">
        <v>764</v>
      </c>
      <c r="Z546" t="s">
        <v>765</v>
      </c>
      <c r="AA546" t="s">
        <v>68</v>
      </c>
      <c r="AB546" t="s">
        <v>69</v>
      </c>
      <c r="AC546" t="s">
        <v>70</v>
      </c>
      <c r="AD546">
        <v>10</v>
      </c>
      <c r="AE546" t="s">
        <v>766</v>
      </c>
      <c r="AF546">
        <v>90.98</v>
      </c>
      <c r="AG546">
        <v>90.98</v>
      </c>
      <c r="AH546">
        <v>1004806489</v>
      </c>
      <c r="AI546">
        <v>800100</v>
      </c>
      <c r="AJ546" t="s">
        <v>629</v>
      </c>
      <c r="AK546" t="s">
        <v>703</v>
      </c>
      <c r="AL546" t="s">
        <v>72</v>
      </c>
      <c r="AM546" t="s">
        <v>73</v>
      </c>
      <c r="AN546" s="1"/>
      <c r="AO546" s="59">
        <f t="shared" si="50"/>
        <v>9</v>
      </c>
      <c r="AP546" s="59" t="str">
        <f>VLOOKUP(AO546,Data!J:K,2,0)</f>
        <v>September</v>
      </c>
      <c r="AQ546" s="59">
        <f t="shared" si="46"/>
        <v>3</v>
      </c>
      <c r="AR546" s="60">
        <f t="shared" si="47"/>
        <v>2021</v>
      </c>
      <c r="AS546" s="60" t="str">
        <f>VLOOKUP(AD546,Data!D:E,2,0)</f>
        <v>Afval/Restafval</v>
      </c>
      <c r="AT546" s="61">
        <f>IF(X546="TON",IF(OR(LEFT(Z546,2)="TO",LEFT(Y546,2)="HA",Y546="TV ALG TON",Y546="AFVALBEL-TON",Y546="TANKW1-TON"),0,W546*1000),IF(OR(X546="KG",X546="LTR"),IF(OR(LEFT(Y546,2)="R ",LEFT(Y546,2)="HA",LEFT(Y546,2)="VK",LEFT(Z546,2)="TO"),0,W546),IF(X546="M3",VLOOKUP(Z546,Data!A:B,2,0)*W546,IF(AND(OR(X546="KEER",X546="STUK"),OR(LEFT(Y546,2)="LE",LEFT(Y546,2)="EL",LEFT(Y546,2)="LV")),VLOOKUP(Z546,Data!A:B,2,0)*W546,IF(X546="MAAND",IF(LEFT(Z546,2)="AB",IF(OR(LEFT(Y546,3)="AB ",LEFT(Y546,3)="ABW"),0,VLOOKUP(Z546,Data!A:B,2,0)*W546*VLOOKUP(AJ546,Data!G:H,2,0)*((N546-M546+1)/30.4)),0),0)))))</f>
        <v>287.6151315789474</v>
      </c>
      <c r="AU546" s="62">
        <f t="shared" si="48"/>
        <v>90.98</v>
      </c>
      <c r="AV546" s="62">
        <f t="shared" si="49"/>
        <v>0</v>
      </c>
      <c r="AW546" s="47" t="str">
        <f>IFERROR(VLOOKUP(AS546,Data!M:S,2,0),"nee")</f>
        <v>ja</v>
      </c>
      <c r="AX546" s="63">
        <f>IF(facturen[[#This Row],[TNO gecertificeerd]]="nee",0,VLOOKUP(AS546,Data!M:S,3,0)*(AT546/1000))</f>
        <v>0</v>
      </c>
      <c r="AY546" s="63">
        <f>IF(facturen[[#This Row],[TNO gecertificeerd]]="nee",0,VLOOKUP(AS546,Data!M:S,4,0)*AT546)</f>
        <v>14.38075657894737</v>
      </c>
      <c r="AZ546" s="63">
        <f>IF(facturen[[#This Row],[TNO gecertificeerd]]="nee",0,VLOOKUP(AS546,Data!M:S,5,0)*AT546)</f>
        <v>103.54144736842106</v>
      </c>
      <c r="BA546" s="63">
        <f>IF(facturen[[#This Row],[TNO gecertificeerd]]="nee",0,VLOOKUP(AS546,Data!M:S,6,0)*AT546)</f>
        <v>106.41759868421053</v>
      </c>
      <c r="BB546" s="63">
        <f>IF(facturen[[#This Row],[TNO gecertificeerd]]="nee",0,VLOOKUP(AS546,Data!M:S,7,0)*AT546)</f>
        <v>63.275328947368429</v>
      </c>
    </row>
    <row r="547" spans="1:54" x14ac:dyDescent="0.2">
      <c r="A547">
        <v>474431</v>
      </c>
      <c r="B547">
        <v>474501</v>
      </c>
      <c r="C547" t="s">
        <v>213</v>
      </c>
      <c r="D547" t="s">
        <v>257</v>
      </c>
      <c r="E547" t="s">
        <v>56</v>
      </c>
      <c r="F547">
        <v>1</v>
      </c>
      <c r="G547" t="s">
        <v>214</v>
      </c>
      <c r="H547" t="s">
        <v>215</v>
      </c>
      <c r="I547" t="s">
        <v>216</v>
      </c>
      <c r="J547" t="s">
        <v>59</v>
      </c>
      <c r="K547" t="s">
        <v>449</v>
      </c>
      <c r="L547" t="s">
        <v>450</v>
      </c>
      <c r="M547" s="57">
        <v>44470</v>
      </c>
      <c r="N547" s="57">
        <v>44500</v>
      </c>
      <c r="O547" t="s">
        <v>218</v>
      </c>
      <c r="P547">
        <v>1601010</v>
      </c>
      <c r="Q547" t="s">
        <v>465</v>
      </c>
      <c r="R547">
        <v>200301</v>
      </c>
      <c r="S547"/>
      <c r="T547" t="s">
        <v>467</v>
      </c>
      <c r="U547"/>
      <c r="V547" t="s">
        <v>224</v>
      </c>
      <c r="W547">
        <v>1</v>
      </c>
      <c r="X547" t="s">
        <v>625</v>
      </c>
      <c r="Y547" t="s">
        <v>764</v>
      </c>
      <c r="Z547" t="s">
        <v>765</v>
      </c>
      <c r="AA547" t="s">
        <v>68</v>
      </c>
      <c r="AB547" t="s">
        <v>69</v>
      </c>
      <c r="AC547" t="s">
        <v>70</v>
      </c>
      <c r="AD547">
        <v>10</v>
      </c>
      <c r="AE547" t="s">
        <v>766</v>
      </c>
      <c r="AF547">
        <v>90.98</v>
      </c>
      <c r="AG547">
        <v>90.98</v>
      </c>
      <c r="AH547">
        <v>1004921702</v>
      </c>
      <c r="AI547">
        <v>800100</v>
      </c>
      <c r="AJ547" t="s">
        <v>629</v>
      </c>
      <c r="AK547" t="s">
        <v>704</v>
      </c>
      <c r="AL547" t="s">
        <v>72</v>
      </c>
      <c r="AM547" t="s">
        <v>73</v>
      </c>
      <c r="AN547" s="1"/>
      <c r="AO547" s="59">
        <f t="shared" si="50"/>
        <v>10</v>
      </c>
      <c r="AP547" s="59" t="str">
        <f>VLOOKUP(AO547,Data!J:K,2,0)</f>
        <v>Oktober</v>
      </c>
      <c r="AQ547" s="59">
        <f t="shared" si="46"/>
        <v>4</v>
      </c>
      <c r="AR547" s="60">
        <f t="shared" si="47"/>
        <v>2021</v>
      </c>
      <c r="AS547" s="60" t="str">
        <f>VLOOKUP(AD547,Data!D:E,2,0)</f>
        <v>Afval/Restafval</v>
      </c>
      <c r="AT547" s="61">
        <f>IF(X547="TON",IF(OR(LEFT(Z547,2)="TO",LEFT(Y547,2)="HA",Y547="TV ALG TON",Y547="AFVALBEL-TON",Y547="TANKW1-TON"),0,W547*1000),IF(OR(X547="KG",X547="LTR"),IF(OR(LEFT(Y547,2)="R ",LEFT(Y547,2)="HA",LEFT(Y547,2)="VK",LEFT(Z547,2)="TO"),0,W547),IF(X547="M3",VLOOKUP(Z547,Data!A:B,2,0)*W547,IF(AND(OR(X547="KEER",X547="STUK"),OR(LEFT(Y547,2)="LE",LEFT(Y547,2)="EL",LEFT(Y547,2)="LV")),VLOOKUP(Z547,Data!A:B,2,0)*W547,IF(X547="MAAND",IF(LEFT(Z547,2)="AB",IF(OR(LEFT(Y547,3)="AB ",LEFT(Y547,3)="ABW"),0,VLOOKUP(Z547,Data!A:B,2,0)*W547*VLOOKUP(AJ547,Data!G:H,2,0)*((N547-M547+1)/30.4)),0),0)))))</f>
        <v>297.20230263157896</v>
      </c>
      <c r="AU547" s="62">
        <f t="shared" si="48"/>
        <v>90.98</v>
      </c>
      <c r="AV547" s="62">
        <f t="shared" si="49"/>
        <v>0</v>
      </c>
      <c r="AW547" s="47" t="str">
        <f>IFERROR(VLOOKUP(AS547,Data!M:S,2,0),"nee")</f>
        <v>ja</v>
      </c>
      <c r="AX547" s="63">
        <f>IF(facturen[[#This Row],[TNO gecertificeerd]]="nee",0,VLOOKUP(AS547,Data!M:S,3,0)*(AT547/1000))</f>
        <v>0</v>
      </c>
      <c r="AY547" s="63">
        <f>IF(facturen[[#This Row],[TNO gecertificeerd]]="nee",0,VLOOKUP(AS547,Data!M:S,4,0)*AT547)</f>
        <v>14.860115131578949</v>
      </c>
      <c r="AZ547" s="63">
        <f>IF(facturen[[#This Row],[TNO gecertificeerd]]="nee",0,VLOOKUP(AS547,Data!M:S,5,0)*AT547)</f>
        <v>106.99282894736842</v>
      </c>
      <c r="BA547" s="63">
        <f>IF(facturen[[#This Row],[TNO gecertificeerd]]="nee",0,VLOOKUP(AS547,Data!M:S,6,0)*AT547)</f>
        <v>109.96485197368422</v>
      </c>
      <c r="BB547" s="63">
        <f>IF(facturen[[#This Row],[TNO gecertificeerd]]="nee",0,VLOOKUP(AS547,Data!M:S,7,0)*AT547)</f>
        <v>65.384506578947367</v>
      </c>
    </row>
    <row r="548" spans="1:54" x14ac:dyDescent="0.2">
      <c r="A548">
        <v>474431</v>
      </c>
      <c r="B548">
        <v>474501</v>
      </c>
      <c r="C548" t="s">
        <v>213</v>
      </c>
      <c r="D548" t="s">
        <v>257</v>
      </c>
      <c r="E548" t="s">
        <v>56</v>
      </c>
      <c r="F548">
        <v>1</v>
      </c>
      <c r="G548" t="s">
        <v>214</v>
      </c>
      <c r="H548" t="s">
        <v>215</v>
      </c>
      <c r="I548" t="s">
        <v>216</v>
      </c>
      <c r="J548" t="s">
        <v>59</v>
      </c>
      <c r="K548" t="s">
        <v>449</v>
      </c>
      <c r="L548" t="s">
        <v>450</v>
      </c>
      <c r="M548" s="57">
        <v>44501</v>
      </c>
      <c r="N548" s="57">
        <v>44530</v>
      </c>
      <c r="O548" t="s">
        <v>218</v>
      </c>
      <c r="P548">
        <v>1601010</v>
      </c>
      <c r="Q548" t="s">
        <v>465</v>
      </c>
      <c r="R548">
        <v>200301</v>
      </c>
      <c r="S548"/>
      <c r="T548" t="s">
        <v>467</v>
      </c>
      <c r="U548"/>
      <c r="V548" t="s">
        <v>224</v>
      </c>
      <c r="W548">
        <v>1</v>
      </c>
      <c r="X548" t="s">
        <v>625</v>
      </c>
      <c r="Y548" t="s">
        <v>764</v>
      </c>
      <c r="Z548" t="s">
        <v>765</v>
      </c>
      <c r="AA548" t="s">
        <v>68</v>
      </c>
      <c r="AB548" t="s">
        <v>69</v>
      </c>
      <c r="AC548" t="s">
        <v>70</v>
      </c>
      <c r="AD548">
        <v>10</v>
      </c>
      <c r="AE548" t="s">
        <v>766</v>
      </c>
      <c r="AF548">
        <v>90.98</v>
      </c>
      <c r="AG548">
        <v>90.98</v>
      </c>
      <c r="AH548">
        <v>1005004563</v>
      </c>
      <c r="AI548">
        <v>800100</v>
      </c>
      <c r="AJ548" t="s">
        <v>629</v>
      </c>
      <c r="AK548" t="s">
        <v>705</v>
      </c>
      <c r="AL548" t="s">
        <v>72</v>
      </c>
      <c r="AM548" t="s">
        <v>73</v>
      </c>
      <c r="AN548" s="1"/>
      <c r="AO548" s="59">
        <f t="shared" si="50"/>
        <v>11</v>
      </c>
      <c r="AP548" s="59" t="str">
        <f>VLOOKUP(AO548,Data!J:K,2,0)</f>
        <v>November</v>
      </c>
      <c r="AQ548" s="59">
        <f t="shared" si="46"/>
        <v>4</v>
      </c>
      <c r="AR548" s="60">
        <f t="shared" si="47"/>
        <v>2021</v>
      </c>
      <c r="AS548" s="60" t="str">
        <f>VLOOKUP(AD548,Data!D:E,2,0)</f>
        <v>Afval/Restafval</v>
      </c>
      <c r="AT548" s="61">
        <f>IF(X548="TON",IF(OR(LEFT(Z548,2)="TO",LEFT(Y548,2)="HA",Y548="TV ALG TON",Y548="AFVALBEL-TON",Y548="TANKW1-TON"),0,W548*1000),IF(OR(X548="KG",X548="LTR"),IF(OR(LEFT(Y548,2)="R ",LEFT(Y548,2)="HA",LEFT(Y548,2)="VK",LEFT(Z548,2)="TO"),0,W548),IF(X548="M3",VLOOKUP(Z548,Data!A:B,2,0)*W548,IF(AND(OR(X548="KEER",X548="STUK"),OR(LEFT(Y548,2)="LE",LEFT(Y548,2)="EL",LEFT(Y548,2)="LV")),VLOOKUP(Z548,Data!A:B,2,0)*W548,IF(X548="MAAND",IF(LEFT(Z548,2)="AB",IF(OR(LEFT(Y548,3)="AB ",LEFT(Y548,3)="ABW"),0,VLOOKUP(Z548,Data!A:B,2,0)*W548*VLOOKUP(AJ548,Data!G:H,2,0)*((N548-M548+1)/30.4)),0),0)))))</f>
        <v>287.6151315789474</v>
      </c>
      <c r="AU548" s="62">
        <f t="shared" si="48"/>
        <v>90.98</v>
      </c>
      <c r="AV548" s="62">
        <f t="shared" si="49"/>
        <v>0</v>
      </c>
      <c r="AW548" s="47" t="str">
        <f>IFERROR(VLOOKUP(AS548,Data!M:S,2,0),"nee")</f>
        <v>ja</v>
      </c>
      <c r="AX548" s="63">
        <f>IF(facturen[[#This Row],[TNO gecertificeerd]]="nee",0,VLOOKUP(AS548,Data!M:S,3,0)*(AT548/1000))</f>
        <v>0</v>
      </c>
      <c r="AY548" s="63">
        <f>IF(facturen[[#This Row],[TNO gecertificeerd]]="nee",0,VLOOKUP(AS548,Data!M:S,4,0)*AT548)</f>
        <v>14.38075657894737</v>
      </c>
      <c r="AZ548" s="63">
        <f>IF(facturen[[#This Row],[TNO gecertificeerd]]="nee",0,VLOOKUP(AS548,Data!M:S,5,0)*AT548)</f>
        <v>103.54144736842106</v>
      </c>
      <c r="BA548" s="63">
        <f>IF(facturen[[#This Row],[TNO gecertificeerd]]="nee",0,VLOOKUP(AS548,Data!M:S,6,0)*AT548)</f>
        <v>106.41759868421053</v>
      </c>
      <c r="BB548" s="63">
        <f>IF(facturen[[#This Row],[TNO gecertificeerd]]="nee",0,VLOOKUP(AS548,Data!M:S,7,0)*AT548)</f>
        <v>63.275328947368429</v>
      </c>
    </row>
    <row r="549" spans="1:54" x14ac:dyDescent="0.2">
      <c r="A549">
        <v>474431</v>
      </c>
      <c r="B549">
        <v>474501</v>
      </c>
      <c r="C549" t="s">
        <v>213</v>
      </c>
      <c r="D549" t="s">
        <v>257</v>
      </c>
      <c r="E549" t="s">
        <v>56</v>
      </c>
      <c r="F549">
        <v>1</v>
      </c>
      <c r="G549" t="s">
        <v>214</v>
      </c>
      <c r="H549" t="s">
        <v>215</v>
      </c>
      <c r="I549" t="s">
        <v>216</v>
      </c>
      <c r="J549" t="s">
        <v>59</v>
      </c>
      <c r="K549" t="s">
        <v>449</v>
      </c>
      <c r="L549" t="s">
        <v>450</v>
      </c>
      <c r="M549" s="57">
        <v>44531</v>
      </c>
      <c r="N549" s="57">
        <v>44561</v>
      </c>
      <c r="O549" t="s">
        <v>218</v>
      </c>
      <c r="P549">
        <v>1601010</v>
      </c>
      <c r="Q549" t="s">
        <v>465</v>
      </c>
      <c r="R549">
        <v>200301</v>
      </c>
      <c r="S549"/>
      <c r="T549" t="s">
        <v>467</v>
      </c>
      <c r="U549"/>
      <c r="V549" t="s">
        <v>224</v>
      </c>
      <c r="W549">
        <v>1</v>
      </c>
      <c r="X549" t="s">
        <v>625</v>
      </c>
      <c r="Y549" t="s">
        <v>764</v>
      </c>
      <c r="Z549" t="s">
        <v>765</v>
      </c>
      <c r="AA549" t="s">
        <v>68</v>
      </c>
      <c r="AB549" t="s">
        <v>69</v>
      </c>
      <c r="AC549" t="s">
        <v>70</v>
      </c>
      <c r="AD549">
        <v>10</v>
      </c>
      <c r="AE549" t="s">
        <v>766</v>
      </c>
      <c r="AF549">
        <v>90.98</v>
      </c>
      <c r="AG549">
        <v>90.98</v>
      </c>
      <c r="AH549">
        <v>1005092394</v>
      </c>
      <c r="AI549">
        <v>800100</v>
      </c>
      <c r="AJ549" t="s">
        <v>629</v>
      </c>
      <c r="AK549" t="s">
        <v>812</v>
      </c>
      <c r="AL549" t="s">
        <v>72</v>
      </c>
      <c r="AM549" t="s">
        <v>73</v>
      </c>
      <c r="AN549" s="1"/>
      <c r="AO549" s="59">
        <f t="shared" si="50"/>
        <v>12</v>
      </c>
      <c r="AP549" s="59" t="str">
        <f>VLOOKUP(AO549,Data!J:K,2,0)</f>
        <v>December</v>
      </c>
      <c r="AQ549" s="59">
        <f t="shared" si="46"/>
        <v>4</v>
      </c>
      <c r="AR549" s="60">
        <f t="shared" si="47"/>
        <v>2021</v>
      </c>
      <c r="AS549" s="60" t="str">
        <f>VLOOKUP(AD549,Data!D:E,2,0)</f>
        <v>Afval/Restafval</v>
      </c>
      <c r="AT549" s="61">
        <f>IF(X549="TON",IF(OR(LEFT(Z549,2)="TO",LEFT(Y549,2)="HA",Y549="TV ALG TON",Y549="AFVALBEL-TON",Y549="TANKW1-TON"),0,W549*1000),IF(OR(X549="KG",X549="LTR"),IF(OR(LEFT(Y549,2)="R ",LEFT(Y549,2)="HA",LEFT(Y549,2)="VK",LEFT(Z549,2)="TO"),0,W549),IF(X549="M3",VLOOKUP(Z549,Data!A:B,2,0)*W549,IF(AND(OR(X549="KEER",X549="STUK"),OR(LEFT(Y549,2)="LE",LEFT(Y549,2)="EL",LEFT(Y549,2)="LV")),VLOOKUP(Z549,Data!A:B,2,0)*W549,IF(X549="MAAND",IF(LEFT(Z549,2)="AB",IF(OR(LEFT(Y549,3)="AB ",LEFT(Y549,3)="ABW"),0,VLOOKUP(Z549,Data!A:B,2,0)*W549*VLOOKUP(AJ549,Data!G:H,2,0)*((N549-M549+1)/30.4)),0),0)))))</f>
        <v>297.20230263157896</v>
      </c>
      <c r="AU549" s="62">
        <f t="shared" si="48"/>
        <v>90.98</v>
      </c>
      <c r="AV549" s="62">
        <f t="shared" si="49"/>
        <v>0</v>
      </c>
      <c r="AW549" s="47" t="str">
        <f>IFERROR(VLOOKUP(AS549,Data!M:S,2,0),"nee")</f>
        <v>ja</v>
      </c>
      <c r="AX549" s="63">
        <f>IF(facturen[[#This Row],[TNO gecertificeerd]]="nee",0,VLOOKUP(AS549,Data!M:S,3,0)*(AT549/1000))</f>
        <v>0</v>
      </c>
      <c r="AY549" s="63">
        <f>IF(facturen[[#This Row],[TNO gecertificeerd]]="nee",0,VLOOKUP(AS549,Data!M:S,4,0)*AT549)</f>
        <v>14.860115131578949</v>
      </c>
      <c r="AZ549" s="63">
        <f>IF(facturen[[#This Row],[TNO gecertificeerd]]="nee",0,VLOOKUP(AS549,Data!M:S,5,0)*AT549)</f>
        <v>106.99282894736842</v>
      </c>
      <c r="BA549" s="63">
        <f>IF(facturen[[#This Row],[TNO gecertificeerd]]="nee",0,VLOOKUP(AS549,Data!M:S,6,0)*AT549)</f>
        <v>109.96485197368422</v>
      </c>
      <c r="BB549" s="63">
        <f>IF(facturen[[#This Row],[TNO gecertificeerd]]="nee",0,VLOOKUP(AS549,Data!M:S,7,0)*AT549)</f>
        <v>65.384506578947367</v>
      </c>
    </row>
    <row r="550" spans="1:54" x14ac:dyDescent="0.2">
      <c r="A550">
        <v>474431</v>
      </c>
      <c r="B550">
        <v>474501</v>
      </c>
      <c r="C550" t="s">
        <v>213</v>
      </c>
      <c r="D550" t="s">
        <v>257</v>
      </c>
      <c r="E550" t="s">
        <v>56</v>
      </c>
      <c r="F550">
        <v>1</v>
      </c>
      <c r="G550" t="s">
        <v>214</v>
      </c>
      <c r="H550" t="s">
        <v>215</v>
      </c>
      <c r="I550" t="s">
        <v>216</v>
      </c>
      <c r="J550" t="s">
        <v>59</v>
      </c>
      <c r="K550" t="s">
        <v>449</v>
      </c>
      <c r="L550" t="s">
        <v>450</v>
      </c>
      <c r="M550" s="57">
        <v>44166</v>
      </c>
      <c r="N550" s="57">
        <v>44196</v>
      </c>
      <c r="O550" t="s">
        <v>218</v>
      </c>
      <c r="P550">
        <v>101100</v>
      </c>
      <c r="Q550" t="s">
        <v>303</v>
      </c>
      <c r="R550">
        <v>200301</v>
      </c>
      <c r="S550"/>
      <c r="T550" t="s">
        <v>304</v>
      </c>
      <c r="U550"/>
      <c r="V550" t="s">
        <v>224</v>
      </c>
      <c r="W550">
        <v>1</v>
      </c>
      <c r="X550" t="s">
        <v>625</v>
      </c>
      <c r="Y550" t="s">
        <v>764</v>
      </c>
      <c r="Z550" t="s">
        <v>765</v>
      </c>
      <c r="AA550" t="s">
        <v>68</v>
      </c>
      <c r="AB550" t="s">
        <v>69</v>
      </c>
      <c r="AC550" t="s">
        <v>70</v>
      </c>
      <c r="AD550">
        <v>10</v>
      </c>
      <c r="AE550" t="s">
        <v>766</v>
      </c>
      <c r="AF550">
        <v>90.98</v>
      </c>
      <c r="AG550">
        <v>90.98</v>
      </c>
      <c r="AH550">
        <v>1004194254</v>
      </c>
      <c r="AI550">
        <v>800100</v>
      </c>
      <c r="AJ550" t="s">
        <v>629</v>
      </c>
      <c r="AK550" t="s">
        <v>706</v>
      </c>
      <c r="AL550" t="s">
        <v>72</v>
      </c>
      <c r="AM550" t="s">
        <v>73</v>
      </c>
      <c r="AN550" s="1"/>
      <c r="AO550" s="59">
        <f t="shared" si="50"/>
        <v>12</v>
      </c>
      <c r="AP550" s="59" t="str">
        <f>VLOOKUP(AO550,Data!J:K,2,0)</f>
        <v>December</v>
      </c>
      <c r="AQ550" s="59">
        <f t="shared" si="46"/>
        <v>4</v>
      </c>
      <c r="AR550" s="60">
        <f t="shared" si="47"/>
        <v>2020</v>
      </c>
      <c r="AS550" s="60" t="str">
        <f>VLOOKUP(AD550,Data!D:E,2,0)</f>
        <v>Afval/Restafval</v>
      </c>
      <c r="AT550" s="61">
        <f>IF(X550="TON",IF(OR(LEFT(Z550,2)="TO",LEFT(Y550,2)="HA",Y550="TV ALG TON",Y550="AFVALBEL-TON",Y550="TANKW1-TON"),0,W550*1000),IF(OR(X550="KG",X550="LTR"),IF(OR(LEFT(Y550,2)="R ",LEFT(Y550,2)="HA",LEFT(Y550,2)="VK",LEFT(Z550,2)="TO"),0,W550),IF(X550="M3",VLOOKUP(Z550,Data!A:B,2,0)*W550,IF(AND(OR(X550="KEER",X550="STUK"),OR(LEFT(Y550,2)="LE",LEFT(Y550,2)="EL",LEFT(Y550,2)="LV")),VLOOKUP(Z550,Data!A:B,2,0)*W550,IF(X550="MAAND",IF(LEFT(Z550,2)="AB",IF(OR(LEFT(Y550,3)="AB ",LEFT(Y550,3)="ABW"),0,VLOOKUP(Z550,Data!A:B,2,0)*W550*VLOOKUP(AJ550,Data!G:H,2,0)*((N550-M550+1)/30.4)),0),0)))))</f>
        <v>297.20230263157896</v>
      </c>
      <c r="AU550" s="62">
        <f t="shared" si="48"/>
        <v>90.98</v>
      </c>
      <c r="AV550" s="62">
        <f t="shared" si="49"/>
        <v>0</v>
      </c>
      <c r="AW550" s="47" t="str">
        <f>IFERROR(VLOOKUP(AS550,Data!M:S,2,0),"nee")</f>
        <v>ja</v>
      </c>
      <c r="AX550" s="63">
        <f>IF(facturen[[#This Row],[TNO gecertificeerd]]="nee",0,VLOOKUP(AS550,Data!M:S,3,0)*(AT550/1000))</f>
        <v>0</v>
      </c>
      <c r="AY550" s="63">
        <f>IF(facturen[[#This Row],[TNO gecertificeerd]]="nee",0,VLOOKUP(AS550,Data!M:S,4,0)*AT550)</f>
        <v>14.860115131578949</v>
      </c>
      <c r="AZ550" s="63">
        <f>IF(facturen[[#This Row],[TNO gecertificeerd]]="nee",0,VLOOKUP(AS550,Data!M:S,5,0)*AT550)</f>
        <v>106.99282894736842</v>
      </c>
      <c r="BA550" s="63">
        <f>IF(facturen[[#This Row],[TNO gecertificeerd]]="nee",0,VLOOKUP(AS550,Data!M:S,6,0)*AT550)</f>
        <v>109.96485197368422</v>
      </c>
      <c r="BB550" s="63">
        <f>IF(facturen[[#This Row],[TNO gecertificeerd]]="nee",0,VLOOKUP(AS550,Data!M:S,7,0)*AT550)</f>
        <v>65.384506578947367</v>
      </c>
    </row>
    <row r="551" spans="1:54" x14ac:dyDescent="0.2">
      <c r="A551">
        <v>474431</v>
      </c>
      <c r="B551">
        <v>474512</v>
      </c>
      <c r="C551" t="s">
        <v>225</v>
      </c>
      <c r="D551" t="s">
        <v>257</v>
      </c>
      <c r="E551" t="s">
        <v>56</v>
      </c>
      <c r="F551">
        <v>1</v>
      </c>
      <c r="G551" t="s">
        <v>225</v>
      </c>
      <c r="H551" t="s">
        <v>226</v>
      </c>
      <c r="I551" t="s">
        <v>227</v>
      </c>
      <c r="J551" t="s">
        <v>59</v>
      </c>
      <c r="K551" t="s">
        <v>813</v>
      </c>
      <c r="L551" t="s">
        <v>814</v>
      </c>
      <c r="M551" s="57">
        <v>44197</v>
      </c>
      <c r="N551" s="57">
        <v>44227</v>
      </c>
      <c r="O551" t="s">
        <v>229</v>
      </c>
      <c r="P551"/>
      <c r="Q551"/>
      <c r="R551"/>
      <c r="S551"/>
      <c r="T551"/>
      <c r="U551"/>
      <c r="V551" t="s">
        <v>127</v>
      </c>
      <c r="W551">
        <v>1</v>
      </c>
      <c r="X551" t="s">
        <v>625</v>
      </c>
      <c r="Y551" t="s">
        <v>744</v>
      </c>
      <c r="Z551" t="s">
        <v>745</v>
      </c>
      <c r="AA551" t="s">
        <v>68</v>
      </c>
      <c r="AB551" t="s">
        <v>69</v>
      </c>
      <c r="AC551" t="s">
        <v>70</v>
      </c>
      <c r="AD551">
        <v>30</v>
      </c>
      <c r="AE551" t="s">
        <v>746</v>
      </c>
      <c r="AF551">
        <v>0</v>
      </c>
      <c r="AG551">
        <v>0</v>
      </c>
      <c r="AH551">
        <v>1004195045</v>
      </c>
      <c r="AI551">
        <v>800000</v>
      </c>
      <c r="AJ551"/>
      <c r="AK551"/>
      <c r="AL551" t="s">
        <v>72</v>
      </c>
      <c r="AM551" t="s">
        <v>73</v>
      </c>
      <c r="AN551" s="1"/>
      <c r="AO551" s="59">
        <f t="shared" si="50"/>
        <v>1</v>
      </c>
      <c r="AP551" s="59" t="str">
        <f>VLOOKUP(AO551,Data!J:K,2,0)</f>
        <v>Januari</v>
      </c>
      <c r="AQ551" s="59">
        <f t="shared" si="46"/>
        <v>1</v>
      </c>
      <c r="AR551" s="60">
        <f t="shared" si="47"/>
        <v>2021</v>
      </c>
      <c r="AS551" s="60" t="str">
        <f>VLOOKUP(AD551,Data!D:E,2,0)</f>
        <v>Papier/Karton</v>
      </c>
      <c r="AT551" s="61">
        <f>IF(X551="TON",IF(OR(LEFT(Z551,2)="TO",LEFT(Y551,2)="HA",Y551="TV ALG TON",Y551="AFVALBEL-TON",Y551="TANKW1-TON"),0,W551*1000),IF(OR(X551="KG",X551="LTR"),IF(OR(LEFT(Y551,2)="R ",LEFT(Y551,2)="HA",LEFT(Y551,2)="VK",LEFT(Z551,2)="TO"),0,W551),IF(X551="M3",VLOOKUP(Z551,Data!A:B,2,0)*W551,IF(AND(OR(X551="KEER",X551="STUK"),OR(LEFT(Y551,2)="LE",LEFT(Y551,2)="EL",LEFT(Y551,2)="LV")),VLOOKUP(Z551,Data!A:B,2,0)*W551,IF(X551="MAAND",IF(LEFT(Z551,2)="AB",IF(OR(LEFT(Y551,3)="AB ",LEFT(Y551,3)="ABW"),0,VLOOKUP(Z551,Data!A:B,2,0)*W551*VLOOKUP(AJ551,Data!G:H,2,0)*((N551-M551+1)/30.4)),0),0)))))</f>
        <v>0</v>
      </c>
      <c r="AU551" s="62">
        <f t="shared" si="48"/>
        <v>0</v>
      </c>
      <c r="AV551" s="62">
        <f t="shared" si="49"/>
        <v>0</v>
      </c>
      <c r="AW551" s="47" t="str">
        <f>IFERROR(VLOOKUP(AS551,Data!M:S,2,0),"nee")</f>
        <v>ja</v>
      </c>
      <c r="AX551" s="63">
        <f>IF(facturen[[#This Row],[TNO gecertificeerd]]="nee",0,VLOOKUP(AS551,Data!M:S,3,0)*(AT551/1000))</f>
        <v>0</v>
      </c>
      <c r="AY551" s="63">
        <f>IF(facturen[[#This Row],[TNO gecertificeerd]]="nee",0,VLOOKUP(AS551,Data!M:S,4,0)*AT551)</f>
        <v>0</v>
      </c>
      <c r="AZ551" s="63">
        <f>IF(facturen[[#This Row],[TNO gecertificeerd]]="nee",0,VLOOKUP(AS551,Data!M:S,5,0)*AT551)</f>
        <v>0</v>
      </c>
      <c r="BA551" s="63">
        <f>IF(facturen[[#This Row],[TNO gecertificeerd]]="nee",0,VLOOKUP(AS551,Data!M:S,6,0)*AT551)</f>
        <v>0</v>
      </c>
      <c r="BB551" s="63">
        <f>IF(facturen[[#This Row],[TNO gecertificeerd]]="nee",0,VLOOKUP(AS551,Data!M:S,7,0)*AT551)</f>
        <v>0</v>
      </c>
    </row>
    <row r="552" spans="1:54" x14ac:dyDescent="0.2">
      <c r="A552">
        <v>474431</v>
      </c>
      <c r="B552">
        <v>474512</v>
      </c>
      <c r="C552" t="s">
        <v>225</v>
      </c>
      <c r="D552" t="s">
        <v>257</v>
      </c>
      <c r="E552" t="s">
        <v>56</v>
      </c>
      <c r="F552">
        <v>1</v>
      </c>
      <c r="G552" t="s">
        <v>225</v>
      </c>
      <c r="H552" t="s">
        <v>226</v>
      </c>
      <c r="I552" t="s">
        <v>227</v>
      </c>
      <c r="J552" t="s">
        <v>59</v>
      </c>
      <c r="K552" t="s">
        <v>813</v>
      </c>
      <c r="L552" t="s">
        <v>814</v>
      </c>
      <c r="M552" s="57">
        <v>44228</v>
      </c>
      <c r="N552" s="57">
        <v>44255</v>
      </c>
      <c r="O552" t="s">
        <v>229</v>
      </c>
      <c r="P552"/>
      <c r="Q552"/>
      <c r="R552"/>
      <c r="S552"/>
      <c r="T552"/>
      <c r="U552"/>
      <c r="V552" t="s">
        <v>127</v>
      </c>
      <c r="W552">
        <v>1</v>
      </c>
      <c r="X552" t="s">
        <v>625</v>
      </c>
      <c r="Y552" t="s">
        <v>744</v>
      </c>
      <c r="Z552" t="s">
        <v>745</v>
      </c>
      <c r="AA552" t="s">
        <v>68</v>
      </c>
      <c r="AB552" t="s">
        <v>69</v>
      </c>
      <c r="AC552" t="s">
        <v>70</v>
      </c>
      <c r="AD552">
        <v>30</v>
      </c>
      <c r="AE552" t="s">
        <v>746</v>
      </c>
      <c r="AF552">
        <v>0</v>
      </c>
      <c r="AG552">
        <v>0</v>
      </c>
      <c r="AH552">
        <v>1004248111</v>
      </c>
      <c r="AI552">
        <v>800000</v>
      </c>
      <c r="AJ552"/>
      <c r="AK552"/>
      <c r="AL552" t="s">
        <v>72</v>
      </c>
      <c r="AM552" t="s">
        <v>73</v>
      </c>
      <c r="AN552" s="1"/>
      <c r="AO552" s="59">
        <f t="shared" si="50"/>
        <v>2</v>
      </c>
      <c r="AP552" s="59" t="str">
        <f>VLOOKUP(AO552,Data!J:K,2,0)</f>
        <v>Februari</v>
      </c>
      <c r="AQ552" s="59">
        <f t="shared" si="46"/>
        <v>1</v>
      </c>
      <c r="AR552" s="60">
        <f t="shared" si="47"/>
        <v>2021</v>
      </c>
      <c r="AS552" s="60" t="str">
        <f>VLOOKUP(AD552,Data!D:E,2,0)</f>
        <v>Papier/Karton</v>
      </c>
      <c r="AT552" s="61">
        <f>IF(X552="TON",IF(OR(LEFT(Z552,2)="TO",LEFT(Y552,2)="HA",Y552="TV ALG TON",Y552="AFVALBEL-TON",Y552="TANKW1-TON"),0,W552*1000),IF(OR(X552="KG",X552="LTR"),IF(OR(LEFT(Y552,2)="R ",LEFT(Y552,2)="HA",LEFT(Y552,2)="VK",LEFT(Z552,2)="TO"),0,W552),IF(X552="M3",VLOOKUP(Z552,Data!A:B,2,0)*W552,IF(AND(OR(X552="KEER",X552="STUK"),OR(LEFT(Y552,2)="LE",LEFT(Y552,2)="EL",LEFT(Y552,2)="LV")),VLOOKUP(Z552,Data!A:B,2,0)*W552,IF(X552="MAAND",IF(LEFT(Z552,2)="AB",IF(OR(LEFT(Y552,3)="AB ",LEFT(Y552,3)="ABW"),0,VLOOKUP(Z552,Data!A:B,2,0)*W552*VLOOKUP(AJ552,Data!G:H,2,0)*((N552-M552+1)/30.4)),0),0)))))</f>
        <v>0</v>
      </c>
      <c r="AU552" s="62">
        <f t="shared" si="48"/>
        <v>0</v>
      </c>
      <c r="AV552" s="62">
        <f t="shared" si="49"/>
        <v>0</v>
      </c>
      <c r="AW552" s="47" t="str">
        <f>IFERROR(VLOOKUP(AS552,Data!M:S,2,0),"nee")</f>
        <v>ja</v>
      </c>
      <c r="AX552" s="63">
        <f>IF(facturen[[#This Row],[TNO gecertificeerd]]="nee",0,VLOOKUP(AS552,Data!M:S,3,0)*(AT552/1000))</f>
        <v>0</v>
      </c>
      <c r="AY552" s="63">
        <f>IF(facturen[[#This Row],[TNO gecertificeerd]]="nee",0,VLOOKUP(AS552,Data!M:S,4,0)*AT552)</f>
        <v>0</v>
      </c>
      <c r="AZ552" s="63">
        <f>IF(facturen[[#This Row],[TNO gecertificeerd]]="nee",0,VLOOKUP(AS552,Data!M:S,5,0)*AT552)</f>
        <v>0</v>
      </c>
      <c r="BA552" s="63">
        <f>IF(facturen[[#This Row],[TNO gecertificeerd]]="nee",0,VLOOKUP(AS552,Data!M:S,6,0)*AT552)</f>
        <v>0</v>
      </c>
      <c r="BB552" s="63">
        <f>IF(facturen[[#This Row],[TNO gecertificeerd]]="nee",0,VLOOKUP(AS552,Data!M:S,7,0)*AT552)</f>
        <v>0</v>
      </c>
    </row>
    <row r="553" spans="1:54" x14ac:dyDescent="0.2">
      <c r="A553">
        <v>474431</v>
      </c>
      <c r="B553">
        <v>474512</v>
      </c>
      <c r="C553" t="s">
        <v>225</v>
      </c>
      <c r="D553" t="s">
        <v>257</v>
      </c>
      <c r="E553" t="s">
        <v>56</v>
      </c>
      <c r="F553">
        <v>1</v>
      </c>
      <c r="G553" t="s">
        <v>225</v>
      </c>
      <c r="H553" t="s">
        <v>226</v>
      </c>
      <c r="I553" t="s">
        <v>227</v>
      </c>
      <c r="J553" t="s">
        <v>59</v>
      </c>
      <c r="K553" t="s">
        <v>813</v>
      </c>
      <c r="L553" t="s">
        <v>814</v>
      </c>
      <c r="M553" s="57">
        <v>44256</v>
      </c>
      <c r="N553" s="57">
        <v>44286</v>
      </c>
      <c r="O553" t="s">
        <v>229</v>
      </c>
      <c r="P553"/>
      <c r="Q553"/>
      <c r="R553"/>
      <c r="S553"/>
      <c r="T553"/>
      <c r="U553"/>
      <c r="V553" t="s">
        <v>127</v>
      </c>
      <c r="W553">
        <v>1</v>
      </c>
      <c r="X553" t="s">
        <v>625</v>
      </c>
      <c r="Y553" t="s">
        <v>744</v>
      </c>
      <c r="Z553" t="s">
        <v>745</v>
      </c>
      <c r="AA553" t="s">
        <v>68</v>
      </c>
      <c r="AB553" t="s">
        <v>69</v>
      </c>
      <c r="AC553" t="s">
        <v>70</v>
      </c>
      <c r="AD553">
        <v>30</v>
      </c>
      <c r="AE553" t="s">
        <v>746</v>
      </c>
      <c r="AF553">
        <v>0</v>
      </c>
      <c r="AG553">
        <v>0</v>
      </c>
      <c r="AH553">
        <v>1004318104</v>
      </c>
      <c r="AI553">
        <v>800000</v>
      </c>
      <c r="AJ553"/>
      <c r="AK553"/>
      <c r="AL553" t="s">
        <v>72</v>
      </c>
      <c r="AM553" t="s">
        <v>73</v>
      </c>
      <c r="AN553" s="1"/>
      <c r="AO553" s="59">
        <f t="shared" si="50"/>
        <v>3</v>
      </c>
      <c r="AP553" s="59" t="str">
        <f>VLOOKUP(AO553,Data!J:K,2,0)</f>
        <v>Maart</v>
      </c>
      <c r="AQ553" s="59">
        <f t="shared" si="46"/>
        <v>1</v>
      </c>
      <c r="AR553" s="60">
        <f t="shared" si="47"/>
        <v>2021</v>
      </c>
      <c r="AS553" s="60" t="str">
        <f>VLOOKUP(AD553,Data!D:E,2,0)</f>
        <v>Papier/Karton</v>
      </c>
      <c r="AT553" s="61">
        <f>IF(X553="TON",IF(OR(LEFT(Z553,2)="TO",LEFT(Y553,2)="HA",Y553="TV ALG TON",Y553="AFVALBEL-TON",Y553="TANKW1-TON"),0,W553*1000),IF(OR(X553="KG",X553="LTR"),IF(OR(LEFT(Y553,2)="R ",LEFT(Y553,2)="HA",LEFT(Y553,2)="VK",LEFT(Z553,2)="TO"),0,W553),IF(X553="M3",VLOOKUP(Z553,Data!A:B,2,0)*W553,IF(AND(OR(X553="KEER",X553="STUK"),OR(LEFT(Y553,2)="LE",LEFT(Y553,2)="EL",LEFT(Y553,2)="LV")),VLOOKUP(Z553,Data!A:B,2,0)*W553,IF(X553="MAAND",IF(LEFT(Z553,2)="AB",IF(OR(LEFT(Y553,3)="AB ",LEFT(Y553,3)="ABW"),0,VLOOKUP(Z553,Data!A:B,2,0)*W553*VLOOKUP(AJ553,Data!G:H,2,0)*((N553-M553+1)/30.4)),0),0)))))</f>
        <v>0</v>
      </c>
      <c r="AU553" s="62">
        <f t="shared" si="48"/>
        <v>0</v>
      </c>
      <c r="AV553" s="62">
        <f t="shared" si="49"/>
        <v>0</v>
      </c>
      <c r="AW553" s="47" t="str">
        <f>IFERROR(VLOOKUP(AS553,Data!M:S,2,0),"nee")</f>
        <v>ja</v>
      </c>
      <c r="AX553" s="63">
        <f>IF(facturen[[#This Row],[TNO gecertificeerd]]="nee",0,VLOOKUP(AS553,Data!M:S,3,0)*(AT553/1000))</f>
        <v>0</v>
      </c>
      <c r="AY553" s="63">
        <f>IF(facturen[[#This Row],[TNO gecertificeerd]]="nee",0,VLOOKUP(AS553,Data!M:S,4,0)*AT553)</f>
        <v>0</v>
      </c>
      <c r="AZ553" s="63">
        <f>IF(facturen[[#This Row],[TNO gecertificeerd]]="nee",0,VLOOKUP(AS553,Data!M:S,5,0)*AT553)</f>
        <v>0</v>
      </c>
      <c r="BA553" s="63">
        <f>IF(facturen[[#This Row],[TNO gecertificeerd]]="nee",0,VLOOKUP(AS553,Data!M:S,6,0)*AT553)</f>
        <v>0</v>
      </c>
      <c r="BB553" s="63">
        <f>IF(facturen[[#This Row],[TNO gecertificeerd]]="nee",0,VLOOKUP(AS553,Data!M:S,7,0)*AT553)</f>
        <v>0</v>
      </c>
    </row>
    <row r="554" spans="1:54" x14ac:dyDescent="0.2">
      <c r="A554">
        <v>474431</v>
      </c>
      <c r="B554">
        <v>474512</v>
      </c>
      <c r="C554" t="s">
        <v>225</v>
      </c>
      <c r="D554" t="s">
        <v>257</v>
      </c>
      <c r="E554" t="s">
        <v>56</v>
      </c>
      <c r="F554">
        <v>1</v>
      </c>
      <c r="G554" t="s">
        <v>225</v>
      </c>
      <c r="H554" t="s">
        <v>226</v>
      </c>
      <c r="I554" t="s">
        <v>227</v>
      </c>
      <c r="J554" t="s">
        <v>59</v>
      </c>
      <c r="K554" t="s">
        <v>813</v>
      </c>
      <c r="L554" t="s">
        <v>814</v>
      </c>
      <c r="M554" s="57">
        <v>44287</v>
      </c>
      <c r="N554" s="57">
        <v>44316</v>
      </c>
      <c r="O554" t="s">
        <v>229</v>
      </c>
      <c r="P554"/>
      <c r="Q554"/>
      <c r="R554"/>
      <c r="S554"/>
      <c r="T554"/>
      <c r="U554"/>
      <c r="V554" t="s">
        <v>127</v>
      </c>
      <c r="W554">
        <v>1</v>
      </c>
      <c r="X554" t="s">
        <v>625</v>
      </c>
      <c r="Y554" t="s">
        <v>744</v>
      </c>
      <c r="Z554" t="s">
        <v>745</v>
      </c>
      <c r="AA554" t="s">
        <v>68</v>
      </c>
      <c r="AB554" t="s">
        <v>69</v>
      </c>
      <c r="AC554" t="s">
        <v>70</v>
      </c>
      <c r="AD554">
        <v>30</v>
      </c>
      <c r="AE554" t="s">
        <v>746</v>
      </c>
      <c r="AF554">
        <v>0</v>
      </c>
      <c r="AG554">
        <v>0</v>
      </c>
      <c r="AH554">
        <v>1004429006</v>
      </c>
      <c r="AI554">
        <v>800000</v>
      </c>
      <c r="AJ554"/>
      <c r="AK554"/>
      <c r="AL554" t="s">
        <v>72</v>
      </c>
      <c r="AM554" t="s">
        <v>73</v>
      </c>
      <c r="AN554" s="1"/>
      <c r="AO554" s="59">
        <f t="shared" si="50"/>
        <v>4</v>
      </c>
      <c r="AP554" s="59" t="str">
        <f>VLOOKUP(AO554,Data!J:K,2,0)</f>
        <v>April</v>
      </c>
      <c r="AQ554" s="59">
        <f t="shared" si="46"/>
        <v>2</v>
      </c>
      <c r="AR554" s="60">
        <f t="shared" si="47"/>
        <v>2021</v>
      </c>
      <c r="AS554" s="60" t="str">
        <f>VLOOKUP(AD554,Data!D:E,2,0)</f>
        <v>Papier/Karton</v>
      </c>
      <c r="AT554" s="61">
        <f>IF(X554="TON",IF(OR(LEFT(Z554,2)="TO",LEFT(Y554,2)="HA",Y554="TV ALG TON",Y554="AFVALBEL-TON",Y554="TANKW1-TON"),0,W554*1000),IF(OR(X554="KG",X554="LTR"),IF(OR(LEFT(Y554,2)="R ",LEFT(Y554,2)="HA",LEFT(Y554,2)="VK",LEFT(Z554,2)="TO"),0,W554),IF(X554="M3",VLOOKUP(Z554,Data!A:B,2,0)*W554,IF(AND(OR(X554="KEER",X554="STUK"),OR(LEFT(Y554,2)="LE",LEFT(Y554,2)="EL",LEFT(Y554,2)="LV")),VLOOKUP(Z554,Data!A:B,2,0)*W554,IF(X554="MAAND",IF(LEFT(Z554,2)="AB",IF(OR(LEFT(Y554,3)="AB ",LEFT(Y554,3)="ABW"),0,VLOOKUP(Z554,Data!A:B,2,0)*W554*VLOOKUP(AJ554,Data!G:H,2,0)*((N554-M554+1)/30.4)),0),0)))))</f>
        <v>0</v>
      </c>
      <c r="AU554" s="62">
        <f t="shared" si="48"/>
        <v>0</v>
      </c>
      <c r="AV554" s="62">
        <f t="shared" si="49"/>
        <v>0</v>
      </c>
      <c r="AW554" s="47" t="str">
        <f>IFERROR(VLOOKUP(AS554,Data!M:S,2,0),"nee")</f>
        <v>ja</v>
      </c>
      <c r="AX554" s="63">
        <f>IF(facturen[[#This Row],[TNO gecertificeerd]]="nee",0,VLOOKUP(AS554,Data!M:S,3,0)*(AT554/1000))</f>
        <v>0</v>
      </c>
      <c r="AY554" s="63">
        <f>IF(facturen[[#This Row],[TNO gecertificeerd]]="nee",0,VLOOKUP(AS554,Data!M:S,4,0)*AT554)</f>
        <v>0</v>
      </c>
      <c r="AZ554" s="63">
        <f>IF(facturen[[#This Row],[TNO gecertificeerd]]="nee",0,VLOOKUP(AS554,Data!M:S,5,0)*AT554)</f>
        <v>0</v>
      </c>
      <c r="BA554" s="63">
        <f>IF(facturen[[#This Row],[TNO gecertificeerd]]="nee",0,VLOOKUP(AS554,Data!M:S,6,0)*AT554)</f>
        <v>0</v>
      </c>
      <c r="BB554" s="63">
        <f>IF(facturen[[#This Row],[TNO gecertificeerd]]="nee",0,VLOOKUP(AS554,Data!M:S,7,0)*AT554)</f>
        <v>0</v>
      </c>
    </row>
    <row r="555" spans="1:54" x14ac:dyDescent="0.2">
      <c r="A555">
        <v>474431</v>
      </c>
      <c r="B555">
        <v>474512</v>
      </c>
      <c r="C555" t="s">
        <v>225</v>
      </c>
      <c r="D555" t="s">
        <v>257</v>
      </c>
      <c r="E555" t="s">
        <v>56</v>
      </c>
      <c r="F555">
        <v>1</v>
      </c>
      <c r="G555" t="s">
        <v>225</v>
      </c>
      <c r="H555" t="s">
        <v>226</v>
      </c>
      <c r="I555" t="s">
        <v>227</v>
      </c>
      <c r="J555" t="s">
        <v>59</v>
      </c>
      <c r="K555" t="s">
        <v>813</v>
      </c>
      <c r="L555" t="s">
        <v>814</v>
      </c>
      <c r="M555" s="57">
        <v>44317</v>
      </c>
      <c r="N555" s="57">
        <v>44347</v>
      </c>
      <c r="O555" t="s">
        <v>229</v>
      </c>
      <c r="P555"/>
      <c r="Q555"/>
      <c r="R555"/>
      <c r="S555"/>
      <c r="T555"/>
      <c r="U555"/>
      <c r="V555" t="s">
        <v>127</v>
      </c>
      <c r="W555">
        <v>1</v>
      </c>
      <c r="X555" t="s">
        <v>625</v>
      </c>
      <c r="Y555" t="s">
        <v>744</v>
      </c>
      <c r="Z555" t="s">
        <v>745</v>
      </c>
      <c r="AA555" t="s">
        <v>68</v>
      </c>
      <c r="AB555" t="s">
        <v>69</v>
      </c>
      <c r="AC555" t="s">
        <v>70</v>
      </c>
      <c r="AD555">
        <v>30</v>
      </c>
      <c r="AE555" t="s">
        <v>746</v>
      </c>
      <c r="AF555">
        <v>0</v>
      </c>
      <c r="AG555">
        <v>0</v>
      </c>
      <c r="AH555">
        <v>1004493829</v>
      </c>
      <c r="AI555">
        <v>800000</v>
      </c>
      <c r="AJ555"/>
      <c r="AK555"/>
      <c r="AL555" t="s">
        <v>72</v>
      </c>
      <c r="AM555" t="s">
        <v>73</v>
      </c>
      <c r="AN555" s="1"/>
      <c r="AO555" s="59">
        <f t="shared" si="50"/>
        <v>5</v>
      </c>
      <c r="AP555" s="59" t="str">
        <f>VLOOKUP(AO555,Data!J:K,2,0)</f>
        <v>Mei</v>
      </c>
      <c r="AQ555" s="59">
        <f t="shared" si="46"/>
        <v>2</v>
      </c>
      <c r="AR555" s="60">
        <f t="shared" si="47"/>
        <v>2021</v>
      </c>
      <c r="AS555" s="60" t="str">
        <f>VLOOKUP(AD555,Data!D:E,2,0)</f>
        <v>Papier/Karton</v>
      </c>
      <c r="AT555" s="61">
        <f>IF(X555="TON",IF(OR(LEFT(Z555,2)="TO",LEFT(Y555,2)="HA",Y555="TV ALG TON",Y555="AFVALBEL-TON",Y555="TANKW1-TON"),0,W555*1000),IF(OR(X555="KG",X555="LTR"),IF(OR(LEFT(Y555,2)="R ",LEFT(Y555,2)="HA",LEFT(Y555,2)="VK",LEFT(Z555,2)="TO"),0,W555),IF(X555="M3",VLOOKUP(Z555,Data!A:B,2,0)*W555,IF(AND(OR(X555="KEER",X555="STUK"),OR(LEFT(Y555,2)="LE",LEFT(Y555,2)="EL",LEFT(Y555,2)="LV")),VLOOKUP(Z555,Data!A:B,2,0)*W555,IF(X555="MAAND",IF(LEFT(Z555,2)="AB",IF(OR(LEFT(Y555,3)="AB ",LEFT(Y555,3)="ABW"),0,VLOOKUP(Z555,Data!A:B,2,0)*W555*VLOOKUP(AJ555,Data!G:H,2,0)*((N555-M555+1)/30.4)),0),0)))))</f>
        <v>0</v>
      </c>
      <c r="AU555" s="62">
        <f t="shared" si="48"/>
        <v>0</v>
      </c>
      <c r="AV555" s="62">
        <f t="shared" si="49"/>
        <v>0</v>
      </c>
      <c r="AW555" s="47" t="str">
        <f>IFERROR(VLOOKUP(AS555,Data!M:S,2,0),"nee")</f>
        <v>ja</v>
      </c>
      <c r="AX555" s="63">
        <f>IF(facturen[[#This Row],[TNO gecertificeerd]]="nee",0,VLOOKUP(AS555,Data!M:S,3,0)*(AT555/1000))</f>
        <v>0</v>
      </c>
      <c r="AY555" s="63">
        <f>IF(facturen[[#This Row],[TNO gecertificeerd]]="nee",0,VLOOKUP(AS555,Data!M:S,4,0)*AT555)</f>
        <v>0</v>
      </c>
      <c r="AZ555" s="63">
        <f>IF(facturen[[#This Row],[TNO gecertificeerd]]="nee",0,VLOOKUP(AS555,Data!M:S,5,0)*AT555)</f>
        <v>0</v>
      </c>
      <c r="BA555" s="63">
        <f>IF(facturen[[#This Row],[TNO gecertificeerd]]="nee",0,VLOOKUP(AS555,Data!M:S,6,0)*AT555)</f>
        <v>0</v>
      </c>
      <c r="BB555" s="63">
        <f>IF(facturen[[#This Row],[TNO gecertificeerd]]="nee",0,VLOOKUP(AS555,Data!M:S,7,0)*AT555)</f>
        <v>0</v>
      </c>
    </row>
    <row r="556" spans="1:54" x14ac:dyDescent="0.2">
      <c r="A556">
        <v>474431</v>
      </c>
      <c r="B556">
        <v>474512</v>
      </c>
      <c r="C556" t="s">
        <v>225</v>
      </c>
      <c r="D556" t="s">
        <v>257</v>
      </c>
      <c r="E556" t="s">
        <v>56</v>
      </c>
      <c r="F556">
        <v>1</v>
      </c>
      <c r="G556" t="s">
        <v>225</v>
      </c>
      <c r="H556" t="s">
        <v>226</v>
      </c>
      <c r="I556" t="s">
        <v>227</v>
      </c>
      <c r="J556" t="s">
        <v>59</v>
      </c>
      <c r="K556" t="s">
        <v>813</v>
      </c>
      <c r="L556" t="s">
        <v>814</v>
      </c>
      <c r="M556" s="57">
        <v>44348</v>
      </c>
      <c r="N556" s="57">
        <v>44377</v>
      </c>
      <c r="O556" t="s">
        <v>229</v>
      </c>
      <c r="P556"/>
      <c r="Q556"/>
      <c r="R556"/>
      <c r="S556"/>
      <c r="T556"/>
      <c r="U556"/>
      <c r="V556" t="s">
        <v>127</v>
      </c>
      <c r="W556">
        <v>1</v>
      </c>
      <c r="X556" t="s">
        <v>625</v>
      </c>
      <c r="Y556" t="s">
        <v>744</v>
      </c>
      <c r="Z556" t="s">
        <v>745</v>
      </c>
      <c r="AA556" t="s">
        <v>68</v>
      </c>
      <c r="AB556" t="s">
        <v>69</v>
      </c>
      <c r="AC556" t="s">
        <v>70</v>
      </c>
      <c r="AD556">
        <v>30</v>
      </c>
      <c r="AE556" t="s">
        <v>746</v>
      </c>
      <c r="AF556">
        <v>0</v>
      </c>
      <c r="AG556">
        <v>0</v>
      </c>
      <c r="AH556">
        <v>1004542502</v>
      </c>
      <c r="AI556">
        <v>800000</v>
      </c>
      <c r="AJ556"/>
      <c r="AK556"/>
      <c r="AL556" t="s">
        <v>72</v>
      </c>
      <c r="AM556" t="s">
        <v>73</v>
      </c>
      <c r="AN556" s="1"/>
      <c r="AO556" s="59">
        <f t="shared" si="50"/>
        <v>6</v>
      </c>
      <c r="AP556" s="59" t="str">
        <f>VLOOKUP(AO556,Data!J:K,2,0)</f>
        <v>Juni</v>
      </c>
      <c r="AQ556" s="59">
        <f t="shared" si="46"/>
        <v>2</v>
      </c>
      <c r="AR556" s="60">
        <f t="shared" si="47"/>
        <v>2021</v>
      </c>
      <c r="AS556" s="60" t="str">
        <f>VLOOKUP(AD556,Data!D:E,2,0)</f>
        <v>Papier/Karton</v>
      </c>
      <c r="AT556" s="61">
        <f>IF(X556="TON",IF(OR(LEFT(Z556,2)="TO",LEFT(Y556,2)="HA",Y556="TV ALG TON",Y556="AFVALBEL-TON",Y556="TANKW1-TON"),0,W556*1000),IF(OR(X556="KG",X556="LTR"),IF(OR(LEFT(Y556,2)="R ",LEFT(Y556,2)="HA",LEFT(Y556,2)="VK",LEFT(Z556,2)="TO"),0,W556),IF(X556="M3",VLOOKUP(Z556,Data!A:B,2,0)*W556,IF(AND(OR(X556="KEER",X556="STUK"),OR(LEFT(Y556,2)="LE",LEFT(Y556,2)="EL",LEFT(Y556,2)="LV")),VLOOKUP(Z556,Data!A:B,2,0)*W556,IF(X556="MAAND",IF(LEFT(Z556,2)="AB",IF(OR(LEFT(Y556,3)="AB ",LEFT(Y556,3)="ABW"),0,VLOOKUP(Z556,Data!A:B,2,0)*W556*VLOOKUP(AJ556,Data!G:H,2,0)*((N556-M556+1)/30.4)),0),0)))))</f>
        <v>0</v>
      </c>
      <c r="AU556" s="62">
        <f t="shared" si="48"/>
        <v>0</v>
      </c>
      <c r="AV556" s="62">
        <f t="shared" si="49"/>
        <v>0</v>
      </c>
      <c r="AW556" s="47" t="str">
        <f>IFERROR(VLOOKUP(AS556,Data!M:S,2,0),"nee")</f>
        <v>ja</v>
      </c>
      <c r="AX556" s="63">
        <f>IF(facturen[[#This Row],[TNO gecertificeerd]]="nee",0,VLOOKUP(AS556,Data!M:S,3,0)*(AT556/1000))</f>
        <v>0</v>
      </c>
      <c r="AY556" s="63">
        <f>IF(facturen[[#This Row],[TNO gecertificeerd]]="nee",0,VLOOKUP(AS556,Data!M:S,4,0)*AT556)</f>
        <v>0</v>
      </c>
      <c r="AZ556" s="63">
        <f>IF(facturen[[#This Row],[TNO gecertificeerd]]="nee",0,VLOOKUP(AS556,Data!M:S,5,0)*AT556)</f>
        <v>0</v>
      </c>
      <c r="BA556" s="63">
        <f>IF(facturen[[#This Row],[TNO gecertificeerd]]="nee",0,VLOOKUP(AS556,Data!M:S,6,0)*AT556)</f>
        <v>0</v>
      </c>
      <c r="BB556" s="63">
        <f>IF(facturen[[#This Row],[TNO gecertificeerd]]="nee",0,VLOOKUP(AS556,Data!M:S,7,0)*AT556)</f>
        <v>0</v>
      </c>
    </row>
    <row r="557" spans="1:54" x14ac:dyDescent="0.2">
      <c r="A557">
        <v>474431</v>
      </c>
      <c r="B557">
        <v>474512</v>
      </c>
      <c r="C557" t="s">
        <v>225</v>
      </c>
      <c r="D557" t="s">
        <v>257</v>
      </c>
      <c r="E557" t="s">
        <v>56</v>
      </c>
      <c r="F557">
        <v>1</v>
      </c>
      <c r="G557" t="s">
        <v>225</v>
      </c>
      <c r="H557" t="s">
        <v>226</v>
      </c>
      <c r="I557" t="s">
        <v>227</v>
      </c>
      <c r="J557" t="s">
        <v>59</v>
      </c>
      <c r="K557" t="s">
        <v>813</v>
      </c>
      <c r="L557" t="s">
        <v>814</v>
      </c>
      <c r="M557" s="57">
        <v>44378</v>
      </c>
      <c r="N557" s="57">
        <v>44408</v>
      </c>
      <c r="O557" t="s">
        <v>229</v>
      </c>
      <c r="P557"/>
      <c r="Q557"/>
      <c r="R557"/>
      <c r="S557"/>
      <c r="T557"/>
      <c r="U557"/>
      <c r="V557" t="s">
        <v>127</v>
      </c>
      <c r="W557">
        <v>1</v>
      </c>
      <c r="X557" t="s">
        <v>625</v>
      </c>
      <c r="Y557" t="s">
        <v>744</v>
      </c>
      <c r="Z557" t="s">
        <v>745</v>
      </c>
      <c r="AA557" t="s">
        <v>68</v>
      </c>
      <c r="AB557" t="s">
        <v>69</v>
      </c>
      <c r="AC557" t="s">
        <v>70</v>
      </c>
      <c r="AD557">
        <v>30</v>
      </c>
      <c r="AE557" t="s">
        <v>746</v>
      </c>
      <c r="AF557">
        <v>0</v>
      </c>
      <c r="AG557">
        <v>0</v>
      </c>
      <c r="AH557">
        <v>1004659075</v>
      </c>
      <c r="AI557">
        <v>800000</v>
      </c>
      <c r="AJ557"/>
      <c r="AK557"/>
      <c r="AL557" t="s">
        <v>72</v>
      </c>
      <c r="AM557" t="s">
        <v>73</v>
      </c>
      <c r="AN557" s="1"/>
      <c r="AO557" s="59">
        <f t="shared" si="50"/>
        <v>7</v>
      </c>
      <c r="AP557" s="59" t="str">
        <f>VLOOKUP(AO557,Data!J:K,2,0)</f>
        <v>Juli</v>
      </c>
      <c r="AQ557" s="59">
        <f t="shared" si="46"/>
        <v>3</v>
      </c>
      <c r="AR557" s="60">
        <f t="shared" si="47"/>
        <v>2021</v>
      </c>
      <c r="AS557" s="60" t="str">
        <f>VLOOKUP(AD557,Data!D:E,2,0)</f>
        <v>Papier/Karton</v>
      </c>
      <c r="AT557" s="61">
        <f>IF(X557="TON",IF(OR(LEFT(Z557,2)="TO",LEFT(Y557,2)="HA",Y557="TV ALG TON",Y557="AFVALBEL-TON",Y557="TANKW1-TON"),0,W557*1000),IF(OR(X557="KG",X557="LTR"),IF(OR(LEFT(Y557,2)="R ",LEFT(Y557,2)="HA",LEFT(Y557,2)="VK",LEFT(Z557,2)="TO"),0,W557),IF(X557="M3",VLOOKUP(Z557,Data!A:B,2,0)*W557,IF(AND(OR(X557="KEER",X557="STUK"),OR(LEFT(Y557,2)="LE",LEFT(Y557,2)="EL",LEFT(Y557,2)="LV")),VLOOKUP(Z557,Data!A:B,2,0)*W557,IF(X557="MAAND",IF(LEFT(Z557,2)="AB",IF(OR(LEFT(Y557,3)="AB ",LEFT(Y557,3)="ABW"),0,VLOOKUP(Z557,Data!A:B,2,0)*W557*VLOOKUP(AJ557,Data!G:H,2,0)*((N557-M557+1)/30.4)),0),0)))))</f>
        <v>0</v>
      </c>
      <c r="AU557" s="62">
        <f t="shared" si="48"/>
        <v>0</v>
      </c>
      <c r="AV557" s="62">
        <f t="shared" si="49"/>
        <v>0</v>
      </c>
      <c r="AW557" s="47" t="str">
        <f>IFERROR(VLOOKUP(AS557,Data!M:S,2,0),"nee")</f>
        <v>ja</v>
      </c>
      <c r="AX557" s="63">
        <f>IF(facturen[[#This Row],[TNO gecertificeerd]]="nee",0,VLOOKUP(AS557,Data!M:S,3,0)*(AT557/1000))</f>
        <v>0</v>
      </c>
      <c r="AY557" s="63">
        <f>IF(facturen[[#This Row],[TNO gecertificeerd]]="nee",0,VLOOKUP(AS557,Data!M:S,4,0)*AT557)</f>
        <v>0</v>
      </c>
      <c r="AZ557" s="63">
        <f>IF(facturen[[#This Row],[TNO gecertificeerd]]="nee",0,VLOOKUP(AS557,Data!M:S,5,0)*AT557)</f>
        <v>0</v>
      </c>
      <c r="BA557" s="63">
        <f>IF(facturen[[#This Row],[TNO gecertificeerd]]="nee",0,VLOOKUP(AS557,Data!M:S,6,0)*AT557)</f>
        <v>0</v>
      </c>
      <c r="BB557" s="63">
        <f>IF(facturen[[#This Row],[TNO gecertificeerd]]="nee",0,VLOOKUP(AS557,Data!M:S,7,0)*AT557)</f>
        <v>0</v>
      </c>
    </row>
    <row r="558" spans="1:54" x14ac:dyDescent="0.2">
      <c r="A558">
        <v>474431</v>
      </c>
      <c r="B558">
        <v>474512</v>
      </c>
      <c r="C558" t="s">
        <v>225</v>
      </c>
      <c r="D558" t="s">
        <v>257</v>
      </c>
      <c r="E558" t="s">
        <v>56</v>
      </c>
      <c r="F558">
        <v>1</v>
      </c>
      <c r="G558" t="s">
        <v>225</v>
      </c>
      <c r="H558" t="s">
        <v>226</v>
      </c>
      <c r="I558" t="s">
        <v>227</v>
      </c>
      <c r="J558" t="s">
        <v>59</v>
      </c>
      <c r="K558" t="s">
        <v>813</v>
      </c>
      <c r="L558" t="s">
        <v>814</v>
      </c>
      <c r="M558" s="57">
        <v>44409</v>
      </c>
      <c r="N558" s="57">
        <v>44439</v>
      </c>
      <c r="O558" t="s">
        <v>229</v>
      </c>
      <c r="P558"/>
      <c r="Q558"/>
      <c r="R558"/>
      <c r="S558"/>
      <c r="T558"/>
      <c r="U558"/>
      <c r="V558" t="s">
        <v>127</v>
      </c>
      <c r="W558">
        <v>1</v>
      </c>
      <c r="X558" t="s">
        <v>625</v>
      </c>
      <c r="Y558" t="s">
        <v>744</v>
      </c>
      <c r="Z558" t="s">
        <v>745</v>
      </c>
      <c r="AA558" t="s">
        <v>68</v>
      </c>
      <c r="AB558" t="s">
        <v>69</v>
      </c>
      <c r="AC558" t="s">
        <v>70</v>
      </c>
      <c r="AD558">
        <v>30</v>
      </c>
      <c r="AE558" t="s">
        <v>746</v>
      </c>
      <c r="AF558">
        <v>0</v>
      </c>
      <c r="AG558">
        <v>0</v>
      </c>
      <c r="AH558">
        <v>1004731850</v>
      </c>
      <c r="AI558">
        <v>800000</v>
      </c>
      <c r="AJ558"/>
      <c r="AK558"/>
      <c r="AL558" t="s">
        <v>72</v>
      </c>
      <c r="AM558" t="s">
        <v>73</v>
      </c>
      <c r="AN558" s="1"/>
      <c r="AO558" s="59">
        <f t="shared" si="50"/>
        <v>8</v>
      </c>
      <c r="AP558" s="59" t="str">
        <f>VLOOKUP(AO558,Data!J:K,2,0)</f>
        <v>Augustus</v>
      </c>
      <c r="AQ558" s="59">
        <f t="shared" si="46"/>
        <v>3</v>
      </c>
      <c r="AR558" s="60">
        <f t="shared" si="47"/>
        <v>2021</v>
      </c>
      <c r="AS558" s="60" t="str">
        <f>VLOOKUP(AD558,Data!D:E,2,0)</f>
        <v>Papier/Karton</v>
      </c>
      <c r="AT558" s="61">
        <f>IF(X558="TON",IF(OR(LEFT(Z558,2)="TO",LEFT(Y558,2)="HA",Y558="TV ALG TON",Y558="AFVALBEL-TON",Y558="TANKW1-TON"),0,W558*1000),IF(OR(X558="KG",X558="LTR"),IF(OR(LEFT(Y558,2)="R ",LEFT(Y558,2)="HA",LEFT(Y558,2)="VK",LEFT(Z558,2)="TO"),0,W558),IF(X558="M3",VLOOKUP(Z558,Data!A:B,2,0)*W558,IF(AND(OR(X558="KEER",X558="STUK"),OR(LEFT(Y558,2)="LE",LEFT(Y558,2)="EL",LEFT(Y558,2)="LV")),VLOOKUP(Z558,Data!A:B,2,0)*W558,IF(X558="MAAND",IF(LEFT(Z558,2)="AB",IF(OR(LEFT(Y558,3)="AB ",LEFT(Y558,3)="ABW"),0,VLOOKUP(Z558,Data!A:B,2,0)*W558*VLOOKUP(AJ558,Data!G:H,2,0)*((N558-M558+1)/30.4)),0),0)))))</f>
        <v>0</v>
      </c>
      <c r="AU558" s="62">
        <f t="shared" si="48"/>
        <v>0</v>
      </c>
      <c r="AV558" s="62">
        <f t="shared" si="49"/>
        <v>0</v>
      </c>
      <c r="AW558" s="47" t="str">
        <f>IFERROR(VLOOKUP(AS558,Data!M:S,2,0),"nee")</f>
        <v>ja</v>
      </c>
      <c r="AX558" s="63">
        <f>IF(facturen[[#This Row],[TNO gecertificeerd]]="nee",0,VLOOKUP(AS558,Data!M:S,3,0)*(AT558/1000))</f>
        <v>0</v>
      </c>
      <c r="AY558" s="63">
        <f>IF(facturen[[#This Row],[TNO gecertificeerd]]="nee",0,VLOOKUP(AS558,Data!M:S,4,0)*AT558)</f>
        <v>0</v>
      </c>
      <c r="AZ558" s="63">
        <f>IF(facturen[[#This Row],[TNO gecertificeerd]]="nee",0,VLOOKUP(AS558,Data!M:S,5,0)*AT558)</f>
        <v>0</v>
      </c>
      <c r="BA558" s="63">
        <f>IF(facturen[[#This Row],[TNO gecertificeerd]]="nee",0,VLOOKUP(AS558,Data!M:S,6,0)*AT558)</f>
        <v>0</v>
      </c>
      <c r="BB558" s="63">
        <f>IF(facturen[[#This Row],[TNO gecertificeerd]]="nee",0,VLOOKUP(AS558,Data!M:S,7,0)*AT558)</f>
        <v>0</v>
      </c>
    </row>
    <row r="559" spans="1:54" x14ac:dyDescent="0.2">
      <c r="A559">
        <v>474431</v>
      </c>
      <c r="B559">
        <v>474512</v>
      </c>
      <c r="C559" t="s">
        <v>225</v>
      </c>
      <c r="D559" t="s">
        <v>257</v>
      </c>
      <c r="E559" t="s">
        <v>56</v>
      </c>
      <c r="F559">
        <v>1</v>
      </c>
      <c r="G559" t="s">
        <v>225</v>
      </c>
      <c r="H559" t="s">
        <v>226</v>
      </c>
      <c r="I559" t="s">
        <v>227</v>
      </c>
      <c r="J559" t="s">
        <v>59</v>
      </c>
      <c r="K559" t="s">
        <v>813</v>
      </c>
      <c r="L559" t="s">
        <v>814</v>
      </c>
      <c r="M559" s="57">
        <v>44440</v>
      </c>
      <c r="N559" s="57">
        <v>44469</v>
      </c>
      <c r="O559" t="s">
        <v>229</v>
      </c>
      <c r="P559"/>
      <c r="Q559"/>
      <c r="R559"/>
      <c r="S559"/>
      <c r="T559"/>
      <c r="U559"/>
      <c r="V559" t="s">
        <v>127</v>
      </c>
      <c r="W559">
        <v>1</v>
      </c>
      <c r="X559" t="s">
        <v>625</v>
      </c>
      <c r="Y559" t="s">
        <v>744</v>
      </c>
      <c r="Z559" t="s">
        <v>745</v>
      </c>
      <c r="AA559" t="s">
        <v>68</v>
      </c>
      <c r="AB559" t="s">
        <v>69</v>
      </c>
      <c r="AC559" t="s">
        <v>70</v>
      </c>
      <c r="AD559">
        <v>30</v>
      </c>
      <c r="AE559" t="s">
        <v>746</v>
      </c>
      <c r="AF559">
        <v>0</v>
      </c>
      <c r="AG559">
        <v>0</v>
      </c>
      <c r="AH559">
        <v>1004806489</v>
      </c>
      <c r="AI559">
        <v>800000</v>
      </c>
      <c r="AJ559"/>
      <c r="AK559"/>
      <c r="AL559" t="s">
        <v>72</v>
      </c>
      <c r="AM559" t="s">
        <v>73</v>
      </c>
      <c r="AN559" s="1"/>
      <c r="AO559" s="59">
        <f t="shared" si="50"/>
        <v>9</v>
      </c>
      <c r="AP559" s="59" t="str">
        <f>VLOOKUP(AO559,Data!J:K,2,0)</f>
        <v>September</v>
      </c>
      <c r="AQ559" s="59">
        <f t="shared" si="46"/>
        <v>3</v>
      </c>
      <c r="AR559" s="60">
        <f t="shared" si="47"/>
        <v>2021</v>
      </c>
      <c r="AS559" s="60" t="str">
        <f>VLOOKUP(AD559,Data!D:E,2,0)</f>
        <v>Papier/Karton</v>
      </c>
      <c r="AT559" s="61">
        <f>IF(X559="TON",IF(OR(LEFT(Z559,2)="TO",LEFT(Y559,2)="HA",Y559="TV ALG TON",Y559="AFVALBEL-TON",Y559="TANKW1-TON"),0,W559*1000),IF(OR(X559="KG",X559="LTR"),IF(OR(LEFT(Y559,2)="R ",LEFT(Y559,2)="HA",LEFT(Y559,2)="VK",LEFT(Z559,2)="TO"),0,W559),IF(X559="M3",VLOOKUP(Z559,Data!A:B,2,0)*W559,IF(AND(OR(X559="KEER",X559="STUK"),OR(LEFT(Y559,2)="LE",LEFT(Y559,2)="EL",LEFT(Y559,2)="LV")),VLOOKUP(Z559,Data!A:B,2,0)*W559,IF(X559="MAAND",IF(LEFT(Z559,2)="AB",IF(OR(LEFT(Y559,3)="AB ",LEFT(Y559,3)="ABW"),0,VLOOKUP(Z559,Data!A:B,2,0)*W559*VLOOKUP(AJ559,Data!G:H,2,0)*((N559-M559+1)/30.4)),0),0)))))</f>
        <v>0</v>
      </c>
      <c r="AU559" s="62">
        <f t="shared" si="48"/>
        <v>0</v>
      </c>
      <c r="AV559" s="62">
        <f t="shared" si="49"/>
        <v>0</v>
      </c>
      <c r="AW559" s="47" t="str">
        <f>IFERROR(VLOOKUP(AS559,Data!M:S,2,0),"nee")</f>
        <v>ja</v>
      </c>
      <c r="AX559" s="63">
        <f>IF(facturen[[#This Row],[TNO gecertificeerd]]="nee",0,VLOOKUP(AS559,Data!M:S,3,0)*(AT559/1000))</f>
        <v>0</v>
      </c>
      <c r="AY559" s="63">
        <f>IF(facturen[[#This Row],[TNO gecertificeerd]]="nee",0,VLOOKUP(AS559,Data!M:S,4,0)*AT559)</f>
        <v>0</v>
      </c>
      <c r="AZ559" s="63">
        <f>IF(facturen[[#This Row],[TNO gecertificeerd]]="nee",0,VLOOKUP(AS559,Data!M:S,5,0)*AT559)</f>
        <v>0</v>
      </c>
      <c r="BA559" s="63">
        <f>IF(facturen[[#This Row],[TNO gecertificeerd]]="nee",0,VLOOKUP(AS559,Data!M:S,6,0)*AT559)</f>
        <v>0</v>
      </c>
      <c r="BB559" s="63">
        <f>IF(facturen[[#This Row],[TNO gecertificeerd]]="nee",0,VLOOKUP(AS559,Data!M:S,7,0)*AT559)</f>
        <v>0</v>
      </c>
    </row>
    <row r="560" spans="1:54" x14ac:dyDescent="0.2">
      <c r="A560">
        <v>474431</v>
      </c>
      <c r="B560">
        <v>474512</v>
      </c>
      <c r="C560" t="s">
        <v>225</v>
      </c>
      <c r="D560" t="s">
        <v>257</v>
      </c>
      <c r="E560" t="s">
        <v>56</v>
      </c>
      <c r="F560">
        <v>1</v>
      </c>
      <c r="G560" t="s">
        <v>225</v>
      </c>
      <c r="H560" t="s">
        <v>226</v>
      </c>
      <c r="I560" t="s">
        <v>227</v>
      </c>
      <c r="J560" t="s">
        <v>59</v>
      </c>
      <c r="K560" t="s">
        <v>813</v>
      </c>
      <c r="L560" t="s">
        <v>814</v>
      </c>
      <c r="M560" s="57">
        <v>44470</v>
      </c>
      <c r="N560" s="57">
        <v>44500</v>
      </c>
      <c r="O560" t="s">
        <v>229</v>
      </c>
      <c r="P560"/>
      <c r="Q560"/>
      <c r="R560"/>
      <c r="S560"/>
      <c r="T560"/>
      <c r="U560"/>
      <c r="V560" t="s">
        <v>127</v>
      </c>
      <c r="W560">
        <v>1</v>
      </c>
      <c r="X560" t="s">
        <v>625</v>
      </c>
      <c r="Y560" t="s">
        <v>744</v>
      </c>
      <c r="Z560" t="s">
        <v>745</v>
      </c>
      <c r="AA560" t="s">
        <v>68</v>
      </c>
      <c r="AB560" t="s">
        <v>69</v>
      </c>
      <c r="AC560" t="s">
        <v>70</v>
      </c>
      <c r="AD560">
        <v>30</v>
      </c>
      <c r="AE560" t="s">
        <v>746</v>
      </c>
      <c r="AF560">
        <v>0</v>
      </c>
      <c r="AG560">
        <v>0</v>
      </c>
      <c r="AH560">
        <v>1004921702</v>
      </c>
      <c r="AI560">
        <v>800000</v>
      </c>
      <c r="AJ560"/>
      <c r="AK560"/>
      <c r="AL560" t="s">
        <v>72</v>
      </c>
      <c r="AM560" t="s">
        <v>73</v>
      </c>
      <c r="AN560" s="1"/>
      <c r="AO560" s="59">
        <f t="shared" si="50"/>
        <v>10</v>
      </c>
      <c r="AP560" s="59" t="str">
        <f>VLOOKUP(AO560,Data!J:K,2,0)</f>
        <v>Oktober</v>
      </c>
      <c r="AQ560" s="59">
        <f t="shared" si="46"/>
        <v>4</v>
      </c>
      <c r="AR560" s="60">
        <f t="shared" si="47"/>
        <v>2021</v>
      </c>
      <c r="AS560" s="60" t="str">
        <f>VLOOKUP(AD560,Data!D:E,2,0)</f>
        <v>Papier/Karton</v>
      </c>
      <c r="AT560" s="61">
        <f>IF(X560="TON",IF(OR(LEFT(Z560,2)="TO",LEFT(Y560,2)="HA",Y560="TV ALG TON",Y560="AFVALBEL-TON",Y560="TANKW1-TON"),0,W560*1000),IF(OR(X560="KG",X560="LTR"),IF(OR(LEFT(Y560,2)="R ",LEFT(Y560,2)="HA",LEFT(Y560,2)="VK",LEFT(Z560,2)="TO"),0,W560),IF(X560="M3",VLOOKUP(Z560,Data!A:B,2,0)*W560,IF(AND(OR(X560="KEER",X560="STUK"),OR(LEFT(Y560,2)="LE",LEFT(Y560,2)="EL",LEFT(Y560,2)="LV")),VLOOKUP(Z560,Data!A:B,2,0)*W560,IF(X560="MAAND",IF(LEFT(Z560,2)="AB",IF(OR(LEFT(Y560,3)="AB ",LEFT(Y560,3)="ABW"),0,VLOOKUP(Z560,Data!A:B,2,0)*W560*VLOOKUP(AJ560,Data!G:H,2,0)*((N560-M560+1)/30.4)),0),0)))))</f>
        <v>0</v>
      </c>
      <c r="AU560" s="62">
        <f t="shared" si="48"/>
        <v>0</v>
      </c>
      <c r="AV560" s="62">
        <f t="shared" si="49"/>
        <v>0</v>
      </c>
      <c r="AW560" s="47" t="str">
        <f>IFERROR(VLOOKUP(AS560,Data!M:S,2,0),"nee")</f>
        <v>ja</v>
      </c>
      <c r="AX560" s="63">
        <f>IF(facturen[[#This Row],[TNO gecertificeerd]]="nee",0,VLOOKUP(AS560,Data!M:S,3,0)*(AT560/1000))</f>
        <v>0</v>
      </c>
      <c r="AY560" s="63">
        <f>IF(facturen[[#This Row],[TNO gecertificeerd]]="nee",0,VLOOKUP(AS560,Data!M:S,4,0)*AT560)</f>
        <v>0</v>
      </c>
      <c r="AZ560" s="63">
        <f>IF(facturen[[#This Row],[TNO gecertificeerd]]="nee",0,VLOOKUP(AS560,Data!M:S,5,0)*AT560)</f>
        <v>0</v>
      </c>
      <c r="BA560" s="63">
        <f>IF(facturen[[#This Row],[TNO gecertificeerd]]="nee",0,VLOOKUP(AS560,Data!M:S,6,0)*AT560)</f>
        <v>0</v>
      </c>
      <c r="BB560" s="63">
        <f>IF(facturen[[#This Row],[TNO gecertificeerd]]="nee",0,VLOOKUP(AS560,Data!M:S,7,0)*AT560)</f>
        <v>0</v>
      </c>
    </row>
    <row r="561" spans="1:54" x14ac:dyDescent="0.2">
      <c r="A561">
        <v>474431</v>
      </c>
      <c r="B561">
        <v>474512</v>
      </c>
      <c r="C561" t="s">
        <v>225</v>
      </c>
      <c r="D561" t="s">
        <v>257</v>
      </c>
      <c r="E561" t="s">
        <v>56</v>
      </c>
      <c r="F561">
        <v>1</v>
      </c>
      <c r="G561" t="s">
        <v>225</v>
      </c>
      <c r="H561" t="s">
        <v>226</v>
      </c>
      <c r="I561" t="s">
        <v>227</v>
      </c>
      <c r="J561" t="s">
        <v>59</v>
      </c>
      <c r="K561" t="s">
        <v>813</v>
      </c>
      <c r="L561" t="s">
        <v>814</v>
      </c>
      <c r="M561" s="57">
        <v>44501</v>
      </c>
      <c r="N561" s="57">
        <v>44530</v>
      </c>
      <c r="O561" t="s">
        <v>229</v>
      </c>
      <c r="P561"/>
      <c r="Q561"/>
      <c r="R561"/>
      <c r="S561"/>
      <c r="T561"/>
      <c r="U561"/>
      <c r="V561" t="s">
        <v>127</v>
      </c>
      <c r="W561">
        <v>1</v>
      </c>
      <c r="X561" t="s">
        <v>625</v>
      </c>
      <c r="Y561" t="s">
        <v>744</v>
      </c>
      <c r="Z561" t="s">
        <v>745</v>
      </c>
      <c r="AA561" t="s">
        <v>68</v>
      </c>
      <c r="AB561" t="s">
        <v>69</v>
      </c>
      <c r="AC561" t="s">
        <v>70</v>
      </c>
      <c r="AD561">
        <v>30</v>
      </c>
      <c r="AE561" t="s">
        <v>746</v>
      </c>
      <c r="AF561">
        <v>0</v>
      </c>
      <c r="AG561">
        <v>0</v>
      </c>
      <c r="AH561">
        <v>1005004563</v>
      </c>
      <c r="AI561">
        <v>800000</v>
      </c>
      <c r="AJ561"/>
      <c r="AK561"/>
      <c r="AL561" t="s">
        <v>72</v>
      </c>
      <c r="AM561" t="s">
        <v>73</v>
      </c>
      <c r="AN561" s="1"/>
      <c r="AO561" s="59">
        <f t="shared" si="50"/>
        <v>11</v>
      </c>
      <c r="AP561" s="59" t="str">
        <f>VLOOKUP(AO561,Data!J:K,2,0)</f>
        <v>November</v>
      </c>
      <c r="AQ561" s="59">
        <f t="shared" si="46"/>
        <v>4</v>
      </c>
      <c r="AR561" s="60">
        <f t="shared" si="47"/>
        <v>2021</v>
      </c>
      <c r="AS561" s="60" t="str">
        <f>VLOOKUP(AD561,Data!D:E,2,0)</f>
        <v>Papier/Karton</v>
      </c>
      <c r="AT561" s="61">
        <f>IF(X561="TON",IF(OR(LEFT(Z561,2)="TO",LEFT(Y561,2)="HA",Y561="TV ALG TON",Y561="AFVALBEL-TON",Y561="TANKW1-TON"),0,W561*1000),IF(OR(X561="KG",X561="LTR"),IF(OR(LEFT(Y561,2)="R ",LEFT(Y561,2)="HA",LEFT(Y561,2)="VK",LEFT(Z561,2)="TO"),0,W561),IF(X561="M3",VLOOKUP(Z561,Data!A:B,2,0)*W561,IF(AND(OR(X561="KEER",X561="STUK"),OR(LEFT(Y561,2)="LE",LEFT(Y561,2)="EL",LEFT(Y561,2)="LV")),VLOOKUP(Z561,Data!A:B,2,0)*W561,IF(X561="MAAND",IF(LEFT(Z561,2)="AB",IF(OR(LEFT(Y561,3)="AB ",LEFT(Y561,3)="ABW"),0,VLOOKUP(Z561,Data!A:B,2,0)*W561*VLOOKUP(AJ561,Data!G:H,2,0)*((N561-M561+1)/30.4)),0),0)))))</f>
        <v>0</v>
      </c>
      <c r="AU561" s="62">
        <f t="shared" si="48"/>
        <v>0</v>
      </c>
      <c r="AV561" s="62">
        <f t="shared" si="49"/>
        <v>0</v>
      </c>
      <c r="AW561" s="47" t="str">
        <f>IFERROR(VLOOKUP(AS561,Data!M:S,2,0),"nee")</f>
        <v>ja</v>
      </c>
      <c r="AX561" s="63">
        <f>IF(facturen[[#This Row],[TNO gecertificeerd]]="nee",0,VLOOKUP(AS561,Data!M:S,3,0)*(AT561/1000))</f>
        <v>0</v>
      </c>
      <c r="AY561" s="63">
        <f>IF(facturen[[#This Row],[TNO gecertificeerd]]="nee",0,VLOOKUP(AS561,Data!M:S,4,0)*AT561)</f>
        <v>0</v>
      </c>
      <c r="AZ561" s="63">
        <f>IF(facturen[[#This Row],[TNO gecertificeerd]]="nee",0,VLOOKUP(AS561,Data!M:S,5,0)*AT561)</f>
        <v>0</v>
      </c>
      <c r="BA561" s="63">
        <f>IF(facturen[[#This Row],[TNO gecertificeerd]]="nee",0,VLOOKUP(AS561,Data!M:S,6,0)*AT561)</f>
        <v>0</v>
      </c>
      <c r="BB561" s="63">
        <f>IF(facturen[[#This Row],[TNO gecertificeerd]]="nee",0,VLOOKUP(AS561,Data!M:S,7,0)*AT561)</f>
        <v>0</v>
      </c>
    </row>
    <row r="562" spans="1:54" x14ac:dyDescent="0.2">
      <c r="A562">
        <v>474431</v>
      </c>
      <c r="B562">
        <v>474512</v>
      </c>
      <c r="C562" t="s">
        <v>225</v>
      </c>
      <c r="D562" t="s">
        <v>257</v>
      </c>
      <c r="E562" t="s">
        <v>56</v>
      </c>
      <c r="F562">
        <v>1</v>
      </c>
      <c r="G562" t="s">
        <v>225</v>
      </c>
      <c r="H562" t="s">
        <v>226</v>
      </c>
      <c r="I562" t="s">
        <v>227</v>
      </c>
      <c r="J562" t="s">
        <v>59</v>
      </c>
      <c r="K562" t="s">
        <v>813</v>
      </c>
      <c r="L562" t="s">
        <v>814</v>
      </c>
      <c r="M562" s="57">
        <v>44531</v>
      </c>
      <c r="N562" s="57">
        <v>44561</v>
      </c>
      <c r="O562" t="s">
        <v>229</v>
      </c>
      <c r="P562"/>
      <c r="Q562"/>
      <c r="R562"/>
      <c r="S562"/>
      <c r="T562"/>
      <c r="U562"/>
      <c r="V562" t="s">
        <v>127</v>
      </c>
      <c r="W562">
        <v>1</v>
      </c>
      <c r="X562" t="s">
        <v>625</v>
      </c>
      <c r="Y562" t="s">
        <v>744</v>
      </c>
      <c r="Z562" t="s">
        <v>745</v>
      </c>
      <c r="AA562" t="s">
        <v>68</v>
      </c>
      <c r="AB562" t="s">
        <v>69</v>
      </c>
      <c r="AC562" t="s">
        <v>70</v>
      </c>
      <c r="AD562">
        <v>30</v>
      </c>
      <c r="AE562" t="s">
        <v>746</v>
      </c>
      <c r="AF562">
        <v>0</v>
      </c>
      <c r="AG562">
        <v>0</v>
      </c>
      <c r="AH562">
        <v>1005092394</v>
      </c>
      <c r="AI562">
        <v>800000</v>
      </c>
      <c r="AJ562"/>
      <c r="AK562"/>
      <c r="AL562" t="s">
        <v>72</v>
      </c>
      <c r="AM562" t="s">
        <v>73</v>
      </c>
      <c r="AN562" s="1"/>
      <c r="AO562" s="59">
        <f t="shared" si="50"/>
        <v>12</v>
      </c>
      <c r="AP562" s="59" t="str">
        <f>VLOOKUP(AO562,Data!J:K,2,0)</f>
        <v>December</v>
      </c>
      <c r="AQ562" s="59">
        <f t="shared" si="46"/>
        <v>4</v>
      </c>
      <c r="AR562" s="60">
        <f t="shared" si="47"/>
        <v>2021</v>
      </c>
      <c r="AS562" s="60" t="str">
        <f>VLOOKUP(AD562,Data!D:E,2,0)</f>
        <v>Papier/Karton</v>
      </c>
      <c r="AT562" s="61">
        <f>IF(X562="TON",IF(OR(LEFT(Z562,2)="TO",LEFT(Y562,2)="HA",Y562="TV ALG TON",Y562="AFVALBEL-TON",Y562="TANKW1-TON"),0,W562*1000),IF(OR(X562="KG",X562="LTR"),IF(OR(LEFT(Y562,2)="R ",LEFT(Y562,2)="HA",LEFT(Y562,2)="VK",LEFT(Z562,2)="TO"),0,W562),IF(X562="M3",VLOOKUP(Z562,Data!A:B,2,0)*W562,IF(AND(OR(X562="KEER",X562="STUK"),OR(LEFT(Y562,2)="LE",LEFT(Y562,2)="EL",LEFT(Y562,2)="LV")),VLOOKUP(Z562,Data!A:B,2,0)*W562,IF(X562="MAAND",IF(LEFT(Z562,2)="AB",IF(OR(LEFT(Y562,3)="AB ",LEFT(Y562,3)="ABW"),0,VLOOKUP(Z562,Data!A:B,2,0)*W562*VLOOKUP(AJ562,Data!G:H,2,0)*((N562-M562+1)/30.4)),0),0)))))</f>
        <v>0</v>
      </c>
      <c r="AU562" s="62">
        <f t="shared" si="48"/>
        <v>0</v>
      </c>
      <c r="AV562" s="62">
        <f t="shared" si="49"/>
        <v>0</v>
      </c>
      <c r="AW562" s="47" t="str">
        <f>IFERROR(VLOOKUP(AS562,Data!M:S,2,0),"nee")</f>
        <v>ja</v>
      </c>
      <c r="AX562" s="63">
        <f>IF(facturen[[#This Row],[TNO gecertificeerd]]="nee",0,VLOOKUP(AS562,Data!M:S,3,0)*(AT562/1000))</f>
        <v>0</v>
      </c>
      <c r="AY562" s="63">
        <f>IF(facturen[[#This Row],[TNO gecertificeerd]]="nee",0,VLOOKUP(AS562,Data!M:S,4,0)*AT562)</f>
        <v>0</v>
      </c>
      <c r="AZ562" s="63">
        <f>IF(facturen[[#This Row],[TNO gecertificeerd]]="nee",0,VLOOKUP(AS562,Data!M:S,5,0)*AT562)</f>
        <v>0</v>
      </c>
      <c r="BA562" s="63">
        <f>IF(facturen[[#This Row],[TNO gecertificeerd]]="nee",0,VLOOKUP(AS562,Data!M:S,6,0)*AT562)</f>
        <v>0</v>
      </c>
      <c r="BB562" s="63">
        <f>IF(facturen[[#This Row],[TNO gecertificeerd]]="nee",0,VLOOKUP(AS562,Data!M:S,7,0)*AT562)</f>
        <v>0</v>
      </c>
    </row>
    <row r="563" spans="1:54" x14ac:dyDescent="0.2">
      <c r="A563">
        <v>474431</v>
      </c>
      <c r="B563">
        <v>474512</v>
      </c>
      <c r="C563" t="s">
        <v>225</v>
      </c>
      <c r="D563" t="s">
        <v>257</v>
      </c>
      <c r="E563" t="s">
        <v>56</v>
      </c>
      <c r="F563">
        <v>1</v>
      </c>
      <c r="G563" t="s">
        <v>225</v>
      </c>
      <c r="H563" t="s">
        <v>226</v>
      </c>
      <c r="I563" t="s">
        <v>227</v>
      </c>
      <c r="J563" t="s">
        <v>59</v>
      </c>
      <c r="K563" t="s">
        <v>813</v>
      </c>
      <c r="L563" t="s">
        <v>814</v>
      </c>
      <c r="M563" s="57">
        <v>44166</v>
      </c>
      <c r="N563" s="57">
        <v>44196</v>
      </c>
      <c r="O563" t="s">
        <v>229</v>
      </c>
      <c r="P563"/>
      <c r="Q563"/>
      <c r="R563"/>
      <c r="S563"/>
      <c r="T563"/>
      <c r="U563"/>
      <c r="V563" t="s">
        <v>127</v>
      </c>
      <c r="W563">
        <v>1</v>
      </c>
      <c r="X563" t="s">
        <v>625</v>
      </c>
      <c r="Y563" t="s">
        <v>744</v>
      </c>
      <c r="Z563" t="s">
        <v>745</v>
      </c>
      <c r="AA563" t="s">
        <v>68</v>
      </c>
      <c r="AB563" t="s">
        <v>69</v>
      </c>
      <c r="AC563" t="s">
        <v>70</v>
      </c>
      <c r="AD563">
        <v>30</v>
      </c>
      <c r="AE563" t="s">
        <v>746</v>
      </c>
      <c r="AF563">
        <v>0</v>
      </c>
      <c r="AG563">
        <v>0</v>
      </c>
      <c r="AH563">
        <v>1004194254</v>
      </c>
      <c r="AI563">
        <v>800000</v>
      </c>
      <c r="AJ563"/>
      <c r="AK563"/>
      <c r="AL563" t="s">
        <v>72</v>
      </c>
      <c r="AM563" t="s">
        <v>73</v>
      </c>
      <c r="AN563" s="1"/>
      <c r="AO563" s="59">
        <f t="shared" si="50"/>
        <v>12</v>
      </c>
      <c r="AP563" s="59" t="str">
        <f>VLOOKUP(AO563,Data!J:K,2,0)</f>
        <v>December</v>
      </c>
      <c r="AQ563" s="59">
        <f t="shared" si="46"/>
        <v>4</v>
      </c>
      <c r="AR563" s="60">
        <f t="shared" si="47"/>
        <v>2020</v>
      </c>
      <c r="AS563" s="60" t="str">
        <f>VLOOKUP(AD563,Data!D:E,2,0)</f>
        <v>Papier/Karton</v>
      </c>
      <c r="AT563" s="61">
        <f>IF(X563="TON",IF(OR(LEFT(Z563,2)="TO",LEFT(Y563,2)="HA",Y563="TV ALG TON",Y563="AFVALBEL-TON",Y563="TANKW1-TON"),0,W563*1000),IF(OR(X563="KG",X563="LTR"),IF(OR(LEFT(Y563,2)="R ",LEFT(Y563,2)="HA",LEFT(Y563,2)="VK",LEFT(Z563,2)="TO"),0,W563),IF(X563="M3",VLOOKUP(Z563,Data!A:B,2,0)*W563,IF(AND(OR(X563="KEER",X563="STUK"),OR(LEFT(Y563,2)="LE",LEFT(Y563,2)="EL",LEFT(Y563,2)="LV")),VLOOKUP(Z563,Data!A:B,2,0)*W563,IF(X563="MAAND",IF(LEFT(Z563,2)="AB",IF(OR(LEFT(Y563,3)="AB ",LEFT(Y563,3)="ABW"),0,VLOOKUP(Z563,Data!A:B,2,0)*W563*VLOOKUP(AJ563,Data!G:H,2,0)*((N563-M563+1)/30.4)),0),0)))))</f>
        <v>0</v>
      </c>
      <c r="AU563" s="62">
        <f t="shared" si="48"/>
        <v>0</v>
      </c>
      <c r="AV563" s="62">
        <f t="shared" si="49"/>
        <v>0</v>
      </c>
      <c r="AW563" s="47" t="str">
        <f>IFERROR(VLOOKUP(AS563,Data!M:S,2,0),"nee")</f>
        <v>ja</v>
      </c>
      <c r="AX563" s="63">
        <f>IF(facturen[[#This Row],[TNO gecertificeerd]]="nee",0,VLOOKUP(AS563,Data!M:S,3,0)*(AT563/1000))</f>
        <v>0</v>
      </c>
      <c r="AY563" s="63">
        <f>IF(facturen[[#This Row],[TNO gecertificeerd]]="nee",0,VLOOKUP(AS563,Data!M:S,4,0)*AT563)</f>
        <v>0</v>
      </c>
      <c r="AZ563" s="63">
        <f>IF(facturen[[#This Row],[TNO gecertificeerd]]="nee",0,VLOOKUP(AS563,Data!M:S,5,0)*AT563)</f>
        <v>0</v>
      </c>
      <c r="BA563" s="63">
        <f>IF(facturen[[#This Row],[TNO gecertificeerd]]="nee",0,VLOOKUP(AS563,Data!M:S,6,0)*AT563)</f>
        <v>0</v>
      </c>
      <c r="BB563" s="63">
        <f>IF(facturen[[#This Row],[TNO gecertificeerd]]="nee",0,VLOOKUP(AS563,Data!M:S,7,0)*AT563)</f>
        <v>0</v>
      </c>
    </row>
    <row r="564" spans="1:54" x14ac:dyDescent="0.2">
      <c r="A564">
        <v>474431</v>
      </c>
      <c r="B564">
        <v>474681</v>
      </c>
      <c r="C564" t="s">
        <v>278</v>
      </c>
      <c r="D564" t="s">
        <v>257</v>
      </c>
      <c r="E564" t="s">
        <v>56</v>
      </c>
      <c r="F564">
        <v>1</v>
      </c>
      <c r="G564" t="s">
        <v>278</v>
      </c>
      <c r="H564" t="s">
        <v>279</v>
      </c>
      <c r="I564" t="s">
        <v>280</v>
      </c>
      <c r="J564" t="s">
        <v>59</v>
      </c>
      <c r="K564" t="s">
        <v>452</v>
      </c>
      <c r="L564" t="s">
        <v>450</v>
      </c>
      <c r="M564" s="57">
        <v>44197</v>
      </c>
      <c r="N564" s="57">
        <v>44227</v>
      </c>
      <c r="O564" s="32">
        <v>3026214342</v>
      </c>
      <c r="P564">
        <v>1601010</v>
      </c>
      <c r="Q564" t="s">
        <v>465</v>
      </c>
      <c r="R564">
        <v>200301</v>
      </c>
      <c r="S564"/>
      <c r="T564" t="s">
        <v>467</v>
      </c>
      <c r="U564"/>
      <c r="V564" t="s">
        <v>224</v>
      </c>
      <c r="W564">
        <v>1</v>
      </c>
      <c r="X564" t="s">
        <v>625</v>
      </c>
      <c r="Y564" t="s">
        <v>764</v>
      </c>
      <c r="Z564" t="s">
        <v>765</v>
      </c>
      <c r="AA564" t="s">
        <v>68</v>
      </c>
      <c r="AB564" t="s">
        <v>69</v>
      </c>
      <c r="AC564" t="s">
        <v>70</v>
      </c>
      <c r="AD564">
        <v>10</v>
      </c>
      <c r="AE564" t="s">
        <v>766</v>
      </c>
      <c r="AF564">
        <v>90.98</v>
      </c>
      <c r="AG564">
        <v>90.98</v>
      </c>
      <c r="AH564">
        <v>1004195045</v>
      </c>
      <c r="AI564">
        <v>800100</v>
      </c>
      <c r="AJ564" t="s">
        <v>629</v>
      </c>
      <c r="AK564" t="s">
        <v>488</v>
      </c>
      <c r="AL564" t="s">
        <v>72</v>
      </c>
      <c r="AM564" t="s">
        <v>73</v>
      </c>
      <c r="AN564" s="1"/>
      <c r="AO564" s="59">
        <f t="shared" si="50"/>
        <v>1</v>
      </c>
      <c r="AP564" s="59" t="str">
        <f>VLOOKUP(AO564,Data!J:K,2,0)</f>
        <v>Januari</v>
      </c>
      <c r="AQ564" s="59">
        <f t="shared" si="46"/>
        <v>1</v>
      </c>
      <c r="AR564" s="60">
        <f t="shared" si="47"/>
        <v>2021</v>
      </c>
      <c r="AS564" s="60" t="str">
        <f>VLOOKUP(AD564,Data!D:E,2,0)</f>
        <v>Afval/Restafval</v>
      </c>
      <c r="AT564" s="61">
        <f>IF(X564="TON",IF(OR(LEFT(Z564,2)="TO",LEFT(Y564,2)="HA",Y564="TV ALG TON",Y564="AFVALBEL-TON",Y564="TANKW1-TON"),0,W564*1000),IF(OR(X564="KG",X564="LTR"),IF(OR(LEFT(Y564,2)="R ",LEFT(Y564,2)="HA",LEFT(Y564,2)="VK",LEFT(Z564,2)="TO"),0,W564),IF(X564="M3",VLOOKUP(Z564,Data!A:B,2,0)*W564,IF(AND(OR(X564="KEER",X564="STUK"),OR(LEFT(Y564,2)="LE",LEFT(Y564,2)="EL",LEFT(Y564,2)="LV")),VLOOKUP(Z564,Data!A:B,2,0)*W564,IF(X564="MAAND",IF(LEFT(Z564,2)="AB",IF(OR(LEFT(Y564,3)="AB ",LEFT(Y564,3)="ABW"),0,VLOOKUP(Z564,Data!A:B,2,0)*W564*VLOOKUP(AJ564,Data!G:H,2,0)*((N564-M564+1)/30.4)),0),0)))))</f>
        <v>297.20230263157896</v>
      </c>
      <c r="AU564" s="62">
        <f t="shared" si="48"/>
        <v>90.98</v>
      </c>
      <c r="AV564" s="62">
        <f t="shared" si="49"/>
        <v>0</v>
      </c>
      <c r="AW564" s="47" t="str">
        <f>IFERROR(VLOOKUP(AS564,Data!M:S,2,0),"nee")</f>
        <v>ja</v>
      </c>
      <c r="AX564" s="63">
        <f>IF(facturen[[#This Row],[TNO gecertificeerd]]="nee",0,VLOOKUP(AS564,Data!M:S,3,0)*(AT564/1000))</f>
        <v>0</v>
      </c>
      <c r="AY564" s="63">
        <f>IF(facturen[[#This Row],[TNO gecertificeerd]]="nee",0,VLOOKUP(AS564,Data!M:S,4,0)*AT564)</f>
        <v>14.860115131578949</v>
      </c>
      <c r="AZ564" s="63">
        <f>IF(facturen[[#This Row],[TNO gecertificeerd]]="nee",0,VLOOKUP(AS564,Data!M:S,5,0)*AT564)</f>
        <v>106.99282894736842</v>
      </c>
      <c r="BA564" s="63">
        <f>IF(facturen[[#This Row],[TNO gecertificeerd]]="nee",0,VLOOKUP(AS564,Data!M:S,6,0)*AT564)</f>
        <v>109.96485197368422</v>
      </c>
      <c r="BB564" s="63">
        <f>IF(facturen[[#This Row],[TNO gecertificeerd]]="nee",0,VLOOKUP(AS564,Data!M:S,7,0)*AT564)</f>
        <v>65.384506578947367</v>
      </c>
    </row>
    <row r="565" spans="1:54" x14ac:dyDescent="0.2">
      <c r="A565">
        <v>474431</v>
      </c>
      <c r="B565">
        <v>474681</v>
      </c>
      <c r="C565" t="s">
        <v>278</v>
      </c>
      <c r="D565" t="s">
        <v>257</v>
      </c>
      <c r="E565" t="s">
        <v>56</v>
      </c>
      <c r="F565">
        <v>1</v>
      </c>
      <c r="G565" t="s">
        <v>278</v>
      </c>
      <c r="H565" t="s">
        <v>279</v>
      </c>
      <c r="I565" t="s">
        <v>280</v>
      </c>
      <c r="J565" t="s">
        <v>59</v>
      </c>
      <c r="K565" t="s">
        <v>452</v>
      </c>
      <c r="L565" t="s">
        <v>450</v>
      </c>
      <c r="M565" s="57">
        <v>44228</v>
      </c>
      <c r="N565" s="57">
        <v>44255</v>
      </c>
      <c r="O565" s="32">
        <v>3026214342</v>
      </c>
      <c r="P565">
        <v>1601010</v>
      </c>
      <c r="Q565" t="s">
        <v>465</v>
      </c>
      <c r="R565">
        <v>200301</v>
      </c>
      <c r="S565"/>
      <c r="T565" t="s">
        <v>467</v>
      </c>
      <c r="U565"/>
      <c r="V565" t="s">
        <v>224</v>
      </c>
      <c r="W565">
        <v>1</v>
      </c>
      <c r="X565" t="s">
        <v>625</v>
      </c>
      <c r="Y565" t="s">
        <v>764</v>
      </c>
      <c r="Z565" t="s">
        <v>765</v>
      </c>
      <c r="AA565" t="s">
        <v>68</v>
      </c>
      <c r="AB565" t="s">
        <v>69</v>
      </c>
      <c r="AC565" t="s">
        <v>70</v>
      </c>
      <c r="AD565">
        <v>10</v>
      </c>
      <c r="AE565" t="s">
        <v>766</v>
      </c>
      <c r="AF565">
        <v>90.98</v>
      </c>
      <c r="AG565">
        <v>90.98</v>
      </c>
      <c r="AH565">
        <v>1004248111</v>
      </c>
      <c r="AI565">
        <v>800100</v>
      </c>
      <c r="AJ565" t="s">
        <v>629</v>
      </c>
      <c r="AK565" t="s">
        <v>696</v>
      </c>
      <c r="AL565" t="s">
        <v>72</v>
      </c>
      <c r="AM565" t="s">
        <v>73</v>
      </c>
      <c r="AN565" s="1"/>
      <c r="AO565" s="59">
        <f t="shared" si="50"/>
        <v>2</v>
      </c>
      <c r="AP565" s="59" t="str">
        <f>VLOOKUP(AO565,Data!J:K,2,0)</f>
        <v>Februari</v>
      </c>
      <c r="AQ565" s="59">
        <f t="shared" si="46"/>
        <v>1</v>
      </c>
      <c r="AR565" s="60">
        <f t="shared" si="47"/>
        <v>2021</v>
      </c>
      <c r="AS565" s="60" t="str">
        <f>VLOOKUP(AD565,Data!D:E,2,0)</f>
        <v>Afval/Restafval</v>
      </c>
      <c r="AT565" s="61">
        <f>IF(X565="TON",IF(OR(LEFT(Z565,2)="TO",LEFT(Y565,2)="HA",Y565="TV ALG TON",Y565="AFVALBEL-TON",Y565="TANKW1-TON"),0,W565*1000),IF(OR(X565="KG",X565="LTR"),IF(OR(LEFT(Y565,2)="R ",LEFT(Y565,2)="HA",LEFT(Y565,2)="VK",LEFT(Z565,2)="TO"),0,W565),IF(X565="M3",VLOOKUP(Z565,Data!A:B,2,0)*W565,IF(AND(OR(X565="KEER",X565="STUK"),OR(LEFT(Y565,2)="LE",LEFT(Y565,2)="EL",LEFT(Y565,2)="LV")),VLOOKUP(Z565,Data!A:B,2,0)*W565,IF(X565="MAAND",IF(LEFT(Z565,2)="AB",IF(OR(LEFT(Y565,3)="AB ",LEFT(Y565,3)="ABW"),0,VLOOKUP(Z565,Data!A:B,2,0)*W565*VLOOKUP(AJ565,Data!G:H,2,0)*((N565-M565+1)/30.4)),0),0)))))</f>
        <v>268.44078947368422</v>
      </c>
      <c r="AU565" s="62">
        <f t="shared" si="48"/>
        <v>90.98</v>
      </c>
      <c r="AV565" s="62">
        <f t="shared" si="49"/>
        <v>0</v>
      </c>
      <c r="AW565" s="47" t="str">
        <f>IFERROR(VLOOKUP(AS565,Data!M:S,2,0),"nee")</f>
        <v>ja</v>
      </c>
      <c r="AX565" s="63">
        <f>IF(facturen[[#This Row],[TNO gecertificeerd]]="nee",0,VLOOKUP(AS565,Data!M:S,3,0)*(AT565/1000))</f>
        <v>0</v>
      </c>
      <c r="AY565" s="63">
        <f>IF(facturen[[#This Row],[TNO gecertificeerd]]="nee",0,VLOOKUP(AS565,Data!M:S,4,0)*AT565)</f>
        <v>13.422039473684212</v>
      </c>
      <c r="AZ565" s="63">
        <f>IF(facturen[[#This Row],[TNO gecertificeerd]]="nee",0,VLOOKUP(AS565,Data!M:S,5,0)*AT565)</f>
        <v>96.638684210526321</v>
      </c>
      <c r="BA565" s="63">
        <f>IF(facturen[[#This Row],[TNO gecertificeerd]]="nee",0,VLOOKUP(AS565,Data!M:S,6,0)*AT565)</f>
        <v>99.323092105263157</v>
      </c>
      <c r="BB565" s="63">
        <f>IF(facturen[[#This Row],[TNO gecertificeerd]]="nee",0,VLOOKUP(AS565,Data!M:S,7,0)*AT565)</f>
        <v>59.056973684210526</v>
      </c>
    </row>
    <row r="566" spans="1:54" x14ac:dyDescent="0.2">
      <c r="A566">
        <v>474431</v>
      </c>
      <c r="B566">
        <v>474681</v>
      </c>
      <c r="C566" t="s">
        <v>278</v>
      </c>
      <c r="D566" t="s">
        <v>257</v>
      </c>
      <c r="E566" t="s">
        <v>56</v>
      </c>
      <c r="F566">
        <v>1</v>
      </c>
      <c r="G566" t="s">
        <v>278</v>
      </c>
      <c r="H566" t="s">
        <v>279</v>
      </c>
      <c r="I566" t="s">
        <v>280</v>
      </c>
      <c r="J566" t="s">
        <v>59</v>
      </c>
      <c r="K566" t="s">
        <v>452</v>
      </c>
      <c r="L566" t="s">
        <v>450</v>
      </c>
      <c r="M566" s="57">
        <v>44256</v>
      </c>
      <c r="N566" s="57">
        <v>44286</v>
      </c>
      <c r="O566" s="32">
        <v>3026214342</v>
      </c>
      <c r="P566">
        <v>1601010</v>
      </c>
      <c r="Q566" t="s">
        <v>465</v>
      </c>
      <c r="R566">
        <v>200301</v>
      </c>
      <c r="S566"/>
      <c r="T566" t="s">
        <v>467</v>
      </c>
      <c r="U566"/>
      <c r="V566" t="s">
        <v>224</v>
      </c>
      <c r="W566">
        <v>1</v>
      </c>
      <c r="X566" t="s">
        <v>625</v>
      </c>
      <c r="Y566" t="s">
        <v>764</v>
      </c>
      <c r="Z566" t="s">
        <v>765</v>
      </c>
      <c r="AA566" t="s">
        <v>68</v>
      </c>
      <c r="AB566" t="s">
        <v>69</v>
      </c>
      <c r="AC566" t="s">
        <v>70</v>
      </c>
      <c r="AD566">
        <v>10</v>
      </c>
      <c r="AE566" t="s">
        <v>766</v>
      </c>
      <c r="AF566">
        <v>90.98</v>
      </c>
      <c r="AG566">
        <v>90.98</v>
      </c>
      <c r="AH566">
        <v>1004318104</v>
      </c>
      <c r="AI566">
        <v>800100</v>
      </c>
      <c r="AJ566" t="s">
        <v>629</v>
      </c>
      <c r="AK566" t="s">
        <v>697</v>
      </c>
      <c r="AL566" t="s">
        <v>72</v>
      </c>
      <c r="AM566" t="s">
        <v>73</v>
      </c>
      <c r="AN566" s="1"/>
      <c r="AO566" s="59">
        <f t="shared" si="50"/>
        <v>3</v>
      </c>
      <c r="AP566" s="59" t="str">
        <f>VLOOKUP(AO566,Data!J:K,2,0)</f>
        <v>Maart</v>
      </c>
      <c r="AQ566" s="59">
        <f t="shared" si="46"/>
        <v>1</v>
      </c>
      <c r="AR566" s="60">
        <f t="shared" si="47"/>
        <v>2021</v>
      </c>
      <c r="AS566" s="60" t="str">
        <f>VLOOKUP(AD566,Data!D:E,2,0)</f>
        <v>Afval/Restafval</v>
      </c>
      <c r="AT566" s="61">
        <f>IF(X566="TON",IF(OR(LEFT(Z566,2)="TO",LEFT(Y566,2)="HA",Y566="TV ALG TON",Y566="AFVALBEL-TON",Y566="TANKW1-TON"),0,W566*1000),IF(OR(X566="KG",X566="LTR"),IF(OR(LEFT(Y566,2)="R ",LEFT(Y566,2)="HA",LEFT(Y566,2)="VK",LEFT(Z566,2)="TO"),0,W566),IF(X566="M3",VLOOKUP(Z566,Data!A:B,2,0)*W566,IF(AND(OR(X566="KEER",X566="STUK"),OR(LEFT(Y566,2)="LE",LEFT(Y566,2)="EL",LEFT(Y566,2)="LV")),VLOOKUP(Z566,Data!A:B,2,0)*W566,IF(X566="MAAND",IF(LEFT(Z566,2)="AB",IF(OR(LEFT(Y566,3)="AB ",LEFT(Y566,3)="ABW"),0,VLOOKUP(Z566,Data!A:B,2,0)*W566*VLOOKUP(AJ566,Data!G:H,2,0)*((N566-M566+1)/30.4)),0),0)))))</f>
        <v>297.20230263157896</v>
      </c>
      <c r="AU566" s="62">
        <f t="shared" si="48"/>
        <v>90.98</v>
      </c>
      <c r="AV566" s="62">
        <f t="shared" si="49"/>
        <v>0</v>
      </c>
      <c r="AW566" s="47" t="str">
        <f>IFERROR(VLOOKUP(AS566,Data!M:S,2,0),"nee")</f>
        <v>ja</v>
      </c>
      <c r="AX566" s="63">
        <f>IF(facturen[[#This Row],[TNO gecertificeerd]]="nee",0,VLOOKUP(AS566,Data!M:S,3,0)*(AT566/1000))</f>
        <v>0</v>
      </c>
      <c r="AY566" s="63">
        <f>IF(facturen[[#This Row],[TNO gecertificeerd]]="nee",0,VLOOKUP(AS566,Data!M:S,4,0)*AT566)</f>
        <v>14.860115131578949</v>
      </c>
      <c r="AZ566" s="63">
        <f>IF(facturen[[#This Row],[TNO gecertificeerd]]="nee",0,VLOOKUP(AS566,Data!M:S,5,0)*AT566)</f>
        <v>106.99282894736842</v>
      </c>
      <c r="BA566" s="63">
        <f>IF(facturen[[#This Row],[TNO gecertificeerd]]="nee",0,VLOOKUP(AS566,Data!M:S,6,0)*AT566)</f>
        <v>109.96485197368422</v>
      </c>
      <c r="BB566" s="63">
        <f>IF(facturen[[#This Row],[TNO gecertificeerd]]="nee",0,VLOOKUP(AS566,Data!M:S,7,0)*AT566)</f>
        <v>65.384506578947367</v>
      </c>
    </row>
    <row r="567" spans="1:54" x14ac:dyDescent="0.2">
      <c r="A567">
        <v>474431</v>
      </c>
      <c r="B567">
        <v>474681</v>
      </c>
      <c r="C567" t="s">
        <v>278</v>
      </c>
      <c r="D567" t="s">
        <v>257</v>
      </c>
      <c r="E567" t="s">
        <v>56</v>
      </c>
      <c r="F567">
        <v>1</v>
      </c>
      <c r="G567" t="s">
        <v>278</v>
      </c>
      <c r="H567" t="s">
        <v>279</v>
      </c>
      <c r="I567" t="s">
        <v>280</v>
      </c>
      <c r="J567" t="s">
        <v>59</v>
      </c>
      <c r="K567" t="s">
        <v>452</v>
      </c>
      <c r="L567" t="s">
        <v>450</v>
      </c>
      <c r="M567" s="57">
        <v>44287</v>
      </c>
      <c r="N567" s="57">
        <v>44316</v>
      </c>
      <c r="O567" s="32">
        <v>3026214342</v>
      </c>
      <c r="P567">
        <v>1601010</v>
      </c>
      <c r="Q567" t="s">
        <v>465</v>
      </c>
      <c r="R567">
        <v>200301</v>
      </c>
      <c r="S567"/>
      <c r="T567" t="s">
        <v>467</v>
      </c>
      <c r="U567"/>
      <c r="V567" t="s">
        <v>224</v>
      </c>
      <c r="W567">
        <v>1</v>
      </c>
      <c r="X567" t="s">
        <v>625</v>
      </c>
      <c r="Y567" t="s">
        <v>764</v>
      </c>
      <c r="Z567" t="s">
        <v>765</v>
      </c>
      <c r="AA567" t="s">
        <v>68</v>
      </c>
      <c r="AB567" t="s">
        <v>69</v>
      </c>
      <c r="AC567" t="s">
        <v>70</v>
      </c>
      <c r="AD567">
        <v>10</v>
      </c>
      <c r="AE567" t="s">
        <v>766</v>
      </c>
      <c r="AF567">
        <v>90.98</v>
      </c>
      <c r="AG567">
        <v>90.98</v>
      </c>
      <c r="AH567">
        <v>1004429006</v>
      </c>
      <c r="AI567">
        <v>800100</v>
      </c>
      <c r="AJ567" t="s">
        <v>629</v>
      </c>
      <c r="AK567" t="s">
        <v>698</v>
      </c>
      <c r="AL567" t="s">
        <v>72</v>
      </c>
      <c r="AM567" t="s">
        <v>73</v>
      </c>
      <c r="AN567" s="1"/>
      <c r="AO567" s="59">
        <f t="shared" si="50"/>
        <v>4</v>
      </c>
      <c r="AP567" s="59" t="str">
        <f>VLOOKUP(AO567,Data!J:K,2,0)</f>
        <v>April</v>
      </c>
      <c r="AQ567" s="59">
        <f t="shared" si="46"/>
        <v>2</v>
      </c>
      <c r="AR567" s="60">
        <f t="shared" si="47"/>
        <v>2021</v>
      </c>
      <c r="AS567" s="60" t="str">
        <f>VLOOKUP(AD567,Data!D:E,2,0)</f>
        <v>Afval/Restafval</v>
      </c>
      <c r="AT567" s="61">
        <f>IF(X567="TON",IF(OR(LEFT(Z567,2)="TO",LEFT(Y567,2)="HA",Y567="TV ALG TON",Y567="AFVALBEL-TON",Y567="TANKW1-TON"),0,W567*1000),IF(OR(X567="KG",X567="LTR"),IF(OR(LEFT(Y567,2)="R ",LEFT(Y567,2)="HA",LEFT(Y567,2)="VK",LEFT(Z567,2)="TO"),0,W567),IF(X567="M3",VLOOKUP(Z567,Data!A:B,2,0)*W567,IF(AND(OR(X567="KEER",X567="STUK"),OR(LEFT(Y567,2)="LE",LEFT(Y567,2)="EL",LEFT(Y567,2)="LV")),VLOOKUP(Z567,Data!A:B,2,0)*W567,IF(X567="MAAND",IF(LEFT(Z567,2)="AB",IF(OR(LEFT(Y567,3)="AB ",LEFT(Y567,3)="ABW"),0,VLOOKUP(Z567,Data!A:B,2,0)*W567*VLOOKUP(AJ567,Data!G:H,2,0)*((N567-M567+1)/30.4)),0),0)))))</f>
        <v>287.6151315789474</v>
      </c>
      <c r="AU567" s="62">
        <f t="shared" si="48"/>
        <v>90.98</v>
      </c>
      <c r="AV567" s="62">
        <f t="shared" si="49"/>
        <v>0</v>
      </c>
      <c r="AW567" s="47" t="str">
        <f>IFERROR(VLOOKUP(AS567,Data!M:S,2,0),"nee")</f>
        <v>ja</v>
      </c>
      <c r="AX567" s="63">
        <f>IF(facturen[[#This Row],[TNO gecertificeerd]]="nee",0,VLOOKUP(AS567,Data!M:S,3,0)*(AT567/1000))</f>
        <v>0</v>
      </c>
      <c r="AY567" s="63">
        <f>IF(facturen[[#This Row],[TNO gecertificeerd]]="nee",0,VLOOKUP(AS567,Data!M:S,4,0)*AT567)</f>
        <v>14.38075657894737</v>
      </c>
      <c r="AZ567" s="63">
        <f>IF(facturen[[#This Row],[TNO gecertificeerd]]="nee",0,VLOOKUP(AS567,Data!M:S,5,0)*AT567)</f>
        <v>103.54144736842106</v>
      </c>
      <c r="BA567" s="63">
        <f>IF(facturen[[#This Row],[TNO gecertificeerd]]="nee",0,VLOOKUP(AS567,Data!M:S,6,0)*AT567)</f>
        <v>106.41759868421053</v>
      </c>
      <c r="BB567" s="63">
        <f>IF(facturen[[#This Row],[TNO gecertificeerd]]="nee",0,VLOOKUP(AS567,Data!M:S,7,0)*AT567)</f>
        <v>63.275328947368429</v>
      </c>
    </row>
    <row r="568" spans="1:54" x14ac:dyDescent="0.2">
      <c r="A568">
        <v>474431</v>
      </c>
      <c r="B568">
        <v>474681</v>
      </c>
      <c r="C568" t="s">
        <v>278</v>
      </c>
      <c r="D568" t="s">
        <v>257</v>
      </c>
      <c r="E568" t="s">
        <v>56</v>
      </c>
      <c r="F568">
        <v>1</v>
      </c>
      <c r="G568" t="s">
        <v>278</v>
      </c>
      <c r="H568" t="s">
        <v>279</v>
      </c>
      <c r="I568" t="s">
        <v>280</v>
      </c>
      <c r="J568" t="s">
        <v>59</v>
      </c>
      <c r="K568" t="s">
        <v>452</v>
      </c>
      <c r="L568" t="s">
        <v>450</v>
      </c>
      <c r="M568" s="57">
        <v>44317</v>
      </c>
      <c r="N568" s="57">
        <v>44347</v>
      </c>
      <c r="O568" s="32">
        <v>3026214342</v>
      </c>
      <c r="P568">
        <v>1601010</v>
      </c>
      <c r="Q568" t="s">
        <v>465</v>
      </c>
      <c r="R568">
        <v>200301</v>
      </c>
      <c r="S568"/>
      <c r="T568" t="s">
        <v>467</v>
      </c>
      <c r="U568"/>
      <c r="V568" t="s">
        <v>224</v>
      </c>
      <c r="W568">
        <v>1</v>
      </c>
      <c r="X568" t="s">
        <v>625</v>
      </c>
      <c r="Y568" t="s">
        <v>764</v>
      </c>
      <c r="Z568" t="s">
        <v>765</v>
      </c>
      <c r="AA568" t="s">
        <v>68</v>
      </c>
      <c r="AB568" t="s">
        <v>69</v>
      </c>
      <c r="AC568" t="s">
        <v>70</v>
      </c>
      <c r="AD568">
        <v>10</v>
      </c>
      <c r="AE568" t="s">
        <v>766</v>
      </c>
      <c r="AF568">
        <v>90.98</v>
      </c>
      <c r="AG568">
        <v>90.98</v>
      </c>
      <c r="AH568">
        <v>1004493829</v>
      </c>
      <c r="AI568">
        <v>800100</v>
      </c>
      <c r="AJ568" t="s">
        <v>629</v>
      </c>
      <c r="AK568" t="s">
        <v>699</v>
      </c>
      <c r="AL568" t="s">
        <v>72</v>
      </c>
      <c r="AM568" t="s">
        <v>73</v>
      </c>
      <c r="AN568" s="1"/>
      <c r="AO568" s="59">
        <f t="shared" si="50"/>
        <v>5</v>
      </c>
      <c r="AP568" s="59" t="str">
        <f>VLOOKUP(AO568,Data!J:K,2,0)</f>
        <v>Mei</v>
      </c>
      <c r="AQ568" s="59">
        <f t="shared" si="46"/>
        <v>2</v>
      </c>
      <c r="AR568" s="60">
        <f t="shared" si="47"/>
        <v>2021</v>
      </c>
      <c r="AS568" s="60" t="str">
        <f>VLOOKUP(AD568,Data!D:E,2,0)</f>
        <v>Afval/Restafval</v>
      </c>
      <c r="AT568" s="61">
        <f>IF(X568="TON",IF(OR(LEFT(Z568,2)="TO",LEFT(Y568,2)="HA",Y568="TV ALG TON",Y568="AFVALBEL-TON",Y568="TANKW1-TON"),0,W568*1000),IF(OR(X568="KG",X568="LTR"),IF(OR(LEFT(Y568,2)="R ",LEFT(Y568,2)="HA",LEFT(Y568,2)="VK",LEFT(Z568,2)="TO"),0,W568),IF(X568="M3",VLOOKUP(Z568,Data!A:B,2,0)*W568,IF(AND(OR(X568="KEER",X568="STUK"),OR(LEFT(Y568,2)="LE",LEFT(Y568,2)="EL",LEFT(Y568,2)="LV")),VLOOKUP(Z568,Data!A:B,2,0)*W568,IF(X568="MAAND",IF(LEFT(Z568,2)="AB",IF(OR(LEFT(Y568,3)="AB ",LEFT(Y568,3)="ABW"),0,VLOOKUP(Z568,Data!A:B,2,0)*W568*VLOOKUP(AJ568,Data!G:H,2,0)*((N568-M568+1)/30.4)),0),0)))))</f>
        <v>297.20230263157896</v>
      </c>
      <c r="AU568" s="62">
        <f t="shared" si="48"/>
        <v>90.98</v>
      </c>
      <c r="AV568" s="62">
        <f t="shared" si="49"/>
        <v>0</v>
      </c>
      <c r="AW568" s="47" t="str">
        <f>IFERROR(VLOOKUP(AS568,Data!M:S,2,0),"nee")</f>
        <v>ja</v>
      </c>
      <c r="AX568" s="63">
        <f>IF(facturen[[#This Row],[TNO gecertificeerd]]="nee",0,VLOOKUP(AS568,Data!M:S,3,0)*(AT568/1000))</f>
        <v>0</v>
      </c>
      <c r="AY568" s="63">
        <f>IF(facturen[[#This Row],[TNO gecertificeerd]]="nee",0,VLOOKUP(AS568,Data!M:S,4,0)*AT568)</f>
        <v>14.860115131578949</v>
      </c>
      <c r="AZ568" s="63">
        <f>IF(facturen[[#This Row],[TNO gecertificeerd]]="nee",0,VLOOKUP(AS568,Data!M:S,5,0)*AT568)</f>
        <v>106.99282894736842</v>
      </c>
      <c r="BA568" s="63">
        <f>IF(facturen[[#This Row],[TNO gecertificeerd]]="nee",0,VLOOKUP(AS568,Data!M:S,6,0)*AT568)</f>
        <v>109.96485197368422</v>
      </c>
      <c r="BB568" s="63">
        <f>IF(facturen[[#This Row],[TNO gecertificeerd]]="nee",0,VLOOKUP(AS568,Data!M:S,7,0)*AT568)</f>
        <v>65.384506578947367</v>
      </c>
    </row>
    <row r="569" spans="1:54" x14ac:dyDescent="0.2">
      <c r="A569">
        <v>474431</v>
      </c>
      <c r="B569">
        <v>474681</v>
      </c>
      <c r="C569" t="s">
        <v>278</v>
      </c>
      <c r="D569" t="s">
        <v>257</v>
      </c>
      <c r="E569" t="s">
        <v>56</v>
      </c>
      <c r="F569">
        <v>1</v>
      </c>
      <c r="G569" t="s">
        <v>278</v>
      </c>
      <c r="H569" t="s">
        <v>279</v>
      </c>
      <c r="I569" t="s">
        <v>280</v>
      </c>
      <c r="J569" t="s">
        <v>59</v>
      </c>
      <c r="K569" t="s">
        <v>452</v>
      </c>
      <c r="L569" t="s">
        <v>450</v>
      </c>
      <c r="M569" s="57">
        <v>44348</v>
      </c>
      <c r="N569" s="57">
        <v>44377</v>
      </c>
      <c r="O569" s="32">
        <v>3026214342</v>
      </c>
      <c r="P569">
        <v>1601010</v>
      </c>
      <c r="Q569" t="s">
        <v>465</v>
      </c>
      <c r="R569">
        <v>200301</v>
      </c>
      <c r="S569"/>
      <c r="T569" t="s">
        <v>467</v>
      </c>
      <c r="U569"/>
      <c r="V569" t="s">
        <v>224</v>
      </c>
      <c r="W569">
        <v>1</v>
      </c>
      <c r="X569" t="s">
        <v>625</v>
      </c>
      <c r="Y569" t="s">
        <v>764</v>
      </c>
      <c r="Z569" t="s">
        <v>765</v>
      </c>
      <c r="AA569" t="s">
        <v>68</v>
      </c>
      <c r="AB569" t="s">
        <v>69</v>
      </c>
      <c r="AC569" t="s">
        <v>70</v>
      </c>
      <c r="AD569">
        <v>10</v>
      </c>
      <c r="AE569" t="s">
        <v>766</v>
      </c>
      <c r="AF569">
        <v>90.98</v>
      </c>
      <c r="AG569">
        <v>90.98</v>
      </c>
      <c r="AH569">
        <v>1004542502</v>
      </c>
      <c r="AI569">
        <v>800100</v>
      </c>
      <c r="AJ569" t="s">
        <v>629</v>
      </c>
      <c r="AK569" t="s">
        <v>700</v>
      </c>
      <c r="AL569" t="s">
        <v>72</v>
      </c>
      <c r="AM569" t="s">
        <v>73</v>
      </c>
      <c r="AN569" s="1"/>
      <c r="AO569" s="59">
        <f t="shared" si="50"/>
        <v>6</v>
      </c>
      <c r="AP569" s="59" t="str">
        <f>VLOOKUP(AO569,Data!J:K,2,0)</f>
        <v>Juni</v>
      </c>
      <c r="AQ569" s="59">
        <f t="shared" si="46"/>
        <v>2</v>
      </c>
      <c r="AR569" s="60">
        <f t="shared" si="47"/>
        <v>2021</v>
      </c>
      <c r="AS569" s="60" t="str">
        <f>VLOOKUP(AD569,Data!D:E,2,0)</f>
        <v>Afval/Restafval</v>
      </c>
      <c r="AT569" s="61">
        <f>IF(X569="TON",IF(OR(LEFT(Z569,2)="TO",LEFT(Y569,2)="HA",Y569="TV ALG TON",Y569="AFVALBEL-TON",Y569="TANKW1-TON"),0,W569*1000),IF(OR(X569="KG",X569="LTR"),IF(OR(LEFT(Y569,2)="R ",LEFT(Y569,2)="HA",LEFT(Y569,2)="VK",LEFT(Z569,2)="TO"),0,W569),IF(X569="M3",VLOOKUP(Z569,Data!A:B,2,0)*W569,IF(AND(OR(X569="KEER",X569="STUK"),OR(LEFT(Y569,2)="LE",LEFT(Y569,2)="EL",LEFT(Y569,2)="LV")),VLOOKUP(Z569,Data!A:B,2,0)*W569,IF(X569="MAAND",IF(LEFT(Z569,2)="AB",IF(OR(LEFT(Y569,3)="AB ",LEFT(Y569,3)="ABW"),0,VLOOKUP(Z569,Data!A:B,2,0)*W569*VLOOKUP(AJ569,Data!G:H,2,0)*((N569-M569+1)/30.4)),0),0)))))</f>
        <v>287.6151315789474</v>
      </c>
      <c r="AU569" s="62">
        <f t="shared" si="48"/>
        <v>90.98</v>
      </c>
      <c r="AV569" s="62">
        <f t="shared" si="49"/>
        <v>0</v>
      </c>
      <c r="AW569" s="47" t="str">
        <f>IFERROR(VLOOKUP(AS569,Data!M:S,2,0),"nee")</f>
        <v>ja</v>
      </c>
      <c r="AX569" s="63">
        <f>IF(facturen[[#This Row],[TNO gecertificeerd]]="nee",0,VLOOKUP(AS569,Data!M:S,3,0)*(AT569/1000))</f>
        <v>0</v>
      </c>
      <c r="AY569" s="63">
        <f>IF(facturen[[#This Row],[TNO gecertificeerd]]="nee",0,VLOOKUP(AS569,Data!M:S,4,0)*AT569)</f>
        <v>14.38075657894737</v>
      </c>
      <c r="AZ569" s="63">
        <f>IF(facturen[[#This Row],[TNO gecertificeerd]]="nee",0,VLOOKUP(AS569,Data!M:S,5,0)*AT569)</f>
        <v>103.54144736842106</v>
      </c>
      <c r="BA569" s="63">
        <f>IF(facturen[[#This Row],[TNO gecertificeerd]]="nee",0,VLOOKUP(AS569,Data!M:S,6,0)*AT569)</f>
        <v>106.41759868421053</v>
      </c>
      <c r="BB569" s="63">
        <f>IF(facturen[[#This Row],[TNO gecertificeerd]]="nee",0,VLOOKUP(AS569,Data!M:S,7,0)*AT569)</f>
        <v>63.275328947368429</v>
      </c>
    </row>
    <row r="570" spans="1:54" x14ac:dyDescent="0.2">
      <c r="A570">
        <v>474431</v>
      </c>
      <c r="B570">
        <v>474681</v>
      </c>
      <c r="C570" t="s">
        <v>278</v>
      </c>
      <c r="D570" t="s">
        <v>257</v>
      </c>
      <c r="E570" t="s">
        <v>56</v>
      </c>
      <c r="F570">
        <v>1</v>
      </c>
      <c r="G570" t="s">
        <v>278</v>
      </c>
      <c r="H570" t="s">
        <v>279</v>
      </c>
      <c r="I570" t="s">
        <v>280</v>
      </c>
      <c r="J570" t="s">
        <v>59</v>
      </c>
      <c r="K570" t="s">
        <v>452</v>
      </c>
      <c r="L570" t="s">
        <v>450</v>
      </c>
      <c r="M570" s="57">
        <v>44378</v>
      </c>
      <c r="N570" s="57">
        <v>44408</v>
      </c>
      <c r="O570" s="32">
        <v>3026214342</v>
      </c>
      <c r="P570">
        <v>1601010</v>
      </c>
      <c r="Q570" t="s">
        <v>465</v>
      </c>
      <c r="R570">
        <v>200301</v>
      </c>
      <c r="S570"/>
      <c r="T570" t="s">
        <v>467</v>
      </c>
      <c r="U570"/>
      <c r="V570" t="s">
        <v>224</v>
      </c>
      <c r="W570">
        <v>1</v>
      </c>
      <c r="X570" t="s">
        <v>625</v>
      </c>
      <c r="Y570" t="s">
        <v>764</v>
      </c>
      <c r="Z570" t="s">
        <v>765</v>
      </c>
      <c r="AA570" t="s">
        <v>68</v>
      </c>
      <c r="AB570" t="s">
        <v>69</v>
      </c>
      <c r="AC570" t="s">
        <v>70</v>
      </c>
      <c r="AD570">
        <v>10</v>
      </c>
      <c r="AE570" t="s">
        <v>766</v>
      </c>
      <c r="AF570">
        <v>90.98</v>
      </c>
      <c r="AG570">
        <v>90.98</v>
      </c>
      <c r="AH570">
        <v>1004659075</v>
      </c>
      <c r="AI570">
        <v>800100</v>
      </c>
      <c r="AJ570" t="s">
        <v>629</v>
      </c>
      <c r="AK570" t="s">
        <v>701</v>
      </c>
      <c r="AL570" t="s">
        <v>72</v>
      </c>
      <c r="AM570" t="s">
        <v>73</v>
      </c>
      <c r="AN570" s="1"/>
      <c r="AO570" s="59">
        <f t="shared" si="50"/>
        <v>7</v>
      </c>
      <c r="AP570" s="59" t="str">
        <f>VLOOKUP(AO570,Data!J:K,2,0)</f>
        <v>Juli</v>
      </c>
      <c r="AQ570" s="59">
        <f t="shared" si="46"/>
        <v>3</v>
      </c>
      <c r="AR570" s="60">
        <f t="shared" si="47"/>
        <v>2021</v>
      </c>
      <c r="AS570" s="60" t="str">
        <f>VLOOKUP(AD570,Data!D:E,2,0)</f>
        <v>Afval/Restafval</v>
      </c>
      <c r="AT570" s="61">
        <f>IF(X570="TON",IF(OR(LEFT(Z570,2)="TO",LEFT(Y570,2)="HA",Y570="TV ALG TON",Y570="AFVALBEL-TON",Y570="TANKW1-TON"),0,W570*1000),IF(OR(X570="KG",X570="LTR"),IF(OR(LEFT(Y570,2)="R ",LEFT(Y570,2)="HA",LEFT(Y570,2)="VK",LEFT(Z570,2)="TO"),0,W570),IF(X570="M3",VLOOKUP(Z570,Data!A:B,2,0)*W570,IF(AND(OR(X570="KEER",X570="STUK"),OR(LEFT(Y570,2)="LE",LEFT(Y570,2)="EL",LEFT(Y570,2)="LV")),VLOOKUP(Z570,Data!A:B,2,0)*W570,IF(X570="MAAND",IF(LEFT(Z570,2)="AB",IF(OR(LEFT(Y570,3)="AB ",LEFT(Y570,3)="ABW"),0,VLOOKUP(Z570,Data!A:B,2,0)*W570*VLOOKUP(AJ570,Data!G:H,2,0)*((N570-M570+1)/30.4)),0),0)))))</f>
        <v>297.20230263157896</v>
      </c>
      <c r="AU570" s="62">
        <f t="shared" si="48"/>
        <v>90.98</v>
      </c>
      <c r="AV570" s="62">
        <f t="shared" si="49"/>
        <v>0</v>
      </c>
      <c r="AW570" s="47" t="str">
        <f>IFERROR(VLOOKUP(AS570,Data!M:S,2,0),"nee")</f>
        <v>ja</v>
      </c>
      <c r="AX570" s="63">
        <f>IF(facturen[[#This Row],[TNO gecertificeerd]]="nee",0,VLOOKUP(AS570,Data!M:S,3,0)*(AT570/1000))</f>
        <v>0</v>
      </c>
      <c r="AY570" s="63">
        <f>IF(facturen[[#This Row],[TNO gecertificeerd]]="nee",0,VLOOKUP(AS570,Data!M:S,4,0)*AT570)</f>
        <v>14.860115131578949</v>
      </c>
      <c r="AZ570" s="63">
        <f>IF(facturen[[#This Row],[TNO gecertificeerd]]="nee",0,VLOOKUP(AS570,Data!M:S,5,0)*AT570)</f>
        <v>106.99282894736842</v>
      </c>
      <c r="BA570" s="63">
        <f>IF(facturen[[#This Row],[TNO gecertificeerd]]="nee",0,VLOOKUP(AS570,Data!M:S,6,0)*AT570)</f>
        <v>109.96485197368422</v>
      </c>
      <c r="BB570" s="63">
        <f>IF(facturen[[#This Row],[TNO gecertificeerd]]="nee",0,VLOOKUP(AS570,Data!M:S,7,0)*AT570)</f>
        <v>65.384506578947367</v>
      </c>
    </row>
    <row r="571" spans="1:54" x14ac:dyDescent="0.2">
      <c r="A571">
        <v>474431</v>
      </c>
      <c r="B571">
        <v>474681</v>
      </c>
      <c r="C571" t="s">
        <v>278</v>
      </c>
      <c r="D571" t="s">
        <v>257</v>
      </c>
      <c r="E571" t="s">
        <v>56</v>
      </c>
      <c r="F571">
        <v>1</v>
      </c>
      <c r="G571" t="s">
        <v>278</v>
      </c>
      <c r="H571" t="s">
        <v>279</v>
      </c>
      <c r="I571" t="s">
        <v>280</v>
      </c>
      <c r="J571" t="s">
        <v>59</v>
      </c>
      <c r="K571" t="s">
        <v>452</v>
      </c>
      <c r="L571" t="s">
        <v>450</v>
      </c>
      <c r="M571" s="57">
        <v>44409</v>
      </c>
      <c r="N571" s="57">
        <v>44439</v>
      </c>
      <c r="O571" s="32">
        <v>3026214342</v>
      </c>
      <c r="P571">
        <v>1601010</v>
      </c>
      <c r="Q571" t="s">
        <v>465</v>
      </c>
      <c r="R571">
        <v>200301</v>
      </c>
      <c r="S571"/>
      <c r="T571" t="s">
        <v>467</v>
      </c>
      <c r="U571"/>
      <c r="V571" t="s">
        <v>224</v>
      </c>
      <c r="W571">
        <v>1</v>
      </c>
      <c r="X571" t="s">
        <v>625</v>
      </c>
      <c r="Y571" t="s">
        <v>764</v>
      </c>
      <c r="Z571" t="s">
        <v>765</v>
      </c>
      <c r="AA571" t="s">
        <v>68</v>
      </c>
      <c r="AB571" t="s">
        <v>69</v>
      </c>
      <c r="AC571" t="s">
        <v>70</v>
      </c>
      <c r="AD571">
        <v>10</v>
      </c>
      <c r="AE571" t="s">
        <v>766</v>
      </c>
      <c r="AF571">
        <v>90.98</v>
      </c>
      <c r="AG571">
        <v>90.98</v>
      </c>
      <c r="AH571">
        <v>1004731850</v>
      </c>
      <c r="AI571">
        <v>800100</v>
      </c>
      <c r="AJ571" t="s">
        <v>629</v>
      </c>
      <c r="AK571" t="s">
        <v>702</v>
      </c>
      <c r="AL571" t="s">
        <v>72</v>
      </c>
      <c r="AM571" t="s">
        <v>73</v>
      </c>
      <c r="AN571" s="1"/>
      <c r="AO571" s="59">
        <f t="shared" si="50"/>
        <v>8</v>
      </c>
      <c r="AP571" s="59" t="str">
        <f>VLOOKUP(AO571,Data!J:K,2,0)</f>
        <v>Augustus</v>
      </c>
      <c r="AQ571" s="59">
        <f t="shared" si="46"/>
        <v>3</v>
      </c>
      <c r="AR571" s="60">
        <f t="shared" si="47"/>
        <v>2021</v>
      </c>
      <c r="AS571" s="60" t="str">
        <f>VLOOKUP(AD571,Data!D:E,2,0)</f>
        <v>Afval/Restafval</v>
      </c>
      <c r="AT571" s="61">
        <f>IF(X571="TON",IF(OR(LEFT(Z571,2)="TO",LEFT(Y571,2)="HA",Y571="TV ALG TON",Y571="AFVALBEL-TON",Y571="TANKW1-TON"),0,W571*1000),IF(OR(X571="KG",X571="LTR"),IF(OR(LEFT(Y571,2)="R ",LEFT(Y571,2)="HA",LEFT(Y571,2)="VK",LEFT(Z571,2)="TO"),0,W571),IF(X571="M3",VLOOKUP(Z571,Data!A:B,2,0)*W571,IF(AND(OR(X571="KEER",X571="STUK"),OR(LEFT(Y571,2)="LE",LEFT(Y571,2)="EL",LEFT(Y571,2)="LV")),VLOOKUP(Z571,Data!A:B,2,0)*W571,IF(X571="MAAND",IF(LEFT(Z571,2)="AB",IF(OR(LEFT(Y571,3)="AB ",LEFT(Y571,3)="ABW"),0,VLOOKUP(Z571,Data!A:B,2,0)*W571*VLOOKUP(AJ571,Data!G:H,2,0)*((N571-M571+1)/30.4)),0),0)))))</f>
        <v>297.20230263157896</v>
      </c>
      <c r="AU571" s="62">
        <f t="shared" si="48"/>
        <v>90.98</v>
      </c>
      <c r="AV571" s="62">
        <f t="shared" si="49"/>
        <v>0</v>
      </c>
      <c r="AW571" s="47" t="str">
        <f>IFERROR(VLOOKUP(AS571,Data!M:S,2,0),"nee")</f>
        <v>ja</v>
      </c>
      <c r="AX571" s="63">
        <f>IF(facturen[[#This Row],[TNO gecertificeerd]]="nee",0,VLOOKUP(AS571,Data!M:S,3,0)*(AT571/1000))</f>
        <v>0</v>
      </c>
      <c r="AY571" s="63">
        <f>IF(facturen[[#This Row],[TNO gecertificeerd]]="nee",0,VLOOKUP(AS571,Data!M:S,4,0)*AT571)</f>
        <v>14.860115131578949</v>
      </c>
      <c r="AZ571" s="63">
        <f>IF(facturen[[#This Row],[TNO gecertificeerd]]="nee",0,VLOOKUP(AS571,Data!M:S,5,0)*AT571)</f>
        <v>106.99282894736842</v>
      </c>
      <c r="BA571" s="63">
        <f>IF(facturen[[#This Row],[TNO gecertificeerd]]="nee",0,VLOOKUP(AS571,Data!M:S,6,0)*AT571)</f>
        <v>109.96485197368422</v>
      </c>
      <c r="BB571" s="63">
        <f>IF(facturen[[#This Row],[TNO gecertificeerd]]="nee",0,VLOOKUP(AS571,Data!M:S,7,0)*AT571)</f>
        <v>65.384506578947367</v>
      </c>
    </row>
    <row r="572" spans="1:54" x14ac:dyDescent="0.2">
      <c r="A572">
        <v>474431</v>
      </c>
      <c r="B572">
        <v>474681</v>
      </c>
      <c r="C572" t="s">
        <v>278</v>
      </c>
      <c r="D572" t="s">
        <v>257</v>
      </c>
      <c r="E572" t="s">
        <v>56</v>
      </c>
      <c r="F572">
        <v>1</v>
      </c>
      <c r="G572" t="s">
        <v>278</v>
      </c>
      <c r="H572" t="s">
        <v>279</v>
      </c>
      <c r="I572" t="s">
        <v>280</v>
      </c>
      <c r="J572" t="s">
        <v>59</v>
      </c>
      <c r="K572" t="s">
        <v>452</v>
      </c>
      <c r="L572" t="s">
        <v>450</v>
      </c>
      <c r="M572" s="57">
        <v>44440</v>
      </c>
      <c r="N572" s="57">
        <v>44469</v>
      </c>
      <c r="O572" s="32">
        <v>3026214342</v>
      </c>
      <c r="P572">
        <v>1601010</v>
      </c>
      <c r="Q572" t="s">
        <v>465</v>
      </c>
      <c r="R572">
        <v>200301</v>
      </c>
      <c r="S572"/>
      <c r="T572" t="s">
        <v>467</v>
      </c>
      <c r="U572"/>
      <c r="V572" t="s">
        <v>224</v>
      </c>
      <c r="W572">
        <v>1</v>
      </c>
      <c r="X572" t="s">
        <v>625</v>
      </c>
      <c r="Y572" t="s">
        <v>764</v>
      </c>
      <c r="Z572" t="s">
        <v>765</v>
      </c>
      <c r="AA572" t="s">
        <v>68</v>
      </c>
      <c r="AB572" t="s">
        <v>69</v>
      </c>
      <c r="AC572" t="s">
        <v>70</v>
      </c>
      <c r="AD572">
        <v>10</v>
      </c>
      <c r="AE572" t="s">
        <v>766</v>
      </c>
      <c r="AF572">
        <v>90.98</v>
      </c>
      <c r="AG572">
        <v>90.98</v>
      </c>
      <c r="AH572">
        <v>1004806489</v>
      </c>
      <c r="AI572">
        <v>800100</v>
      </c>
      <c r="AJ572" t="s">
        <v>629</v>
      </c>
      <c r="AK572" t="s">
        <v>703</v>
      </c>
      <c r="AL572" t="s">
        <v>72</v>
      </c>
      <c r="AM572" t="s">
        <v>73</v>
      </c>
      <c r="AN572" s="1"/>
      <c r="AO572" s="59">
        <f t="shared" si="50"/>
        <v>9</v>
      </c>
      <c r="AP572" s="59" t="str">
        <f>VLOOKUP(AO572,Data!J:K,2,0)</f>
        <v>September</v>
      </c>
      <c r="AQ572" s="59">
        <f t="shared" si="46"/>
        <v>3</v>
      </c>
      <c r="AR572" s="60">
        <f t="shared" si="47"/>
        <v>2021</v>
      </c>
      <c r="AS572" s="60" t="str">
        <f>VLOOKUP(AD572,Data!D:E,2,0)</f>
        <v>Afval/Restafval</v>
      </c>
      <c r="AT572" s="61">
        <f>IF(X572="TON",IF(OR(LEFT(Z572,2)="TO",LEFT(Y572,2)="HA",Y572="TV ALG TON",Y572="AFVALBEL-TON",Y572="TANKW1-TON"),0,W572*1000),IF(OR(X572="KG",X572="LTR"),IF(OR(LEFT(Y572,2)="R ",LEFT(Y572,2)="HA",LEFT(Y572,2)="VK",LEFT(Z572,2)="TO"),0,W572),IF(X572="M3",VLOOKUP(Z572,Data!A:B,2,0)*W572,IF(AND(OR(X572="KEER",X572="STUK"),OR(LEFT(Y572,2)="LE",LEFT(Y572,2)="EL",LEFT(Y572,2)="LV")),VLOOKUP(Z572,Data!A:B,2,0)*W572,IF(X572="MAAND",IF(LEFT(Z572,2)="AB",IF(OR(LEFT(Y572,3)="AB ",LEFT(Y572,3)="ABW"),0,VLOOKUP(Z572,Data!A:B,2,0)*W572*VLOOKUP(AJ572,Data!G:H,2,0)*((N572-M572+1)/30.4)),0),0)))))</f>
        <v>287.6151315789474</v>
      </c>
      <c r="AU572" s="62">
        <f t="shared" si="48"/>
        <v>90.98</v>
      </c>
      <c r="AV572" s="62">
        <f t="shared" si="49"/>
        <v>0</v>
      </c>
      <c r="AW572" s="47" t="str">
        <f>IFERROR(VLOOKUP(AS572,Data!M:S,2,0),"nee")</f>
        <v>ja</v>
      </c>
      <c r="AX572" s="63">
        <f>IF(facturen[[#This Row],[TNO gecertificeerd]]="nee",0,VLOOKUP(AS572,Data!M:S,3,0)*(AT572/1000))</f>
        <v>0</v>
      </c>
      <c r="AY572" s="63">
        <f>IF(facturen[[#This Row],[TNO gecertificeerd]]="nee",0,VLOOKUP(AS572,Data!M:S,4,0)*AT572)</f>
        <v>14.38075657894737</v>
      </c>
      <c r="AZ572" s="63">
        <f>IF(facturen[[#This Row],[TNO gecertificeerd]]="nee",0,VLOOKUP(AS572,Data!M:S,5,0)*AT572)</f>
        <v>103.54144736842106</v>
      </c>
      <c r="BA572" s="63">
        <f>IF(facturen[[#This Row],[TNO gecertificeerd]]="nee",0,VLOOKUP(AS572,Data!M:S,6,0)*AT572)</f>
        <v>106.41759868421053</v>
      </c>
      <c r="BB572" s="63">
        <f>IF(facturen[[#This Row],[TNO gecertificeerd]]="nee",0,VLOOKUP(AS572,Data!M:S,7,0)*AT572)</f>
        <v>63.275328947368429</v>
      </c>
    </row>
    <row r="573" spans="1:54" x14ac:dyDescent="0.2">
      <c r="A573">
        <v>474431</v>
      </c>
      <c r="B573">
        <v>474681</v>
      </c>
      <c r="C573" t="s">
        <v>278</v>
      </c>
      <c r="D573" t="s">
        <v>257</v>
      </c>
      <c r="E573" t="s">
        <v>56</v>
      </c>
      <c r="F573">
        <v>1</v>
      </c>
      <c r="G573" t="s">
        <v>278</v>
      </c>
      <c r="H573" t="s">
        <v>279</v>
      </c>
      <c r="I573" t="s">
        <v>280</v>
      </c>
      <c r="J573" t="s">
        <v>59</v>
      </c>
      <c r="K573" t="s">
        <v>452</v>
      </c>
      <c r="L573" t="s">
        <v>450</v>
      </c>
      <c r="M573" s="57">
        <v>44470</v>
      </c>
      <c r="N573" s="57">
        <v>44500</v>
      </c>
      <c r="O573" s="32">
        <v>3026214342</v>
      </c>
      <c r="P573">
        <v>1601010</v>
      </c>
      <c r="Q573" t="s">
        <v>465</v>
      </c>
      <c r="R573">
        <v>200301</v>
      </c>
      <c r="S573"/>
      <c r="T573" t="s">
        <v>467</v>
      </c>
      <c r="U573"/>
      <c r="V573" t="s">
        <v>224</v>
      </c>
      <c r="W573">
        <v>1</v>
      </c>
      <c r="X573" t="s">
        <v>625</v>
      </c>
      <c r="Y573" t="s">
        <v>764</v>
      </c>
      <c r="Z573" t="s">
        <v>765</v>
      </c>
      <c r="AA573" t="s">
        <v>68</v>
      </c>
      <c r="AB573" t="s">
        <v>69</v>
      </c>
      <c r="AC573" t="s">
        <v>70</v>
      </c>
      <c r="AD573">
        <v>10</v>
      </c>
      <c r="AE573" t="s">
        <v>766</v>
      </c>
      <c r="AF573">
        <v>90.98</v>
      </c>
      <c r="AG573">
        <v>90.98</v>
      </c>
      <c r="AH573">
        <v>1004921702</v>
      </c>
      <c r="AI573">
        <v>800100</v>
      </c>
      <c r="AJ573" t="s">
        <v>629</v>
      </c>
      <c r="AK573" t="s">
        <v>704</v>
      </c>
      <c r="AL573" t="s">
        <v>72</v>
      </c>
      <c r="AM573" t="s">
        <v>73</v>
      </c>
      <c r="AN573" s="1"/>
      <c r="AO573" s="59">
        <f t="shared" si="50"/>
        <v>10</v>
      </c>
      <c r="AP573" s="59" t="str">
        <f>VLOOKUP(AO573,Data!J:K,2,0)</f>
        <v>Oktober</v>
      </c>
      <c r="AQ573" s="59">
        <f t="shared" si="46"/>
        <v>4</v>
      </c>
      <c r="AR573" s="60">
        <f t="shared" si="47"/>
        <v>2021</v>
      </c>
      <c r="AS573" s="60" t="str">
        <f>VLOOKUP(AD573,Data!D:E,2,0)</f>
        <v>Afval/Restafval</v>
      </c>
      <c r="AT573" s="61">
        <f>IF(X573="TON",IF(OR(LEFT(Z573,2)="TO",LEFT(Y573,2)="HA",Y573="TV ALG TON",Y573="AFVALBEL-TON",Y573="TANKW1-TON"),0,W573*1000),IF(OR(X573="KG",X573="LTR"),IF(OR(LEFT(Y573,2)="R ",LEFT(Y573,2)="HA",LEFT(Y573,2)="VK",LEFT(Z573,2)="TO"),0,W573),IF(X573="M3",VLOOKUP(Z573,Data!A:B,2,0)*W573,IF(AND(OR(X573="KEER",X573="STUK"),OR(LEFT(Y573,2)="LE",LEFT(Y573,2)="EL",LEFT(Y573,2)="LV")),VLOOKUP(Z573,Data!A:B,2,0)*W573,IF(X573="MAAND",IF(LEFT(Z573,2)="AB",IF(OR(LEFT(Y573,3)="AB ",LEFT(Y573,3)="ABW"),0,VLOOKUP(Z573,Data!A:B,2,0)*W573*VLOOKUP(AJ573,Data!G:H,2,0)*((N573-M573+1)/30.4)),0),0)))))</f>
        <v>297.20230263157896</v>
      </c>
      <c r="AU573" s="62">
        <f t="shared" si="48"/>
        <v>90.98</v>
      </c>
      <c r="AV573" s="62">
        <f t="shared" si="49"/>
        <v>0</v>
      </c>
      <c r="AW573" s="47" t="str">
        <f>IFERROR(VLOOKUP(AS573,Data!M:S,2,0),"nee")</f>
        <v>ja</v>
      </c>
      <c r="AX573" s="63">
        <f>IF(facturen[[#This Row],[TNO gecertificeerd]]="nee",0,VLOOKUP(AS573,Data!M:S,3,0)*(AT573/1000))</f>
        <v>0</v>
      </c>
      <c r="AY573" s="63">
        <f>IF(facturen[[#This Row],[TNO gecertificeerd]]="nee",0,VLOOKUP(AS573,Data!M:S,4,0)*AT573)</f>
        <v>14.860115131578949</v>
      </c>
      <c r="AZ573" s="63">
        <f>IF(facturen[[#This Row],[TNO gecertificeerd]]="nee",0,VLOOKUP(AS573,Data!M:S,5,0)*AT573)</f>
        <v>106.99282894736842</v>
      </c>
      <c r="BA573" s="63">
        <f>IF(facturen[[#This Row],[TNO gecertificeerd]]="nee",0,VLOOKUP(AS573,Data!M:S,6,0)*AT573)</f>
        <v>109.96485197368422</v>
      </c>
      <c r="BB573" s="63">
        <f>IF(facturen[[#This Row],[TNO gecertificeerd]]="nee",0,VLOOKUP(AS573,Data!M:S,7,0)*AT573)</f>
        <v>65.384506578947367</v>
      </c>
    </row>
    <row r="574" spans="1:54" x14ac:dyDescent="0.2">
      <c r="A574">
        <v>474431</v>
      </c>
      <c r="B574">
        <v>474681</v>
      </c>
      <c r="C574" t="s">
        <v>278</v>
      </c>
      <c r="D574" t="s">
        <v>257</v>
      </c>
      <c r="E574" t="s">
        <v>56</v>
      </c>
      <c r="F574">
        <v>1</v>
      </c>
      <c r="G574" t="s">
        <v>278</v>
      </c>
      <c r="H574" t="s">
        <v>279</v>
      </c>
      <c r="I574" t="s">
        <v>280</v>
      </c>
      <c r="J574" t="s">
        <v>59</v>
      </c>
      <c r="K574" t="s">
        <v>452</v>
      </c>
      <c r="L574" t="s">
        <v>450</v>
      </c>
      <c r="M574" s="57">
        <v>44501</v>
      </c>
      <c r="N574" s="57">
        <v>44530</v>
      </c>
      <c r="O574" s="32">
        <v>3026214342</v>
      </c>
      <c r="P574">
        <v>1601010</v>
      </c>
      <c r="Q574" t="s">
        <v>465</v>
      </c>
      <c r="R574">
        <v>200301</v>
      </c>
      <c r="S574"/>
      <c r="T574" t="s">
        <v>467</v>
      </c>
      <c r="U574"/>
      <c r="V574" t="s">
        <v>224</v>
      </c>
      <c r="W574">
        <v>1</v>
      </c>
      <c r="X574" t="s">
        <v>625</v>
      </c>
      <c r="Y574" t="s">
        <v>764</v>
      </c>
      <c r="Z574" t="s">
        <v>765</v>
      </c>
      <c r="AA574" t="s">
        <v>68</v>
      </c>
      <c r="AB574" t="s">
        <v>69</v>
      </c>
      <c r="AC574" t="s">
        <v>70</v>
      </c>
      <c r="AD574">
        <v>10</v>
      </c>
      <c r="AE574" t="s">
        <v>766</v>
      </c>
      <c r="AF574">
        <v>90.98</v>
      </c>
      <c r="AG574">
        <v>90.98</v>
      </c>
      <c r="AH574">
        <v>1005004563</v>
      </c>
      <c r="AI574">
        <v>800100</v>
      </c>
      <c r="AJ574" t="s">
        <v>629</v>
      </c>
      <c r="AK574" t="s">
        <v>705</v>
      </c>
      <c r="AL574" t="s">
        <v>72</v>
      </c>
      <c r="AM574" t="s">
        <v>73</v>
      </c>
      <c r="AN574" s="1"/>
      <c r="AO574" s="59">
        <f t="shared" si="50"/>
        <v>11</v>
      </c>
      <c r="AP574" s="59" t="str">
        <f>VLOOKUP(AO574,Data!J:K,2,0)</f>
        <v>November</v>
      </c>
      <c r="AQ574" s="59">
        <f t="shared" si="46"/>
        <v>4</v>
      </c>
      <c r="AR574" s="60">
        <f t="shared" si="47"/>
        <v>2021</v>
      </c>
      <c r="AS574" s="60" t="str">
        <f>VLOOKUP(AD574,Data!D:E,2,0)</f>
        <v>Afval/Restafval</v>
      </c>
      <c r="AT574" s="61">
        <f>IF(X574="TON",IF(OR(LEFT(Z574,2)="TO",LEFT(Y574,2)="HA",Y574="TV ALG TON",Y574="AFVALBEL-TON",Y574="TANKW1-TON"),0,W574*1000),IF(OR(X574="KG",X574="LTR"),IF(OR(LEFT(Y574,2)="R ",LEFT(Y574,2)="HA",LEFT(Y574,2)="VK",LEFT(Z574,2)="TO"),0,W574),IF(X574="M3",VLOOKUP(Z574,Data!A:B,2,0)*W574,IF(AND(OR(X574="KEER",X574="STUK"),OR(LEFT(Y574,2)="LE",LEFT(Y574,2)="EL",LEFT(Y574,2)="LV")),VLOOKUP(Z574,Data!A:B,2,0)*W574,IF(X574="MAAND",IF(LEFT(Z574,2)="AB",IF(OR(LEFT(Y574,3)="AB ",LEFT(Y574,3)="ABW"),0,VLOOKUP(Z574,Data!A:B,2,0)*W574*VLOOKUP(AJ574,Data!G:H,2,0)*((N574-M574+1)/30.4)),0),0)))))</f>
        <v>287.6151315789474</v>
      </c>
      <c r="AU574" s="62">
        <f t="shared" si="48"/>
        <v>90.98</v>
      </c>
      <c r="AV574" s="62">
        <f t="shared" si="49"/>
        <v>0</v>
      </c>
      <c r="AW574" s="47" t="str">
        <f>IFERROR(VLOOKUP(AS574,Data!M:S,2,0),"nee")</f>
        <v>ja</v>
      </c>
      <c r="AX574" s="63">
        <f>IF(facturen[[#This Row],[TNO gecertificeerd]]="nee",0,VLOOKUP(AS574,Data!M:S,3,0)*(AT574/1000))</f>
        <v>0</v>
      </c>
      <c r="AY574" s="63">
        <f>IF(facturen[[#This Row],[TNO gecertificeerd]]="nee",0,VLOOKUP(AS574,Data!M:S,4,0)*AT574)</f>
        <v>14.38075657894737</v>
      </c>
      <c r="AZ574" s="63">
        <f>IF(facturen[[#This Row],[TNO gecertificeerd]]="nee",0,VLOOKUP(AS574,Data!M:S,5,0)*AT574)</f>
        <v>103.54144736842106</v>
      </c>
      <c r="BA574" s="63">
        <f>IF(facturen[[#This Row],[TNO gecertificeerd]]="nee",0,VLOOKUP(AS574,Data!M:S,6,0)*AT574)</f>
        <v>106.41759868421053</v>
      </c>
      <c r="BB574" s="63">
        <f>IF(facturen[[#This Row],[TNO gecertificeerd]]="nee",0,VLOOKUP(AS574,Data!M:S,7,0)*AT574)</f>
        <v>63.275328947368429</v>
      </c>
    </row>
    <row r="575" spans="1:54" x14ac:dyDescent="0.2">
      <c r="A575">
        <v>474431</v>
      </c>
      <c r="B575">
        <v>474681</v>
      </c>
      <c r="C575" t="s">
        <v>278</v>
      </c>
      <c r="D575" t="s">
        <v>257</v>
      </c>
      <c r="E575" t="s">
        <v>56</v>
      </c>
      <c r="F575">
        <v>1</v>
      </c>
      <c r="G575" t="s">
        <v>278</v>
      </c>
      <c r="H575" t="s">
        <v>279</v>
      </c>
      <c r="I575" t="s">
        <v>280</v>
      </c>
      <c r="J575" t="s">
        <v>59</v>
      </c>
      <c r="K575" t="s">
        <v>452</v>
      </c>
      <c r="L575" t="s">
        <v>450</v>
      </c>
      <c r="M575" s="57">
        <v>44531</v>
      </c>
      <c r="N575" s="57">
        <v>44561</v>
      </c>
      <c r="O575" s="32">
        <v>3026214342</v>
      </c>
      <c r="P575">
        <v>1601010</v>
      </c>
      <c r="Q575" t="s">
        <v>465</v>
      </c>
      <c r="R575">
        <v>200301</v>
      </c>
      <c r="S575"/>
      <c r="T575" t="s">
        <v>467</v>
      </c>
      <c r="U575"/>
      <c r="V575" t="s">
        <v>224</v>
      </c>
      <c r="W575">
        <v>1</v>
      </c>
      <c r="X575" t="s">
        <v>625</v>
      </c>
      <c r="Y575" t="s">
        <v>764</v>
      </c>
      <c r="Z575" t="s">
        <v>765</v>
      </c>
      <c r="AA575" t="s">
        <v>68</v>
      </c>
      <c r="AB575" t="s">
        <v>69</v>
      </c>
      <c r="AC575" t="s">
        <v>70</v>
      </c>
      <c r="AD575">
        <v>10</v>
      </c>
      <c r="AE575" t="s">
        <v>766</v>
      </c>
      <c r="AF575">
        <v>90.98</v>
      </c>
      <c r="AG575">
        <v>90.98</v>
      </c>
      <c r="AH575">
        <v>1005092394</v>
      </c>
      <c r="AI575">
        <v>800100</v>
      </c>
      <c r="AJ575" t="s">
        <v>629</v>
      </c>
      <c r="AK575" t="s">
        <v>812</v>
      </c>
      <c r="AL575" t="s">
        <v>72</v>
      </c>
      <c r="AM575" t="s">
        <v>73</v>
      </c>
      <c r="AN575" s="1"/>
      <c r="AO575" s="59">
        <f t="shared" si="50"/>
        <v>12</v>
      </c>
      <c r="AP575" s="59" t="str">
        <f>VLOOKUP(AO575,Data!J:K,2,0)</f>
        <v>December</v>
      </c>
      <c r="AQ575" s="59">
        <f t="shared" si="46"/>
        <v>4</v>
      </c>
      <c r="AR575" s="60">
        <f t="shared" si="47"/>
        <v>2021</v>
      </c>
      <c r="AS575" s="60" t="str">
        <f>VLOOKUP(AD575,Data!D:E,2,0)</f>
        <v>Afval/Restafval</v>
      </c>
      <c r="AT575" s="61">
        <f>IF(X575="TON",IF(OR(LEFT(Z575,2)="TO",LEFT(Y575,2)="HA",Y575="TV ALG TON",Y575="AFVALBEL-TON",Y575="TANKW1-TON"),0,W575*1000),IF(OR(X575="KG",X575="LTR"),IF(OR(LEFT(Y575,2)="R ",LEFT(Y575,2)="HA",LEFT(Y575,2)="VK",LEFT(Z575,2)="TO"),0,W575),IF(X575="M3",VLOOKUP(Z575,Data!A:B,2,0)*W575,IF(AND(OR(X575="KEER",X575="STUK"),OR(LEFT(Y575,2)="LE",LEFT(Y575,2)="EL",LEFT(Y575,2)="LV")),VLOOKUP(Z575,Data!A:B,2,0)*W575,IF(X575="MAAND",IF(LEFT(Z575,2)="AB",IF(OR(LEFT(Y575,3)="AB ",LEFT(Y575,3)="ABW"),0,VLOOKUP(Z575,Data!A:B,2,0)*W575*VLOOKUP(AJ575,Data!G:H,2,0)*((N575-M575+1)/30.4)),0),0)))))</f>
        <v>297.20230263157896</v>
      </c>
      <c r="AU575" s="62">
        <f t="shared" si="48"/>
        <v>90.98</v>
      </c>
      <c r="AV575" s="62">
        <f t="shared" si="49"/>
        <v>0</v>
      </c>
      <c r="AW575" s="47" t="str">
        <f>IFERROR(VLOOKUP(AS575,Data!M:S,2,0),"nee")</f>
        <v>ja</v>
      </c>
      <c r="AX575" s="63">
        <f>IF(facturen[[#This Row],[TNO gecertificeerd]]="nee",0,VLOOKUP(AS575,Data!M:S,3,0)*(AT575/1000))</f>
        <v>0</v>
      </c>
      <c r="AY575" s="63">
        <f>IF(facturen[[#This Row],[TNO gecertificeerd]]="nee",0,VLOOKUP(AS575,Data!M:S,4,0)*AT575)</f>
        <v>14.860115131578949</v>
      </c>
      <c r="AZ575" s="63">
        <f>IF(facturen[[#This Row],[TNO gecertificeerd]]="nee",0,VLOOKUP(AS575,Data!M:S,5,0)*AT575)</f>
        <v>106.99282894736842</v>
      </c>
      <c r="BA575" s="63">
        <f>IF(facturen[[#This Row],[TNO gecertificeerd]]="nee",0,VLOOKUP(AS575,Data!M:S,6,0)*AT575)</f>
        <v>109.96485197368422</v>
      </c>
      <c r="BB575" s="63">
        <f>IF(facturen[[#This Row],[TNO gecertificeerd]]="nee",0,VLOOKUP(AS575,Data!M:S,7,0)*AT575)</f>
        <v>65.384506578947367</v>
      </c>
    </row>
    <row r="576" spans="1:54" x14ac:dyDescent="0.2">
      <c r="A576">
        <v>474431</v>
      </c>
      <c r="B576">
        <v>474681</v>
      </c>
      <c r="C576" t="s">
        <v>278</v>
      </c>
      <c r="D576" t="s">
        <v>257</v>
      </c>
      <c r="E576" t="s">
        <v>56</v>
      </c>
      <c r="F576">
        <v>1</v>
      </c>
      <c r="G576" t="s">
        <v>278</v>
      </c>
      <c r="H576" t="s">
        <v>279</v>
      </c>
      <c r="I576" t="s">
        <v>280</v>
      </c>
      <c r="J576" t="s">
        <v>59</v>
      </c>
      <c r="K576" t="s">
        <v>452</v>
      </c>
      <c r="L576" t="s">
        <v>450</v>
      </c>
      <c r="M576" s="57">
        <v>44166</v>
      </c>
      <c r="N576" s="57">
        <v>44196</v>
      </c>
      <c r="O576" s="32">
        <v>3026214342</v>
      </c>
      <c r="P576">
        <v>101100</v>
      </c>
      <c r="Q576" t="s">
        <v>303</v>
      </c>
      <c r="R576">
        <v>200301</v>
      </c>
      <c r="S576"/>
      <c r="T576" t="s">
        <v>304</v>
      </c>
      <c r="U576"/>
      <c r="V576" t="s">
        <v>224</v>
      </c>
      <c r="W576">
        <v>1</v>
      </c>
      <c r="X576" t="s">
        <v>625</v>
      </c>
      <c r="Y576" t="s">
        <v>764</v>
      </c>
      <c r="Z576" t="s">
        <v>765</v>
      </c>
      <c r="AA576" t="s">
        <v>68</v>
      </c>
      <c r="AB576" t="s">
        <v>69</v>
      </c>
      <c r="AC576" t="s">
        <v>70</v>
      </c>
      <c r="AD576">
        <v>10</v>
      </c>
      <c r="AE576" t="s">
        <v>766</v>
      </c>
      <c r="AF576">
        <v>90.98</v>
      </c>
      <c r="AG576">
        <v>90.98</v>
      </c>
      <c r="AH576">
        <v>1004194254</v>
      </c>
      <c r="AI576">
        <v>800100</v>
      </c>
      <c r="AJ576" t="s">
        <v>629</v>
      </c>
      <c r="AK576" t="s">
        <v>706</v>
      </c>
      <c r="AL576" t="s">
        <v>72</v>
      </c>
      <c r="AM576" t="s">
        <v>73</v>
      </c>
      <c r="AN576" s="1"/>
      <c r="AO576" s="59">
        <f t="shared" si="50"/>
        <v>12</v>
      </c>
      <c r="AP576" s="59" t="str">
        <f>VLOOKUP(AO576,Data!J:K,2,0)</f>
        <v>December</v>
      </c>
      <c r="AQ576" s="59">
        <f t="shared" si="46"/>
        <v>4</v>
      </c>
      <c r="AR576" s="60">
        <f t="shared" si="47"/>
        <v>2020</v>
      </c>
      <c r="AS576" s="60" t="str">
        <f>VLOOKUP(AD576,Data!D:E,2,0)</f>
        <v>Afval/Restafval</v>
      </c>
      <c r="AT576" s="61">
        <f>IF(X576="TON",IF(OR(LEFT(Z576,2)="TO",LEFT(Y576,2)="HA",Y576="TV ALG TON",Y576="AFVALBEL-TON",Y576="TANKW1-TON"),0,W576*1000),IF(OR(X576="KG",X576="LTR"),IF(OR(LEFT(Y576,2)="R ",LEFT(Y576,2)="HA",LEFT(Y576,2)="VK",LEFT(Z576,2)="TO"),0,W576),IF(X576="M3",VLOOKUP(Z576,Data!A:B,2,0)*W576,IF(AND(OR(X576="KEER",X576="STUK"),OR(LEFT(Y576,2)="LE",LEFT(Y576,2)="EL",LEFT(Y576,2)="LV")),VLOOKUP(Z576,Data!A:B,2,0)*W576,IF(X576="MAAND",IF(LEFT(Z576,2)="AB",IF(OR(LEFT(Y576,3)="AB ",LEFT(Y576,3)="ABW"),0,VLOOKUP(Z576,Data!A:B,2,0)*W576*VLOOKUP(AJ576,Data!G:H,2,0)*((N576-M576+1)/30.4)),0),0)))))</f>
        <v>297.20230263157896</v>
      </c>
      <c r="AU576" s="62">
        <f t="shared" si="48"/>
        <v>90.98</v>
      </c>
      <c r="AV576" s="62">
        <f t="shared" si="49"/>
        <v>0</v>
      </c>
      <c r="AW576" s="47" t="str">
        <f>IFERROR(VLOOKUP(AS576,Data!M:S,2,0),"nee")</f>
        <v>ja</v>
      </c>
      <c r="AX576" s="63">
        <f>IF(facturen[[#This Row],[TNO gecertificeerd]]="nee",0,VLOOKUP(AS576,Data!M:S,3,0)*(AT576/1000))</f>
        <v>0</v>
      </c>
      <c r="AY576" s="63">
        <f>IF(facturen[[#This Row],[TNO gecertificeerd]]="nee",0,VLOOKUP(AS576,Data!M:S,4,0)*AT576)</f>
        <v>14.860115131578949</v>
      </c>
      <c r="AZ576" s="63">
        <f>IF(facturen[[#This Row],[TNO gecertificeerd]]="nee",0,VLOOKUP(AS576,Data!M:S,5,0)*AT576)</f>
        <v>106.99282894736842</v>
      </c>
      <c r="BA576" s="63">
        <f>IF(facturen[[#This Row],[TNO gecertificeerd]]="nee",0,VLOOKUP(AS576,Data!M:S,6,0)*AT576)</f>
        <v>109.96485197368422</v>
      </c>
      <c r="BB576" s="63">
        <f>IF(facturen[[#This Row],[TNO gecertificeerd]]="nee",0,VLOOKUP(AS576,Data!M:S,7,0)*AT576)</f>
        <v>65.384506578947367</v>
      </c>
    </row>
    <row r="577" spans="1:54" x14ac:dyDescent="0.2">
      <c r="A577">
        <v>474431</v>
      </c>
      <c r="B577">
        <v>474493</v>
      </c>
      <c r="C577" t="s">
        <v>170</v>
      </c>
      <c r="D577" t="s">
        <v>257</v>
      </c>
      <c r="E577" t="s">
        <v>56</v>
      </c>
      <c r="F577">
        <v>1</v>
      </c>
      <c r="G577" t="s">
        <v>170</v>
      </c>
      <c r="H577" t="s">
        <v>171</v>
      </c>
      <c r="I577" t="s">
        <v>172</v>
      </c>
      <c r="J577" t="s">
        <v>90</v>
      </c>
      <c r="K577" t="s">
        <v>815</v>
      </c>
      <c r="L577" t="s">
        <v>413</v>
      </c>
      <c r="M577" s="57">
        <v>44228</v>
      </c>
      <c r="N577" s="57">
        <v>44255</v>
      </c>
      <c r="O577" t="s">
        <v>174</v>
      </c>
      <c r="P577">
        <v>101100</v>
      </c>
      <c r="Q577" t="s">
        <v>303</v>
      </c>
      <c r="R577">
        <v>200301</v>
      </c>
      <c r="S577"/>
      <c r="T577" t="s">
        <v>304</v>
      </c>
      <c r="U577"/>
      <c r="V577" t="s">
        <v>64</v>
      </c>
      <c r="W577">
        <v>1</v>
      </c>
      <c r="X577" t="s">
        <v>625</v>
      </c>
      <c r="Y577" t="s">
        <v>644</v>
      </c>
      <c r="Z577" t="s">
        <v>645</v>
      </c>
      <c r="AA577" t="s">
        <v>68</v>
      </c>
      <c r="AB577" t="s">
        <v>69</v>
      </c>
      <c r="AC577" t="s">
        <v>70</v>
      </c>
      <c r="AD577">
        <v>10</v>
      </c>
      <c r="AE577" t="s">
        <v>646</v>
      </c>
      <c r="AF577">
        <v>11.98</v>
      </c>
      <c r="AG577">
        <v>11.98</v>
      </c>
      <c r="AH577">
        <v>1004248111</v>
      </c>
      <c r="AI577">
        <v>800100</v>
      </c>
      <c r="AJ577" t="s">
        <v>647</v>
      </c>
      <c r="AK577" t="s">
        <v>441</v>
      </c>
      <c r="AL577" t="s">
        <v>72</v>
      </c>
      <c r="AM577" t="s">
        <v>73</v>
      </c>
      <c r="AN577" s="1"/>
      <c r="AO577" s="59">
        <f t="shared" si="50"/>
        <v>2</v>
      </c>
      <c r="AP577" s="59" t="str">
        <f>VLOOKUP(AO577,Data!J:K,2,0)</f>
        <v>Februari</v>
      </c>
      <c r="AQ577" s="59">
        <f t="shared" ref="AQ577:AQ640" si="51">IF(AO577&lt;=3,1,IF(AO577&lt;=6,2,IF(AO577&lt;=9,3,IF(AO577&lt;=12,4))))</f>
        <v>1</v>
      </c>
      <c r="AR577" s="60">
        <f t="shared" ref="AR577:AR640" si="52">YEAR(M577)</f>
        <v>2021</v>
      </c>
      <c r="AS577" s="60" t="str">
        <f>VLOOKUP(AD577,Data!D:E,2,0)</f>
        <v>Afval/Restafval</v>
      </c>
      <c r="AT577" s="61">
        <f>IF(X577="TON",IF(OR(LEFT(Z577,2)="TO",LEFT(Y577,2)="HA",Y577="TV ALG TON",Y577="AFVALBEL-TON",Y577="TANKW1-TON"),0,W577*1000),IF(OR(X577="KG",X577="LTR"),IF(OR(LEFT(Y577,2)="R ",LEFT(Y577,2)="HA",LEFT(Y577,2)="VK",LEFT(Z577,2)="TO"),0,W577),IF(X577="M3",VLOOKUP(Z577,Data!A:B,2,0)*W577,IF(AND(OR(X577="KEER",X577="STUK"),OR(LEFT(Y577,2)="LE",LEFT(Y577,2)="EL",LEFT(Y577,2)="LV")),VLOOKUP(Z577,Data!A:B,2,0)*W577,IF(X577="MAAND",IF(LEFT(Z577,2)="AB",IF(OR(LEFT(Y577,3)="AB ",LEFT(Y577,3)="ABW"),0,VLOOKUP(Z577,Data!A:B,2,0)*W577*VLOOKUP(AJ577,Data!G:H,2,0)*((N577-M577+1)/30.4)),0),0)))))</f>
        <v>22.086842105263159</v>
      </c>
      <c r="AU577" s="62">
        <f t="shared" ref="AU577:AU640" si="53">IF(AF577&gt;=0,AG577,)</f>
        <v>11.98</v>
      </c>
      <c r="AV577" s="62">
        <f t="shared" ref="AV577:AV640" si="54">IF(AF577&lt;0,-AG577,)</f>
        <v>0</v>
      </c>
      <c r="AW577" s="47" t="str">
        <f>IFERROR(VLOOKUP(AS577,Data!M:S,2,0),"nee")</f>
        <v>ja</v>
      </c>
      <c r="AX577" s="63">
        <f>IF(facturen[[#This Row],[TNO gecertificeerd]]="nee",0,VLOOKUP(AS577,Data!M:S,3,0)*(AT577/1000))</f>
        <v>0</v>
      </c>
      <c r="AY577" s="63">
        <f>IF(facturen[[#This Row],[TNO gecertificeerd]]="nee",0,VLOOKUP(AS577,Data!M:S,4,0)*AT577)</f>
        <v>1.1043421052631579</v>
      </c>
      <c r="AZ577" s="63">
        <f>IF(facturen[[#This Row],[TNO gecertificeerd]]="nee",0,VLOOKUP(AS577,Data!M:S,5,0)*AT577)</f>
        <v>7.9512631578947373</v>
      </c>
      <c r="BA577" s="63">
        <f>IF(facturen[[#This Row],[TNO gecertificeerd]]="nee",0,VLOOKUP(AS577,Data!M:S,6,0)*AT577)</f>
        <v>8.1721315789473685</v>
      </c>
      <c r="BB577" s="63">
        <f>IF(facturen[[#This Row],[TNO gecertificeerd]]="nee",0,VLOOKUP(AS577,Data!M:S,7,0)*AT577)</f>
        <v>4.859105263157895</v>
      </c>
    </row>
    <row r="578" spans="1:54" x14ac:dyDescent="0.2">
      <c r="A578">
        <v>474431</v>
      </c>
      <c r="B578">
        <v>474493</v>
      </c>
      <c r="C578" t="s">
        <v>170</v>
      </c>
      <c r="D578" t="s">
        <v>257</v>
      </c>
      <c r="E578" t="s">
        <v>56</v>
      </c>
      <c r="F578">
        <v>1</v>
      </c>
      <c r="G578" t="s">
        <v>170</v>
      </c>
      <c r="H578" t="s">
        <v>171</v>
      </c>
      <c r="I578" t="s">
        <v>172</v>
      </c>
      <c r="J578" t="s">
        <v>90</v>
      </c>
      <c r="K578" t="s">
        <v>815</v>
      </c>
      <c r="L578" t="s">
        <v>413</v>
      </c>
      <c r="M578" s="57">
        <v>44256</v>
      </c>
      <c r="N578" s="57">
        <v>44286</v>
      </c>
      <c r="O578" t="s">
        <v>174</v>
      </c>
      <c r="P578">
        <v>101100</v>
      </c>
      <c r="Q578" t="s">
        <v>303</v>
      </c>
      <c r="R578">
        <v>200301</v>
      </c>
      <c r="S578"/>
      <c r="T578" t="s">
        <v>304</v>
      </c>
      <c r="U578"/>
      <c r="V578" t="s">
        <v>64</v>
      </c>
      <c r="W578">
        <v>1</v>
      </c>
      <c r="X578" t="s">
        <v>625</v>
      </c>
      <c r="Y578" t="s">
        <v>644</v>
      </c>
      <c r="Z578" t="s">
        <v>645</v>
      </c>
      <c r="AA578" t="s">
        <v>68</v>
      </c>
      <c r="AB578" t="s">
        <v>69</v>
      </c>
      <c r="AC578" t="s">
        <v>70</v>
      </c>
      <c r="AD578">
        <v>10</v>
      </c>
      <c r="AE578" t="s">
        <v>646</v>
      </c>
      <c r="AF578">
        <v>11.98</v>
      </c>
      <c r="AG578">
        <v>11.98</v>
      </c>
      <c r="AH578">
        <v>1004318104</v>
      </c>
      <c r="AI578">
        <v>800100</v>
      </c>
      <c r="AJ578" t="s">
        <v>647</v>
      </c>
      <c r="AK578" t="s">
        <v>708</v>
      </c>
      <c r="AL578" t="s">
        <v>72</v>
      </c>
      <c r="AM578" t="s">
        <v>73</v>
      </c>
      <c r="AN578" s="1"/>
      <c r="AO578" s="59">
        <f t="shared" si="50"/>
        <v>3</v>
      </c>
      <c r="AP578" s="59" t="str">
        <f>VLOOKUP(AO578,Data!J:K,2,0)</f>
        <v>Maart</v>
      </c>
      <c r="AQ578" s="59">
        <f t="shared" si="51"/>
        <v>1</v>
      </c>
      <c r="AR578" s="60">
        <f t="shared" si="52"/>
        <v>2021</v>
      </c>
      <c r="AS578" s="60" t="str">
        <f>VLOOKUP(AD578,Data!D:E,2,0)</f>
        <v>Afval/Restafval</v>
      </c>
      <c r="AT578" s="61">
        <f>IF(X578="TON",IF(OR(LEFT(Z578,2)="TO",LEFT(Y578,2)="HA",Y578="TV ALG TON",Y578="AFVALBEL-TON",Y578="TANKW1-TON"),0,W578*1000),IF(OR(X578="KG",X578="LTR"),IF(OR(LEFT(Y578,2)="R ",LEFT(Y578,2)="HA",LEFT(Y578,2)="VK",LEFT(Z578,2)="TO"),0,W578),IF(X578="M3",VLOOKUP(Z578,Data!A:B,2,0)*W578,IF(AND(OR(X578="KEER",X578="STUK"),OR(LEFT(Y578,2)="LE",LEFT(Y578,2)="EL",LEFT(Y578,2)="LV")),VLOOKUP(Z578,Data!A:B,2,0)*W578,IF(X578="MAAND",IF(LEFT(Z578,2)="AB",IF(OR(LEFT(Y578,3)="AB ",LEFT(Y578,3)="ABW"),0,VLOOKUP(Z578,Data!A:B,2,0)*W578*VLOOKUP(AJ578,Data!G:H,2,0)*((N578-M578+1)/30.4)),0),0)))))</f>
        <v>24.453289473684215</v>
      </c>
      <c r="AU578" s="62">
        <f t="shared" si="53"/>
        <v>11.98</v>
      </c>
      <c r="AV578" s="62">
        <f t="shared" si="54"/>
        <v>0</v>
      </c>
      <c r="AW578" s="47" t="str">
        <f>IFERROR(VLOOKUP(AS578,Data!M:S,2,0),"nee")</f>
        <v>ja</v>
      </c>
      <c r="AX578" s="63">
        <f>IF(facturen[[#This Row],[TNO gecertificeerd]]="nee",0,VLOOKUP(AS578,Data!M:S,3,0)*(AT578/1000))</f>
        <v>0</v>
      </c>
      <c r="AY578" s="63">
        <f>IF(facturen[[#This Row],[TNO gecertificeerd]]="nee",0,VLOOKUP(AS578,Data!M:S,4,0)*AT578)</f>
        <v>1.2226644736842109</v>
      </c>
      <c r="AZ578" s="63">
        <f>IF(facturen[[#This Row],[TNO gecertificeerd]]="nee",0,VLOOKUP(AS578,Data!M:S,5,0)*AT578)</f>
        <v>8.8031842105263163</v>
      </c>
      <c r="BA578" s="63">
        <f>IF(facturen[[#This Row],[TNO gecertificeerd]]="nee",0,VLOOKUP(AS578,Data!M:S,6,0)*AT578)</f>
        <v>9.0477171052631586</v>
      </c>
      <c r="BB578" s="63">
        <f>IF(facturen[[#This Row],[TNO gecertificeerd]]="nee",0,VLOOKUP(AS578,Data!M:S,7,0)*AT578)</f>
        <v>5.3797236842105276</v>
      </c>
    </row>
    <row r="579" spans="1:54" x14ac:dyDescent="0.2">
      <c r="A579">
        <v>474431</v>
      </c>
      <c r="B579">
        <v>474493</v>
      </c>
      <c r="C579" t="s">
        <v>170</v>
      </c>
      <c r="D579" t="s">
        <v>257</v>
      </c>
      <c r="E579" t="s">
        <v>56</v>
      </c>
      <c r="F579">
        <v>1</v>
      </c>
      <c r="G579" t="s">
        <v>170</v>
      </c>
      <c r="H579" t="s">
        <v>171</v>
      </c>
      <c r="I579" t="s">
        <v>172</v>
      </c>
      <c r="J579" t="s">
        <v>90</v>
      </c>
      <c r="K579" t="s">
        <v>815</v>
      </c>
      <c r="L579" t="s">
        <v>413</v>
      </c>
      <c r="M579" s="57">
        <v>44287</v>
      </c>
      <c r="N579" s="57">
        <v>44316</v>
      </c>
      <c r="O579" t="s">
        <v>174</v>
      </c>
      <c r="P579">
        <v>101100</v>
      </c>
      <c r="Q579" t="s">
        <v>303</v>
      </c>
      <c r="R579">
        <v>200301</v>
      </c>
      <c r="S579"/>
      <c r="T579" t="s">
        <v>304</v>
      </c>
      <c r="U579"/>
      <c r="V579" t="s">
        <v>64</v>
      </c>
      <c r="W579">
        <v>1</v>
      </c>
      <c r="X579" t="s">
        <v>625</v>
      </c>
      <c r="Y579" t="s">
        <v>644</v>
      </c>
      <c r="Z579" t="s">
        <v>645</v>
      </c>
      <c r="AA579" t="s">
        <v>68</v>
      </c>
      <c r="AB579" t="s">
        <v>69</v>
      </c>
      <c r="AC579" t="s">
        <v>70</v>
      </c>
      <c r="AD579">
        <v>10</v>
      </c>
      <c r="AE579" t="s">
        <v>646</v>
      </c>
      <c r="AF579">
        <v>11.98</v>
      </c>
      <c r="AG579">
        <v>11.98</v>
      </c>
      <c r="AH579">
        <v>1004429006</v>
      </c>
      <c r="AI579">
        <v>800100</v>
      </c>
      <c r="AJ579" t="s">
        <v>647</v>
      </c>
      <c r="AK579" t="s">
        <v>709</v>
      </c>
      <c r="AL579" t="s">
        <v>72</v>
      </c>
      <c r="AM579" t="s">
        <v>73</v>
      </c>
      <c r="AN579" s="1"/>
      <c r="AO579" s="59">
        <f t="shared" si="50"/>
        <v>4</v>
      </c>
      <c r="AP579" s="59" t="str">
        <f>VLOOKUP(AO579,Data!J:K,2,0)</f>
        <v>April</v>
      </c>
      <c r="AQ579" s="59">
        <f t="shared" si="51"/>
        <v>2</v>
      </c>
      <c r="AR579" s="60">
        <f t="shared" si="52"/>
        <v>2021</v>
      </c>
      <c r="AS579" s="60" t="str">
        <f>VLOOKUP(AD579,Data!D:E,2,0)</f>
        <v>Afval/Restafval</v>
      </c>
      <c r="AT579" s="61">
        <f>IF(X579="TON",IF(OR(LEFT(Z579,2)="TO",LEFT(Y579,2)="HA",Y579="TV ALG TON",Y579="AFVALBEL-TON",Y579="TANKW1-TON"),0,W579*1000),IF(OR(X579="KG",X579="LTR"),IF(OR(LEFT(Y579,2)="R ",LEFT(Y579,2)="HA",LEFT(Y579,2)="VK",LEFT(Z579,2)="TO"),0,W579),IF(X579="M3",VLOOKUP(Z579,Data!A:B,2,0)*W579,IF(AND(OR(X579="KEER",X579="STUK"),OR(LEFT(Y579,2)="LE",LEFT(Y579,2)="EL",LEFT(Y579,2)="LV")),VLOOKUP(Z579,Data!A:B,2,0)*W579,IF(X579="MAAND",IF(LEFT(Z579,2)="AB",IF(OR(LEFT(Y579,3)="AB ",LEFT(Y579,3)="ABW"),0,VLOOKUP(Z579,Data!A:B,2,0)*W579*VLOOKUP(AJ579,Data!G:H,2,0)*((N579-M579+1)/30.4)),0),0)))))</f>
        <v>23.664473684210527</v>
      </c>
      <c r="AU579" s="62">
        <f t="shared" si="53"/>
        <v>11.98</v>
      </c>
      <c r="AV579" s="62">
        <f t="shared" si="54"/>
        <v>0</v>
      </c>
      <c r="AW579" s="47" t="str">
        <f>IFERROR(VLOOKUP(AS579,Data!M:S,2,0),"nee")</f>
        <v>ja</v>
      </c>
      <c r="AX579" s="63">
        <f>IF(facturen[[#This Row],[TNO gecertificeerd]]="nee",0,VLOOKUP(AS579,Data!M:S,3,0)*(AT579/1000))</f>
        <v>0</v>
      </c>
      <c r="AY579" s="63">
        <f>IF(facturen[[#This Row],[TNO gecertificeerd]]="nee",0,VLOOKUP(AS579,Data!M:S,4,0)*AT579)</f>
        <v>1.1832236842105264</v>
      </c>
      <c r="AZ579" s="63">
        <f>IF(facturen[[#This Row],[TNO gecertificeerd]]="nee",0,VLOOKUP(AS579,Data!M:S,5,0)*AT579)</f>
        <v>8.5192105263157902</v>
      </c>
      <c r="BA579" s="63">
        <f>IF(facturen[[#This Row],[TNO gecertificeerd]]="nee",0,VLOOKUP(AS579,Data!M:S,6,0)*AT579)</f>
        <v>8.7558552631578959</v>
      </c>
      <c r="BB579" s="63">
        <f>IF(facturen[[#This Row],[TNO gecertificeerd]]="nee",0,VLOOKUP(AS579,Data!M:S,7,0)*AT579)</f>
        <v>5.2061842105263159</v>
      </c>
    </row>
    <row r="580" spans="1:54" x14ac:dyDescent="0.2">
      <c r="A580">
        <v>474431</v>
      </c>
      <c r="B580">
        <v>474493</v>
      </c>
      <c r="C580" t="s">
        <v>170</v>
      </c>
      <c r="D580" t="s">
        <v>257</v>
      </c>
      <c r="E580" t="s">
        <v>56</v>
      </c>
      <c r="F580">
        <v>1</v>
      </c>
      <c r="G580" t="s">
        <v>170</v>
      </c>
      <c r="H580" t="s">
        <v>171</v>
      </c>
      <c r="I580" t="s">
        <v>172</v>
      </c>
      <c r="J580" t="s">
        <v>90</v>
      </c>
      <c r="K580" t="s">
        <v>815</v>
      </c>
      <c r="L580" t="s">
        <v>413</v>
      </c>
      <c r="M580" s="57">
        <v>44317</v>
      </c>
      <c r="N580" s="57">
        <v>44347</v>
      </c>
      <c r="O580" t="s">
        <v>174</v>
      </c>
      <c r="P580">
        <v>101100</v>
      </c>
      <c r="Q580" t="s">
        <v>303</v>
      </c>
      <c r="R580">
        <v>200301</v>
      </c>
      <c r="S580"/>
      <c r="T580" t="s">
        <v>304</v>
      </c>
      <c r="U580"/>
      <c r="V580" t="s">
        <v>64</v>
      </c>
      <c r="W580">
        <v>1</v>
      </c>
      <c r="X580" t="s">
        <v>625</v>
      </c>
      <c r="Y580" t="s">
        <v>644</v>
      </c>
      <c r="Z580" t="s">
        <v>645</v>
      </c>
      <c r="AA580" t="s">
        <v>68</v>
      </c>
      <c r="AB580" t="s">
        <v>69</v>
      </c>
      <c r="AC580" t="s">
        <v>70</v>
      </c>
      <c r="AD580">
        <v>10</v>
      </c>
      <c r="AE580" t="s">
        <v>646</v>
      </c>
      <c r="AF580">
        <v>11.98</v>
      </c>
      <c r="AG580">
        <v>11.98</v>
      </c>
      <c r="AH580">
        <v>1004493829</v>
      </c>
      <c r="AI580">
        <v>800100</v>
      </c>
      <c r="AJ580" t="s">
        <v>647</v>
      </c>
      <c r="AK580" t="s">
        <v>710</v>
      </c>
      <c r="AL580" t="s">
        <v>72</v>
      </c>
      <c r="AM580" t="s">
        <v>73</v>
      </c>
      <c r="AN580" s="1"/>
      <c r="AO580" s="59">
        <f t="shared" si="50"/>
        <v>5</v>
      </c>
      <c r="AP580" s="59" t="str">
        <f>VLOOKUP(AO580,Data!J:K,2,0)</f>
        <v>Mei</v>
      </c>
      <c r="AQ580" s="59">
        <f t="shared" si="51"/>
        <v>2</v>
      </c>
      <c r="AR580" s="60">
        <f t="shared" si="52"/>
        <v>2021</v>
      </c>
      <c r="AS580" s="60" t="str">
        <f>VLOOKUP(AD580,Data!D:E,2,0)</f>
        <v>Afval/Restafval</v>
      </c>
      <c r="AT580" s="61">
        <f>IF(X580="TON",IF(OR(LEFT(Z580,2)="TO",LEFT(Y580,2)="HA",Y580="TV ALG TON",Y580="AFVALBEL-TON",Y580="TANKW1-TON"),0,W580*1000),IF(OR(X580="KG",X580="LTR"),IF(OR(LEFT(Y580,2)="R ",LEFT(Y580,2)="HA",LEFT(Y580,2)="VK",LEFT(Z580,2)="TO"),0,W580),IF(X580="M3",VLOOKUP(Z580,Data!A:B,2,0)*W580,IF(AND(OR(X580="KEER",X580="STUK"),OR(LEFT(Y580,2)="LE",LEFT(Y580,2)="EL",LEFT(Y580,2)="LV")),VLOOKUP(Z580,Data!A:B,2,0)*W580,IF(X580="MAAND",IF(LEFT(Z580,2)="AB",IF(OR(LEFT(Y580,3)="AB ",LEFT(Y580,3)="ABW"),0,VLOOKUP(Z580,Data!A:B,2,0)*W580*VLOOKUP(AJ580,Data!G:H,2,0)*((N580-M580+1)/30.4)),0),0)))))</f>
        <v>24.453289473684215</v>
      </c>
      <c r="AU580" s="62">
        <f t="shared" si="53"/>
        <v>11.98</v>
      </c>
      <c r="AV580" s="62">
        <f t="shared" si="54"/>
        <v>0</v>
      </c>
      <c r="AW580" s="47" t="str">
        <f>IFERROR(VLOOKUP(AS580,Data!M:S,2,0),"nee")</f>
        <v>ja</v>
      </c>
      <c r="AX580" s="63">
        <f>IF(facturen[[#This Row],[TNO gecertificeerd]]="nee",0,VLOOKUP(AS580,Data!M:S,3,0)*(AT580/1000))</f>
        <v>0</v>
      </c>
      <c r="AY580" s="63">
        <f>IF(facturen[[#This Row],[TNO gecertificeerd]]="nee",0,VLOOKUP(AS580,Data!M:S,4,0)*AT580)</f>
        <v>1.2226644736842109</v>
      </c>
      <c r="AZ580" s="63">
        <f>IF(facturen[[#This Row],[TNO gecertificeerd]]="nee",0,VLOOKUP(AS580,Data!M:S,5,0)*AT580)</f>
        <v>8.8031842105263163</v>
      </c>
      <c r="BA580" s="63">
        <f>IF(facturen[[#This Row],[TNO gecertificeerd]]="nee",0,VLOOKUP(AS580,Data!M:S,6,0)*AT580)</f>
        <v>9.0477171052631586</v>
      </c>
      <c r="BB580" s="63">
        <f>IF(facturen[[#This Row],[TNO gecertificeerd]]="nee",0,VLOOKUP(AS580,Data!M:S,7,0)*AT580)</f>
        <v>5.3797236842105276</v>
      </c>
    </row>
    <row r="581" spans="1:54" x14ac:dyDescent="0.2">
      <c r="A581">
        <v>474431</v>
      </c>
      <c r="B581">
        <v>474493</v>
      </c>
      <c r="C581" t="s">
        <v>170</v>
      </c>
      <c r="D581" t="s">
        <v>257</v>
      </c>
      <c r="E581" t="s">
        <v>56</v>
      </c>
      <c r="F581">
        <v>1</v>
      </c>
      <c r="G581" t="s">
        <v>170</v>
      </c>
      <c r="H581" t="s">
        <v>171</v>
      </c>
      <c r="I581" t="s">
        <v>172</v>
      </c>
      <c r="J581" t="s">
        <v>90</v>
      </c>
      <c r="K581" t="s">
        <v>815</v>
      </c>
      <c r="L581" t="s">
        <v>413</v>
      </c>
      <c r="M581" s="57">
        <v>44348</v>
      </c>
      <c r="N581" s="57">
        <v>44377</v>
      </c>
      <c r="O581" t="s">
        <v>174</v>
      </c>
      <c r="P581">
        <v>101100</v>
      </c>
      <c r="Q581" t="s">
        <v>303</v>
      </c>
      <c r="R581">
        <v>200301</v>
      </c>
      <c r="S581"/>
      <c r="T581" t="s">
        <v>304</v>
      </c>
      <c r="U581"/>
      <c r="V581" t="s">
        <v>64</v>
      </c>
      <c r="W581">
        <v>1</v>
      </c>
      <c r="X581" t="s">
        <v>625</v>
      </c>
      <c r="Y581" t="s">
        <v>644</v>
      </c>
      <c r="Z581" t="s">
        <v>645</v>
      </c>
      <c r="AA581" t="s">
        <v>68</v>
      </c>
      <c r="AB581" t="s">
        <v>69</v>
      </c>
      <c r="AC581" t="s">
        <v>70</v>
      </c>
      <c r="AD581">
        <v>10</v>
      </c>
      <c r="AE581" t="s">
        <v>646</v>
      </c>
      <c r="AF581">
        <v>11.98</v>
      </c>
      <c r="AG581">
        <v>11.98</v>
      </c>
      <c r="AH581">
        <v>1004542502</v>
      </c>
      <c r="AI581">
        <v>800100</v>
      </c>
      <c r="AJ581" t="s">
        <v>647</v>
      </c>
      <c r="AK581" t="s">
        <v>711</v>
      </c>
      <c r="AL581" t="s">
        <v>72</v>
      </c>
      <c r="AM581" t="s">
        <v>73</v>
      </c>
      <c r="AN581" s="1"/>
      <c r="AO581" s="59">
        <f t="shared" si="50"/>
        <v>6</v>
      </c>
      <c r="AP581" s="59" t="str">
        <f>VLOOKUP(AO581,Data!J:K,2,0)</f>
        <v>Juni</v>
      </c>
      <c r="AQ581" s="59">
        <f t="shared" si="51"/>
        <v>2</v>
      </c>
      <c r="AR581" s="60">
        <f t="shared" si="52"/>
        <v>2021</v>
      </c>
      <c r="AS581" s="60" t="str">
        <f>VLOOKUP(AD581,Data!D:E,2,0)</f>
        <v>Afval/Restafval</v>
      </c>
      <c r="AT581" s="61">
        <f>IF(X581="TON",IF(OR(LEFT(Z581,2)="TO",LEFT(Y581,2)="HA",Y581="TV ALG TON",Y581="AFVALBEL-TON",Y581="TANKW1-TON"),0,W581*1000),IF(OR(X581="KG",X581="LTR"),IF(OR(LEFT(Y581,2)="R ",LEFT(Y581,2)="HA",LEFT(Y581,2)="VK",LEFT(Z581,2)="TO"),0,W581),IF(X581="M3",VLOOKUP(Z581,Data!A:B,2,0)*W581,IF(AND(OR(X581="KEER",X581="STUK"),OR(LEFT(Y581,2)="LE",LEFT(Y581,2)="EL",LEFT(Y581,2)="LV")),VLOOKUP(Z581,Data!A:B,2,0)*W581,IF(X581="MAAND",IF(LEFT(Z581,2)="AB",IF(OR(LEFT(Y581,3)="AB ",LEFT(Y581,3)="ABW"),0,VLOOKUP(Z581,Data!A:B,2,0)*W581*VLOOKUP(AJ581,Data!G:H,2,0)*((N581-M581+1)/30.4)),0),0)))))</f>
        <v>23.664473684210527</v>
      </c>
      <c r="AU581" s="62">
        <f t="shared" si="53"/>
        <v>11.98</v>
      </c>
      <c r="AV581" s="62">
        <f t="shared" si="54"/>
        <v>0</v>
      </c>
      <c r="AW581" s="47" t="str">
        <f>IFERROR(VLOOKUP(AS581,Data!M:S,2,0),"nee")</f>
        <v>ja</v>
      </c>
      <c r="AX581" s="63">
        <f>IF(facturen[[#This Row],[TNO gecertificeerd]]="nee",0,VLOOKUP(AS581,Data!M:S,3,0)*(AT581/1000))</f>
        <v>0</v>
      </c>
      <c r="AY581" s="63">
        <f>IF(facturen[[#This Row],[TNO gecertificeerd]]="nee",0,VLOOKUP(AS581,Data!M:S,4,0)*AT581)</f>
        <v>1.1832236842105264</v>
      </c>
      <c r="AZ581" s="63">
        <f>IF(facturen[[#This Row],[TNO gecertificeerd]]="nee",0,VLOOKUP(AS581,Data!M:S,5,0)*AT581)</f>
        <v>8.5192105263157902</v>
      </c>
      <c r="BA581" s="63">
        <f>IF(facturen[[#This Row],[TNO gecertificeerd]]="nee",0,VLOOKUP(AS581,Data!M:S,6,0)*AT581)</f>
        <v>8.7558552631578959</v>
      </c>
      <c r="BB581" s="63">
        <f>IF(facturen[[#This Row],[TNO gecertificeerd]]="nee",0,VLOOKUP(AS581,Data!M:S,7,0)*AT581)</f>
        <v>5.2061842105263159</v>
      </c>
    </row>
    <row r="582" spans="1:54" x14ac:dyDescent="0.2">
      <c r="A582">
        <v>474431</v>
      </c>
      <c r="B582">
        <v>474493</v>
      </c>
      <c r="C582" t="s">
        <v>170</v>
      </c>
      <c r="D582" t="s">
        <v>257</v>
      </c>
      <c r="E582" t="s">
        <v>56</v>
      </c>
      <c r="F582">
        <v>1</v>
      </c>
      <c r="G582" t="s">
        <v>170</v>
      </c>
      <c r="H582" t="s">
        <v>171</v>
      </c>
      <c r="I582" t="s">
        <v>172</v>
      </c>
      <c r="J582" t="s">
        <v>90</v>
      </c>
      <c r="K582" t="s">
        <v>815</v>
      </c>
      <c r="L582" t="s">
        <v>413</v>
      </c>
      <c r="M582" s="57">
        <v>44378</v>
      </c>
      <c r="N582" s="57">
        <v>44408</v>
      </c>
      <c r="O582" t="s">
        <v>174</v>
      </c>
      <c r="P582">
        <v>101100</v>
      </c>
      <c r="Q582" t="s">
        <v>303</v>
      </c>
      <c r="R582">
        <v>200301</v>
      </c>
      <c r="S582"/>
      <c r="T582" t="s">
        <v>304</v>
      </c>
      <c r="U582"/>
      <c r="V582" t="s">
        <v>64</v>
      </c>
      <c r="W582">
        <v>1</v>
      </c>
      <c r="X582" t="s">
        <v>625</v>
      </c>
      <c r="Y582" t="s">
        <v>644</v>
      </c>
      <c r="Z582" t="s">
        <v>645</v>
      </c>
      <c r="AA582" t="s">
        <v>68</v>
      </c>
      <c r="AB582" t="s">
        <v>69</v>
      </c>
      <c r="AC582" t="s">
        <v>70</v>
      </c>
      <c r="AD582">
        <v>10</v>
      </c>
      <c r="AE582" t="s">
        <v>646</v>
      </c>
      <c r="AF582">
        <v>11.98</v>
      </c>
      <c r="AG582">
        <v>11.98</v>
      </c>
      <c r="AH582">
        <v>1004659075</v>
      </c>
      <c r="AI582">
        <v>800100</v>
      </c>
      <c r="AJ582" t="s">
        <v>647</v>
      </c>
      <c r="AK582" t="s">
        <v>712</v>
      </c>
      <c r="AL582" t="s">
        <v>72</v>
      </c>
      <c r="AM582" t="s">
        <v>73</v>
      </c>
      <c r="AN582" s="1"/>
      <c r="AO582" s="59">
        <f t="shared" si="50"/>
        <v>7</v>
      </c>
      <c r="AP582" s="59" t="str">
        <f>VLOOKUP(AO582,Data!J:K,2,0)</f>
        <v>Juli</v>
      </c>
      <c r="AQ582" s="59">
        <f t="shared" si="51"/>
        <v>3</v>
      </c>
      <c r="AR582" s="60">
        <f t="shared" si="52"/>
        <v>2021</v>
      </c>
      <c r="AS582" s="60" t="str">
        <f>VLOOKUP(AD582,Data!D:E,2,0)</f>
        <v>Afval/Restafval</v>
      </c>
      <c r="AT582" s="61">
        <f>IF(X582="TON",IF(OR(LEFT(Z582,2)="TO",LEFT(Y582,2)="HA",Y582="TV ALG TON",Y582="AFVALBEL-TON",Y582="TANKW1-TON"),0,W582*1000),IF(OR(X582="KG",X582="LTR"),IF(OR(LEFT(Y582,2)="R ",LEFT(Y582,2)="HA",LEFT(Y582,2)="VK",LEFT(Z582,2)="TO"),0,W582),IF(X582="M3",VLOOKUP(Z582,Data!A:B,2,0)*W582,IF(AND(OR(X582="KEER",X582="STUK"),OR(LEFT(Y582,2)="LE",LEFT(Y582,2)="EL",LEFT(Y582,2)="LV")),VLOOKUP(Z582,Data!A:B,2,0)*W582,IF(X582="MAAND",IF(LEFT(Z582,2)="AB",IF(OR(LEFT(Y582,3)="AB ",LEFT(Y582,3)="ABW"),0,VLOOKUP(Z582,Data!A:B,2,0)*W582*VLOOKUP(AJ582,Data!G:H,2,0)*((N582-M582+1)/30.4)),0),0)))))</f>
        <v>24.453289473684215</v>
      </c>
      <c r="AU582" s="62">
        <f t="shared" si="53"/>
        <v>11.98</v>
      </c>
      <c r="AV582" s="62">
        <f t="shared" si="54"/>
        <v>0</v>
      </c>
      <c r="AW582" s="47" t="str">
        <f>IFERROR(VLOOKUP(AS582,Data!M:S,2,0),"nee")</f>
        <v>ja</v>
      </c>
      <c r="AX582" s="63">
        <f>IF(facturen[[#This Row],[TNO gecertificeerd]]="nee",0,VLOOKUP(AS582,Data!M:S,3,0)*(AT582/1000))</f>
        <v>0</v>
      </c>
      <c r="AY582" s="63">
        <f>IF(facturen[[#This Row],[TNO gecertificeerd]]="nee",0,VLOOKUP(AS582,Data!M:S,4,0)*AT582)</f>
        <v>1.2226644736842109</v>
      </c>
      <c r="AZ582" s="63">
        <f>IF(facturen[[#This Row],[TNO gecertificeerd]]="nee",0,VLOOKUP(AS582,Data!M:S,5,0)*AT582)</f>
        <v>8.8031842105263163</v>
      </c>
      <c r="BA582" s="63">
        <f>IF(facturen[[#This Row],[TNO gecertificeerd]]="nee",0,VLOOKUP(AS582,Data!M:S,6,0)*AT582)</f>
        <v>9.0477171052631586</v>
      </c>
      <c r="BB582" s="63">
        <f>IF(facturen[[#This Row],[TNO gecertificeerd]]="nee",0,VLOOKUP(AS582,Data!M:S,7,0)*AT582)</f>
        <v>5.3797236842105276</v>
      </c>
    </row>
    <row r="583" spans="1:54" x14ac:dyDescent="0.2">
      <c r="A583">
        <v>474431</v>
      </c>
      <c r="B583">
        <v>474493</v>
      </c>
      <c r="C583" t="s">
        <v>170</v>
      </c>
      <c r="D583" t="s">
        <v>257</v>
      </c>
      <c r="E583" t="s">
        <v>56</v>
      </c>
      <c r="F583">
        <v>1</v>
      </c>
      <c r="G583" t="s">
        <v>170</v>
      </c>
      <c r="H583" t="s">
        <v>171</v>
      </c>
      <c r="I583" t="s">
        <v>172</v>
      </c>
      <c r="J583" t="s">
        <v>90</v>
      </c>
      <c r="K583" t="s">
        <v>815</v>
      </c>
      <c r="L583" t="s">
        <v>413</v>
      </c>
      <c r="M583" s="57">
        <v>44409</v>
      </c>
      <c r="N583" s="57">
        <v>44439</v>
      </c>
      <c r="O583" t="s">
        <v>174</v>
      </c>
      <c r="P583">
        <v>101100</v>
      </c>
      <c r="Q583" t="s">
        <v>303</v>
      </c>
      <c r="R583">
        <v>200301</v>
      </c>
      <c r="S583"/>
      <c r="T583" t="s">
        <v>304</v>
      </c>
      <c r="U583"/>
      <c r="V583" t="s">
        <v>64</v>
      </c>
      <c r="W583">
        <v>1</v>
      </c>
      <c r="X583" t="s">
        <v>625</v>
      </c>
      <c r="Y583" t="s">
        <v>644</v>
      </c>
      <c r="Z583" t="s">
        <v>645</v>
      </c>
      <c r="AA583" t="s">
        <v>68</v>
      </c>
      <c r="AB583" t="s">
        <v>69</v>
      </c>
      <c r="AC583" t="s">
        <v>70</v>
      </c>
      <c r="AD583">
        <v>10</v>
      </c>
      <c r="AE583" t="s">
        <v>646</v>
      </c>
      <c r="AF583">
        <v>11.98</v>
      </c>
      <c r="AG583">
        <v>11.98</v>
      </c>
      <c r="AH583">
        <v>1004731850</v>
      </c>
      <c r="AI583">
        <v>800100</v>
      </c>
      <c r="AJ583" t="s">
        <v>647</v>
      </c>
      <c r="AK583" t="s">
        <v>713</v>
      </c>
      <c r="AL583" t="s">
        <v>72</v>
      </c>
      <c r="AM583" t="s">
        <v>73</v>
      </c>
      <c r="AN583" s="1"/>
      <c r="AO583" s="59">
        <f t="shared" si="50"/>
        <v>8</v>
      </c>
      <c r="AP583" s="59" t="str">
        <f>VLOOKUP(AO583,Data!J:K,2,0)</f>
        <v>Augustus</v>
      </c>
      <c r="AQ583" s="59">
        <f t="shared" si="51"/>
        <v>3</v>
      </c>
      <c r="AR583" s="60">
        <f t="shared" si="52"/>
        <v>2021</v>
      </c>
      <c r="AS583" s="60" t="str">
        <f>VLOOKUP(AD583,Data!D:E,2,0)</f>
        <v>Afval/Restafval</v>
      </c>
      <c r="AT583" s="61">
        <f>IF(X583="TON",IF(OR(LEFT(Z583,2)="TO",LEFT(Y583,2)="HA",Y583="TV ALG TON",Y583="AFVALBEL-TON",Y583="TANKW1-TON"),0,W583*1000),IF(OR(X583="KG",X583="LTR"),IF(OR(LEFT(Y583,2)="R ",LEFT(Y583,2)="HA",LEFT(Y583,2)="VK",LEFT(Z583,2)="TO"),0,W583),IF(X583="M3",VLOOKUP(Z583,Data!A:B,2,0)*W583,IF(AND(OR(X583="KEER",X583="STUK"),OR(LEFT(Y583,2)="LE",LEFT(Y583,2)="EL",LEFT(Y583,2)="LV")),VLOOKUP(Z583,Data!A:B,2,0)*W583,IF(X583="MAAND",IF(LEFT(Z583,2)="AB",IF(OR(LEFT(Y583,3)="AB ",LEFT(Y583,3)="ABW"),0,VLOOKUP(Z583,Data!A:B,2,0)*W583*VLOOKUP(AJ583,Data!G:H,2,0)*((N583-M583+1)/30.4)),0),0)))))</f>
        <v>24.453289473684215</v>
      </c>
      <c r="AU583" s="62">
        <f t="shared" si="53"/>
        <v>11.98</v>
      </c>
      <c r="AV583" s="62">
        <f t="shared" si="54"/>
        <v>0</v>
      </c>
      <c r="AW583" s="47" t="str">
        <f>IFERROR(VLOOKUP(AS583,Data!M:S,2,0),"nee")</f>
        <v>ja</v>
      </c>
      <c r="AX583" s="63">
        <f>IF(facturen[[#This Row],[TNO gecertificeerd]]="nee",0,VLOOKUP(AS583,Data!M:S,3,0)*(AT583/1000))</f>
        <v>0</v>
      </c>
      <c r="AY583" s="63">
        <f>IF(facturen[[#This Row],[TNO gecertificeerd]]="nee",0,VLOOKUP(AS583,Data!M:S,4,0)*AT583)</f>
        <v>1.2226644736842109</v>
      </c>
      <c r="AZ583" s="63">
        <f>IF(facturen[[#This Row],[TNO gecertificeerd]]="nee",0,VLOOKUP(AS583,Data!M:S,5,0)*AT583)</f>
        <v>8.8031842105263163</v>
      </c>
      <c r="BA583" s="63">
        <f>IF(facturen[[#This Row],[TNO gecertificeerd]]="nee",0,VLOOKUP(AS583,Data!M:S,6,0)*AT583)</f>
        <v>9.0477171052631586</v>
      </c>
      <c r="BB583" s="63">
        <f>IF(facturen[[#This Row],[TNO gecertificeerd]]="nee",0,VLOOKUP(AS583,Data!M:S,7,0)*AT583)</f>
        <v>5.3797236842105276</v>
      </c>
    </row>
    <row r="584" spans="1:54" x14ac:dyDescent="0.2">
      <c r="A584">
        <v>474431</v>
      </c>
      <c r="B584">
        <v>474493</v>
      </c>
      <c r="C584" t="s">
        <v>170</v>
      </c>
      <c r="D584" t="s">
        <v>257</v>
      </c>
      <c r="E584" t="s">
        <v>56</v>
      </c>
      <c r="F584">
        <v>1</v>
      </c>
      <c r="G584" t="s">
        <v>170</v>
      </c>
      <c r="H584" t="s">
        <v>171</v>
      </c>
      <c r="I584" t="s">
        <v>172</v>
      </c>
      <c r="J584" t="s">
        <v>90</v>
      </c>
      <c r="K584" t="s">
        <v>815</v>
      </c>
      <c r="L584" t="s">
        <v>413</v>
      </c>
      <c r="M584" s="57">
        <v>44440</v>
      </c>
      <c r="N584" s="57">
        <v>44469</v>
      </c>
      <c r="O584" t="s">
        <v>174</v>
      </c>
      <c r="P584">
        <v>101100</v>
      </c>
      <c r="Q584" t="s">
        <v>303</v>
      </c>
      <c r="R584">
        <v>200301</v>
      </c>
      <c r="S584"/>
      <c r="T584" t="s">
        <v>304</v>
      </c>
      <c r="U584"/>
      <c r="V584" t="s">
        <v>64</v>
      </c>
      <c r="W584">
        <v>1</v>
      </c>
      <c r="X584" t="s">
        <v>625</v>
      </c>
      <c r="Y584" t="s">
        <v>644</v>
      </c>
      <c r="Z584" t="s">
        <v>645</v>
      </c>
      <c r="AA584" t="s">
        <v>68</v>
      </c>
      <c r="AB584" t="s">
        <v>69</v>
      </c>
      <c r="AC584" t="s">
        <v>70</v>
      </c>
      <c r="AD584">
        <v>10</v>
      </c>
      <c r="AE584" t="s">
        <v>646</v>
      </c>
      <c r="AF584">
        <v>11.98</v>
      </c>
      <c r="AG584">
        <v>11.98</v>
      </c>
      <c r="AH584">
        <v>1004806489</v>
      </c>
      <c r="AI584">
        <v>800100</v>
      </c>
      <c r="AJ584" t="s">
        <v>647</v>
      </c>
      <c r="AK584" t="s">
        <v>714</v>
      </c>
      <c r="AL584" t="s">
        <v>72</v>
      </c>
      <c r="AM584" t="s">
        <v>73</v>
      </c>
      <c r="AN584" s="1"/>
      <c r="AO584" s="59">
        <f t="shared" si="50"/>
        <v>9</v>
      </c>
      <c r="AP584" s="59" t="str">
        <f>VLOOKUP(AO584,Data!J:K,2,0)</f>
        <v>September</v>
      </c>
      <c r="AQ584" s="59">
        <f t="shared" si="51"/>
        <v>3</v>
      </c>
      <c r="AR584" s="60">
        <f t="shared" si="52"/>
        <v>2021</v>
      </c>
      <c r="AS584" s="60" t="str">
        <f>VLOOKUP(AD584,Data!D:E,2,0)</f>
        <v>Afval/Restafval</v>
      </c>
      <c r="AT584" s="61">
        <f>IF(X584="TON",IF(OR(LEFT(Z584,2)="TO",LEFT(Y584,2)="HA",Y584="TV ALG TON",Y584="AFVALBEL-TON",Y584="TANKW1-TON"),0,W584*1000),IF(OR(X584="KG",X584="LTR"),IF(OR(LEFT(Y584,2)="R ",LEFT(Y584,2)="HA",LEFT(Y584,2)="VK",LEFT(Z584,2)="TO"),0,W584),IF(X584="M3",VLOOKUP(Z584,Data!A:B,2,0)*W584,IF(AND(OR(X584="KEER",X584="STUK"),OR(LEFT(Y584,2)="LE",LEFT(Y584,2)="EL",LEFT(Y584,2)="LV")),VLOOKUP(Z584,Data!A:B,2,0)*W584,IF(X584="MAAND",IF(LEFT(Z584,2)="AB",IF(OR(LEFT(Y584,3)="AB ",LEFT(Y584,3)="ABW"),0,VLOOKUP(Z584,Data!A:B,2,0)*W584*VLOOKUP(AJ584,Data!G:H,2,0)*((N584-M584+1)/30.4)),0),0)))))</f>
        <v>23.664473684210527</v>
      </c>
      <c r="AU584" s="62">
        <f t="shared" si="53"/>
        <v>11.98</v>
      </c>
      <c r="AV584" s="62">
        <f t="shared" si="54"/>
        <v>0</v>
      </c>
      <c r="AW584" s="47" t="str">
        <f>IFERROR(VLOOKUP(AS584,Data!M:S,2,0),"nee")</f>
        <v>ja</v>
      </c>
      <c r="AX584" s="63">
        <f>IF(facturen[[#This Row],[TNO gecertificeerd]]="nee",0,VLOOKUP(AS584,Data!M:S,3,0)*(AT584/1000))</f>
        <v>0</v>
      </c>
      <c r="AY584" s="63">
        <f>IF(facturen[[#This Row],[TNO gecertificeerd]]="nee",0,VLOOKUP(AS584,Data!M:S,4,0)*AT584)</f>
        <v>1.1832236842105264</v>
      </c>
      <c r="AZ584" s="63">
        <f>IF(facturen[[#This Row],[TNO gecertificeerd]]="nee",0,VLOOKUP(AS584,Data!M:S,5,0)*AT584)</f>
        <v>8.5192105263157902</v>
      </c>
      <c r="BA584" s="63">
        <f>IF(facturen[[#This Row],[TNO gecertificeerd]]="nee",0,VLOOKUP(AS584,Data!M:S,6,0)*AT584)</f>
        <v>8.7558552631578959</v>
      </c>
      <c r="BB584" s="63">
        <f>IF(facturen[[#This Row],[TNO gecertificeerd]]="nee",0,VLOOKUP(AS584,Data!M:S,7,0)*AT584)</f>
        <v>5.2061842105263159</v>
      </c>
    </row>
    <row r="585" spans="1:54" x14ac:dyDescent="0.2">
      <c r="A585">
        <v>474431</v>
      </c>
      <c r="B585">
        <v>474493</v>
      </c>
      <c r="C585" t="s">
        <v>170</v>
      </c>
      <c r="D585" t="s">
        <v>257</v>
      </c>
      <c r="E585" t="s">
        <v>56</v>
      </c>
      <c r="F585">
        <v>1</v>
      </c>
      <c r="G585" t="s">
        <v>170</v>
      </c>
      <c r="H585" t="s">
        <v>171</v>
      </c>
      <c r="I585" t="s">
        <v>172</v>
      </c>
      <c r="J585" t="s">
        <v>90</v>
      </c>
      <c r="K585" t="s">
        <v>815</v>
      </c>
      <c r="L585" t="s">
        <v>413</v>
      </c>
      <c r="M585" s="57">
        <v>44470</v>
      </c>
      <c r="N585" s="57">
        <v>44500</v>
      </c>
      <c r="O585" t="s">
        <v>174</v>
      </c>
      <c r="P585">
        <v>101100</v>
      </c>
      <c r="Q585" t="s">
        <v>303</v>
      </c>
      <c r="R585">
        <v>200301</v>
      </c>
      <c r="S585"/>
      <c r="T585" t="s">
        <v>304</v>
      </c>
      <c r="U585"/>
      <c r="V585" t="s">
        <v>64</v>
      </c>
      <c r="W585">
        <v>1</v>
      </c>
      <c r="X585" t="s">
        <v>625</v>
      </c>
      <c r="Y585" t="s">
        <v>644</v>
      </c>
      <c r="Z585" t="s">
        <v>645</v>
      </c>
      <c r="AA585" t="s">
        <v>68</v>
      </c>
      <c r="AB585" t="s">
        <v>69</v>
      </c>
      <c r="AC585" t="s">
        <v>70</v>
      </c>
      <c r="AD585">
        <v>10</v>
      </c>
      <c r="AE585" t="s">
        <v>646</v>
      </c>
      <c r="AF585">
        <v>11.98</v>
      </c>
      <c r="AG585">
        <v>11.98</v>
      </c>
      <c r="AH585">
        <v>1004921702</v>
      </c>
      <c r="AI585">
        <v>800100</v>
      </c>
      <c r="AJ585" t="s">
        <v>647</v>
      </c>
      <c r="AK585" t="s">
        <v>715</v>
      </c>
      <c r="AL585" t="s">
        <v>72</v>
      </c>
      <c r="AM585" t="s">
        <v>73</v>
      </c>
      <c r="AN585" s="1"/>
      <c r="AO585" s="59">
        <f t="shared" si="50"/>
        <v>10</v>
      </c>
      <c r="AP585" s="59" t="str">
        <f>VLOOKUP(AO585,Data!J:K,2,0)</f>
        <v>Oktober</v>
      </c>
      <c r="AQ585" s="59">
        <f t="shared" si="51"/>
        <v>4</v>
      </c>
      <c r="AR585" s="60">
        <f t="shared" si="52"/>
        <v>2021</v>
      </c>
      <c r="AS585" s="60" t="str">
        <f>VLOOKUP(AD585,Data!D:E,2,0)</f>
        <v>Afval/Restafval</v>
      </c>
      <c r="AT585" s="61">
        <f>IF(X585="TON",IF(OR(LEFT(Z585,2)="TO",LEFT(Y585,2)="HA",Y585="TV ALG TON",Y585="AFVALBEL-TON",Y585="TANKW1-TON"),0,W585*1000),IF(OR(X585="KG",X585="LTR"),IF(OR(LEFT(Y585,2)="R ",LEFT(Y585,2)="HA",LEFT(Y585,2)="VK",LEFT(Z585,2)="TO"),0,W585),IF(X585="M3",VLOOKUP(Z585,Data!A:B,2,0)*W585,IF(AND(OR(X585="KEER",X585="STUK"),OR(LEFT(Y585,2)="LE",LEFT(Y585,2)="EL",LEFT(Y585,2)="LV")),VLOOKUP(Z585,Data!A:B,2,0)*W585,IF(X585="MAAND",IF(LEFT(Z585,2)="AB",IF(OR(LEFT(Y585,3)="AB ",LEFT(Y585,3)="ABW"),0,VLOOKUP(Z585,Data!A:B,2,0)*W585*VLOOKUP(AJ585,Data!G:H,2,0)*((N585-M585+1)/30.4)),0),0)))))</f>
        <v>24.453289473684215</v>
      </c>
      <c r="AU585" s="62">
        <f t="shared" si="53"/>
        <v>11.98</v>
      </c>
      <c r="AV585" s="62">
        <f t="shared" si="54"/>
        <v>0</v>
      </c>
      <c r="AW585" s="47" t="str">
        <f>IFERROR(VLOOKUP(AS585,Data!M:S,2,0),"nee")</f>
        <v>ja</v>
      </c>
      <c r="AX585" s="63">
        <f>IF(facturen[[#This Row],[TNO gecertificeerd]]="nee",0,VLOOKUP(AS585,Data!M:S,3,0)*(AT585/1000))</f>
        <v>0</v>
      </c>
      <c r="AY585" s="63">
        <f>IF(facturen[[#This Row],[TNO gecertificeerd]]="nee",0,VLOOKUP(AS585,Data!M:S,4,0)*AT585)</f>
        <v>1.2226644736842109</v>
      </c>
      <c r="AZ585" s="63">
        <f>IF(facturen[[#This Row],[TNO gecertificeerd]]="nee",0,VLOOKUP(AS585,Data!M:S,5,0)*AT585)</f>
        <v>8.8031842105263163</v>
      </c>
      <c r="BA585" s="63">
        <f>IF(facturen[[#This Row],[TNO gecertificeerd]]="nee",0,VLOOKUP(AS585,Data!M:S,6,0)*AT585)</f>
        <v>9.0477171052631586</v>
      </c>
      <c r="BB585" s="63">
        <f>IF(facturen[[#This Row],[TNO gecertificeerd]]="nee",0,VLOOKUP(AS585,Data!M:S,7,0)*AT585)</f>
        <v>5.3797236842105276</v>
      </c>
    </row>
    <row r="586" spans="1:54" x14ac:dyDescent="0.2">
      <c r="A586">
        <v>474431</v>
      </c>
      <c r="B586">
        <v>474493</v>
      </c>
      <c r="C586" t="s">
        <v>170</v>
      </c>
      <c r="D586" t="s">
        <v>257</v>
      </c>
      <c r="E586" t="s">
        <v>56</v>
      </c>
      <c r="F586">
        <v>1</v>
      </c>
      <c r="G586" t="s">
        <v>170</v>
      </c>
      <c r="H586" t="s">
        <v>171</v>
      </c>
      <c r="I586" t="s">
        <v>172</v>
      </c>
      <c r="J586" t="s">
        <v>90</v>
      </c>
      <c r="K586" t="s">
        <v>815</v>
      </c>
      <c r="L586" t="s">
        <v>413</v>
      </c>
      <c r="M586" s="57">
        <v>44501</v>
      </c>
      <c r="N586" s="57">
        <v>44530</v>
      </c>
      <c r="O586" t="s">
        <v>174</v>
      </c>
      <c r="P586">
        <v>101100</v>
      </c>
      <c r="Q586" t="s">
        <v>303</v>
      </c>
      <c r="R586">
        <v>200301</v>
      </c>
      <c r="S586"/>
      <c r="T586" t="s">
        <v>304</v>
      </c>
      <c r="U586"/>
      <c r="V586" t="s">
        <v>64</v>
      </c>
      <c r="W586">
        <v>1</v>
      </c>
      <c r="X586" t="s">
        <v>625</v>
      </c>
      <c r="Y586" t="s">
        <v>644</v>
      </c>
      <c r="Z586" t="s">
        <v>645</v>
      </c>
      <c r="AA586" t="s">
        <v>68</v>
      </c>
      <c r="AB586" t="s">
        <v>69</v>
      </c>
      <c r="AC586" t="s">
        <v>70</v>
      </c>
      <c r="AD586">
        <v>10</v>
      </c>
      <c r="AE586" t="s">
        <v>646</v>
      </c>
      <c r="AF586">
        <v>11.98</v>
      </c>
      <c r="AG586">
        <v>11.98</v>
      </c>
      <c r="AH586">
        <v>1005004563</v>
      </c>
      <c r="AI586">
        <v>800100</v>
      </c>
      <c r="AJ586" t="s">
        <v>647</v>
      </c>
      <c r="AK586" t="s">
        <v>716</v>
      </c>
      <c r="AL586" t="s">
        <v>72</v>
      </c>
      <c r="AM586" t="s">
        <v>73</v>
      </c>
      <c r="AN586" s="1"/>
      <c r="AO586" s="59">
        <f t="shared" si="50"/>
        <v>11</v>
      </c>
      <c r="AP586" s="59" t="str">
        <f>VLOOKUP(AO586,Data!J:K,2,0)</f>
        <v>November</v>
      </c>
      <c r="AQ586" s="59">
        <f t="shared" si="51"/>
        <v>4</v>
      </c>
      <c r="AR586" s="60">
        <f t="shared" si="52"/>
        <v>2021</v>
      </c>
      <c r="AS586" s="60" t="str">
        <f>VLOOKUP(AD586,Data!D:E,2,0)</f>
        <v>Afval/Restafval</v>
      </c>
      <c r="AT586" s="61">
        <f>IF(X586="TON",IF(OR(LEFT(Z586,2)="TO",LEFT(Y586,2)="HA",Y586="TV ALG TON",Y586="AFVALBEL-TON",Y586="TANKW1-TON"),0,W586*1000),IF(OR(X586="KG",X586="LTR"),IF(OR(LEFT(Y586,2)="R ",LEFT(Y586,2)="HA",LEFT(Y586,2)="VK",LEFT(Z586,2)="TO"),0,W586),IF(X586="M3",VLOOKUP(Z586,Data!A:B,2,0)*W586,IF(AND(OR(X586="KEER",X586="STUK"),OR(LEFT(Y586,2)="LE",LEFT(Y586,2)="EL",LEFT(Y586,2)="LV")),VLOOKUP(Z586,Data!A:B,2,0)*W586,IF(X586="MAAND",IF(LEFT(Z586,2)="AB",IF(OR(LEFT(Y586,3)="AB ",LEFT(Y586,3)="ABW"),0,VLOOKUP(Z586,Data!A:B,2,0)*W586*VLOOKUP(AJ586,Data!G:H,2,0)*((N586-M586+1)/30.4)),0),0)))))</f>
        <v>23.664473684210527</v>
      </c>
      <c r="AU586" s="62">
        <f t="shared" si="53"/>
        <v>11.98</v>
      </c>
      <c r="AV586" s="62">
        <f t="shared" si="54"/>
        <v>0</v>
      </c>
      <c r="AW586" s="47" t="str">
        <f>IFERROR(VLOOKUP(AS586,Data!M:S,2,0),"nee")</f>
        <v>ja</v>
      </c>
      <c r="AX586" s="63">
        <f>IF(facturen[[#This Row],[TNO gecertificeerd]]="nee",0,VLOOKUP(AS586,Data!M:S,3,0)*(AT586/1000))</f>
        <v>0</v>
      </c>
      <c r="AY586" s="63">
        <f>IF(facturen[[#This Row],[TNO gecertificeerd]]="nee",0,VLOOKUP(AS586,Data!M:S,4,0)*AT586)</f>
        <v>1.1832236842105264</v>
      </c>
      <c r="AZ586" s="63">
        <f>IF(facturen[[#This Row],[TNO gecertificeerd]]="nee",0,VLOOKUP(AS586,Data!M:S,5,0)*AT586)</f>
        <v>8.5192105263157902</v>
      </c>
      <c r="BA586" s="63">
        <f>IF(facturen[[#This Row],[TNO gecertificeerd]]="nee",0,VLOOKUP(AS586,Data!M:S,6,0)*AT586)</f>
        <v>8.7558552631578959</v>
      </c>
      <c r="BB586" s="63">
        <f>IF(facturen[[#This Row],[TNO gecertificeerd]]="nee",0,VLOOKUP(AS586,Data!M:S,7,0)*AT586)</f>
        <v>5.2061842105263159</v>
      </c>
    </row>
    <row r="587" spans="1:54" x14ac:dyDescent="0.2">
      <c r="A587">
        <v>474431</v>
      </c>
      <c r="B587">
        <v>474493</v>
      </c>
      <c r="C587" t="s">
        <v>170</v>
      </c>
      <c r="D587" t="s">
        <v>257</v>
      </c>
      <c r="E587" t="s">
        <v>56</v>
      </c>
      <c r="F587">
        <v>1</v>
      </c>
      <c r="G587" t="s">
        <v>170</v>
      </c>
      <c r="H587" t="s">
        <v>171</v>
      </c>
      <c r="I587" t="s">
        <v>172</v>
      </c>
      <c r="J587" t="s">
        <v>90</v>
      </c>
      <c r="K587" t="s">
        <v>815</v>
      </c>
      <c r="L587" t="s">
        <v>413</v>
      </c>
      <c r="M587" s="57">
        <v>44531</v>
      </c>
      <c r="N587" s="57">
        <v>44561</v>
      </c>
      <c r="O587" t="s">
        <v>174</v>
      </c>
      <c r="P587">
        <v>101100</v>
      </c>
      <c r="Q587" t="s">
        <v>303</v>
      </c>
      <c r="R587">
        <v>200301</v>
      </c>
      <c r="S587"/>
      <c r="T587" t="s">
        <v>304</v>
      </c>
      <c r="U587"/>
      <c r="V587" t="s">
        <v>64</v>
      </c>
      <c r="W587">
        <v>1</v>
      </c>
      <c r="X587" t="s">
        <v>625</v>
      </c>
      <c r="Y587" t="s">
        <v>644</v>
      </c>
      <c r="Z587" t="s">
        <v>645</v>
      </c>
      <c r="AA587" t="s">
        <v>68</v>
      </c>
      <c r="AB587" t="s">
        <v>69</v>
      </c>
      <c r="AC587" t="s">
        <v>70</v>
      </c>
      <c r="AD587">
        <v>10</v>
      </c>
      <c r="AE587" t="s">
        <v>646</v>
      </c>
      <c r="AF587">
        <v>11.98</v>
      </c>
      <c r="AG587">
        <v>11.98</v>
      </c>
      <c r="AH587">
        <v>1005092394</v>
      </c>
      <c r="AI587">
        <v>800100</v>
      </c>
      <c r="AJ587" t="s">
        <v>647</v>
      </c>
      <c r="AK587" t="s">
        <v>717</v>
      </c>
      <c r="AL587" t="s">
        <v>72</v>
      </c>
      <c r="AM587" t="s">
        <v>73</v>
      </c>
      <c r="AN587" s="1"/>
      <c r="AO587" s="59">
        <f t="shared" si="50"/>
        <v>12</v>
      </c>
      <c r="AP587" s="59" t="str">
        <f>VLOOKUP(AO587,Data!J:K,2,0)</f>
        <v>December</v>
      </c>
      <c r="AQ587" s="59">
        <f t="shared" si="51"/>
        <v>4</v>
      </c>
      <c r="AR587" s="60">
        <f t="shared" si="52"/>
        <v>2021</v>
      </c>
      <c r="AS587" s="60" t="str">
        <f>VLOOKUP(AD587,Data!D:E,2,0)</f>
        <v>Afval/Restafval</v>
      </c>
      <c r="AT587" s="61">
        <f>IF(X587="TON",IF(OR(LEFT(Z587,2)="TO",LEFT(Y587,2)="HA",Y587="TV ALG TON",Y587="AFVALBEL-TON",Y587="TANKW1-TON"),0,W587*1000),IF(OR(X587="KG",X587="LTR"),IF(OR(LEFT(Y587,2)="R ",LEFT(Y587,2)="HA",LEFT(Y587,2)="VK",LEFT(Z587,2)="TO"),0,W587),IF(X587="M3",VLOOKUP(Z587,Data!A:B,2,0)*W587,IF(AND(OR(X587="KEER",X587="STUK"),OR(LEFT(Y587,2)="LE",LEFT(Y587,2)="EL",LEFT(Y587,2)="LV")),VLOOKUP(Z587,Data!A:B,2,0)*W587,IF(X587="MAAND",IF(LEFT(Z587,2)="AB",IF(OR(LEFT(Y587,3)="AB ",LEFT(Y587,3)="ABW"),0,VLOOKUP(Z587,Data!A:B,2,0)*W587*VLOOKUP(AJ587,Data!G:H,2,0)*((N587-M587+1)/30.4)),0),0)))))</f>
        <v>24.453289473684215</v>
      </c>
      <c r="AU587" s="62">
        <f t="shared" si="53"/>
        <v>11.98</v>
      </c>
      <c r="AV587" s="62">
        <f t="shared" si="54"/>
        <v>0</v>
      </c>
      <c r="AW587" s="47" t="str">
        <f>IFERROR(VLOOKUP(AS587,Data!M:S,2,0),"nee")</f>
        <v>ja</v>
      </c>
      <c r="AX587" s="63">
        <f>IF(facturen[[#This Row],[TNO gecertificeerd]]="nee",0,VLOOKUP(AS587,Data!M:S,3,0)*(AT587/1000))</f>
        <v>0</v>
      </c>
      <c r="AY587" s="63">
        <f>IF(facturen[[#This Row],[TNO gecertificeerd]]="nee",0,VLOOKUP(AS587,Data!M:S,4,0)*AT587)</f>
        <v>1.2226644736842109</v>
      </c>
      <c r="AZ587" s="63">
        <f>IF(facturen[[#This Row],[TNO gecertificeerd]]="nee",0,VLOOKUP(AS587,Data!M:S,5,0)*AT587)</f>
        <v>8.8031842105263163</v>
      </c>
      <c r="BA587" s="63">
        <f>IF(facturen[[#This Row],[TNO gecertificeerd]]="nee",0,VLOOKUP(AS587,Data!M:S,6,0)*AT587)</f>
        <v>9.0477171052631586</v>
      </c>
      <c r="BB587" s="63">
        <f>IF(facturen[[#This Row],[TNO gecertificeerd]]="nee",0,VLOOKUP(AS587,Data!M:S,7,0)*AT587)</f>
        <v>5.3797236842105276</v>
      </c>
    </row>
    <row r="588" spans="1:54" x14ac:dyDescent="0.2">
      <c r="A588">
        <v>474431</v>
      </c>
      <c r="B588">
        <v>474493</v>
      </c>
      <c r="C588" t="s">
        <v>170</v>
      </c>
      <c r="D588" t="s">
        <v>257</v>
      </c>
      <c r="E588" t="s">
        <v>56</v>
      </c>
      <c r="F588">
        <v>1</v>
      </c>
      <c r="G588" t="s">
        <v>170</v>
      </c>
      <c r="H588" t="s">
        <v>171</v>
      </c>
      <c r="I588" t="s">
        <v>172</v>
      </c>
      <c r="J588" t="s">
        <v>90</v>
      </c>
      <c r="K588" t="s">
        <v>815</v>
      </c>
      <c r="L588" t="s">
        <v>658</v>
      </c>
      <c r="M588" s="57">
        <v>44197</v>
      </c>
      <c r="N588" s="57">
        <v>44227</v>
      </c>
      <c r="O588" t="s">
        <v>174</v>
      </c>
      <c r="P588"/>
      <c r="Q588"/>
      <c r="R588"/>
      <c r="S588"/>
      <c r="T588"/>
      <c r="U588"/>
      <c r="V588" t="s">
        <v>64</v>
      </c>
      <c r="W588">
        <v>1</v>
      </c>
      <c r="X588" t="s">
        <v>625</v>
      </c>
      <c r="Y588" t="s">
        <v>659</v>
      </c>
      <c r="Z588" t="s">
        <v>660</v>
      </c>
      <c r="AA588" t="s">
        <v>68</v>
      </c>
      <c r="AB588" t="s">
        <v>69</v>
      </c>
      <c r="AC588" t="s">
        <v>70</v>
      </c>
      <c r="AD588">
        <v>10</v>
      </c>
      <c r="AE588" t="s">
        <v>661</v>
      </c>
      <c r="AF588">
        <v>3.6</v>
      </c>
      <c r="AG588">
        <v>3.6</v>
      </c>
      <c r="AH588">
        <v>1004195045</v>
      </c>
      <c r="AI588">
        <v>800000</v>
      </c>
      <c r="AJ588"/>
      <c r="AK588"/>
      <c r="AL588" t="s">
        <v>72</v>
      </c>
      <c r="AM588" t="s">
        <v>73</v>
      </c>
      <c r="AN588" s="1"/>
      <c r="AO588" s="59">
        <f t="shared" si="50"/>
        <v>1</v>
      </c>
      <c r="AP588" s="59" t="str">
        <f>VLOOKUP(AO588,Data!J:K,2,0)</f>
        <v>Januari</v>
      </c>
      <c r="AQ588" s="59">
        <f t="shared" si="51"/>
        <v>1</v>
      </c>
      <c r="AR588" s="60">
        <f t="shared" si="52"/>
        <v>2021</v>
      </c>
      <c r="AS588" s="60" t="str">
        <f>VLOOKUP(AD588,Data!D:E,2,0)</f>
        <v>Afval/Restafval</v>
      </c>
      <c r="AT588" s="61">
        <f>IF(X588="TON",IF(OR(LEFT(Z588,2)="TO",LEFT(Y588,2)="HA",Y588="TV ALG TON",Y588="AFVALBEL-TON",Y588="TANKW1-TON"),0,W588*1000),IF(OR(X588="KG",X588="LTR"),IF(OR(LEFT(Y588,2)="R ",LEFT(Y588,2)="HA",LEFT(Y588,2)="VK",LEFT(Z588,2)="TO"),0,W588),IF(X588="M3",VLOOKUP(Z588,Data!A:B,2,0)*W588,IF(AND(OR(X588="KEER",X588="STUK"),OR(LEFT(Y588,2)="LE",LEFT(Y588,2)="EL",LEFT(Y588,2)="LV")),VLOOKUP(Z588,Data!A:B,2,0)*W588,IF(X588="MAAND",IF(LEFT(Z588,2)="AB",IF(OR(LEFT(Y588,3)="AB ",LEFT(Y588,3)="ABW"),0,VLOOKUP(Z588,Data!A:B,2,0)*W588*VLOOKUP(AJ588,Data!G:H,2,0)*((N588-M588+1)/30.4)),0),0)))))</f>
        <v>0</v>
      </c>
      <c r="AU588" s="62">
        <f t="shared" si="53"/>
        <v>3.6</v>
      </c>
      <c r="AV588" s="62">
        <f t="shared" si="54"/>
        <v>0</v>
      </c>
      <c r="AW588" s="47" t="str">
        <f>IFERROR(VLOOKUP(AS588,Data!M:S,2,0),"nee")</f>
        <v>ja</v>
      </c>
      <c r="AX588" s="63">
        <f>IF(facturen[[#This Row],[TNO gecertificeerd]]="nee",0,VLOOKUP(AS588,Data!M:S,3,0)*(AT588/1000))</f>
        <v>0</v>
      </c>
      <c r="AY588" s="63">
        <f>IF(facturen[[#This Row],[TNO gecertificeerd]]="nee",0,VLOOKUP(AS588,Data!M:S,4,0)*AT588)</f>
        <v>0</v>
      </c>
      <c r="AZ588" s="63">
        <f>IF(facturen[[#This Row],[TNO gecertificeerd]]="nee",0,VLOOKUP(AS588,Data!M:S,5,0)*AT588)</f>
        <v>0</v>
      </c>
      <c r="BA588" s="63">
        <f>IF(facturen[[#This Row],[TNO gecertificeerd]]="nee",0,VLOOKUP(AS588,Data!M:S,6,0)*AT588)</f>
        <v>0</v>
      </c>
      <c r="BB588" s="63">
        <f>IF(facturen[[#This Row],[TNO gecertificeerd]]="nee",0,VLOOKUP(AS588,Data!M:S,7,0)*AT588)</f>
        <v>0</v>
      </c>
    </row>
    <row r="589" spans="1:54" x14ac:dyDescent="0.2">
      <c r="A589">
        <v>474431</v>
      </c>
      <c r="B589">
        <v>474493</v>
      </c>
      <c r="C589" t="s">
        <v>170</v>
      </c>
      <c r="D589" t="s">
        <v>257</v>
      </c>
      <c r="E589" t="s">
        <v>56</v>
      </c>
      <c r="F589">
        <v>1</v>
      </c>
      <c r="G589" t="s">
        <v>170</v>
      </c>
      <c r="H589" t="s">
        <v>171</v>
      </c>
      <c r="I589" t="s">
        <v>172</v>
      </c>
      <c r="J589" t="s">
        <v>90</v>
      </c>
      <c r="K589" t="s">
        <v>815</v>
      </c>
      <c r="L589" t="s">
        <v>413</v>
      </c>
      <c r="M589" s="57">
        <v>44166</v>
      </c>
      <c r="N589" s="57">
        <v>44196</v>
      </c>
      <c r="O589" t="s">
        <v>174</v>
      </c>
      <c r="P589">
        <v>101100</v>
      </c>
      <c r="Q589" t="s">
        <v>303</v>
      </c>
      <c r="R589">
        <v>200301</v>
      </c>
      <c r="S589"/>
      <c r="T589" t="s">
        <v>304</v>
      </c>
      <c r="U589"/>
      <c r="V589" t="s">
        <v>64</v>
      </c>
      <c r="W589">
        <v>1</v>
      </c>
      <c r="X589" t="s">
        <v>625</v>
      </c>
      <c r="Y589" t="s">
        <v>644</v>
      </c>
      <c r="Z589" t="s">
        <v>645</v>
      </c>
      <c r="AA589" t="s">
        <v>68</v>
      </c>
      <c r="AB589" t="s">
        <v>69</v>
      </c>
      <c r="AC589" t="s">
        <v>70</v>
      </c>
      <c r="AD589">
        <v>10</v>
      </c>
      <c r="AE589" t="s">
        <v>646</v>
      </c>
      <c r="AF589">
        <v>11.98</v>
      </c>
      <c r="AG589">
        <v>11.98</v>
      </c>
      <c r="AH589">
        <v>1004194254</v>
      </c>
      <c r="AI589">
        <v>800100</v>
      </c>
      <c r="AJ589" t="s">
        <v>647</v>
      </c>
      <c r="AK589" t="s">
        <v>471</v>
      </c>
      <c r="AL589" t="s">
        <v>72</v>
      </c>
      <c r="AM589" t="s">
        <v>73</v>
      </c>
      <c r="AN589" s="1"/>
      <c r="AO589" s="59">
        <f t="shared" si="50"/>
        <v>12</v>
      </c>
      <c r="AP589" s="59" t="str">
        <f>VLOOKUP(AO589,Data!J:K,2,0)</f>
        <v>December</v>
      </c>
      <c r="AQ589" s="59">
        <f t="shared" si="51"/>
        <v>4</v>
      </c>
      <c r="AR589" s="60">
        <f t="shared" si="52"/>
        <v>2020</v>
      </c>
      <c r="AS589" s="60" t="str">
        <f>VLOOKUP(AD589,Data!D:E,2,0)</f>
        <v>Afval/Restafval</v>
      </c>
      <c r="AT589" s="61">
        <f>IF(X589="TON",IF(OR(LEFT(Z589,2)="TO",LEFT(Y589,2)="HA",Y589="TV ALG TON",Y589="AFVALBEL-TON",Y589="TANKW1-TON"),0,W589*1000),IF(OR(X589="KG",X589="LTR"),IF(OR(LEFT(Y589,2)="R ",LEFT(Y589,2)="HA",LEFT(Y589,2)="VK",LEFT(Z589,2)="TO"),0,W589),IF(X589="M3",VLOOKUP(Z589,Data!A:B,2,0)*W589,IF(AND(OR(X589="KEER",X589="STUK"),OR(LEFT(Y589,2)="LE",LEFT(Y589,2)="EL",LEFT(Y589,2)="LV")),VLOOKUP(Z589,Data!A:B,2,0)*W589,IF(X589="MAAND",IF(LEFT(Z589,2)="AB",IF(OR(LEFT(Y589,3)="AB ",LEFT(Y589,3)="ABW"),0,VLOOKUP(Z589,Data!A:B,2,0)*W589*VLOOKUP(AJ589,Data!G:H,2,0)*((N589-M589+1)/30.4)),0),0)))))</f>
        <v>24.453289473684215</v>
      </c>
      <c r="AU589" s="62">
        <f t="shared" si="53"/>
        <v>11.98</v>
      </c>
      <c r="AV589" s="62">
        <f t="shared" si="54"/>
        <v>0</v>
      </c>
      <c r="AW589" s="47" t="str">
        <f>IFERROR(VLOOKUP(AS589,Data!M:S,2,0),"nee")</f>
        <v>ja</v>
      </c>
      <c r="AX589" s="63">
        <f>IF(facturen[[#This Row],[TNO gecertificeerd]]="nee",0,VLOOKUP(AS589,Data!M:S,3,0)*(AT589/1000))</f>
        <v>0</v>
      </c>
      <c r="AY589" s="63">
        <f>IF(facturen[[#This Row],[TNO gecertificeerd]]="nee",0,VLOOKUP(AS589,Data!M:S,4,0)*AT589)</f>
        <v>1.2226644736842109</v>
      </c>
      <c r="AZ589" s="63">
        <f>IF(facturen[[#This Row],[TNO gecertificeerd]]="nee",0,VLOOKUP(AS589,Data!M:S,5,0)*AT589)</f>
        <v>8.8031842105263163</v>
      </c>
      <c r="BA589" s="63">
        <f>IF(facturen[[#This Row],[TNO gecertificeerd]]="nee",0,VLOOKUP(AS589,Data!M:S,6,0)*AT589)</f>
        <v>9.0477171052631586</v>
      </c>
      <c r="BB589" s="63">
        <f>IF(facturen[[#This Row],[TNO gecertificeerd]]="nee",0,VLOOKUP(AS589,Data!M:S,7,0)*AT589)</f>
        <v>5.3797236842105276</v>
      </c>
    </row>
    <row r="590" spans="1:54" x14ac:dyDescent="0.2">
      <c r="A590">
        <v>474431</v>
      </c>
      <c r="B590">
        <v>474500</v>
      </c>
      <c r="C590" t="s">
        <v>205</v>
      </c>
      <c r="D590" t="s">
        <v>257</v>
      </c>
      <c r="E590" t="s">
        <v>56</v>
      </c>
      <c r="F590">
        <v>1</v>
      </c>
      <c r="G590" t="s">
        <v>205</v>
      </c>
      <c r="H590" t="s">
        <v>206</v>
      </c>
      <c r="I590" t="s">
        <v>207</v>
      </c>
      <c r="J590" t="s">
        <v>59</v>
      </c>
      <c r="K590" t="s">
        <v>445</v>
      </c>
      <c r="L590" t="s">
        <v>413</v>
      </c>
      <c r="M590" s="57">
        <v>44197</v>
      </c>
      <c r="N590" s="57">
        <v>44227</v>
      </c>
      <c r="O590" t="s">
        <v>209</v>
      </c>
      <c r="P590">
        <v>1601010</v>
      </c>
      <c r="Q590" t="s">
        <v>465</v>
      </c>
      <c r="R590">
        <v>200301</v>
      </c>
      <c r="S590"/>
      <c r="T590" t="s">
        <v>467</v>
      </c>
      <c r="U590"/>
      <c r="V590" t="s">
        <v>64</v>
      </c>
      <c r="W590">
        <v>3</v>
      </c>
      <c r="X590" t="s">
        <v>625</v>
      </c>
      <c r="Y590" t="s">
        <v>644</v>
      </c>
      <c r="Z590" t="s">
        <v>645</v>
      </c>
      <c r="AA590" t="s">
        <v>68</v>
      </c>
      <c r="AB590" t="s">
        <v>69</v>
      </c>
      <c r="AC590" t="s">
        <v>70</v>
      </c>
      <c r="AD590">
        <v>10</v>
      </c>
      <c r="AE590" t="s">
        <v>646</v>
      </c>
      <c r="AF590">
        <v>34.270000000000003</v>
      </c>
      <c r="AG590">
        <v>102.81</v>
      </c>
      <c r="AH590">
        <v>1004195045</v>
      </c>
      <c r="AI590">
        <v>800100</v>
      </c>
      <c r="AJ590" t="s">
        <v>629</v>
      </c>
      <c r="AK590" t="s">
        <v>459</v>
      </c>
      <c r="AL590" t="s">
        <v>72</v>
      </c>
      <c r="AM590" t="s">
        <v>73</v>
      </c>
      <c r="AN590" s="1"/>
      <c r="AO590" s="59">
        <f t="shared" si="50"/>
        <v>1</v>
      </c>
      <c r="AP590" s="59" t="str">
        <f>VLOOKUP(AO590,Data!J:K,2,0)</f>
        <v>Januari</v>
      </c>
      <c r="AQ590" s="59">
        <f t="shared" si="51"/>
        <v>1</v>
      </c>
      <c r="AR590" s="60">
        <f t="shared" si="52"/>
        <v>2021</v>
      </c>
      <c r="AS590" s="60" t="str">
        <f>VLOOKUP(AD590,Data!D:E,2,0)</f>
        <v>Afval/Restafval</v>
      </c>
      <c r="AT590" s="61">
        <f>IF(X590="TON",IF(OR(LEFT(Z590,2)="TO",LEFT(Y590,2)="HA",Y590="TV ALG TON",Y590="AFVALBEL-TON",Y590="TANKW1-TON"),0,W590*1000),IF(OR(X590="KG",X590="LTR"),IF(OR(LEFT(Y590,2)="R ",LEFT(Y590,2)="HA",LEFT(Y590,2)="VK",LEFT(Z590,2)="TO"),0,W590),IF(X590="M3",VLOOKUP(Z590,Data!A:B,2,0)*W590,IF(AND(OR(X590="KEER",X590="STUK"),OR(LEFT(Y590,2)="LE",LEFT(Y590,2)="EL",LEFT(Y590,2)="LV")),VLOOKUP(Z590,Data!A:B,2,0)*W590,IF(X590="MAAND",IF(LEFT(Z590,2)="AB",IF(OR(LEFT(Y590,3)="AB ",LEFT(Y590,3)="ABW"),0,VLOOKUP(Z590,Data!A:B,2,0)*W590*VLOOKUP(AJ590,Data!G:H,2,0)*((N590-M590+1)/30.4)),0),0)))))</f>
        <v>292.76644736842104</v>
      </c>
      <c r="AU590" s="62">
        <f t="shared" si="53"/>
        <v>102.81</v>
      </c>
      <c r="AV590" s="62">
        <f t="shared" si="54"/>
        <v>0</v>
      </c>
      <c r="AW590" s="47" t="str">
        <f>IFERROR(VLOOKUP(AS590,Data!M:S,2,0),"nee")</f>
        <v>ja</v>
      </c>
      <c r="AX590" s="63">
        <f>IF(facturen[[#This Row],[TNO gecertificeerd]]="nee",0,VLOOKUP(AS590,Data!M:S,3,0)*(AT590/1000))</f>
        <v>0</v>
      </c>
      <c r="AY590" s="63">
        <f>IF(facturen[[#This Row],[TNO gecertificeerd]]="nee",0,VLOOKUP(AS590,Data!M:S,4,0)*AT590)</f>
        <v>14.638322368421052</v>
      </c>
      <c r="AZ590" s="63">
        <f>IF(facturen[[#This Row],[TNO gecertificeerd]]="nee",0,VLOOKUP(AS590,Data!M:S,5,0)*AT590)</f>
        <v>105.39592105263156</v>
      </c>
      <c r="BA590" s="63">
        <f>IF(facturen[[#This Row],[TNO gecertificeerd]]="nee",0,VLOOKUP(AS590,Data!M:S,6,0)*AT590)</f>
        <v>108.32358552631578</v>
      </c>
      <c r="BB590" s="63">
        <f>IF(facturen[[#This Row],[TNO gecertificeerd]]="nee",0,VLOOKUP(AS590,Data!M:S,7,0)*AT590)</f>
        <v>64.408618421052623</v>
      </c>
    </row>
    <row r="591" spans="1:54" x14ac:dyDescent="0.2">
      <c r="A591">
        <v>474431</v>
      </c>
      <c r="B591">
        <v>474500</v>
      </c>
      <c r="C591" t="s">
        <v>205</v>
      </c>
      <c r="D591" t="s">
        <v>257</v>
      </c>
      <c r="E591" t="s">
        <v>56</v>
      </c>
      <c r="F591">
        <v>1</v>
      </c>
      <c r="G591" t="s">
        <v>205</v>
      </c>
      <c r="H591" t="s">
        <v>206</v>
      </c>
      <c r="I591" t="s">
        <v>207</v>
      </c>
      <c r="J591" t="s">
        <v>59</v>
      </c>
      <c r="K591" t="s">
        <v>445</v>
      </c>
      <c r="L591" t="s">
        <v>413</v>
      </c>
      <c r="M591" s="57">
        <v>44228</v>
      </c>
      <c r="N591" s="57">
        <v>44255</v>
      </c>
      <c r="O591" t="s">
        <v>209</v>
      </c>
      <c r="P591">
        <v>1601010</v>
      </c>
      <c r="Q591" t="s">
        <v>465</v>
      </c>
      <c r="R591">
        <v>200301</v>
      </c>
      <c r="S591"/>
      <c r="T591" t="s">
        <v>467</v>
      </c>
      <c r="U591"/>
      <c r="V591" t="s">
        <v>64</v>
      </c>
      <c r="W591">
        <v>3</v>
      </c>
      <c r="X591" t="s">
        <v>625</v>
      </c>
      <c r="Y591" t="s">
        <v>644</v>
      </c>
      <c r="Z591" t="s">
        <v>645</v>
      </c>
      <c r="AA591" t="s">
        <v>68</v>
      </c>
      <c r="AB591" t="s">
        <v>69</v>
      </c>
      <c r="AC591" t="s">
        <v>70</v>
      </c>
      <c r="AD591">
        <v>10</v>
      </c>
      <c r="AE591" t="s">
        <v>646</v>
      </c>
      <c r="AF591">
        <v>34.270000000000003</v>
      </c>
      <c r="AG591">
        <v>102.81</v>
      </c>
      <c r="AH591">
        <v>1004248111</v>
      </c>
      <c r="AI591">
        <v>800100</v>
      </c>
      <c r="AJ591" t="s">
        <v>629</v>
      </c>
      <c r="AK591" t="s">
        <v>648</v>
      </c>
      <c r="AL591" t="s">
        <v>72</v>
      </c>
      <c r="AM591" t="s">
        <v>73</v>
      </c>
      <c r="AN591" s="1"/>
      <c r="AO591" s="59">
        <f t="shared" si="50"/>
        <v>2</v>
      </c>
      <c r="AP591" s="59" t="str">
        <f>VLOOKUP(AO591,Data!J:K,2,0)</f>
        <v>Februari</v>
      </c>
      <c r="AQ591" s="59">
        <f t="shared" si="51"/>
        <v>1</v>
      </c>
      <c r="AR591" s="60">
        <f t="shared" si="52"/>
        <v>2021</v>
      </c>
      <c r="AS591" s="60" t="str">
        <f>VLOOKUP(AD591,Data!D:E,2,0)</f>
        <v>Afval/Restafval</v>
      </c>
      <c r="AT591" s="61">
        <f>IF(X591="TON",IF(OR(LEFT(Z591,2)="TO",LEFT(Y591,2)="HA",Y591="TV ALG TON",Y591="AFVALBEL-TON",Y591="TANKW1-TON"),0,W591*1000),IF(OR(X591="KG",X591="LTR"),IF(OR(LEFT(Y591,2)="R ",LEFT(Y591,2)="HA",LEFT(Y591,2)="VK",LEFT(Z591,2)="TO"),0,W591),IF(X591="M3",VLOOKUP(Z591,Data!A:B,2,0)*W591,IF(AND(OR(X591="KEER",X591="STUK"),OR(LEFT(Y591,2)="LE",LEFT(Y591,2)="EL",LEFT(Y591,2)="LV")),VLOOKUP(Z591,Data!A:B,2,0)*W591,IF(X591="MAAND",IF(LEFT(Z591,2)="AB",IF(OR(LEFT(Y591,3)="AB ",LEFT(Y591,3)="ABW"),0,VLOOKUP(Z591,Data!A:B,2,0)*W591*VLOOKUP(AJ591,Data!G:H,2,0)*((N591-M591+1)/30.4)),0),0)))))</f>
        <v>264.43421052631578</v>
      </c>
      <c r="AU591" s="62">
        <f t="shared" si="53"/>
        <v>102.81</v>
      </c>
      <c r="AV591" s="62">
        <f t="shared" si="54"/>
        <v>0</v>
      </c>
      <c r="AW591" s="47" t="str">
        <f>IFERROR(VLOOKUP(AS591,Data!M:S,2,0),"nee")</f>
        <v>ja</v>
      </c>
      <c r="AX591" s="63">
        <f>IF(facturen[[#This Row],[TNO gecertificeerd]]="nee",0,VLOOKUP(AS591,Data!M:S,3,0)*(AT591/1000))</f>
        <v>0</v>
      </c>
      <c r="AY591" s="63">
        <f>IF(facturen[[#This Row],[TNO gecertificeerd]]="nee",0,VLOOKUP(AS591,Data!M:S,4,0)*AT591)</f>
        <v>13.221710526315789</v>
      </c>
      <c r="AZ591" s="63">
        <f>IF(facturen[[#This Row],[TNO gecertificeerd]]="nee",0,VLOOKUP(AS591,Data!M:S,5,0)*AT591)</f>
        <v>95.196315789473672</v>
      </c>
      <c r="BA591" s="63">
        <f>IF(facturen[[#This Row],[TNO gecertificeerd]]="nee",0,VLOOKUP(AS591,Data!M:S,6,0)*AT591)</f>
        <v>97.840657894736836</v>
      </c>
      <c r="BB591" s="63">
        <f>IF(facturen[[#This Row],[TNO gecertificeerd]]="nee",0,VLOOKUP(AS591,Data!M:S,7,0)*AT591)</f>
        <v>58.175526315789469</v>
      </c>
    </row>
    <row r="592" spans="1:54" x14ac:dyDescent="0.2">
      <c r="A592">
        <v>474431</v>
      </c>
      <c r="B592">
        <v>474500</v>
      </c>
      <c r="C592" t="s">
        <v>205</v>
      </c>
      <c r="D592" t="s">
        <v>257</v>
      </c>
      <c r="E592" t="s">
        <v>56</v>
      </c>
      <c r="F592">
        <v>1</v>
      </c>
      <c r="G592" t="s">
        <v>205</v>
      </c>
      <c r="H592" t="s">
        <v>206</v>
      </c>
      <c r="I592" t="s">
        <v>207</v>
      </c>
      <c r="J592" t="s">
        <v>59</v>
      </c>
      <c r="K592" t="s">
        <v>445</v>
      </c>
      <c r="L592" t="s">
        <v>413</v>
      </c>
      <c r="M592" s="57">
        <v>44256</v>
      </c>
      <c r="N592" s="57">
        <v>44286</v>
      </c>
      <c r="O592" t="s">
        <v>209</v>
      </c>
      <c r="P592">
        <v>1601010</v>
      </c>
      <c r="Q592" t="s">
        <v>465</v>
      </c>
      <c r="R592">
        <v>200301</v>
      </c>
      <c r="S592"/>
      <c r="T592" t="s">
        <v>467</v>
      </c>
      <c r="U592"/>
      <c r="V592" t="s">
        <v>64</v>
      </c>
      <c r="W592">
        <v>3</v>
      </c>
      <c r="X592" t="s">
        <v>625</v>
      </c>
      <c r="Y592" t="s">
        <v>644</v>
      </c>
      <c r="Z592" t="s">
        <v>645</v>
      </c>
      <c r="AA592" t="s">
        <v>68</v>
      </c>
      <c r="AB592" t="s">
        <v>69</v>
      </c>
      <c r="AC592" t="s">
        <v>70</v>
      </c>
      <c r="AD592">
        <v>10</v>
      </c>
      <c r="AE592" t="s">
        <v>646</v>
      </c>
      <c r="AF592">
        <v>34.270000000000003</v>
      </c>
      <c r="AG592">
        <v>102.81</v>
      </c>
      <c r="AH592">
        <v>1004318104</v>
      </c>
      <c r="AI592">
        <v>800100</v>
      </c>
      <c r="AJ592" t="s">
        <v>629</v>
      </c>
      <c r="AK592" t="s">
        <v>649</v>
      </c>
      <c r="AL592" t="s">
        <v>72</v>
      </c>
      <c r="AM592" t="s">
        <v>73</v>
      </c>
      <c r="AN592" s="1"/>
      <c r="AO592" s="59">
        <f t="shared" si="50"/>
        <v>3</v>
      </c>
      <c r="AP592" s="59" t="str">
        <f>VLOOKUP(AO592,Data!J:K,2,0)</f>
        <v>Maart</v>
      </c>
      <c r="AQ592" s="59">
        <f t="shared" si="51"/>
        <v>1</v>
      </c>
      <c r="AR592" s="60">
        <f t="shared" si="52"/>
        <v>2021</v>
      </c>
      <c r="AS592" s="60" t="str">
        <f>VLOOKUP(AD592,Data!D:E,2,0)</f>
        <v>Afval/Restafval</v>
      </c>
      <c r="AT592" s="61">
        <f>IF(X592="TON",IF(OR(LEFT(Z592,2)="TO",LEFT(Y592,2)="HA",Y592="TV ALG TON",Y592="AFVALBEL-TON",Y592="TANKW1-TON"),0,W592*1000),IF(OR(X592="KG",X592="LTR"),IF(OR(LEFT(Y592,2)="R ",LEFT(Y592,2)="HA",LEFT(Y592,2)="VK",LEFT(Z592,2)="TO"),0,W592),IF(X592="M3",VLOOKUP(Z592,Data!A:B,2,0)*W592,IF(AND(OR(X592="KEER",X592="STUK"),OR(LEFT(Y592,2)="LE",LEFT(Y592,2)="EL",LEFT(Y592,2)="LV")),VLOOKUP(Z592,Data!A:B,2,0)*W592,IF(X592="MAAND",IF(LEFT(Z592,2)="AB",IF(OR(LEFT(Y592,3)="AB ",LEFT(Y592,3)="ABW"),0,VLOOKUP(Z592,Data!A:B,2,0)*W592*VLOOKUP(AJ592,Data!G:H,2,0)*((N592-M592+1)/30.4)),0),0)))))</f>
        <v>292.76644736842104</v>
      </c>
      <c r="AU592" s="62">
        <f t="shared" si="53"/>
        <v>102.81</v>
      </c>
      <c r="AV592" s="62">
        <f t="shared" si="54"/>
        <v>0</v>
      </c>
      <c r="AW592" s="47" t="str">
        <f>IFERROR(VLOOKUP(AS592,Data!M:S,2,0),"nee")</f>
        <v>ja</v>
      </c>
      <c r="AX592" s="63">
        <f>IF(facturen[[#This Row],[TNO gecertificeerd]]="nee",0,VLOOKUP(AS592,Data!M:S,3,0)*(AT592/1000))</f>
        <v>0</v>
      </c>
      <c r="AY592" s="63">
        <f>IF(facturen[[#This Row],[TNO gecertificeerd]]="nee",0,VLOOKUP(AS592,Data!M:S,4,0)*AT592)</f>
        <v>14.638322368421052</v>
      </c>
      <c r="AZ592" s="63">
        <f>IF(facturen[[#This Row],[TNO gecertificeerd]]="nee",0,VLOOKUP(AS592,Data!M:S,5,0)*AT592)</f>
        <v>105.39592105263156</v>
      </c>
      <c r="BA592" s="63">
        <f>IF(facturen[[#This Row],[TNO gecertificeerd]]="nee",0,VLOOKUP(AS592,Data!M:S,6,0)*AT592)</f>
        <v>108.32358552631578</v>
      </c>
      <c r="BB592" s="63">
        <f>IF(facturen[[#This Row],[TNO gecertificeerd]]="nee",0,VLOOKUP(AS592,Data!M:S,7,0)*AT592)</f>
        <v>64.408618421052623</v>
      </c>
    </row>
    <row r="593" spans="1:54" x14ac:dyDescent="0.2">
      <c r="A593">
        <v>474431</v>
      </c>
      <c r="B593">
        <v>474500</v>
      </c>
      <c r="C593" t="s">
        <v>205</v>
      </c>
      <c r="D593" t="s">
        <v>257</v>
      </c>
      <c r="E593" t="s">
        <v>56</v>
      </c>
      <c r="F593">
        <v>1</v>
      </c>
      <c r="G593" t="s">
        <v>205</v>
      </c>
      <c r="H593" t="s">
        <v>206</v>
      </c>
      <c r="I593" t="s">
        <v>207</v>
      </c>
      <c r="J593" t="s">
        <v>59</v>
      </c>
      <c r="K593" t="s">
        <v>445</v>
      </c>
      <c r="L593" t="s">
        <v>413</v>
      </c>
      <c r="M593" s="57">
        <v>44287</v>
      </c>
      <c r="N593" s="57">
        <v>44316</v>
      </c>
      <c r="O593" t="s">
        <v>209</v>
      </c>
      <c r="P593">
        <v>1601010</v>
      </c>
      <c r="Q593" t="s">
        <v>465</v>
      </c>
      <c r="R593">
        <v>200301</v>
      </c>
      <c r="S593"/>
      <c r="T593" t="s">
        <v>467</v>
      </c>
      <c r="U593"/>
      <c r="V593" t="s">
        <v>64</v>
      </c>
      <c r="W593">
        <v>3</v>
      </c>
      <c r="X593" t="s">
        <v>625</v>
      </c>
      <c r="Y593" t="s">
        <v>644</v>
      </c>
      <c r="Z593" t="s">
        <v>645</v>
      </c>
      <c r="AA593" t="s">
        <v>68</v>
      </c>
      <c r="AB593" t="s">
        <v>69</v>
      </c>
      <c r="AC593" t="s">
        <v>70</v>
      </c>
      <c r="AD593">
        <v>10</v>
      </c>
      <c r="AE593" t="s">
        <v>646</v>
      </c>
      <c r="AF593">
        <v>34.270000000000003</v>
      </c>
      <c r="AG593">
        <v>102.81</v>
      </c>
      <c r="AH593">
        <v>1004429006</v>
      </c>
      <c r="AI593">
        <v>800100</v>
      </c>
      <c r="AJ593" t="s">
        <v>629</v>
      </c>
      <c r="AK593" t="s">
        <v>650</v>
      </c>
      <c r="AL593" t="s">
        <v>72</v>
      </c>
      <c r="AM593" t="s">
        <v>73</v>
      </c>
      <c r="AN593" s="1"/>
      <c r="AO593" s="59">
        <f t="shared" si="50"/>
        <v>4</v>
      </c>
      <c r="AP593" s="59" t="str">
        <f>VLOOKUP(AO593,Data!J:K,2,0)</f>
        <v>April</v>
      </c>
      <c r="AQ593" s="59">
        <f t="shared" si="51"/>
        <v>2</v>
      </c>
      <c r="AR593" s="60">
        <f t="shared" si="52"/>
        <v>2021</v>
      </c>
      <c r="AS593" s="60" t="str">
        <f>VLOOKUP(AD593,Data!D:E,2,0)</f>
        <v>Afval/Restafval</v>
      </c>
      <c r="AT593" s="61">
        <f>IF(X593="TON",IF(OR(LEFT(Z593,2)="TO",LEFT(Y593,2)="HA",Y593="TV ALG TON",Y593="AFVALBEL-TON",Y593="TANKW1-TON"),0,W593*1000),IF(OR(X593="KG",X593="LTR"),IF(OR(LEFT(Y593,2)="R ",LEFT(Y593,2)="HA",LEFT(Y593,2)="VK",LEFT(Z593,2)="TO"),0,W593),IF(X593="M3",VLOOKUP(Z593,Data!A:B,2,0)*W593,IF(AND(OR(X593="KEER",X593="STUK"),OR(LEFT(Y593,2)="LE",LEFT(Y593,2)="EL",LEFT(Y593,2)="LV")),VLOOKUP(Z593,Data!A:B,2,0)*W593,IF(X593="MAAND",IF(LEFT(Z593,2)="AB",IF(OR(LEFT(Y593,3)="AB ",LEFT(Y593,3)="ABW"),0,VLOOKUP(Z593,Data!A:B,2,0)*W593*VLOOKUP(AJ593,Data!G:H,2,0)*((N593-M593+1)/30.4)),0),0)))))</f>
        <v>283.3223684210526</v>
      </c>
      <c r="AU593" s="62">
        <f t="shared" si="53"/>
        <v>102.81</v>
      </c>
      <c r="AV593" s="62">
        <f t="shared" si="54"/>
        <v>0</v>
      </c>
      <c r="AW593" s="47" t="str">
        <f>IFERROR(VLOOKUP(AS593,Data!M:S,2,0),"nee")</f>
        <v>ja</v>
      </c>
      <c r="AX593" s="63">
        <f>IF(facturen[[#This Row],[TNO gecertificeerd]]="nee",0,VLOOKUP(AS593,Data!M:S,3,0)*(AT593/1000))</f>
        <v>0</v>
      </c>
      <c r="AY593" s="63">
        <f>IF(facturen[[#This Row],[TNO gecertificeerd]]="nee",0,VLOOKUP(AS593,Data!M:S,4,0)*AT593)</f>
        <v>14.16611842105263</v>
      </c>
      <c r="AZ593" s="63">
        <f>IF(facturen[[#This Row],[TNO gecertificeerd]]="nee",0,VLOOKUP(AS593,Data!M:S,5,0)*AT593)</f>
        <v>101.99605263157893</v>
      </c>
      <c r="BA593" s="63">
        <f>IF(facturen[[#This Row],[TNO gecertificeerd]]="nee",0,VLOOKUP(AS593,Data!M:S,6,0)*AT593)</f>
        <v>104.82927631578946</v>
      </c>
      <c r="BB593" s="63">
        <f>IF(facturen[[#This Row],[TNO gecertificeerd]]="nee",0,VLOOKUP(AS593,Data!M:S,7,0)*AT593)</f>
        <v>62.330921052631574</v>
      </c>
    </row>
    <row r="594" spans="1:54" x14ac:dyDescent="0.2">
      <c r="A594">
        <v>474431</v>
      </c>
      <c r="B594">
        <v>474500</v>
      </c>
      <c r="C594" t="s">
        <v>205</v>
      </c>
      <c r="D594" t="s">
        <v>257</v>
      </c>
      <c r="E594" t="s">
        <v>56</v>
      </c>
      <c r="F594">
        <v>1</v>
      </c>
      <c r="G594" t="s">
        <v>205</v>
      </c>
      <c r="H594" t="s">
        <v>206</v>
      </c>
      <c r="I594" t="s">
        <v>207</v>
      </c>
      <c r="J594" t="s">
        <v>59</v>
      </c>
      <c r="K594" t="s">
        <v>445</v>
      </c>
      <c r="L594" t="s">
        <v>413</v>
      </c>
      <c r="M594" s="57">
        <v>44317</v>
      </c>
      <c r="N594" s="57">
        <v>44347</v>
      </c>
      <c r="O594" t="s">
        <v>209</v>
      </c>
      <c r="P594">
        <v>1601010</v>
      </c>
      <c r="Q594" t="s">
        <v>465</v>
      </c>
      <c r="R594">
        <v>200301</v>
      </c>
      <c r="S594"/>
      <c r="T594" t="s">
        <v>467</v>
      </c>
      <c r="U594"/>
      <c r="V594" t="s">
        <v>64</v>
      </c>
      <c r="W594">
        <v>3</v>
      </c>
      <c r="X594" t="s">
        <v>625</v>
      </c>
      <c r="Y594" t="s">
        <v>644</v>
      </c>
      <c r="Z594" t="s">
        <v>645</v>
      </c>
      <c r="AA594" t="s">
        <v>68</v>
      </c>
      <c r="AB594" t="s">
        <v>69</v>
      </c>
      <c r="AC594" t="s">
        <v>70</v>
      </c>
      <c r="AD594">
        <v>10</v>
      </c>
      <c r="AE594" t="s">
        <v>646</v>
      </c>
      <c r="AF594">
        <v>34.270000000000003</v>
      </c>
      <c r="AG594">
        <v>102.81</v>
      </c>
      <c r="AH594">
        <v>1004493829</v>
      </c>
      <c r="AI594">
        <v>800100</v>
      </c>
      <c r="AJ594" t="s">
        <v>629</v>
      </c>
      <c r="AK594" t="s">
        <v>651</v>
      </c>
      <c r="AL594" t="s">
        <v>72</v>
      </c>
      <c r="AM594" t="s">
        <v>73</v>
      </c>
      <c r="AN594" s="1"/>
      <c r="AO594" s="59">
        <f t="shared" si="50"/>
        <v>5</v>
      </c>
      <c r="AP594" s="59" t="str">
        <f>VLOOKUP(AO594,Data!J:K,2,0)</f>
        <v>Mei</v>
      </c>
      <c r="AQ594" s="59">
        <f t="shared" si="51"/>
        <v>2</v>
      </c>
      <c r="AR594" s="60">
        <f t="shared" si="52"/>
        <v>2021</v>
      </c>
      <c r="AS594" s="60" t="str">
        <f>VLOOKUP(AD594,Data!D:E,2,0)</f>
        <v>Afval/Restafval</v>
      </c>
      <c r="AT594" s="61">
        <f>IF(X594="TON",IF(OR(LEFT(Z594,2)="TO",LEFT(Y594,2)="HA",Y594="TV ALG TON",Y594="AFVALBEL-TON",Y594="TANKW1-TON"),0,W594*1000),IF(OR(X594="KG",X594="LTR"),IF(OR(LEFT(Y594,2)="R ",LEFT(Y594,2)="HA",LEFT(Y594,2)="VK",LEFT(Z594,2)="TO"),0,W594),IF(X594="M3",VLOOKUP(Z594,Data!A:B,2,0)*W594,IF(AND(OR(X594="KEER",X594="STUK"),OR(LEFT(Y594,2)="LE",LEFT(Y594,2)="EL",LEFT(Y594,2)="LV")),VLOOKUP(Z594,Data!A:B,2,0)*W594,IF(X594="MAAND",IF(LEFT(Z594,2)="AB",IF(OR(LEFT(Y594,3)="AB ",LEFT(Y594,3)="ABW"),0,VLOOKUP(Z594,Data!A:B,2,0)*W594*VLOOKUP(AJ594,Data!G:H,2,0)*((N594-M594+1)/30.4)),0),0)))))</f>
        <v>292.76644736842104</v>
      </c>
      <c r="AU594" s="62">
        <f t="shared" si="53"/>
        <v>102.81</v>
      </c>
      <c r="AV594" s="62">
        <f t="shared" si="54"/>
        <v>0</v>
      </c>
      <c r="AW594" s="47" t="str">
        <f>IFERROR(VLOOKUP(AS594,Data!M:S,2,0),"nee")</f>
        <v>ja</v>
      </c>
      <c r="AX594" s="63">
        <f>IF(facturen[[#This Row],[TNO gecertificeerd]]="nee",0,VLOOKUP(AS594,Data!M:S,3,0)*(AT594/1000))</f>
        <v>0</v>
      </c>
      <c r="AY594" s="63">
        <f>IF(facturen[[#This Row],[TNO gecertificeerd]]="nee",0,VLOOKUP(AS594,Data!M:S,4,0)*AT594)</f>
        <v>14.638322368421052</v>
      </c>
      <c r="AZ594" s="63">
        <f>IF(facturen[[#This Row],[TNO gecertificeerd]]="nee",0,VLOOKUP(AS594,Data!M:S,5,0)*AT594)</f>
        <v>105.39592105263156</v>
      </c>
      <c r="BA594" s="63">
        <f>IF(facturen[[#This Row],[TNO gecertificeerd]]="nee",0,VLOOKUP(AS594,Data!M:S,6,0)*AT594)</f>
        <v>108.32358552631578</v>
      </c>
      <c r="BB594" s="63">
        <f>IF(facturen[[#This Row],[TNO gecertificeerd]]="nee",0,VLOOKUP(AS594,Data!M:S,7,0)*AT594)</f>
        <v>64.408618421052623</v>
      </c>
    </row>
    <row r="595" spans="1:54" x14ac:dyDescent="0.2">
      <c r="A595">
        <v>474431</v>
      </c>
      <c r="B595">
        <v>474500</v>
      </c>
      <c r="C595" t="s">
        <v>205</v>
      </c>
      <c r="D595" t="s">
        <v>257</v>
      </c>
      <c r="E595" t="s">
        <v>56</v>
      </c>
      <c r="F595">
        <v>1</v>
      </c>
      <c r="G595" t="s">
        <v>205</v>
      </c>
      <c r="H595" t="s">
        <v>206</v>
      </c>
      <c r="I595" t="s">
        <v>207</v>
      </c>
      <c r="J595" t="s">
        <v>59</v>
      </c>
      <c r="K595" t="s">
        <v>445</v>
      </c>
      <c r="L595" t="s">
        <v>413</v>
      </c>
      <c r="M595" s="57">
        <v>44348</v>
      </c>
      <c r="N595" s="57">
        <v>44377</v>
      </c>
      <c r="O595" t="s">
        <v>209</v>
      </c>
      <c r="P595">
        <v>1601010</v>
      </c>
      <c r="Q595" t="s">
        <v>465</v>
      </c>
      <c r="R595">
        <v>200301</v>
      </c>
      <c r="S595"/>
      <c r="T595" t="s">
        <v>467</v>
      </c>
      <c r="U595"/>
      <c r="V595" t="s">
        <v>64</v>
      </c>
      <c r="W595">
        <v>3</v>
      </c>
      <c r="X595" t="s">
        <v>625</v>
      </c>
      <c r="Y595" t="s">
        <v>644</v>
      </c>
      <c r="Z595" t="s">
        <v>645</v>
      </c>
      <c r="AA595" t="s">
        <v>68</v>
      </c>
      <c r="AB595" t="s">
        <v>69</v>
      </c>
      <c r="AC595" t="s">
        <v>70</v>
      </c>
      <c r="AD595">
        <v>10</v>
      </c>
      <c r="AE595" t="s">
        <v>646</v>
      </c>
      <c r="AF595">
        <v>34.270000000000003</v>
      </c>
      <c r="AG595">
        <v>102.81</v>
      </c>
      <c r="AH595">
        <v>1004542502</v>
      </c>
      <c r="AI595">
        <v>800100</v>
      </c>
      <c r="AJ595" t="s">
        <v>629</v>
      </c>
      <c r="AK595" t="s">
        <v>652</v>
      </c>
      <c r="AL595" t="s">
        <v>72</v>
      </c>
      <c r="AM595" t="s">
        <v>73</v>
      </c>
      <c r="AN595" s="1"/>
      <c r="AO595" s="59">
        <f t="shared" si="50"/>
        <v>6</v>
      </c>
      <c r="AP595" s="59" t="str">
        <f>VLOOKUP(AO595,Data!J:K,2,0)</f>
        <v>Juni</v>
      </c>
      <c r="AQ595" s="59">
        <f t="shared" si="51"/>
        <v>2</v>
      </c>
      <c r="AR595" s="60">
        <f t="shared" si="52"/>
        <v>2021</v>
      </c>
      <c r="AS595" s="60" t="str">
        <f>VLOOKUP(AD595,Data!D:E,2,0)</f>
        <v>Afval/Restafval</v>
      </c>
      <c r="AT595" s="61">
        <f>IF(X595="TON",IF(OR(LEFT(Z595,2)="TO",LEFT(Y595,2)="HA",Y595="TV ALG TON",Y595="AFVALBEL-TON",Y595="TANKW1-TON"),0,W595*1000),IF(OR(X595="KG",X595="LTR"),IF(OR(LEFT(Y595,2)="R ",LEFT(Y595,2)="HA",LEFT(Y595,2)="VK",LEFT(Z595,2)="TO"),0,W595),IF(X595="M3",VLOOKUP(Z595,Data!A:B,2,0)*W595,IF(AND(OR(X595="KEER",X595="STUK"),OR(LEFT(Y595,2)="LE",LEFT(Y595,2)="EL",LEFT(Y595,2)="LV")),VLOOKUP(Z595,Data!A:B,2,0)*W595,IF(X595="MAAND",IF(LEFT(Z595,2)="AB",IF(OR(LEFT(Y595,3)="AB ",LEFT(Y595,3)="ABW"),0,VLOOKUP(Z595,Data!A:B,2,0)*W595*VLOOKUP(AJ595,Data!G:H,2,0)*((N595-M595+1)/30.4)),0),0)))))</f>
        <v>283.3223684210526</v>
      </c>
      <c r="AU595" s="62">
        <f t="shared" si="53"/>
        <v>102.81</v>
      </c>
      <c r="AV595" s="62">
        <f t="shared" si="54"/>
        <v>0</v>
      </c>
      <c r="AW595" s="47" t="str">
        <f>IFERROR(VLOOKUP(AS595,Data!M:S,2,0),"nee")</f>
        <v>ja</v>
      </c>
      <c r="AX595" s="63">
        <f>IF(facturen[[#This Row],[TNO gecertificeerd]]="nee",0,VLOOKUP(AS595,Data!M:S,3,0)*(AT595/1000))</f>
        <v>0</v>
      </c>
      <c r="AY595" s="63">
        <f>IF(facturen[[#This Row],[TNO gecertificeerd]]="nee",0,VLOOKUP(AS595,Data!M:S,4,0)*AT595)</f>
        <v>14.16611842105263</v>
      </c>
      <c r="AZ595" s="63">
        <f>IF(facturen[[#This Row],[TNO gecertificeerd]]="nee",0,VLOOKUP(AS595,Data!M:S,5,0)*AT595)</f>
        <v>101.99605263157893</v>
      </c>
      <c r="BA595" s="63">
        <f>IF(facturen[[#This Row],[TNO gecertificeerd]]="nee",0,VLOOKUP(AS595,Data!M:S,6,0)*AT595)</f>
        <v>104.82927631578946</v>
      </c>
      <c r="BB595" s="63">
        <f>IF(facturen[[#This Row],[TNO gecertificeerd]]="nee",0,VLOOKUP(AS595,Data!M:S,7,0)*AT595)</f>
        <v>62.330921052631574</v>
      </c>
    </row>
    <row r="596" spans="1:54" x14ac:dyDescent="0.2">
      <c r="A596">
        <v>474431</v>
      </c>
      <c r="B596">
        <v>474500</v>
      </c>
      <c r="C596" t="s">
        <v>205</v>
      </c>
      <c r="D596" t="s">
        <v>257</v>
      </c>
      <c r="E596" t="s">
        <v>56</v>
      </c>
      <c r="F596">
        <v>1</v>
      </c>
      <c r="G596" t="s">
        <v>205</v>
      </c>
      <c r="H596" t="s">
        <v>206</v>
      </c>
      <c r="I596" t="s">
        <v>207</v>
      </c>
      <c r="J596" t="s">
        <v>59</v>
      </c>
      <c r="K596" t="s">
        <v>445</v>
      </c>
      <c r="L596" t="s">
        <v>413</v>
      </c>
      <c r="M596" s="57">
        <v>44378</v>
      </c>
      <c r="N596" s="57">
        <v>44408</v>
      </c>
      <c r="O596" t="s">
        <v>209</v>
      </c>
      <c r="P596">
        <v>1601010</v>
      </c>
      <c r="Q596" t="s">
        <v>465</v>
      </c>
      <c r="R596">
        <v>200301</v>
      </c>
      <c r="S596"/>
      <c r="T596" t="s">
        <v>467</v>
      </c>
      <c r="U596"/>
      <c r="V596" t="s">
        <v>64</v>
      </c>
      <c r="W596">
        <v>3</v>
      </c>
      <c r="X596" t="s">
        <v>625</v>
      </c>
      <c r="Y596" t="s">
        <v>644</v>
      </c>
      <c r="Z596" t="s">
        <v>645</v>
      </c>
      <c r="AA596" t="s">
        <v>68</v>
      </c>
      <c r="AB596" t="s">
        <v>69</v>
      </c>
      <c r="AC596" t="s">
        <v>70</v>
      </c>
      <c r="AD596">
        <v>10</v>
      </c>
      <c r="AE596" t="s">
        <v>646</v>
      </c>
      <c r="AF596">
        <v>34.270000000000003</v>
      </c>
      <c r="AG596">
        <v>102.81</v>
      </c>
      <c r="AH596">
        <v>1004659075</v>
      </c>
      <c r="AI596">
        <v>800100</v>
      </c>
      <c r="AJ596" t="s">
        <v>629</v>
      </c>
      <c r="AK596" t="s">
        <v>653</v>
      </c>
      <c r="AL596" t="s">
        <v>72</v>
      </c>
      <c r="AM596" t="s">
        <v>73</v>
      </c>
      <c r="AN596" s="1"/>
      <c r="AO596" s="59">
        <f t="shared" si="50"/>
        <v>7</v>
      </c>
      <c r="AP596" s="59" t="str">
        <f>VLOOKUP(AO596,Data!J:K,2,0)</f>
        <v>Juli</v>
      </c>
      <c r="AQ596" s="59">
        <f t="shared" si="51"/>
        <v>3</v>
      </c>
      <c r="AR596" s="60">
        <f t="shared" si="52"/>
        <v>2021</v>
      </c>
      <c r="AS596" s="60" t="str">
        <f>VLOOKUP(AD596,Data!D:E,2,0)</f>
        <v>Afval/Restafval</v>
      </c>
      <c r="AT596" s="61">
        <f>IF(X596="TON",IF(OR(LEFT(Z596,2)="TO",LEFT(Y596,2)="HA",Y596="TV ALG TON",Y596="AFVALBEL-TON",Y596="TANKW1-TON"),0,W596*1000),IF(OR(X596="KG",X596="LTR"),IF(OR(LEFT(Y596,2)="R ",LEFT(Y596,2)="HA",LEFT(Y596,2)="VK",LEFT(Z596,2)="TO"),0,W596),IF(X596="M3",VLOOKUP(Z596,Data!A:B,2,0)*W596,IF(AND(OR(X596="KEER",X596="STUK"),OR(LEFT(Y596,2)="LE",LEFT(Y596,2)="EL",LEFT(Y596,2)="LV")),VLOOKUP(Z596,Data!A:B,2,0)*W596,IF(X596="MAAND",IF(LEFT(Z596,2)="AB",IF(OR(LEFT(Y596,3)="AB ",LEFT(Y596,3)="ABW"),0,VLOOKUP(Z596,Data!A:B,2,0)*W596*VLOOKUP(AJ596,Data!G:H,2,0)*((N596-M596+1)/30.4)),0),0)))))</f>
        <v>292.76644736842104</v>
      </c>
      <c r="AU596" s="62">
        <f t="shared" si="53"/>
        <v>102.81</v>
      </c>
      <c r="AV596" s="62">
        <f t="shared" si="54"/>
        <v>0</v>
      </c>
      <c r="AW596" s="47" t="str">
        <f>IFERROR(VLOOKUP(AS596,Data!M:S,2,0),"nee")</f>
        <v>ja</v>
      </c>
      <c r="AX596" s="63">
        <f>IF(facturen[[#This Row],[TNO gecertificeerd]]="nee",0,VLOOKUP(AS596,Data!M:S,3,0)*(AT596/1000))</f>
        <v>0</v>
      </c>
      <c r="AY596" s="63">
        <f>IF(facturen[[#This Row],[TNO gecertificeerd]]="nee",0,VLOOKUP(AS596,Data!M:S,4,0)*AT596)</f>
        <v>14.638322368421052</v>
      </c>
      <c r="AZ596" s="63">
        <f>IF(facturen[[#This Row],[TNO gecertificeerd]]="nee",0,VLOOKUP(AS596,Data!M:S,5,0)*AT596)</f>
        <v>105.39592105263156</v>
      </c>
      <c r="BA596" s="63">
        <f>IF(facturen[[#This Row],[TNO gecertificeerd]]="nee",0,VLOOKUP(AS596,Data!M:S,6,0)*AT596)</f>
        <v>108.32358552631578</v>
      </c>
      <c r="BB596" s="63">
        <f>IF(facturen[[#This Row],[TNO gecertificeerd]]="nee",0,VLOOKUP(AS596,Data!M:S,7,0)*AT596)</f>
        <v>64.408618421052623</v>
      </c>
    </row>
    <row r="597" spans="1:54" x14ac:dyDescent="0.2">
      <c r="A597">
        <v>474431</v>
      </c>
      <c r="B597">
        <v>474500</v>
      </c>
      <c r="C597" t="s">
        <v>205</v>
      </c>
      <c r="D597" t="s">
        <v>257</v>
      </c>
      <c r="E597" t="s">
        <v>56</v>
      </c>
      <c r="F597">
        <v>1</v>
      </c>
      <c r="G597" t="s">
        <v>205</v>
      </c>
      <c r="H597" t="s">
        <v>206</v>
      </c>
      <c r="I597" t="s">
        <v>207</v>
      </c>
      <c r="J597" t="s">
        <v>59</v>
      </c>
      <c r="K597" t="s">
        <v>445</v>
      </c>
      <c r="L597" t="s">
        <v>413</v>
      </c>
      <c r="M597" s="57">
        <v>44409</v>
      </c>
      <c r="N597" s="57">
        <v>44439</v>
      </c>
      <c r="O597" t="s">
        <v>209</v>
      </c>
      <c r="P597">
        <v>1601010</v>
      </c>
      <c r="Q597" t="s">
        <v>465</v>
      </c>
      <c r="R597">
        <v>200301</v>
      </c>
      <c r="S597"/>
      <c r="T597" t="s">
        <v>467</v>
      </c>
      <c r="U597"/>
      <c r="V597" t="s">
        <v>64</v>
      </c>
      <c r="W597">
        <v>3</v>
      </c>
      <c r="X597" t="s">
        <v>625</v>
      </c>
      <c r="Y597" t="s">
        <v>644</v>
      </c>
      <c r="Z597" t="s">
        <v>645</v>
      </c>
      <c r="AA597" t="s">
        <v>68</v>
      </c>
      <c r="AB597" t="s">
        <v>69</v>
      </c>
      <c r="AC597" t="s">
        <v>70</v>
      </c>
      <c r="AD597">
        <v>10</v>
      </c>
      <c r="AE597" t="s">
        <v>646</v>
      </c>
      <c r="AF597">
        <v>34.270000000000003</v>
      </c>
      <c r="AG597">
        <v>102.81</v>
      </c>
      <c r="AH597">
        <v>1004731850</v>
      </c>
      <c r="AI597">
        <v>800100</v>
      </c>
      <c r="AJ597" t="s">
        <v>629</v>
      </c>
      <c r="AK597" t="s">
        <v>654</v>
      </c>
      <c r="AL597" t="s">
        <v>72</v>
      </c>
      <c r="AM597" t="s">
        <v>73</v>
      </c>
      <c r="AN597" s="1"/>
      <c r="AO597" s="59">
        <f t="shared" si="50"/>
        <v>8</v>
      </c>
      <c r="AP597" s="59" t="str">
        <f>VLOOKUP(AO597,Data!J:K,2,0)</f>
        <v>Augustus</v>
      </c>
      <c r="AQ597" s="59">
        <f t="shared" si="51"/>
        <v>3</v>
      </c>
      <c r="AR597" s="60">
        <f t="shared" si="52"/>
        <v>2021</v>
      </c>
      <c r="AS597" s="60" t="str">
        <f>VLOOKUP(AD597,Data!D:E,2,0)</f>
        <v>Afval/Restafval</v>
      </c>
      <c r="AT597" s="61">
        <f>IF(X597="TON",IF(OR(LEFT(Z597,2)="TO",LEFT(Y597,2)="HA",Y597="TV ALG TON",Y597="AFVALBEL-TON",Y597="TANKW1-TON"),0,W597*1000),IF(OR(X597="KG",X597="LTR"),IF(OR(LEFT(Y597,2)="R ",LEFT(Y597,2)="HA",LEFT(Y597,2)="VK",LEFT(Z597,2)="TO"),0,W597),IF(X597="M3",VLOOKUP(Z597,Data!A:B,2,0)*W597,IF(AND(OR(X597="KEER",X597="STUK"),OR(LEFT(Y597,2)="LE",LEFT(Y597,2)="EL",LEFT(Y597,2)="LV")),VLOOKUP(Z597,Data!A:B,2,0)*W597,IF(X597="MAAND",IF(LEFT(Z597,2)="AB",IF(OR(LEFT(Y597,3)="AB ",LEFT(Y597,3)="ABW"),0,VLOOKUP(Z597,Data!A:B,2,0)*W597*VLOOKUP(AJ597,Data!G:H,2,0)*((N597-M597+1)/30.4)),0),0)))))</f>
        <v>292.76644736842104</v>
      </c>
      <c r="AU597" s="62">
        <f t="shared" si="53"/>
        <v>102.81</v>
      </c>
      <c r="AV597" s="62">
        <f t="shared" si="54"/>
        <v>0</v>
      </c>
      <c r="AW597" s="47" t="str">
        <f>IFERROR(VLOOKUP(AS597,Data!M:S,2,0),"nee")</f>
        <v>ja</v>
      </c>
      <c r="AX597" s="63">
        <f>IF(facturen[[#This Row],[TNO gecertificeerd]]="nee",0,VLOOKUP(AS597,Data!M:S,3,0)*(AT597/1000))</f>
        <v>0</v>
      </c>
      <c r="AY597" s="63">
        <f>IF(facturen[[#This Row],[TNO gecertificeerd]]="nee",0,VLOOKUP(AS597,Data!M:S,4,0)*AT597)</f>
        <v>14.638322368421052</v>
      </c>
      <c r="AZ597" s="63">
        <f>IF(facturen[[#This Row],[TNO gecertificeerd]]="nee",0,VLOOKUP(AS597,Data!M:S,5,0)*AT597)</f>
        <v>105.39592105263156</v>
      </c>
      <c r="BA597" s="63">
        <f>IF(facturen[[#This Row],[TNO gecertificeerd]]="nee",0,VLOOKUP(AS597,Data!M:S,6,0)*AT597)</f>
        <v>108.32358552631578</v>
      </c>
      <c r="BB597" s="63">
        <f>IF(facturen[[#This Row],[TNO gecertificeerd]]="nee",0,VLOOKUP(AS597,Data!M:S,7,0)*AT597)</f>
        <v>64.408618421052623</v>
      </c>
    </row>
    <row r="598" spans="1:54" x14ac:dyDescent="0.2">
      <c r="A598">
        <v>474431</v>
      </c>
      <c r="B598">
        <v>474500</v>
      </c>
      <c r="C598" t="s">
        <v>205</v>
      </c>
      <c r="D598" t="s">
        <v>257</v>
      </c>
      <c r="E598" t="s">
        <v>56</v>
      </c>
      <c r="F598">
        <v>1</v>
      </c>
      <c r="G598" t="s">
        <v>205</v>
      </c>
      <c r="H598" t="s">
        <v>206</v>
      </c>
      <c r="I598" t="s">
        <v>207</v>
      </c>
      <c r="J598" t="s">
        <v>59</v>
      </c>
      <c r="K598" t="s">
        <v>445</v>
      </c>
      <c r="L598" t="s">
        <v>413</v>
      </c>
      <c r="M598" s="57">
        <v>44440</v>
      </c>
      <c r="N598" s="57">
        <v>44469</v>
      </c>
      <c r="O598" t="s">
        <v>209</v>
      </c>
      <c r="P598">
        <v>1601010</v>
      </c>
      <c r="Q598" t="s">
        <v>465</v>
      </c>
      <c r="R598">
        <v>200301</v>
      </c>
      <c r="S598"/>
      <c r="T598" t="s">
        <v>467</v>
      </c>
      <c r="U598"/>
      <c r="V598" t="s">
        <v>64</v>
      </c>
      <c r="W598">
        <v>3</v>
      </c>
      <c r="X598" t="s">
        <v>625</v>
      </c>
      <c r="Y598" t="s">
        <v>644</v>
      </c>
      <c r="Z598" t="s">
        <v>645</v>
      </c>
      <c r="AA598" t="s">
        <v>68</v>
      </c>
      <c r="AB598" t="s">
        <v>69</v>
      </c>
      <c r="AC598" t="s">
        <v>70</v>
      </c>
      <c r="AD598">
        <v>10</v>
      </c>
      <c r="AE598" t="s">
        <v>646</v>
      </c>
      <c r="AF598">
        <v>34.270000000000003</v>
      </c>
      <c r="AG598">
        <v>102.81</v>
      </c>
      <c r="AH598">
        <v>1004806489</v>
      </c>
      <c r="AI598">
        <v>800100</v>
      </c>
      <c r="AJ598" t="s">
        <v>629</v>
      </c>
      <c r="AK598" t="s">
        <v>655</v>
      </c>
      <c r="AL598" t="s">
        <v>72</v>
      </c>
      <c r="AM598" t="s">
        <v>73</v>
      </c>
      <c r="AN598" s="1"/>
      <c r="AO598" s="59">
        <f t="shared" si="50"/>
        <v>9</v>
      </c>
      <c r="AP598" s="59" t="str">
        <f>VLOOKUP(AO598,Data!J:K,2,0)</f>
        <v>September</v>
      </c>
      <c r="AQ598" s="59">
        <f t="shared" si="51"/>
        <v>3</v>
      </c>
      <c r="AR598" s="60">
        <f t="shared" si="52"/>
        <v>2021</v>
      </c>
      <c r="AS598" s="60" t="str">
        <f>VLOOKUP(AD598,Data!D:E,2,0)</f>
        <v>Afval/Restafval</v>
      </c>
      <c r="AT598" s="61">
        <f>IF(X598="TON",IF(OR(LEFT(Z598,2)="TO",LEFT(Y598,2)="HA",Y598="TV ALG TON",Y598="AFVALBEL-TON",Y598="TANKW1-TON"),0,W598*1000),IF(OR(X598="KG",X598="LTR"),IF(OR(LEFT(Y598,2)="R ",LEFT(Y598,2)="HA",LEFT(Y598,2)="VK",LEFT(Z598,2)="TO"),0,W598),IF(X598="M3",VLOOKUP(Z598,Data!A:B,2,0)*W598,IF(AND(OR(X598="KEER",X598="STUK"),OR(LEFT(Y598,2)="LE",LEFT(Y598,2)="EL",LEFT(Y598,2)="LV")),VLOOKUP(Z598,Data!A:B,2,0)*W598,IF(X598="MAAND",IF(LEFT(Z598,2)="AB",IF(OR(LEFT(Y598,3)="AB ",LEFT(Y598,3)="ABW"),0,VLOOKUP(Z598,Data!A:B,2,0)*W598*VLOOKUP(AJ598,Data!G:H,2,0)*((N598-M598+1)/30.4)),0),0)))))</f>
        <v>283.3223684210526</v>
      </c>
      <c r="AU598" s="62">
        <f t="shared" si="53"/>
        <v>102.81</v>
      </c>
      <c r="AV598" s="62">
        <f t="shared" si="54"/>
        <v>0</v>
      </c>
      <c r="AW598" s="47" t="str">
        <f>IFERROR(VLOOKUP(AS598,Data!M:S,2,0),"nee")</f>
        <v>ja</v>
      </c>
      <c r="AX598" s="63">
        <f>IF(facturen[[#This Row],[TNO gecertificeerd]]="nee",0,VLOOKUP(AS598,Data!M:S,3,0)*(AT598/1000))</f>
        <v>0</v>
      </c>
      <c r="AY598" s="63">
        <f>IF(facturen[[#This Row],[TNO gecertificeerd]]="nee",0,VLOOKUP(AS598,Data!M:S,4,0)*AT598)</f>
        <v>14.16611842105263</v>
      </c>
      <c r="AZ598" s="63">
        <f>IF(facturen[[#This Row],[TNO gecertificeerd]]="nee",0,VLOOKUP(AS598,Data!M:S,5,0)*AT598)</f>
        <v>101.99605263157893</v>
      </c>
      <c r="BA598" s="63">
        <f>IF(facturen[[#This Row],[TNO gecertificeerd]]="nee",0,VLOOKUP(AS598,Data!M:S,6,0)*AT598)</f>
        <v>104.82927631578946</v>
      </c>
      <c r="BB598" s="63">
        <f>IF(facturen[[#This Row],[TNO gecertificeerd]]="nee",0,VLOOKUP(AS598,Data!M:S,7,0)*AT598)</f>
        <v>62.330921052631574</v>
      </c>
    </row>
    <row r="599" spans="1:54" x14ac:dyDescent="0.2">
      <c r="A599">
        <v>474431</v>
      </c>
      <c r="B599">
        <v>474500</v>
      </c>
      <c r="C599" t="s">
        <v>205</v>
      </c>
      <c r="D599" t="s">
        <v>257</v>
      </c>
      <c r="E599" t="s">
        <v>56</v>
      </c>
      <c r="F599">
        <v>1</v>
      </c>
      <c r="G599" t="s">
        <v>205</v>
      </c>
      <c r="H599" t="s">
        <v>206</v>
      </c>
      <c r="I599" t="s">
        <v>207</v>
      </c>
      <c r="J599" t="s">
        <v>59</v>
      </c>
      <c r="K599" t="s">
        <v>445</v>
      </c>
      <c r="L599" t="s">
        <v>413</v>
      </c>
      <c r="M599" s="57">
        <v>44470</v>
      </c>
      <c r="N599" s="57">
        <v>44500</v>
      </c>
      <c r="O599" t="s">
        <v>209</v>
      </c>
      <c r="P599">
        <v>1601010</v>
      </c>
      <c r="Q599" t="s">
        <v>465</v>
      </c>
      <c r="R599">
        <v>200301</v>
      </c>
      <c r="S599"/>
      <c r="T599" t="s">
        <v>467</v>
      </c>
      <c r="U599"/>
      <c r="V599" t="s">
        <v>64</v>
      </c>
      <c r="W599">
        <v>3</v>
      </c>
      <c r="X599" t="s">
        <v>625</v>
      </c>
      <c r="Y599" t="s">
        <v>644</v>
      </c>
      <c r="Z599" t="s">
        <v>645</v>
      </c>
      <c r="AA599" t="s">
        <v>68</v>
      </c>
      <c r="AB599" t="s">
        <v>69</v>
      </c>
      <c r="AC599" t="s">
        <v>70</v>
      </c>
      <c r="AD599">
        <v>10</v>
      </c>
      <c r="AE599" t="s">
        <v>646</v>
      </c>
      <c r="AF599">
        <v>34.270000000000003</v>
      </c>
      <c r="AG599">
        <v>102.81</v>
      </c>
      <c r="AH599">
        <v>1004921702</v>
      </c>
      <c r="AI599">
        <v>800100</v>
      </c>
      <c r="AJ599" t="s">
        <v>629</v>
      </c>
      <c r="AK599" t="s">
        <v>656</v>
      </c>
      <c r="AL599" t="s">
        <v>72</v>
      </c>
      <c r="AM599" t="s">
        <v>73</v>
      </c>
      <c r="AN599" s="1"/>
      <c r="AO599" s="59">
        <f t="shared" si="50"/>
        <v>10</v>
      </c>
      <c r="AP599" s="59" t="str">
        <f>VLOOKUP(AO599,Data!J:K,2,0)</f>
        <v>Oktober</v>
      </c>
      <c r="AQ599" s="59">
        <f t="shared" si="51"/>
        <v>4</v>
      </c>
      <c r="AR599" s="60">
        <f t="shared" si="52"/>
        <v>2021</v>
      </c>
      <c r="AS599" s="60" t="str">
        <f>VLOOKUP(AD599,Data!D:E,2,0)</f>
        <v>Afval/Restafval</v>
      </c>
      <c r="AT599" s="61">
        <f>IF(X599="TON",IF(OR(LEFT(Z599,2)="TO",LEFT(Y599,2)="HA",Y599="TV ALG TON",Y599="AFVALBEL-TON",Y599="TANKW1-TON"),0,W599*1000),IF(OR(X599="KG",X599="LTR"),IF(OR(LEFT(Y599,2)="R ",LEFT(Y599,2)="HA",LEFT(Y599,2)="VK",LEFT(Z599,2)="TO"),0,W599),IF(X599="M3",VLOOKUP(Z599,Data!A:B,2,0)*W599,IF(AND(OR(X599="KEER",X599="STUK"),OR(LEFT(Y599,2)="LE",LEFT(Y599,2)="EL",LEFT(Y599,2)="LV")),VLOOKUP(Z599,Data!A:B,2,0)*W599,IF(X599="MAAND",IF(LEFT(Z599,2)="AB",IF(OR(LEFT(Y599,3)="AB ",LEFT(Y599,3)="ABW"),0,VLOOKUP(Z599,Data!A:B,2,0)*W599*VLOOKUP(AJ599,Data!G:H,2,0)*((N599-M599+1)/30.4)),0),0)))))</f>
        <v>292.76644736842104</v>
      </c>
      <c r="AU599" s="62">
        <f t="shared" si="53"/>
        <v>102.81</v>
      </c>
      <c r="AV599" s="62">
        <f t="shared" si="54"/>
        <v>0</v>
      </c>
      <c r="AW599" s="47" t="str">
        <f>IFERROR(VLOOKUP(AS599,Data!M:S,2,0),"nee")</f>
        <v>ja</v>
      </c>
      <c r="AX599" s="63">
        <f>IF(facturen[[#This Row],[TNO gecertificeerd]]="nee",0,VLOOKUP(AS599,Data!M:S,3,0)*(AT599/1000))</f>
        <v>0</v>
      </c>
      <c r="AY599" s="63">
        <f>IF(facturen[[#This Row],[TNO gecertificeerd]]="nee",0,VLOOKUP(AS599,Data!M:S,4,0)*AT599)</f>
        <v>14.638322368421052</v>
      </c>
      <c r="AZ599" s="63">
        <f>IF(facturen[[#This Row],[TNO gecertificeerd]]="nee",0,VLOOKUP(AS599,Data!M:S,5,0)*AT599)</f>
        <v>105.39592105263156</v>
      </c>
      <c r="BA599" s="63">
        <f>IF(facturen[[#This Row],[TNO gecertificeerd]]="nee",0,VLOOKUP(AS599,Data!M:S,6,0)*AT599)</f>
        <v>108.32358552631578</v>
      </c>
      <c r="BB599" s="63">
        <f>IF(facturen[[#This Row],[TNO gecertificeerd]]="nee",0,VLOOKUP(AS599,Data!M:S,7,0)*AT599)</f>
        <v>64.408618421052623</v>
      </c>
    </row>
    <row r="600" spans="1:54" x14ac:dyDescent="0.2">
      <c r="A600">
        <v>474431</v>
      </c>
      <c r="B600">
        <v>474500</v>
      </c>
      <c r="C600" t="s">
        <v>205</v>
      </c>
      <c r="D600" t="s">
        <v>257</v>
      </c>
      <c r="E600" t="s">
        <v>56</v>
      </c>
      <c r="F600">
        <v>1</v>
      </c>
      <c r="G600" t="s">
        <v>205</v>
      </c>
      <c r="H600" t="s">
        <v>206</v>
      </c>
      <c r="I600" t="s">
        <v>207</v>
      </c>
      <c r="J600" t="s">
        <v>59</v>
      </c>
      <c r="K600" t="s">
        <v>445</v>
      </c>
      <c r="L600" t="s">
        <v>413</v>
      </c>
      <c r="M600" s="57">
        <v>44501</v>
      </c>
      <c r="N600" s="57">
        <v>44530</v>
      </c>
      <c r="O600" t="s">
        <v>209</v>
      </c>
      <c r="P600">
        <v>1601010</v>
      </c>
      <c r="Q600" t="s">
        <v>465</v>
      </c>
      <c r="R600">
        <v>200301</v>
      </c>
      <c r="S600"/>
      <c r="T600" t="s">
        <v>467</v>
      </c>
      <c r="U600"/>
      <c r="V600" t="s">
        <v>64</v>
      </c>
      <c r="W600">
        <v>3</v>
      </c>
      <c r="X600" t="s">
        <v>625</v>
      </c>
      <c r="Y600" t="s">
        <v>644</v>
      </c>
      <c r="Z600" t="s">
        <v>645</v>
      </c>
      <c r="AA600" t="s">
        <v>68</v>
      </c>
      <c r="AB600" t="s">
        <v>69</v>
      </c>
      <c r="AC600" t="s">
        <v>70</v>
      </c>
      <c r="AD600">
        <v>10</v>
      </c>
      <c r="AE600" t="s">
        <v>646</v>
      </c>
      <c r="AF600">
        <v>34.270000000000003</v>
      </c>
      <c r="AG600">
        <v>102.81</v>
      </c>
      <c r="AH600">
        <v>1005004563</v>
      </c>
      <c r="AI600">
        <v>800100</v>
      </c>
      <c r="AJ600" t="s">
        <v>629</v>
      </c>
      <c r="AK600" t="s">
        <v>657</v>
      </c>
      <c r="AL600" t="s">
        <v>72</v>
      </c>
      <c r="AM600" t="s">
        <v>73</v>
      </c>
      <c r="AN600" s="1"/>
      <c r="AO600" s="59">
        <f t="shared" si="50"/>
        <v>11</v>
      </c>
      <c r="AP600" s="59" t="str">
        <f>VLOOKUP(AO600,Data!J:K,2,0)</f>
        <v>November</v>
      </c>
      <c r="AQ600" s="59">
        <f t="shared" si="51"/>
        <v>4</v>
      </c>
      <c r="AR600" s="60">
        <f t="shared" si="52"/>
        <v>2021</v>
      </c>
      <c r="AS600" s="60" t="str">
        <f>VLOOKUP(AD600,Data!D:E,2,0)</f>
        <v>Afval/Restafval</v>
      </c>
      <c r="AT600" s="61">
        <f>IF(X600="TON",IF(OR(LEFT(Z600,2)="TO",LEFT(Y600,2)="HA",Y600="TV ALG TON",Y600="AFVALBEL-TON",Y600="TANKW1-TON"),0,W600*1000),IF(OR(X600="KG",X600="LTR"),IF(OR(LEFT(Y600,2)="R ",LEFT(Y600,2)="HA",LEFT(Y600,2)="VK",LEFT(Z600,2)="TO"),0,W600),IF(X600="M3",VLOOKUP(Z600,Data!A:B,2,0)*W600,IF(AND(OR(X600="KEER",X600="STUK"),OR(LEFT(Y600,2)="LE",LEFT(Y600,2)="EL",LEFT(Y600,2)="LV")),VLOOKUP(Z600,Data!A:B,2,0)*W600,IF(X600="MAAND",IF(LEFT(Z600,2)="AB",IF(OR(LEFT(Y600,3)="AB ",LEFT(Y600,3)="ABW"),0,VLOOKUP(Z600,Data!A:B,2,0)*W600*VLOOKUP(AJ600,Data!G:H,2,0)*((N600-M600+1)/30.4)),0),0)))))</f>
        <v>283.3223684210526</v>
      </c>
      <c r="AU600" s="62">
        <f t="shared" si="53"/>
        <v>102.81</v>
      </c>
      <c r="AV600" s="62">
        <f t="shared" si="54"/>
        <v>0</v>
      </c>
      <c r="AW600" s="47" t="str">
        <f>IFERROR(VLOOKUP(AS600,Data!M:S,2,0),"nee")</f>
        <v>ja</v>
      </c>
      <c r="AX600" s="63">
        <f>IF(facturen[[#This Row],[TNO gecertificeerd]]="nee",0,VLOOKUP(AS600,Data!M:S,3,0)*(AT600/1000))</f>
        <v>0</v>
      </c>
      <c r="AY600" s="63">
        <f>IF(facturen[[#This Row],[TNO gecertificeerd]]="nee",0,VLOOKUP(AS600,Data!M:S,4,0)*AT600)</f>
        <v>14.16611842105263</v>
      </c>
      <c r="AZ600" s="63">
        <f>IF(facturen[[#This Row],[TNO gecertificeerd]]="nee",0,VLOOKUP(AS600,Data!M:S,5,0)*AT600)</f>
        <v>101.99605263157893</v>
      </c>
      <c r="BA600" s="63">
        <f>IF(facturen[[#This Row],[TNO gecertificeerd]]="nee",0,VLOOKUP(AS600,Data!M:S,6,0)*AT600)</f>
        <v>104.82927631578946</v>
      </c>
      <c r="BB600" s="63">
        <f>IF(facturen[[#This Row],[TNO gecertificeerd]]="nee",0,VLOOKUP(AS600,Data!M:S,7,0)*AT600)</f>
        <v>62.330921052631574</v>
      </c>
    </row>
    <row r="601" spans="1:54" x14ac:dyDescent="0.2">
      <c r="A601">
        <v>474431</v>
      </c>
      <c r="B601">
        <v>474500</v>
      </c>
      <c r="C601" t="s">
        <v>205</v>
      </c>
      <c r="D601" t="s">
        <v>257</v>
      </c>
      <c r="E601" t="s">
        <v>56</v>
      </c>
      <c r="F601">
        <v>1</v>
      </c>
      <c r="G601" t="s">
        <v>205</v>
      </c>
      <c r="H601" t="s">
        <v>206</v>
      </c>
      <c r="I601" t="s">
        <v>207</v>
      </c>
      <c r="J601" t="s">
        <v>59</v>
      </c>
      <c r="K601" t="s">
        <v>445</v>
      </c>
      <c r="L601" t="s">
        <v>413</v>
      </c>
      <c r="M601" s="57">
        <v>44531</v>
      </c>
      <c r="N601" s="57">
        <v>44561</v>
      </c>
      <c r="O601" t="s">
        <v>209</v>
      </c>
      <c r="P601">
        <v>1601010</v>
      </c>
      <c r="Q601" t="s">
        <v>465</v>
      </c>
      <c r="R601">
        <v>200301</v>
      </c>
      <c r="S601"/>
      <c r="T601" t="s">
        <v>467</v>
      </c>
      <c r="U601"/>
      <c r="V601" t="s">
        <v>64</v>
      </c>
      <c r="W601">
        <v>3</v>
      </c>
      <c r="X601" t="s">
        <v>625</v>
      </c>
      <c r="Y601" t="s">
        <v>644</v>
      </c>
      <c r="Z601" t="s">
        <v>645</v>
      </c>
      <c r="AA601" t="s">
        <v>68</v>
      </c>
      <c r="AB601" t="s">
        <v>69</v>
      </c>
      <c r="AC601" t="s">
        <v>70</v>
      </c>
      <c r="AD601">
        <v>10</v>
      </c>
      <c r="AE601" t="s">
        <v>646</v>
      </c>
      <c r="AF601">
        <v>34.270000000000003</v>
      </c>
      <c r="AG601">
        <v>102.81</v>
      </c>
      <c r="AH601">
        <v>1005092394</v>
      </c>
      <c r="AI601">
        <v>800100</v>
      </c>
      <c r="AJ601" t="s">
        <v>629</v>
      </c>
      <c r="AK601" t="s">
        <v>743</v>
      </c>
      <c r="AL601" t="s">
        <v>72</v>
      </c>
      <c r="AM601" t="s">
        <v>73</v>
      </c>
      <c r="AN601" s="1"/>
      <c r="AO601" s="59">
        <f t="shared" si="50"/>
        <v>12</v>
      </c>
      <c r="AP601" s="59" t="str">
        <f>VLOOKUP(AO601,Data!J:K,2,0)</f>
        <v>December</v>
      </c>
      <c r="AQ601" s="59">
        <f t="shared" si="51"/>
        <v>4</v>
      </c>
      <c r="AR601" s="60">
        <f t="shared" si="52"/>
        <v>2021</v>
      </c>
      <c r="AS601" s="60" t="str">
        <f>VLOOKUP(AD601,Data!D:E,2,0)</f>
        <v>Afval/Restafval</v>
      </c>
      <c r="AT601" s="61">
        <f>IF(X601="TON",IF(OR(LEFT(Z601,2)="TO",LEFT(Y601,2)="HA",Y601="TV ALG TON",Y601="AFVALBEL-TON",Y601="TANKW1-TON"),0,W601*1000),IF(OR(X601="KG",X601="LTR"),IF(OR(LEFT(Y601,2)="R ",LEFT(Y601,2)="HA",LEFT(Y601,2)="VK",LEFT(Z601,2)="TO"),0,W601),IF(X601="M3",VLOOKUP(Z601,Data!A:B,2,0)*W601,IF(AND(OR(X601="KEER",X601="STUK"),OR(LEFT(Y601,2)="LE",LEFT(Y601,2)="EL",LEFT(Y601,2)="LV")),VLOOKUP(Z601,Data!A:B,2,0)*W601,IF(X601="MAAND",IF(LEFT(Z601,2)="AB",IF(OR(LEFT(Y601,3)="AB ",LEFT(Y601,3)="ABW"),0,VLOOKUP(Z601,Data!A:B,2,0)*W601*VLOOKUP(AJ601,Data!G:H,2,0)*((N601-M601+1)/30.4)),0),0)))))</f>
        <v>292.76644736842104</v>
      </c>
      <c r="AU601" s="62">
        <f t="shared" si="53"/>
        <v>102.81</v>
      </c>
      <c r="AV601" s="62">
        <f t="shared" si="54"/>
        <v>0</v>
      </c>
      <c r="AW601" s="47" t="str">
        <f>IFERROR(VLOOKUP(AS601,Data!M:S,2,0),"nee")</f>
        <v>ja</v>
      </c>
      <c r="AX601" s="63">
        <f>IF(facturen[[#This Row],[TNO gecertificeerd]]="nee",0,VLOOKUP(AS601,Data!M:S,3,0)*(AT601/1000))</f>
        <v>0</v>
      </c>
      <c r="AY601" s="63">
        <f>IF(facturen[[#This Row],[TNO gecertificeerd]]="nee",0,VLOOKUP(AS601,Data!M:S,4,0)*AT601)</f>
        <v>14.638322368421052</v>
      </c>
      <c r="AZ601" s="63">
        <f>IF(facturen[[#This Row],[TNO gecertificeerd]]="nee",0,VLOOKUP(AS601,Data!M:S,5,0)*AT601)</f>
        <v>105.39592105263156</v>
      </c>
      <c r="BA601" s="63">
        <f>IF(facturen[[#This Row],[TNO gecertificeerd]]="nee",0,VLOOKUP(AS601,Data!M:S,6,0)*AT601)</f>
        <v>108.32358552631578</v>
      </c>
      <c r="BB601" s="63">
        <f>IF(facturen[[#This Row],[TNO gecertificeerd]]="nee",0,VLOOKUP(AS601,Data!M:S,7,0)*AT601)</f>
        <v>64.408618421052623</v>
      </c>
    </row>
    <row r="602" spans="1:54" x14ac:dyDescent="0.2">
      <c r="A602">
        <v>474431</v>
      </c>
      <c r="B602">
        <v>474500</v>
      </c>
      <c r="C602" t="s">
        <v>205</v>
      </c>
      <c r="D602" t="s">
        <v>257</v>
      </c>
      <c r="E602" t="s">
        <v>56</v>
      </c>
      <c r="F602">
        <v>1</v>
      </c>
      <c r="G602" t="s">
        <v>205</v>
      </c>
      <c r="H602" t="s">
        <v>206</v>
      </c>
      <c r="I602" t="s">
        <v>207</v>
      </c>
      <c r="J602" t="s">
        <v>59</v>
      </c>
      <c r="K602" t="s">
        <v>445</v>
      </c>
      <c r="L602" t="s">
        <v>413</v>
      </c>
      <c r="M602" s="57">
        <v>44166</v>
      </c>
      <c r="N602" s="57">
        <v>44196</v>
      </c>
      <c r="O602" t="s">
        <v>209</v>
      </c>
      <c r="P602">
        <v>101100</v>
      </c>
      <c r="Q602" t="s">
        <v>303</v>
      </c>
      <c r="R602">
        <v>200301</v>
      </c>
      <c r="S602"/>
      <c r="T602" t="s">
        <v>304</v>
      </c>
      <c r="U602"/>
      <c r="V602" t="s">
        <v>64</v>
      </c>
      <c r="W602">
        <v>3</v>
      </c>
      <c r="X602" t="s">
        <v>625</v>
      </c>
      <c r="Y602" t="s">
        <v>644</v>
      </c>
      <c r="Z602" t="s">
        <v>645</v>
      </c>
      <c r="AA602" t="s">
        <v>68</v>
      </c>
      <c r="AB602" t="s">
        <v>69</v>
      </c>
      <c r="AC602" t="s">
        <v>70</v>
      </c>
      <c r="AD602">
        <v>10</v>
      </c>
      <c r="AE602" t="s">
        <v>646</v>
      </c>
      <c r="AF602">
        <v>34.270000000000003</v>
      </c>
      <c r="AG602">
        <v>102.81</v>
      </c>
      <c r="AH602">
        <v>1004194254</v>
      </c>
      <c r="AI602">
        <v>800100</v>
      </c>
      <c r="AJ602" t="s">
        <v>629</v>
      </c>
      <c r="AK602" t="s">
        <v>662</v>
      </c>
      <c r="AL602" t="s">
        <v>72</v>
      </c>
      <c r="AM602" t="s">
        <v>73</v>
      </c>
      <c r="AN602" s="1"/>
      <c r="AO602" s="59">
        <f t="shared" si="50"/>
        <v>12</v>
      </c>
      <c r="AP602" s="59" t="str">
        <f>VLOOKUP(AO602,Data!J:K,2,0)</f>
        <v>December</v>
      </c>
      <c r="AQ602" s="59">
        <f t="shared" si="51"/>
        <v>4</v>
      </c>
      <c r="AR602" s="60">
        <f t="shared" si="52"/>
        <v>2020</v>
      </c>
      <c r="AS602" s="60" t="str">
        <f>VLOOKUP(AD602,Data!D:E,2,0)</f>
        <v>Afval/Restafval</v>
      </c>
      <c r="AT602" s="61">
        <f>IF(X602="TON",IF(OR(LEFT(Z602,2)="TO",LEFT(Y602,2)="HA",Y602="TV ALG TON",Y602="AFVALBEL-TON",Y602="TANKW1-TON"),0,W602*1000),IF(OR(X602="KG",X602="LTR"),IF(OR(LEFT(Y602,2)="R ",LEFT(Y602,2)="HA",LEFT(Y602,2)="VK",LEFT(Z602,2)="TO"),0,W602),IF(X602="M3",VLOOKUP(Z602,Data!A:B,2,0)*W602,IF(AND(OR(X602="KEER",X602="STUK"),OR(LEFT(Y602,2)="LE",LEFT(Y602,2)="EL",LEFT(Y602,2)="LV")),VLOOKUP(Z602,Data!A:B,2,0)*W602,IF(X602="MAAND",IF(LEFT(Z602,2)="AB",IF(OR(LEFT(Y602,3)="AB ",LEFT(Y602,3)="ABW"),0,VLOOKUP(Z602,Data!A:B,2,0)*W602*VLOOKUP(AJ602,Data!G:H,2,0)*((N602-M602+1)/30.4)),0),0)))))</f>
        <v>292.76644736842104</v>
      </c>
      <c r="AU602" s="62">
        <f t="shared" si="53"/>
        <v>102.81</v>
      </c>
      <c r="AV602" s="62">
        <f t="shared" si="54"/>
        <v>0</v>
      </c>
      <c r="AW602" s="47" t="str">
        <f>IFERROR(VLOOKUP(AS602,Data!M:S,2,0),"nee")</f>
        <v>ja</v>
      </c>
      <c r="AX602" s="63">
        <f>IF(facturen[[#This Row],[TNO gecertificeerd]]="nee",0,VLOOKUP(AS602,Data!M:S,3,0)*(AT602/1000))</f>
        <v>0</v>
      </c>
      <c r="AY602" s="63">
        <f>IF(facturen[[#This Row],[TNO gecertificeerd]]="nee",0,VLOOKUP(AS602,Data!M:S,4,0)*AT602)</f>
        <v>14.638322368421052</v>
      </c>
      <c r="AZ602" s="63">
        <f>IF(facturen[[#This Row],[TNO gecertificeerd]]="nee",0,VLOOKUP(AS602,Data!M:S,5,0)*AT602)</f>
        <v>105.39592105263156</v>
      </c>
      <c r="BA602" s="63">
        <f>IF(facturen[[#This Row],[TNO gecertificeerd]]="nee",0,VLOOKUP(AS602,Data!M:S,6,0)*AT602)</f>
        <v>108.32358552631578</v>
      </c>
      <c r="BB602" s="63">
        <f>IF(facturen[[#This Row],[TNO gecertificeerd]]="nee",0,VLOOKUP(AS602,Data!M:S,7,0)*AT602)</f>
        <v>64.408618421052623</v>
      </c>
    </row>
    <row r="603" spans="1:54" x14ac:dyDescent="0.2">
      <c r="A603">
        <v>474431</v>
      </c>
      <c r="B603">
        <v>474443</v>
      </c>
      <c r="C603" t="s">
        <v>98</v>
      </c>
      <c r="D603" t="s">
        <v>194</v>
      </c>
      <c r="E603" t="s">
        <v>195</v>
      </c>
      <c r="F603">
        <v>1</v>
      </c>
      <c r="G603" t="s">
        <v>98</v>
      </c>
      <c r="H603" t="s">
        <v>99</v>
      </c>
      <c r="I603" t="s">
        <v>100</v>
      </c>
      <c r="J603" t="s">
        <v>59</v>
      </c>
      <c r="K603" t="s">
        <v>211</v>
      </c>
      <c r="L603" t="s">
        <v>816</v>
      </c>
      <c r="M603" s="57">
        <v>44396</v>
      </c>
      <c r="N603" s="57">
        <v>44408</v>
      </c>
      <c r="O603" t="s">
        <v>102</v>
      </c>
      <c r="P603"/>
      <c r="Q603"/>
      <c r="R603"/>
      <c r="S603"/>
      <c r="T603"/>
      <c r="U603"/>
      <c r="V603" t="s">
        <v>200</v>
      </c>
      <c r="W603">
        <v>1</v>
      </c>
      <c r="X603" t="s">
        <v>625</v>
      </c>
      <c r="Y603" t="s">
        <v>817</v>
      </c>
      <c r="Z603" t="s">
        <v>818</v>
      </c>
      <c r="AA603" t="s">
        <v>68</v>
      </c>
      <c r="AB603" t="s">
        <v>69</v>
      </c>
      <c r="AC603" t="s">
        <v>70</v>
      </c>
      <c r="AD603">
        <v>90</v>
      </c>
      <c r="AE603" t="s">
        <v>819</v>
      </c>
      <c r="AF603">
        <v>0.75</v>
      </c>
      <c r="AG603">
        <v>0.75</v>
      </c>
      <c r="AH603">
        <v>1004659075</v>
      </c>
      <c r="AI603">
        <v>800000</v>
      </c>
      <c r="AJ603"/>
      <c r="AK603"/>
      <c r="AL603" t="s">
        <v>72</v>
      </c>
      <c r="AM603" t="s">
        <v>73</v>
      </c>
      <c r="AN603" s="1"/>
      <c r="AO603" s="59">
        <f t="shared" si="50"/>
        <v>7</v>
      </c>
      <c r="AP603" s="59" t="str">
        <f>VLOOKUP(AO603,Data!J:K,2,0)</f>
        <v>Juli</v>
      </c>
      <c r="AQ603" s="59">
        <f t="shared" si="51"/>
        <v>3</v>
      </c>
      <c r="AR603" s="60">
        <f t="shared" si="52"/>
        <v>2021</v>
      </c>
      <c r="AS603" s="60" t="str">
        <f>VLOOKUP(AD603,Data!D:E,2,0)</f>
        <v>Swill</v>
      </c>
      <c r="AT603" s="61">
        <f>IF(X603="TON",IF(OR(LEFT(Z603,2)="TO",LEFT(Y603,2)="HA",Y603="TV ALG TON",Y603="AFVALBEL-TON",Y603="TANKW1-TON"),0,W603*1000),IF(OR(X603="KG",X603="LTR"),IF(OR(LEFT(Y603,2)="R ",LEFT(Y603,2)="HA",LEFT(Y603,2)="VK",LEFT(Z603,2)="TO"),0,W603),IF(X603="M3",VLOOKUP(Z603,Data!A:B,2,0)*W603,IF(AND(OR(X603="KEER",X603="STUK"),OR(LEFT(Y603,2)="LE",LEFT(Y603,2)="EL",LEFT(Y603,2)="LV")),VLOOKUP(Z603,Data!A:B,2,0)*W603,IF(X603="MAAND",IF(LEFT(Z603,2)="AB",IF(OR(LEFT(Y603,3)="AB ",LEFT(Y603,3)="ABW"),0,VLOOKUP(Z603,Data!A:B,2,0)*W603*VLOOKUP(AJ603,Data!G:H,2,0)*((N603-M603+1)/30.4)),0),0)))))</f>
        <v>0</v>
      </c>
      <c r="AU603" s="62">
        <f t="shared" si="53"/>
        <v>0.75</v>
      </c>
      <c r="AV603" s="62">
        <f t="shared" si="54"/>
        <v>0</v>
      </c>
      <c r="AW603" s="47" t="str">
        <f>IFERROR(VLOOKUP(AS603,Data!M:S,2,0),"nee")</f>
        <v>ja</v>
      </c>
      <c r="AX603" s="63">
        <f>IF(facturen[[#This Row],[TNO gecertificeerd]]="nee",0,VLOOKUP(AS603,Data!M:S,3,0)*(AT603/1000))</f>
        <v>0</v>
      </c>
      <c r="AY603" s="63">
        <f>IF(facturen[[#This Row],[TNO gecertificeerd]]="nee",0,VLOOKUP(AS603,Data!M:S,4,0)*AT603)</f>
        <v>0</v>
      </c>
      <c r="AZ603" s="63">
        <f>IF(facturen[[#This Row],[TNO gecertificeerd]]="nee",0,VLOOKUP(AS603,Data!M:S,5,0)*AT603)</f>
        <v>0</v>
      </c>
      <c r="BA603" s="63">
        <f>IF(facturen[[#This Row],[TNO gecertificeerd]]="nee",0,VLOOKUP(AS603,Data!M:S,6,0)*AT603)</f>
        <v>0</v>
      </c>
      <c r="BB603" s="63">
        <f>IF(facturen[[#This Row],[TNO gecertificeerd]]="nee",0,VLOOKUP(AS603,Data!M:S,7,0)*AT603)</f>
        <v>0</v>
      </c>
    </row>
    <row r="604" spans="1:54" x14ac:dyDescent="0.2">
      <c r="A604">
        <v>474431</v>
      </c>
      <c r="B604">
        <v>474443</v>
      </c>
      <c r="C604" t="s">
        <v>98</v>
      </c>
      <c r="D604" t="s">
        <v>194</v>
      </c>
      <c r="E604" t="s">
        <v>195</v>
      </c>
      <c r="F604">
        <v>1</v>
      </c>
      <c r="G604" t="s">
        <v>98</v>
      </c>
      <c r="H604" t="s">
        <v>99</v>
      </c>
      <c r="I604" t="s">
        <v>100</v>
      </c>
      <c r="J604" t="s">
        <v>59</v>
      </c>
      <c r="K604" t="s">
        <v>211</v>
      </c>
      <c r="L604" t="s">
        <v>816</v>
      </c>
      <c r="M604" s="57">
        <v>44409</v>
      </c>
      <c r="N604" s="57">
        <v>44439</v>
      </c>
      <c r="O604" t="s">
        <v>102</v>
      </c>
      <c r="P604"/>
      <c r="Q604"/>
      <c r="R604"/>
      <c r="S604"/>
      <c r="T604"/>
      <c r="U604"/>
      <c r="V604" t="s">
        <v>200</v>
      </c>
      <c r="W604">
        <v>1</v>
      </c>
      <c r="X604" t="s">
        <v>625</v>
      </c>
      <c r="Y604" t="s">
        <v>817</v>
      </c>
      <c r="Z604" t="s">
        <v>818</v>
      </c>
      <c r="AA604" t="s">
        <v>68</v>
      </c>
      <c r="AB604" t="s">
        <v>69</v>
      </c>
      <c r="AC604" t="s">
        <v>70</v>
      </c>
      <c r="AD604">
        <v>90</v>
      </c>
      <c r="AE604" t="s">
        <v>819</v>
      </c>
      <c r="AF604">
        <v>1.8</v>
      </c>
      <c r="AG604">
        <v>1.8</v>
      </c>
      <c r="AH604">
        <v>1004731850</v>
      </c>
      <c r="AI604">
        <v>800000</v>
      </c>
      <c r="AJ604"/>
      <c r="AK604"/>
      <c r="AL604" t="s">
        <v>72</v>
      </c>
      <c r="AM604" t="s">
        <v>73</v>
      </c>
      <c r="AN604" s="1"/>
      <c r="AO604" s="59">
        <f t="shared" si="50"/>
        <v>8</v>
      </c>
      <c r="AP604" s="59" t="str">
        <f>VLOOKUP(AO604,Data!J:K,2,0)</f>
        <v>Augustus</v>
      </c>
      <c r="AQ604" s="59">
        <f t="shared" si="51"/>
        <v>3</v>
      </c>
      <c r="AR604" s="60">
        <f t="shared" si="52"/>
        <v>2021</v>
      </c>
      <c r="AS604" s="60" t="str">
        <f>VLOOKUP(AD604,Data!D:E,2,0)</f>
        <v>Swill</v>
      </c>
      <c r="AT604" s="61">
        <f>IF(X604="TON",IF(OR(LEFT(Z604,2)="TO",LEFT(Y604,2)="HA",Y604="TV ALG TON",Y604="AFVALBEL-TON",Y604="TANKW1-TON"),0,W604*1000),IF(OR(X604="KG",X604="LTR"),IF(OR(LEFT(Y604,2)="R ",LEFT(Y604,2)="HA",LEFT(Y604,2)="VK",LEFT(Z604,2)="TO"),0,W604),IF(X604="M3",VLOOKUP(Z604,Data!A:B,2,0)*W604,IF(AND(OR(X604="KEER",X604="STUK"),OR(LEFT(Y604,2)="LE",LEFT(Y604,2)="EL",LEFT(Y604,2)="LV")),VLOOKUP(Z604,Data!A:B,2,0)*W604,IF(X604="MAAND",IF(LEFT(Z604,2)="AB",IF(OR(LEFT(Y604,3)="AB ",LEFT(Y604,3)="ABW"),0,VLOOKUP(Z604,Data!A:B,2,0)*W604*VLOOKUP(AJ604,Data!G:H,2,0)*((N604-M604+1)/30.4)),0),0)))))</f>
        <v>0</v>
      </c>
      <c r="AU604" s="62">
        <f t="shared" si="53"/>
        <v>1.8</v>
      </c>
      <c r="AV604" s="62">
        <f t="shared" si="54"/>
        <v>0</v>
      </c>
      <c r="AW604" s="47" t="str">
        <f>IFERROR(VLOOKUP(AS604,Data!M:S,2,0),"nee")</f>
        <v>ja</v>
      </c>
      <c r="AX604" s="63">
        <f>IF(facturen[[#This Row],[TNO gecertificeerd]]="nee",0,VLOOKUP(AS604,Data!M:S,3,0)*(AT604/1000))</f>
        <v>0</v>
      </c>
      <c r="AY604" s="63">
        <f>IF(facturen[[#This Row],[TNO gecertificeerd]]="nee",0,VLOOKUP(AS604,Data!M:S,4,0)*AT604)</f>
        <v>0</v>
      </c>
      <c r="AZ604" s="63">
        <f>IF(facturen[[#This Row],[TNO gecertificeerd]]="nee",0,VLOOKUP(AS604,Data!M:S,5,0)*AT604)</f>
        <v>0</v>
      </c>
      <c r="BA604" s="63">
        <f>IF(facturen[[#This Row],[TNO gecertificeerd]]="nee",0,VLOOKUP(AS604,Data!M:S,6,0)*AT604)</f>
        <v>0</v>
      </c>
      <c r="BB604" s="63">
        <f>IF(facturen[[#This Row],[TNO gecertificeerd]]="nee",0,VLOOKUP(AS604,Data!M:S,7,0)*AT604)</f>
        <v>0</v>
      </c>
    </row>
    <row r="605" spans="1:54" x14ac:dyDescent="0.2">
      <c r="A605">
        <v>474431</v>
      </c>
      <c r="B605">
        <v>474443</v>
      </c>
      <c r="C605" t="s">
        <v>98</v>
      </c>
      <c r="D605" t="s">
        <v>194</v>
      </c>
      <c r="E605" t="s">
        <v>195</v>
      </c>
      <c r="F605">
        <v>1</v>
      </c>
      <c r="G605" t="s">
        <v>98</v>
      </c>
      <c r="H605" t="s">
        <v>99</v>
      </c>
      <c r="I605" t="s">
        <v>100</v>
      </c>
      <c r="J605" t="s">
        <v>59</v>
      </c>
      <c r="K605" t="s">
        <v>211</v>
      </c>
      <c r="L605" t="s">
        <v>816</v>
      </c>
      <c r="M605" s="57">
        <v>44440</v>
      </c>
      <c r="N605" s="57">
        <v>44469</v>
      </c>
      <c r="O605" t="s">
        <v>102</v>
      </c>
      <c r="P605"/>
      <c r="Q605"/>
      <c r="R605"/>
      <c r="S605"/>
      <c r="T605"/>
      <c r="U605"/>
      <c r="V605" t="s">
        <v>200</v>
      </c>
      <c r="W605">
        <v>1</v>
      </c>
      <c r="X605" t="s">
        <v>625</v>
      </c>
      <c r="Y605" t="s">
        <v>817</v>
      </c>
      <c r="Z605" t="s">
        <v>818</v>
      </c>
      <c r="AA605" t="s">
        <v>68</v>
      </c>
      <c r="AB605" t="s">
        <v>69</v>
      </c>
      <c r="AC605" t="s">
        <v>70</v>
      </c>
      <c r="AD605">
        <v>90</v>
      </c>
      <c r="AE605" t="s">
        <v>819</v>
      </c>
      <c r="AF605">
        <v>1.8</v>
      </c>
      <c r="AG605">
        <v>1.8</v>
      </c>
      <c r="AH605">
        <v>1004806489</v>
      </c>
      <c r="AI605">
        <v>800000</v>
      </c>
      <c r="AJ605"/>
      <c r="AK605"/>
      <c r="AL605" t="s">
        <v>72</v>
      </c>
      <c r="AM605" t="s">
        <v>73</v>
      </c>
      <c r="AN605" s="1"/>
      <c r="AO605" s="59">
        <f t="shared" si="50"/>
        <v>9</v>
      </c>
      <c r="AP605" s="59" t="str">
        <f>VLOOKUP(AO605,Data!J:K,2,0)</f>
        <v>September</v>
      </c>
      <c r="AQ605" s="59">
        <f t="shared" si="51"/>
        <v>3</v>
      </c>
      <c r="AR605" s="60">
        <f t="shared" si="52"/>
        <v>2021</v>
      </c>
      <c r="AS605" s="60" t="str">
        <f>VLOOKUP(AD605,Data!D:E,2,0)</f>
        <v>Swill</v>
      </c>
      <c r="AT605" s="61">
        <f>IF(X605="TON",IF(OR(LEFT(Z605,2)="TO",LEFT(Y605,2)="HA",Y605="TV ALG TON",Y605="AFVALBEL-TON",Y605="TANKW1-TON"),0,W605*1000),IF(OR(X605="KG",X605="LTR"),IF(OR(LEFT(Y605,2)="R ",LEFT(Y605,2)="HA",LEFT(Y605,2)="VK",LEFT(Z605,2)="TO"),0,W605),IF(X605="M3",VLOOKUP(Z605,Data!A:B,2,0)*W605,IF(AND(OR(X605="KEER",X605="STUK"),OR(LEFT(Y605,2)="LE",LEFT(Y605,2)="EL",LEFT(Y605,2)="LV")),VLOOKUP(Z605,Data!A:B,2,0)*W605,IF(X605="MAAND",IF(LEFT(Z605,2)="AB",IF(OR(LEFT(Y605,3)="AB ",LEFT(Y605,3)="ABW"),0,VLOOKUP(Z605,Data!A:B,2,0)*W605*VLOOKUP(AJ605,Data!G:H,2,0)*((N605-M605+1)/30.4)),0),0)))))</f>
        <v>0</v>
      </c>
      <c r="AU605" s="62">
        <f t="shared" si="53"/>
        <v>1.8</v>
      </c>
      <c r="AV605" s="62">
        <f t="shared" si="54"/>
        <v>0</v>
      </c>
      <c r="AW605" s="47" t="str">
        <f>IFERROR(VLOOKUP(AS605,Data!M:S,2,0),"nee")</f>
        <v>ja</v>
      </c>
      <c r="AX605" s="63">
        <f>IF(facturen[[#This Row],[TNO gecertificeerd]]="nee",0,VLOOKUP(AS605,Data!M:S,3,0)*(AT605/1000))</f>
        <v>0</v>
      </c>
      <c r="AY605" s="63">
        <f>IF(facturen[[#This Row],[TNO gecertificeerd]]="nee",0,VLOOKUP(AS605,Data!M:S,4,0)*AT605)</f>
        <v>0</v>
      </c>
      <c r="AZ605" s="63">
        <f>IF(facturen[[#This Row],[TNO gecertificeerd]]="nee",0,VLOOKUP(AS605,Data!M:S,5,0)*AT605)</f>
        <v>0</v>
      </c>
      <c r="BA605" s="63">
        <f>IF(facturen[[#This Row],[TNO gecertificeerd]]="nee",0,VLOOKUP(AS605,Data!M:S,6,0)*AT605)</f>
        <v>0</v>
      </c>
      <c r="BB605" s="63">
        <f>IF(facturen[[#This Row],[TNO gecertificeerd]]="nee",0,VLOOKUP(AS605,Data!M:S,7,0)*AT605)</f>
        <v>0</v>
      </c>
    </row>
    <row r="606" spans="1:54" x14ac:dyDescent="0.2">
      <c r="A606">
        <v>474431</v>
      </c>
      <c r="B606">
        <v>474443</v>
      </c>
      <c r="C606" t="s">
        <v>98</v>
      </c>
      <c r="D606" t="s">
        <v>194</v>
      </c>
      <c r="E606" t="s">
        <v>195</v>
      </c>
      <c r="F606">
        <v>1</v>
      </c>
      <c r="G606" t="s">
        <v>98</v>
      </c>
      <c r="H606" t="s">
        <v>99</v>
      </c>
      <c r="I606" t="s">
        <v>100</v>
      </c>
      <c r="J606" t="s">
        <v>59</v>
      </c>
      <c r="K606" t="s">
        <v>211</v>
      </c>
      <c r="L606" t="s">
        <v>816</v>
      </c>
      <c r="M606" s="57">
        <v>44470</v>
      </c>
      <c r="N606" s="57">
        <v>44500</v>
      </c>
      <c r="O606" t="s">
        <v>102</v>
      </c>
      <c r="P606"/>
      <c r="Q606"/>
      <c r="R606"/>
      <c r="S606"/>
      <c r="T606"/>
      <c r="U606"/>
      <c r="V606" t="s">
        <v>200</v>
      </c>
      <c r="W606">
        <v>1</v>
      </c>
      <c r="X606" t="s">
        <v>625</v>
      </c>
      <c r="Y606" t="s">
        <v>817</v>
      </c>
      <c r="Z606" t="s">
        <v>818</v>
      </c>
      <c r="AA606" t="s">
        <v>68</v>
      </c>
      <c r="AB606" t="s">
        <v>69</v>
      </c>
      <c r="AC606" t="s">
        <v>70</v>
      </c>
      <c r="AD606">
        <v>90</v>
      </c>
      <c r="AE606" t="s">
        <v>819</v>
      </c>
      <c r="AF606">
        <v>1.8</v>
      </c>
      <c r="AG606">
        <v>1.8</v>
      </c>
      <c r="AH606">
        <v>1004921702</v>
      </c>
      <c r="AI606">
        <v>800000</v>
      </c>
      <c r="AJ606"/>
      <c r="AK606"/>
      <c r="AL606" t="s">
        <v>72</v>
      </c>
      <c r="AM606" t="s">
        <v>73</v>
      </c>
      <c r="AN606" s="1"/>
      <c r="AO606" s="59">
        <f t="shared" si="50"/>
        <v>10</v>
      </c>
      <c r="AP606" s="59" t="str">
        <f>VLOOKUP(AO606,Data!J:K,2,0)</f>
        <v>Oktober</v>
      </c>
      <c r="AQ606" s="59">
        <f t="shared" si="51"/>
        <v>4</v>
      </c>
      <c r="AR606" s="60">
        <f t="shared" si="52"/>
        <v>2021</v>
      </c>
      <c r="AS606" s="60" t="str">
        <f>VLOOKUP(AD606,Data!D:E,2,0)</f>
        <v>Swill</v>
      </c>
      <c r="AT606" s="61">
        <f>IF(X606="TON",IF(OR(LEFT(Z606,2)="TO",LEFT(Y606,2)="HA",Y606="TV ALG TON",Y606="AFVALBEL-TON",Y606="TANKW1-TON"),0,W606*1000),IF(OR(X606="KG",X606="LTR"),IF(OR(LEFT(Y606,2)="R ",LEFT(Y606,2)="HA",LEFT(Y606,2)="VK",LEFT(Z606,2)="TO"),0,W606),IF(X606="M3",VLOOKUP(Z606,Data!A:B,2,0)*W606,IF(AND(OR(X606="KEER",X606="STUK"),OR(LEFT(Y606,2)="LE",LEFT(Y606,2)="EL",LEFT(Y606,2)="LV")),VLOOKUP(Z606,Data!A:B,2,0)*W606,IF(X606="MAAND",IF(LEFT(Z606,2)="AB",IF(OR(LEFT(Y606,3)="AB ",LEFT(Y606,3)="ABW"),0,VLOOKUP(Z606,Data!A:B,2,0)*W606*VLOOKUP(AJ606,Data!G:H,2,0)*((N606-M606+1)/30.4)),0),0)))))</f>
        <v>0</v>
      </c>
      <c r="AU606" s="62">
        <f t="shared" si="53"/>
        <v>1.8</v>
      </c>
      <c r="AV606" s="62">
        <f t="shared" si="54"/>
        <v>0</v>
      </c>
      <c r="AW606" s="47" t="str">
        <f>IFERROR(VLOOKUP(AS606,Data!M:S,2,0),"nee")</f>
        <v>ja</v>
      </c>
      <c r="AX606" s="63">
        <f>IF(facturen[[#This Row],[TNO gecertificeerd]]="nee",0,VLOOKUP(AS606,Data!M:S,3,0)*(AT606/1000))</f>
        <v>0</v>
      </c>
      <c r="AY606" s="63">
        <f>IF(facturen[[#This Row],[TNO gecertificeerd]]="nee",0,VLOOKUP(AS606,Data!M:S,4,0)*AT606)</f>
        <v>0</v>
      </c>
      <c r="AZ606" s="63">
        <f>IF(facturen[[#This Row],[TNO gecertificeerd]]="nee",0,VLOOKUP(AS606,Data!M:S,5,0)*AT606)</f>
        <v>0</v>
      </c>
      <c r="BA606" s="63">
        <f>IF(facturen[[#This Row],[TNO gecertificeerd]]="nee",0,VLOOKUP(AS606,Data!M:S,6,0)*AT606)</f>
        <v>0</v>
      </c>
      <c r="BB606" s="63">
        <f>IF(facturen[[#This Row],[TNO gecertificeerd]]="nee",0,VLOOKUP(AS606,Data!M:S,7,0)*AT606)</f>
        <v>0</v>
      </c>
    </row>
    <row r="607" spans="1:54" x14ac:dyDescent="0.2">
      <c r="A607">
        <v>474431</v>
      </c>
      <c r="B607">
        <v>474443</v>
      </c>
      <c r="C607" t="s">
        <v>98</v>
      </c>
      <c r="D607" t="s">
        <v>194</v>
      </c>
      <c r="E607" t="s">
        <v>195</v>
      </c>
      <c r="F607">
        <v>1</v>
      </c>
      <c r="G607" t="s">
        <v>98</v>
      </c>
      <c r="H607" t="s">
        <v>99</v>
      </c>
      <c r="I607" t="s">
        <v>100</v>
      </c>
      <c r="J607" t="s">
        <v>59</v>
      </c>
      <c r="K607" t="s">
        <v>211</v>
      </c>
      <c r="L607" t="s">
        <v>816</v>
      </c>
      <c r="M607" s="57">
        <v>44501</v>
      </c>
      <c r="N607" s="57">
        <v>44530</v>
      </c>
      <c r="O607" t="s">
        <v>102</v>
      </c>
      <c r="P607"/>
      <c r="Q607"/>
      <c r="R607"/>
      <c r="S607"/>
      <c r="T607"/>
      <c r="U607"/>
      <c r="V607" t="s">
        <v>200</v>
      </c>
      <c r="W607">
        <v>1</v>
      </c>
      <c r="X607" t="s">
        <v>625</v>
      </c>
      <c r="Y607" t="s">
        <v>817</v>
      </c>
      <c r="Z607" t="s">
        <v>818</v>
      </c>
      <c r="AA607" t="s">
        <v>68</v>
      </c>
      <c r="AB607" t="s">
        <v>69</v>
      </c>
      <c r="AC607" t="s">
        <v>70</v>
      </c>
      <c r="AD607">
        <v>90</v>
      </c>
      <c r="AE607" t="s">
        <v>819</v>
      </c>
      <c r="AF607">
        <v>1.8</v>
      </c>
      <c r="AG607">
        <v>1.8</v>
      </c>
      <c r="AH607">
        <v>1005004563</v>
      </c>
      <c r="AI607">
        <v>800000</v>
      </c>
      <c r="AJ607"/>
      <c r="AK607"/>
      <c r="AL607" t="s">
        <v>72</v>
      </c>
      <c r="AM607" t="s">
        <v>73</v>
      </c>
      <c r="AN607" s="1"/>
      <c r="AO607" s="59">
        <f t="shared" si="50"/>
        <v>11</v>
      </c>
      <c r="AP607" s="59" t="str">
        <f>VLOOKUP(AO607,Data!J:K,2,0)</f>
        <v>November</v>
      </c>
      <c r="AQ607" s="59">
        <f t="shared" si="51"/>
        <v>4</v>
      </c>
      <c r="AR607" s="60">
        <f t="shared" si="52"/>
        <v>2021</v>
      </c>
      <c r="AS607" s="60" t="str">
        <f>VLOOKUP(AD607,Data!D:E,2,0)</f>
        <v>Swill</v>
      </c>
      <c r="AT607" s="61">
        <f>IF(X607="TON",IF(OR(LEFT(Z607,2)="TO",LEFT(Y607,2)="HA",Y607="TV ALG TON",Y607="AFVALBEL-TON",Y607="TANKW1-TON"),0,W607*1000),IF(OR(X607="KG",X607="LTR"),IF(OR(LEFT(Y607,2)="R ",LEFT(Y607,2)="HA",LEFT(Y607,2)="VK",LEFT(Z607,2)="TO"),0,W607),IF(X607="M3",VLOOKUP(Z607,Data!A:B,2,0)*W607,IF(AND(OR(X607="KEER",X607="STUK"),OR(LEFT(Y607,2)="LE",LEFT(Y607,2)="EL",LEFT(Y607,2)="LV")),VLOOKUP(Z607,Data!A:B,2,0)*W607,IF(X607="MAAND",IF(LEFT(Z607,2)="AB",IF(OR(LEFT(Y607,3)="AB ",LEFT(Y607,3)="ABW"),0,VLOOKUP(Z607,Data!A:B,2,0)*W607*VLOOKUP(AJ607,Data!G:H,2,0)*((N607-M607+1)/30.4)),0),0)))))</f>
        <v>0</v>
      </c>
      <c r="AU607" s="62">
        <f t="shared" si="53"/>
        <v>1.8</v>
      </c>
      <c r="AV607" s="62">
        <f t="shared" si="54"/>
        <v>0</v>
      </c>
      <c r="AW607" s="47" t="str">
        <f>IFERROR(VLOOKUP(AS607,Data!M:S,2,0),"nee")</f>
        <v>ja</v>
      </c>
      <c r="AX607" s="63">
        <f>IF(facturen[[#This Row],[TNO gecertificeerd]]="nee",0,VLOOKUP(AS607,Data!M:S,3,0)*(AT607/1000))</f>
        <v>0</v>
      </c>
      <c r="AY607" s="63">
        <f>IF(facturen[[#This Row],[TNO gecertificeerd]]="nee",0,VLOOKUP(AS607,Data!M:S,4,0)*AT607)</f>
        <v>0</v>
      </c>
      <c r="AZ607" s="63">
        <f>IF(facturen[[#This Row],[TNO gecertificeerd]]="nee",0,VLOOKUP(AS607,Data!M:S,5,0)*AT607)</f>
        <v>0</v>
      </c>
      <c r="BA607" s="63">
        <f>IF(facturen[[#This Row],[TNO gecertificeerd]]="nee",0,VLOOKUP(AS607,Data!M:S,6,0)*AT607)</f>
        <v>0</v>
      </c>
      <c r="BB607" s="63">
        <f>IF(facturen[[#This Row],[TNO gecertificeerd]]="nee",0,VLOOKUP(AS607,Data!M:S,7,0)*AT607)</f>
        <v>0</v>
      </c>
    </row>
    <row r="608" spans="1:54" x14ac:dyDescent="0.2">
      <c r="A608">
        <v>474431</v>
      </c>
      <c r="B608">
        <v>474443</v>
      </c>
      <c r="C608" t="s">
        <v>98</v>
      </c>
      <c r="D608" t="s">
        <v>194</v>
      </c>
      <c r="E608" t="s">
        <v>195</v>
      </c>
      <c r="F608">
        <v>1</v>
      </c>
      <c r="G608" t="s">
        <v>98</v>
      </c>
      <c r="H608" t="s">
        <v>99</v>
      </c>
      <c r="I608" t="s">
        <v>100</v>
      </c>
      <c r="J608" t="s">
        <v>59</v>
      </c>
      <c r="K608" t="s">
        <v>211</v>
      </c>
      <c r="L608" t="s">
        <v>816</v>
      </c>
      <c r="M608" s="57">
        <v>44531</v>
      </c>
      <c r="N608" s="57">
        <v>44561</v>
      </c>
      <c r="O608" t="s">
        <v>102</v>
      </c>
      <c r="P608"/>
      <c r="Q608"/>
      <c r="R608"/>
      <c r="S608"/>
      <c r="T608"/>
      <c r="U608"/>
      <c r="V608" t="s">
        <v>200</v>
      </c>
      <c r="W608">
        <v>1</v>
      </c>
      <c r="X608" t="s">
        <v>625</v>
      </c>
      <c r="Y608" t="s">
        <v>817</v>
      </c>
      <c r="Z608" t="s">
        <v>818</v>
      </c>
      <c r="AA608" t="s">
        <v>68</v>
      </c>
      <c r="AB608" t="s">
        <v>69</v>
      </c>
      <c r="AC608" t="s">
        <v>70</v>
      </c>
      <c r="AD608">
        <v>90</v>
      </c>
      <c r="AE608" t="s">
        <v>819</v>
      </c>
      <c r="AF608">
        <v>1.8</v>
      </c>
      <c r="AG608">
        <v>1.8</v>
      </c>
      <c r="AH608">
        <v>1005092394</v>
      </c>
      <c r="AI608">
        <v>800000</v>
      </c>
      <c r="AJ608"/>
      <c r="AK608"/>
      <c r="AL608" t="s">
        <v>72</v>
      </c>
      <c r="AM608" t="s">
        <v>73</v>
      </c>
      <c r="AN608" s="1"/>
      <c r="AO608" s="59">
        <f t="shared" ref="AO608:AO671" si="55">MONTH(M608)</f>
        <v>12</v>
      </c>
      <c r="AP608" s="59" t="str">
        <f>VLOOKUP(AO608,Data!J:K,2,0)</f>
        <v>December</v>
      </c>
      <c r="AQ608" s="59">
        <f t="shared" si="51"/>
        <v>4</v>
      </c>
      <c r="AR608" s="60">
        <f t="shared" si="52"/>
        <v>2021</v>
      </c>
      <c r="AS608" s="60" t="str">
        <f>VLOOKUP(AD608,Data!D:E,2,0)</f>
        <v>Swill</v>
      </c>
      <c r="AT608" s="61">
        <f>IF(X608="TON",IF(OR(LEFT(Z608,2)="TO",LEFT(Y608,2)="HA",Y608="TV ALG TON",Y608="AFVALBEL-TON",Y608="TANKW1-TON"),0,W608*1000),IF(OR(X608="KG",X608="LTR"),IF(OR(LEFT(Y608,2)="R ",LEFT(Y608,2)="HA",LEFT(Y608,2)="VK",LEFT(Z608,2)="TO"),0,W608),IF(X608="M3",VLOOKUP(Z608,Data!A:B,2,0)*W608,IF(AND(OR(X608="KEER",X608="STUK"),OR(LEFT(Y608,2)="LE",LEFT(Y608,2)="EL",LEFT(Y608,2)="LV")),VLOOKUP(Z608,Data!A:B,2,0)*W608,IF(X608="MAAND",IF(LEFT(Z608,2)="AB",IF(OR(LEFT(Y608,3)="AB ",LEFT(Y608,3)="ABW"),0,VLOOKUP(Z608,Data!A:B,2,0)*W608*VLOOKUP(AJ608,Data!G:H,2,0)*((N608-M608+1)/30.4)),0),0)))))</f>
        <v>0</v>
      </c>
      <c r="AU608" s="62">
        <f t="shared" si="53"/>
        <v>1.8</v>
      </c>
      <c r="AV608" s="62">
        <f t="shared" si="54"/>
        <v>0</v>
      </c>
      <c r="AW608" s="47" t="str">
        <f>IFERROR(VLOOKUP(AS608,Data!M:S,2,0),"nee")</f>
        <v>ja</v>
      </c>
      <c r="AX608" s="63">
        <f>IF(facturen[[#This Row],[TNO gecertificeerd]]="nee",0,VLOOKUP(AS608,Data!M:S,3,0)*(AT608/1000))</f>
        <v>0</v>
      </c>
      <c r="AY608" s="63">
        <f>IF(facturen[[#This Row],[TNO gecertificeerd]]="nee",0,VLOOKUP(AS608,Data!M:S,4,0)*AT608)</f>
        <v>0</v>
      </c>
      <c r="AZ608" s="63">
        <f>IF(facturen[[#This Row],[TNO gecertificeerd]]="nee",0,VLOOKUP(AS608,Data!M:S,5,0)*AT608)</f>
        <v>0</v>
      </c>
      <c r="BA608" s="63">
        <f>IF(facturen[[#This Row],[TNO gecertificeerd]]="nee",0,VLOOKUP(AS608,Data!M:S,6,0)*AT608)</f>
        <v>0</v>
      </c>
      <c r="BB608" s="63">
        <f>IF(facturen[[#This Row],[TNO gecertificeerd]]="nee",0,VLOOKUP(AS608,Data!M:S,7,0)*AT608)</f>
        <v>0</v>
      </c>
    </row>
    <row r="609" spans="1:54" x14ac:dyDescent="0.2">
      <c r="A609">
        <v>474431</v>
      </c>
      <c r="B609">
        <v>474443</v>
      </c>
      <c r="C609" t="s">
        <v>98</v>
      </c>
      <c r="D609" t="s">
        <v>194</v>
      </c>
      <c r="E609" t="s">
        <v>195</v>
      </c>
      <c r="F609">
        <v>1</v>
      </c>
      <c r="G609" t="s">
        <v>98</v>
      </c>
      <c r="H609" t="s">
        <v>99</v>
      </c>
      <c r="I609" t="s">
        <v>100</v>
      </c>
      <c r="J609" t="s">
        <v>59</v>
      </c>
      <c r="K609" t="s">
        <v>211</v>
      </c>
      <c r="L609" t="s">
        <v>197</v>
      </c>
      <c r="M609" s="57">
        <v>44197</v>
      </c>
      <c r="N609" s="57">
        <v>44227</v>
      </c>
      <c r="O609" t="s">
        <v>102</v>
      </c>
      <c r="P609">
        <v>1120100</v>
      </c>
      <c r="Q609" t="s">
        <v>198</v>
      </c>
      <c r="R609">
        <v>20304</v>
      </c>
      <c r="S609"/>
      <c r="T609">
        <v>108600000181</v>
      </c>
      <c r="U609"/>
      <c r="V609" t="s">
        <v>200</v>
      </c>
      <c r="W609">
        <v>1</v>
      </c>
      <c r="X609" t="s">
        <v>625</v>
      </c>
      <c r="Y609" t="s">
        <v>820</v>
      </c>
      <c r="Z609" t="s">
        <v>821</v>
      </c>
      <c r="AA609" t="s">
        <v>68</v>
      </c>
      <c r="AB609" t="s">
        <v>69</v>
      </c>
      <c r="AC609" t="s">
        <v>70</v>
      </c>
      <c r="AD609">
        <v>90</v>
      </c>
      <c r="AE609" t="s">
        <v>822</v>
      </c>
      <c r="AF609">
        <v>86.56</v>
      </c>
      <c r="AG609">
        <v>86.56</v>
      </c>
      <c r="AH609">
        <v>1004195045</v>
      </c>
      <c r="AI609">
        <v>800100</v>
      </c>
      <c r="AJ609" t="s">
        <v>629</v>
      </c>
      <c r="AK609" t="s">
        <v>589</v>
      </c>
      <c r="AL609" t="s">
        <v>72</v>
      </c>
      <c r="AM609" t="s">
        <v>73</v>
      </c>
      <c r="AN609" s="1"/>
      <c r="AO609" s="59">
        <f t="shared" si="55"/>
        <v>1</v>
      </c>
      <c r="AP609" s="59" t="str">
        <f>VLOOKUP(AO609,Data!J:K,2,0)</f>
        <v>Januari</v>
      </c>
      <c r="AQ609" s="59">
        <f t="shared" si="51"/>
        <v>1</v>
      </c>
      <c r="AR609" s="60">
        <f t="shared" si="52"/>
        <v>2021</v>
      </c>
      <c r="AS609" s="60" t="str">
        <f>VLOOKUP(AD609,Data!D:E,2,0)</f>
        <v>Swill</v>
      </c>
      <c r="AT609" s="61">
        <f>IF(X609="TON",IF(OR(LEFT(Z609,2)="TO",LEFT(Y609,2)="HA",Y609="TV ALG TON",Y609="AFVALBEL-TON",Y609="TANKW1-TON"),0,W609*1000),IF(OR(X609="KG",X609="LTR"),IF(OR(LEFT(Y609,2)="R ",LEFT(Y609,2)="HA",LEFT(Y609,2)="VK",LEFT(Z609,2)="TO"),0,W609),IF(X609="M3",VLOOKUP(Z609,Data!A:B,2,0)*W609,IF(AND(OR(X609="KEER",X609="STUK"),OR(LEFT(Y609,2)="LE",LEFT(Y609,2)="EL",LEFT(Y609,2)="LV")),VLOOKUP(Z609,Data!A:B,2,0)*W609,IF(X609="MAAND",IF(LEFT(Z609,2)="AB",IF(OR(LEFT(Y609,3)="AB ",LEFT(Y609,3)="ABW"),0,VLOOKUP(Z609,Data!A:B,2,0)*W609*VLOOKUP(AJ609,Data!G:H,2,0)*((N609-M609+1)/30.4)),0),0)))))</f>
        <v>310.50986842105266</v>
      </c>
      <c r="AU609" s="62">
        <f t="shared" si="53"/>
        <v>86.56</v>
      </c>
      <c r="AV609" s="62">
        <f t="shared" si="54"/>
        <v>0</v>
      </c>
      <c r="AW609" s="47" t="str">
        <f>IFERROR(VLOOKUP(AS609,Data!M:S,2,0),"nee")</f>
        <v>ja</v>
      </c>
      <c r="AX609" s="63">
        <f>IF(facturen[[#This Row],[TNO gecertificeerd]]="nee",0,VLOOKUP(AS609,Data!M:S,3,0)*(AT609/1000))</f>
        <v>101.84723684210527</v>
      </c>
      <c r="AY609" s="63">
        <f>IF(facturen[[#This Row],[TNO gecertificeerd]]="nee",0,VLOOKUP(AS609,Data!M:S,4,0)*AT609)</f>
        <v>291.87927631578947</v>
      </c>
      <c r="AZ609" s="63">
        <f>IF(facturen[[#This Row],[TNO gecertificeerd]]="nee",0,VLOOKUP(AS609,Data!M:S,5,0)*AT609)</f>
        <v>9.3152960526315791</v>
      </c>
      <c r="BA609" s="63">
        <f>IF(facturen[[#This Row],[TNO gecertificeerd]]="nee",0,VLOOKUP(AS609,Data!M:S,6,0)*AT609)</f>
        <v>9.3152960526315791</v>
      </c>
      <c r="BB609" s="63">
        <f>IF(facturen[[#This Row],[TNO gecertificeerd]]="nee",0,VLOOKUP(AS609,Data!M:S,7,0)*AT609)</f>
        <v>0</v>
      </c>
    </row>
    <row r="610" spans="1:54" x14ac:dyDescent="0.2">
      <c r="A610">
        <v>474431</v>
      </c>
      <c r="B610">
        <v>474443</v>
      </c>
      <c r="C610" t="s">
        <v>98</v>
      </c>
      <c r="D610" t="s">
        <v>194</v>
      </c>
      <c r="E610" t="s">
        <v>195</v>
      </c>
      <c r="F610">
        <v>1</v>
      </c>
      <c r="G610" t="s">
        <v>98</v>
      </c>
      <c r="H610" t="s">
        <v>99</v>
      </c>
      <c r="I610" t="s">
        <v>100</v>
      </c>
      <c r="J610" t="s">
        <v>59</v>
      </c>
      <c r="K610" t="s">
        <v>211</v>
      </c>
      <c r="L610" t="s">
        <v>197</v>
      </c>
      <c r="M610" s="57">
        <v>44228</v>
      </c>
      <c r="N610" s="57">
        <v>44255</v>
      </c>
      <c r="O610" t="s">
        <v>102</v>
      </c>
      <c r="P610">
        <v>1120100</v>
      </c>
      <c r="Q610" t="s">
        <v>198</v>
      </c>
      <c r="R610">
        <v>20304</v>
      </c>
      <c r="S610"/>
      <c r="T610">
        <v>108600000181</v>
      </c>
      <c r="U610"/>
      <c r="V610" t="s">
        <v>200</v>
      </c>
      <c r="W610">
        <v>1</v>
      </c>
      <c r="X610" t="s">
        <v>625</v>
      </c>
      <c r="Y610" t="s">
        <v>820</v>
      </c>
      <c r="Z610" t="s">
        <v>821</v>
      </c>
      <c r="AA610" t="s">
        <v>68</v>
      </c>
      <c r="AB610" t="s">
        <v>69</v>
      </c>
      <c r="AC610" t="s">
        <v>70</v>
      </c>
      <c r="AD610">
        <v>90</v>
      </c>
      <c r="AE610" t="s">
        <v>822</v>
      </c>
      <c r="AF610">
        <v>86.56</v>
      </c>
      <c r="AG610">
        <v>86.56</v>
      </c>
      <c r="AH610">
        <v>1004248111</v>
      </c>
      <c r="AI610">
        <v>800100</v>
      </c>
      <c r="AJ610" t="s">
        <v>629</v>
      </c>
      <c r="AK610" t="s">
        <v>823</v>
      </c>
      <c r="AL610" t="s">
        <v>72</v>
      </c>
      <c r="AM610" t="s">
        <v>73</v>
      </c>
      <c r="AN610" s="1"/>
      <c r="AO610" s="59">
        <f t="shared" si="55"/>
        <v>2</v>
      </c>
      <c r="AP610" s="59" t="str">
        <f>VLOOKUP(AO610,Data!J:K,2,0)</f>
        <v>Februari</v>
      </c>
      <c r="AQ610" s="59">
        <f t="shared" si="51"/>
        <v>1</v>
      </c>
      <c r="AR610" s="60">
        <f t="shared" si="52"/>
        <v>2021</v>
      </c>
      <c r="AS610" s="60" t="str">
        <f>VLOOKUP(AD610,Data!D:E,2,0)</f>
        <v>Swill</v>
      </c>
      <c r="AT610" s="61">
        <f>IF(X610="TON",IF(OR(LEFT(Z610,2)="TO",LEFT(Y610,2)="HA",Y610="TV ALG TON",Y610="AFVALBEL-TON",Y610="TANKW1-TON"),0,W610*1000),IF(OR(X610="KG",X610="LTR"),IF(OR(LEFT(Y610,2)="R ",LEFT(Y610,2)="HA",LEFT(Y610,2)="VK",LEFT(Z610,2)="TO"),0,W610),IF(X610="M3",VLOOKUP(Z610,Data!A:B,2,0)*W610,IF(AND(OR(X610="KEER",X610="STUK"),OR(LEFT(Y610,2)="LE",LEFT(Y610,2)="EL",LEFT(Y610,2)="LV")),VLOOKUP(Z610,Data!A:B,2,0)*W610,IF(X610="MAAND",IF(LEFT(Z610,2)="AB",IF(OR(LEFT(Y610,3)="AB ",LEFT(Y610,3)="ABW"),0,VLOOKUP(Z610,Data!A:B,2,0)*W610*VLOOKUP(AJ610,Data!G:H,2,0)*((N610-M610+1)/30.4)),0),0)))))</f>
        <v>280.46052631578948</v>
      </c>
      <c r="AU610" s="62">
        <f t="shared" si="53"/>
        <v>86.56</v>
      </c>
      <c r="AV610" s="62">
        <f t="shared" si="54"/>
        <v>0</v>
      </c>
      <c r="AW610" s="47" t="str">
        <f>IFERROR(VLOOKUP(AS610,Data!M:S,2,0),"nee")</f>
        <v>ja</v>
      </c>
      <c r="AX610" s="63">
        <f>IF(facturen[[#This Row],[TNO gecertificeerd]]="nee",0,VLOOKUP(AS610,Data!M:S,3,0)*(AT610/1000))</f>
        <v>91.991052631578953</v>
      </c>
      <c r="AY610" s="63">
        <f>IF(facturen[[#This Row],[TNO gecertificeerd]]="nee",0,VLOOKUP(AS610,Data!M:S,4,0)*AT610)</f>
        <v>263.6328947368421</v>
      </c>
      <c r="AZ610" s="63">
        <f>IF(facturen[[#This Row],[TNO gecertificeerd]]="nee",0,VLOOKUP(AS610,Data!M:S,5,0)*AT610)</f>
        <v>8.4138157894736842</v>
      </c>
      <c r="BA610" s="63">
        <f>IF(facturen[[#This Row],[TNO gecertificeerd]]="nee",0,VLOOKUP(AS610,Data!M:S,6,0)*AT610)</f>
        <v>8.4138157894736842</v>
      </c>
      <c r="BB610" s="63">
        <f>IF(facturen[[#This Row],[TNO gecertificeerd]]="nee",0,VLOOKUP(AS610,Data!M:S,7,0)*AT610)</f>
        <v>0</v>
      </c>
    </row>
    <row r="611" spans="1:54" x14ac:dyDescent="0.2">
      <c r="A611">
        <v>474431</v>
      </c>
      <c r="B611">
        <v>474443</v>
      </c>
      <c r="C611" t="s">
        <v>98</v>
      </c>
      <c r="D611" t="s">
        <v>194</v>
      </c>
      <c r="E611" t="s">
        <v>195</v>
      </c>
      <c r="F611">
        <v>1</v>
      </c>
      <c r="G611" t="s">
        <v>98</v>
      </c>
      <c r="H611" t="s">
        <v>99</v>
      </c>
      <c r="I611" t="s">
        <v>100</v>
      </c>
      <c r="J611" t="s">
        <v>59</v>
      </c>
      <c r="K611" t="s">
        <v>211</v>
      </c>
      <c r="L611" t="s">
        <v>197</v>
      </c>
      <c r="M611" s="57">
        <v>44256</v>
      </c>
      <c r="N611" s="57">
        <v>44286</v>
      </c>
      <c r="O611" t="s">
        <v>102</v>
      </c>
      <c r="P611">
        <v>1120100</v>
      </c>
      <c r="Q611" t="s">
        <v>198</v>
      </c>
      <c r="R611">
        <v>20304</v>
      </c>
      <c r="S611"/>
      <c r="T611">
        <v>108600000181</v>
      </c>
      <c r="U611"/>
      <c r="V611" t="s">
        <v>200</v>
      </c>
      <c r="W611">
        <v>1</v>
      </c>
      <c r="X611" t="s">
        <v>625</v>
      </c>
      <c r="Y611" t="s">
        <v>820</v>
      </c>
      <c r="Z611" t="s">
        <v>821</v>
      </c>
      <c r="AA611" t="s">
        <v>68</v>
      </c>
      <c r="AB611" t="s">
        <v>69</v>
      </c>
      <c r="AC611" t="s">
        <v>70</v>
      </c>
      <c r="AD611">
        <v>90</v>
      </c>
      <c r="AE611" t="s">
        <v>822</v>
      </c>
      <c r="AF611">
        <v>86.56</v>
      </c>
      <c r="AG611">
        <v>86.56</v>
      </c>
      <c r="AH611">
        <v>1004318104</v>
      </c>
      <c r="AI611">
        <v>800100</v>
      </c>
      <c r="AJ611" t="s">
        <v>629</v>
      </c>
      <c r="AK611" t="s">
        <v>824</v>
      </c>
      <c r="AL611" t="s">
        <v>72</v>
      </c>
      <c r="AM611" t="s">
        <v>73</v>
      </c>
      <c r="AN611" s="1"/>
      <c r="AO611" s="59">
        <f t="shared" si="55"/>
        <v>3</v>
      </c>
      <c r="AP611" s="59" t="str">
        <f>VLOOKUP(AO611,Data!J:K,2,0)</f>
        <v>Maart</v>
      </c>
      <c r="AQ611" s="59">
        <f t="shared" si="51"/>
        <v>1</v>
      </c>
      <c r="AR611" s="60">
        <f t="shared" si="52"/>
        <v>2021</v>
      </c>
      <c r="AS611" s="60" t="str">
        <f>VLOOKUP(AD611,Data!D:E,2,0)</f>
        <v>Swill</v>
      </c>
      <c r="AT611" s="61">
        <f>IF(X611="TON",IF(OR(LEFT(Z611,2)="TO",LEFT(Y611,2)="HA",Y611="TV ALG TON",Y611="AFVALBEL-TON",Y611="TANKW1-TON"),0,W611*1000),IF(OR(X611="KG",X611="LTR"),IF(OR(LEFT(Y611,2)="R ",LEFT(Y611,2)="HA",LEFT(Y611,2)="VK",LEFT(Z611,2)="TO"),0,W611),IF(X611="M3",VLOOKUP(Z611,Data!A:B,2,0)*W611,IF(AND(OR(X611="KEER",X611="STUK"),OR(LEFT(Y611,2)="LE",LEFT(Y611,2)="EL",LEFT(Y611,2)="LV")),VLOOKUP(Z611,Data!A:B,2,0)*W611,IF(X611="MAAND",IF(LEFT(Z611,2)="AB",IF(OR(LEFT(Y611,3)="AB ",LEFT(Y611,3)="ABW"),0,VLOOKUP(Z611,Data!A:B,2,0)*W611*VLOOKUP(AJ611,Data!G:H,2,0)*((N611-M611+1)/30.4)),0),0)))))</f>
        <v>310.50986842105266</v>
      </c>
      <c r="AU611" s="62">
        <f t="shared" si="53"/>
        <v>86.56</v>
      </c>
      <c r="AV611" s="62">
        <f t="shared" si="54"/>
        <v>0</v>
      </c>
      <c r="AW611" s="47" t="str">
        <f>IFERROR(VLOOKUP(AS611,Data!M:S,2,0),"nee")</f>
        <v>ja</v>
      </c>
      <c r="AX611" s="63">
        <f>IF(facturen[[#This Row],[TNO gecertificeerd]]="nee",0,VLOOKUP(AS611,Data!M:S,3,0)*(AT611/1000))</f>
        <v>101.84723684210527</v>
      </c>
      <c r="AY611" s="63">
        <f>IF(facturen[[#This Row],[TNO gecertificeerd]]="nee",0,VLOOKUP(AS611,Data!M:S,4,0)*AT611)</f>
        <v>291.87927631578947</v>
      </c>
      <c r="AZ611" s="63">
        <f>IF(facturen[[#This Row],[TNO gecertificeerd]]="nee",0,VLOOKUP(AS611,Data!M:S,5,0)*AT611)</f>
        <v>9.3152960526315791</v>
      </c>
      <c r="BA611" s="63">
        <f>IF(facturen[[#This Row],[TNO gecertificeerd]]="nee",0,VLOOKUP(AS611,Data!M:S,6,0)*AT611)</f>
        <v>9.3152960526315791</v>
      </c>
      <c r="BB611" s="63">
        <f>IF(facturen[[#This Row],[TNO gecertificeerd]]="nee",0,VLOOKUP(AS611,Data!M:S,7,0)*AT611)</f>
        <v>0</v>
      </c>
    </row>
    <row r="612" spans="1:54" x14ac:dyDescent="0.2">
      <c r="A612">
        <v>474431</v>
      </c>
      <c r="B612">
        <v>474443</v>
      </c>
      <c r="C612" t="s">
        <v>98</v>
      </c>
      <c r="D612" t="s">
        <v>194</v>
      </c>
      <c r="E612" t="s">
        <v>195</v>
      </c>
      <c r="F612">
        <v>1</v>
      </c>
      <c r="G612" t="s">
        <v>98</v>
      </c>
      <c r="H612" t="s">
        <v>99</v>
      </c>
      <c r="I612" t="s">
        <v>100</v>
      </c>
      <c r="J612" t="s">
        <v>59</v>
      </c>
      <c r="K612" t="s">
        <v>211</v>
      </c>
      <c r="L612" t="s">
        <v>197</v>
      </c>
      <c r="M612" s="57">
        <v>44287</v>
      </c>
      <c r="N612" s="57">
        <v>44316</v>
      </c>
      <c r="O612" t="s">
        <v>102</v>
      </c>
      <c r="P612">
        <v>1120100</v>
      </c>
      <c r="Q612" t="s">
        <v>198</v>
      </c>
      <c r="R612">
        <v>20304</v>
      </c>
      <c r="S612"/>
      <c r="T612">
        <v>108600000181</v>
      </c>
      <c r="U612"/>
      <c r="V612" t="s">
        <v>200</v>
      </c>
      <c r="W612">
        <v>1</v>
      </c>
      <c r="X612" t="s">
        <v>625</v>
      </c>
      <c r="Y612" t="s">
        <v>820</v>
      </c>
      <c r="Z612" t="s">
        <v>821</v>
      </c>
      <c r="AA612" t="s">
        <v>68</v>
      </c>
      <c r="AB612" t="s">
        <v>69</v>
      </c>
      <c r="AC612" t="s">
        <v>70</v>
      </c>
      <c r="AD612">
        <v>90</v>
      </c>
      <c r="AE612" t="s">
        <v>822</v>
      </c>
      <c r="AF612">
        <v>86.56</v>
      </c>
      <c r="AG612">
        <v>86.56</v>
      </c>
      <c r="AH612">
        <v>1004429006</v>
      </c>
      <c r="AI612">
        <v>800100</v>
      </c>
      <c r="AJ612" t="s">
        <v>629</v>
      </c>
      <c r="AK612" t="s">
        <v>825</v>
      </c>
      <c r="AL612" t="s">
        <v>72</v>
      </c>
      <c r="AM612" t="s">
        <v>73</v>
      </c>
      <c r="AN612" s="1"/>
      <c r="AO612" s="59">
        <f t="shared" si="55"/>
        <v>4</v>
      </c>
      <c r="AP612" s="59" t="str">
        <f>VLOOKUP(AO612,Data!J:K,2,0)</f>
        <v>April</v>
      </c>
      <c r="AQ612" s="59">
        <f t="shared" si="51"/>
        <v>2</v>
      </c>
      <c r="AR612" s="60">
        <f t="shared" si="52"/>
        <v>2021</v>
      </c>
      <c r="AS612" s="60" t="str">
        <f>VLOOKUP(AD612,Data!D:E,2,0)</f>
        <v>Swill</v>
      </c>
      <c r="AT612" s="61">
        <f>IF(X612="TON",IF(OR(LEFT(Z612,2)="TO",LEFT(Y612,2)="HA",Y612="TV ALG TON",Y612="AFVALBEL-TON",Y612="TANKW1-TON"),0,W612*1000),IF(OR(X612="KG",X612="LTR"),IF(OR(LEFT(Y612,2)="R ",LEFT(Y612,2)="HA",LEFT(Y612,2)="VK",LEFT(Z612,2)="TO"),0,W612),IF(X612="M3",VLOOKUP(Z612,Data!A:B,2,0)*W612,IF(AND(OR(X612="KEER",X612="STUK"),OR(LEFT(Y612,2)="LE",LEFT(Y612,2)="EL",LEFT(Y612,2)="LV")),VLOOKUP(Z612,Data!A:B,2,0)*W612,IF(X612="MAAND",IF(LEFT(Z612,2)="AB",IF(OR(LEFT(Y612,3)="AB ",LEFT(Y612,3)="ABW"),0,VLOOKUP(Z612,Data!A:B,2,0)*W612*VLOOKUP(AJ612,Data!G:H,2,0)*((N612-M612+1)/30.4)),0),0)))))</f>
        <v>300.49342105263162</v>
      </c>
      <c r="AU612" s="62">
        <f t="shared" si="53"/>
        <v>86.56</v>
      </c>
      <c r="AV612" s="62">
        <f t="shared" si="54"/>
        <v>0</v>
      </c>
      <c r="AW612" s="47" t="str">
        <f>IFERROR(VLOOKUP(AS612,Data!M:S,2,0),"nee")</f>
        <v>ja</v>
      </c>
      <c r="AX612" s="63">
        <f>IF(facturen[[#This Row],[TNO gecertificeerd]]="nee",0,VLOOKUP(AS612,Data!M:S,3,0)*(AT612/1000))</f>
        <v>98.561842105263167</v>
      </c>
      <c r="AY612" s="63">
        <f>IF(facturen[[#This Row],[TNO gecertificeerd]]="nee",0,VLOOKUP(AS612,Data!M:S,4,0)*AT612)</f>
        <v>282.4638157894737</v>
      </c>
      <c r="AZ612" s="63">
        <f>IF(facturen[[#This Row],[TNO gecertificeerd]]="nee",0,VLOOKUP(AS612,Data!M:S,5,0)*AT612)</f>
        <v>9.0148026315789487</v>
      </c>
      <c r="BA612" s="63">
        <f>IF(facturen[[#This Row],[TNO gecertificeerd]]="nee",0,VLOOKUP(AS612,Data!M:S,6,0)*AT612)</f>
        <v>9.0148026315789487</v>
      </c>
      <c r="BB612" s="63">
        <f>IF(facturen[[#This Row],[TNO gecertificeerd]]="nee",0,VLOOKUP(AS612,Data!M:S,7,0)*AT612)</f>
        <v>0</v>
      </c>
    </row>
    <row r="613" spans="1:54" x14ac:dyDescent="0.2">
      <c r="A613">
        <v>474431</v>
      </c>
      <c r="B613">
        <v>474443</v>
      </c>
      <c r="C613" t="s">
        <v>98</v>
      </c>
      <c r="D613" t="s">
        <v>194</v>
      </c>
      <c r="E613" t="s">
        <v>195</v>
      </c>
      <c r="F613">
        <v>1</v>
      </c>
      <c r="G613" t="s">
        <v>98</v>
      </c>
      <c r="H613" t="s">
        <v>99</v>
      </c>
      <c r="I613" t="s">
        <v>100</v>
      </c>
      <c r="J613" t="s">
        <v>59</v>
      </c>
      <c r="K613" t="s">
        <v>211</v>
      </c>
      <c r="L613" t="s">
        <v>197</v>
      </c>
      <c r="M613" s="57">
        <v>44317</v>
      </c>
      <c r="N613" s="57">
        <v>44347</v>
      </c>
      <c r="O613" t="s">
        <v>102</v>
      </c>
      <c r="P613">
        <v>1120100</v>
      </c>
      <c r="Q613" t="s">
        <v>198</v>
      </c>
      <c r="R613">
        <v>20304</v>
      </c>
      <c r="S613"/>
      <c r="T613">
        <v>108600000181</v>
      </c>
      <c r="U613"/>
      <c r="V613" t="s">
        <v>200</v>
      </c>
      <c r="W613">
        <v>1</v>
      </c>
      <c r="X613" t="s">
        <v>625</v>
      </c>
      <c r="Y613" t="s">
        <v>820</v>
      </c>
      <c r="Z613" t="s">
        <v>821</v>
      </c>
      <c r="AA613" t="s">
        <v>68</v>
      </c>
      <c r="AB613" t="s">
        <v>69</v>
      </c>
      <c r="AC613" t="s">
        <v>70</v>
      </c>
      <c r="AD613">
        <v>90</v>
      </c>
      <c r="AE613" t="s">
        <v>822</v>
      </c>
      <c r="AF613">
        <v>86.56</v>
      </c>
      <c r="AG613">
        <v>86.56</v>
      </c>
      <c r="AH613">
        <v>1004493829</v>
      </c>
      <c r="AI613">
        <v>800100</v>
      </c>
      <c r="AJ613" t="s">
        <v>629</v>
      </c>
      <c r="AK613" t="s">
        <v>826</v>
      </c>
      <c r="AL613" t="s">
        <v>72</v>
      </c>
      <c r="AM613" t="s">
        <v>73</v>
      </c>
      <c r="AN613" s="1"/>
      <c r="AO613" s="59">
        <f t="shared" si="55"/>
        <v>5</v>
      </c>
      <c r="AP613" s="59" t="str">
        <f>VLOOKUP(AO613,Data!J:K,2,0)</f>
        <v>Mei</v>
      </c>
      <c r="AQ613" s="59">
        <f t="shared" si="51"/>
        <v>2</v>
      </c>
      <c r="AR613" s="60">
        <f t="shared" si="52"/>
        <v>2021</v>
      </c>
      <c r="AS613" s="60" t="str">
        <f>VLOOKUP(AD613,Data!D:E,2,0)</f>
        <v>Swill</v>
      </c>
      <c r="AT613" s="61">
        <f>IF(X613="TON",IF(OR(LEFT(Z613,2)="TO",LEFT(Y613,2)="HA",Y613="TV ALG TON",Y613="AFVALBEL-TON",Y613="TANKW1-TON"),0,W613*1000),IF(OR(X613="KG",X613="LTR"),IF(OR(LEFT(Y613,2)="R ",LEFT(Y613,2)="HA",LEFT(Y613,2)="VK",LEFT(Z613,2)="TO"),0,W613),IF(X613="M3",VLOOKUP(Z613,Data!A:B,2,0)*W613,IF(AND(OR(X613="KEER",X613="STUK"),OR(LEFT(Y613,2)="LE",LEFT(Y613,2)="EL",LEFT(Y613,2)="LV")),VLOOKUP(Z613,Data!A:B,2,0)*W613,IF(X613="MAAND",IF(LEFT(Z613,2)="AB",IF(OR(LEFT(Y613,3)="AB ",LEFT(Y613,3)="ABW"),0,VLOOKUP(Z613,Data!A:B,2,0)*W613*VLOOKUP(AJ613,Data!G:H,2,0)*((N613-M613+1)/30.4)),0),0)))))</f>
        <v>310.50986842105266</v>
      </c>
      <c r="AU613" s="62">
        <f t="shared" si="53"/>
        <v>86.56</v>
      </c>
      <c r="AV613" s="62">
        <f t="shared" si="54"/>
        <v>0</v>
      </c>
      <c r="AW613" s="47" t="str">
        <f>IFERROR(VLOOKUP(AS613,Data!M:S,2,0),"nee")</f>
        <v>ja</v>
      </c>
      <c r="AX613" s="63">
        <f>IF(facturen[[#This Row],[TNO gecertificeerd]]="nee",0,VLOOKUP(AS613,Data!M:S,3,0)*(AT613/1000))</f>
        <v>101.84723684210527</v>
      </c>
      <c r="AY613" s="63">
        <f>IF(facturen[[#This Row],[TNO gecertificeerd]]="nee",0,VLOOKUP(AS613,Data!M:S,4,0)*AT613)</f>
        <v>291.87927631578947</v>
      </c>
      <c r="AZ613" s="63">
        <f>IF(facturen[[#This Row],[TNO gecertificeerd]]="nee",0,VLOOKUP(AS613,Data!M:S,5,0)*AT613)</f>
        <v>9.3152960526315791</v>
      </c>
      <c r="BA613" s="63">
        <f>IF(facturen[[#This Row],[TNO gecertificeerd]]="nee",0,VLOOKUP(AS613,Data!M:S,6,0)*AT613)</f>
        <v>9.3152960526315791</v>
      </c>
      <c r="BB613" s="63">
        <f>IF(facturen[[#This Row],[TNO gecertificeerd]]="nee",0,VLOOKUP(AS613,Data!M:S,7,0)*AT613)</f>
        <v>0</v>
      </c>
    </row>
    <row r="614" spans="1:54" x14ac:dyDescent="0.2">
      <c r="A614">
        <v>474431</v>
      </c>
      <c r="B614">
        <v>474443</v>
      </c>
      <c r="C614" t="s">
        <v>98</v>
      </c>
      <c r="D614" t="s">
        <v>194</v>
      </c>
      <c r="E614" t="s">
        <v>195</v>
      </c>
      <c r="F614">
        <v>1</v>
      </c>
      <c r="G614" t="s">
        <v>98</v>
      </c>
      <c r="H614" t="s">
        <v>99</v>
      </c>
      <c r="I614" t="s">
        <v>100</v>
      </c>
      <c r="J614" t="s">
        <v>59</v>
      </c>
      <c r="K614" t="s">
        <v>211</v>
      </c>
      <c r="L614" t="s">
        <v>197</v>
      </c>
      <c r="M614" s="57">
        <v>44348</v>
      </c>
      <c r="N614" s="57">
        <v>44377</v>
      </c>
      <c r="O614" t="s">
        <v>102</v>
      </c>
      <c r="P614">
        <v>1120100</v>
      </c>
      <c r="Q614" t="s">
        <v>198</v>
      </c>
      <c r="R614">
        <v>20304</v>
      </c>
      <c r="S614"/>
      <c r="T614">
        <v>108600000181</v>
      </c>
      <c r="U614"/>
      <c r="V614" t="s">
        <v>200</v>
      </c>
      <c r="W614">
        <v>1</v>
      </c>
      <c r="X614" t="s">
        <v>625</v>
      </c>
      <c r="Y614" t="s">
        <v>820</v>
      </c>
      <c r="Z614" t="s">
        <v>821</v>
      </c>
      <c r="AA614" t="s">
        <v>68</v>
      </c>
      <c r="AB614" t="s">
        <v>69</v>
      </c>
      <c r="AC614" t="s">
        <v>70</v>
      </c>
      <c r="AD614">
        <v>90</v>
      </c>
      <c r="AE614" t="s">
        <v>822</v>
      </c>
      <c r="AF614">
        <v>86.56</v>
      </c>
      <c r="AG614">
        <v>86.56</v>
      </c>
      <c r="AH614">
        <v>1004542502</v>
      </c>
      <c r="AI614">
        <v>800100</v>
      </c>
      <c r="AJ614" t="s">
        <v>629</v>
      </c>
      <c r="AK614" t="s">
        <v>827</v>
      </c>
      <c r="AL614" t="s">
        <v>72</v>
      </c>
      <c r="AM614" t="s">
        <v>73</v>
      </c>
      <c r="AN614" s="1"/>
      <c r="AO614" s="59">
        <f t="shared" si="55"/>
        <v>6</v>
      </c>
      <c r="AP614" s="59" t="str">
        <f>VLOOKUP(AO614,Data!J:K,2,0)</f>
        <v>Juni</v>
      </c>
      <c r="AQ614" s="59">
        <f t="shared" si="51"/>
        <v>2</v>
      </c>
      <c r="AR614" s="60">
        <f t="shared" si="52"/>
        <v>2021</v>
      </c>
      <c r="AS614" s="60" t="str">
        <f>VLOOKUP(AD614,Data!D:E,2,0)</f>
        <v>Swill</v>
      </c>
      <c r="AT614" s="61">
        <f>IF(X614="TON",IF(OR(LEFT(Z614,2)="TO",LEFT(Y614,2)="HA",Y614="TV ALG TON",Y614="AFVALBEL-TON",Y614="TANKW1-TON"),0,W614*1000),IF(OR(X614="KG",X614="LTR"),IF(OR(LEFT(Y614,2)="R ",LEFT(Y614,2)="HA",LEFT(Y614,2)="VK",LEFT(Z614,2)="TO"),0,W614),IF(X614="M3",VLOOKUP(Z614,Data!A:B,2,0)*W614,IF(AND(OR(X614="KEER",X614="STUK"),OR(LEFT(Y614,2)="LE",LEFT(Y614,2)="EL",LEFT(Y614,2)="LV")),VLOOKUP(Z614,Data!A:B,2,0)*W614,IF(X614="MAAND",IF(LEFT(Z614,2)="AB",IF(OR(LEFT(Y614,3)="AB ",LEFT(Y614,3)="ABW"),0,VLOOKUP(Z614,Data!A:B,2,0)*W614*VLOOKUP(AJ614,Data!G:H,2,0)*((N614-M614+1)/30.4)),0),0)))))</f>
        <v>300.49342105263162</v>
      </c>
      <c r="AU614" s="62">
        <f t="shared" si="53"/>
        <v>86.56</v>
      </c>
      <c r="AV614" s="62">
        <f t="shared" si="54"/>
        <v>0</v>
      </c>
      <c r="AW614" s="47" t="str">
        <f>IFERROR(VLOOKUP(AS614,Data!M:S,2,0),"nee")</f>
        <v>ja</v>
      </c>
      <c r="AX614" s="63">
        <f>IF(facturen[[#This Row],[TNO gecertificeerd]]="nee",0,VLOOKUP(AS614,Data!M:S,3,0)*(AT614/1000))</f>
        <v>98.561842105263167</v>
      </c>
      <c r="AY614" s="63">
        <f>IF(facturen[[#This Row],[TNO gecertificeerd]]="nee",0,VLOOKUP(AS614,Data!M:S,4,0)*AT614)</f>
        <v>282.4638157894737</v>
      </c>
      <c r="AZ614" s="63">
        <f>IF(facturen[[#This Row],[TNO gecertificeerd]]="nee",0,VLOOKUP(AS614,Data!M:S,5,0)*AT614)</f>
        <v>9.0148026315789487</v>
      </c>
      <c r="BA614" s="63">
        <f>IF(facturen[[#This Row],[TNO gecertificeerd]]="nee",0,VLOOKUP(AS614,Data!M:S,6,0)*AT614)</f>
        <v>9.0148026315789487</v>
      </c>
      <c r="BB614" s="63">
        <f>IF(facturen[[#This Row],[TNO gecertificeerd]]="nee",0,VLOOKUP(AS614,Data!M:S,7,0)*AT614)</f>
        <v>0</v>
      </c>
    </row>
    <row r="615" spans="1:54" x14ac:dyDescent="0.2">
      <c r="A615">
        <v>474431</v>
      </c>
      <c r="B615">
        <v>474443</v>
      </c>
      <c r="C615" t="s">
        <v>98</v>
      </c>
      <c r="D615" t="s">
        <v>194</v>
      </c>
      <c r="E615" t="s">
        <v>195</v>
      </c>
      <c r="F615">
        <v>1</v>
      </c>
      <c r="G615" t="s">
        <v>98</v>
      </c>
      <c r="H615" t="s">
        <v>99</v>
      </c>
      <c r="I615" t="s">
        <v>100</v>
      </c>
      <c r="J615" t="s">
        <v>59</v>
      </c>
      <c r="K615" t="s">
        <v>211</v>
      </c>
      <c r="L615" t="s">
        <v>197</v>
      </c>
      <c r="M615" s="57">
        <v>44378</v>
      </c>
      <c r="N615" s="57">
        <v>44395</v>
      </c>
      <c r="O615" t="s">
        <v>102</v>
      </c>
      <c r="P615">
        <v>1120100</v>
      </c>
      <c r="Q615" t="s">
        <v>198</v>
      </c>
      <c r="R615">
        <v>20304</v>
      </c>
      <c r="S615"/>
      <c r="T615">
        <v>108600000181</v>
      </c>
      <c r="U615"/>
      <c r="V615" t="s">
        <v>200</v>
      </c>
      <c r="W615">
        <v>1</v>
      </c>
      <c r="X615" t="s">
        <v>625</v>
      </c>
      <c r="Y615" t="s">
        <v>820</v>
      </c>
      <c r="Z615" t="s">
        <v>821</v>
      </c>
      <c r="AA615" t="s">
        <v>68</v>
      </c>
      <c r="AB615" t="s">
        <v>69</v>
      </c>
      <c r="AC615" t="s">
        <v>70</v>
      </c>
      <c r="AD615">
        <v>90</v>
      </c>
      <c r="AE615" t="s">
        <v>822</v>
      </c>
      <c r="AF615">
        <v>50.26</v>
      </c>
      <c r="AG615">
        <v>50.26</v>
      </c>
      <c r="AH615">
        <v>1004659075</v>
      </c>
      <c r="AI615">
        <v>800100</v>
      </c>
      <c r="AJ615" t="s">
        <v>629</v>
      </c>
      <c r="AK615" t="s">
        <v>828</v>
      </c>
      <c r="AL615" t="s">
        <v>72</v>
      </c>
      <c r="AM615" t="s">
        <v>73</v>
      </c>
      <c r="AN615" s="1"/>
      <c r="AO615" s="59">
        <f t="shared" si="55"/>
        <v>7</v>
      </c>
      <c r="AP615" s="59" t="str">
        <f>VLOOKUP(AO615,Data!J:K,2,0)</f>
        <v>Juli</v>
      </c>
      <c r="AQ615" s="59">
        <f t="shared" si="51"/>
        <v>3</v>
      </c>
      <c r="AR615" s="60">
        <f t="shared" si="52"/>
        <v>2021</v>
      </c>
      <c r="AS615" s="60" t="str">
        <f>VLOOKUP(AD615,Data!D:E,2,0)</f>
        <v>Swill</v>
      </c>
      <c r="AT615" s="61">
        <f>IF(X615="TON",IF(OR(LEFT(Z615,2)="TO",LEFT(Y615,2)="HA",Y615="TV ALG TON",Y615="AFVALBEL-TON",Y615="TANKW1-TON"),0,W615*1000),IF(OR(X615="KG",X615="LTR"),IF(OR(LEFT(Y615,2)="R ",LEFT(Y615,2)="HA",LEFT(Y615,2)="VK",LEFT(Z615,2)="TO"),0,W615),IF(X615="M3",VLOOKUP(Z615,Data!A:B,2,0)*W615,IF(AND(OR(X615="KEER",X615="STUK"),OR(LEFT(Y615,2)="LE",LEFT(Y615,2)="EL",LEFT(Y615,2)="LV")),VLOOKUP(Z615,Data!A:B,2,0)*W615,IF(X615="MAAND",IF(LEFT(Z615,2)="AB",IF(OR(LEFT(Y615,3)="AB ",LEFT(Y615,3)="ABW"),0,VLOOKUP(Z615,Data!A:B,2,0)*W615*VLOOKUP(AJ615,Data!G:H,2,0)*((N615-M615+1)/30.4)),0),0)))))</f>
        <v>180.29605263157896</v>
      </c>
      <c r="AU615" s="62">
        <f t="shared" si="53"/>
        <v>50.26</v>
      </c>
      <c r="AV615" s="62">
        <f t="shared" si="54"/>
        <v>0</v>
      </c>
      <c r="AW615" s="47" t="str">
        <f>IFERROR(VLOOKUP(AS615,Data!M:S,2,0),"nee")</f>
        <v>ja</v>
      </c>
      <c r="AX615" s="63">
        <f>IF(facturen[[#This Row],[TNO gecertificeerd]]="nee",0,VLOOKUP(AS615,Data!M:S,3,0)*(AT615/1000))</f>
        <v>59.137105263157899</v>
      </c>
      <c r="AY615" s="63">
        <f>IF(facturen[[#This Row],[TNO gecertificeerd]]="nee",0,VLOOKUP(AS615,Data!M:S,4,0)*AT615)</f>
        <v>169.47828947368421</v>
      </c>
      <c r="AZ615" s="63">
        <f>IF(facturen[[#This Row],[TNO gecertificeerd]]="nee",0,VLOOKUP(AS615,Data!M:S,5,0)*AT615)</f>
        <v>5.4088815789473683</v>
      </c>
      <c r="BA615" s="63">
        <f>IF(facturen[[#This Row],[TNO gecertificeerd]]="nee",0,VLOOKUP(AS615,Data!M:S,6,0)*AT615)</f>
        <v>5.4088815789473683</v>
      </c>
      <c r="BB615" s="63">
        <f>IF(facturen[[#This Row],[TNO gecertificeerd]]="nee",0,VLOOKUP(AS615,Data!M:S,7,0)*AT615)</f>
        <v>0</v>
      </c>
    </row>
    <row r="616" spans="1:54" x14ac:dyDescent="0.2">
      <c r="A616">
        <v>474431</v>
      </c>
      <c r="B616">
        <v>474443</v>
      </c>
      <c r="C616" t="s">
        <v>98</v>
      </c>
      <c r="D616" t="s">
        <v>194</v>
      </c>
      <c r="E616" t="s">
        <v>195</v>
      </c>
      <c r="F616">
        <v>1</v>
      </c>
      <c r="G616" t="s">
        <v>98</v>
      </c>
      <c r="H616" t="s">
        <v>99</v>
      </c>
      <c r="I616" t="s">
        <v>100</v>
      </c>
      <c r="J616" t="s">
        <v>59</v>
      </c>
      <c r="K616" t="s">
        <v>211</v>
      </c>
      <c r="L616" t="s">
        <v>197</v>
      </c>
      <c r="M616" s="57">
        <v>44166</v>
      </c>
      <c r="N616" s="57">
        <v>44196</v>
      </c>
      <c r="O616" t="s">
        <v>102</v>
      </c>
      <c r="P616">
        <v>1120100</v>
      </c>
      <c r="Q616" t="s">
        <v>198</v>
      </c>
      <c r="R616">
        <v>20304</v>
      </c>
      <c r="S616"/>
      <c r="T616">
        <v>108600000181</v>
      </c>
      <c r="U616"/>
      <c r="V616" t="s">
        <v>200</v>
      </c>
      <c r="W616">
        <v>1</v>
      </c>
      <c r="X616" t="s">
        <v>625</v>
      </c>
      <c r="Y616" t="s">
        <v>820</v>
      </c>
      <c r="Z616" t="s">
        <v>821</v>
      </c>
      <c r="AA616" t="s">
        <v>68</v>
      </c>
      <c r="AB616" t="s">
        <v>69</v>
      </c>
      <c r="AC616" t="s">
        <v>70</v>
      </c>
      <c r="AD616">
        <v>90</v>
      </c>
      <c r="AE616" t="s">
        <v>822</v>
      </c>
      <c r="AF616">
        <v>86.57</v>
      </c>
      <c r="AG616">
        <v>86.57</v>
      </c>
      <c r="AH616">
        <v>1004194254</v>
      </c>
      <c r="AI616">
        <v>800100</v>
      </c>
      <c r="AJ616" t="s">
        <v>629</v>
      </c>
      <c r="AK616">
        <v>410001</v>
      </c>
      <c r="AL616" t="s">
        <v>72</v>
      </c>
      <c r="AM616" t="s">
        <v>73</v>
      </c>
      <c r="AN616" s="1"/>
      <c r="AO616" s="59">
        <f t="shared" si="55"/>
        <v>12</v>
      </c>
      <c r="AP616" s="59" t="str">
        <f>VLOOKUP(AO616,Data!J:K,2,0)</f>
        <v>December</v>
      </c>
      <c r="AQ616" s="59">
        <f t="shared" si="51"/>
        <v>4</v>
      </c>
      <c r="AR616" s="60">
        <f t="shared" si="52"/>
        <v>2020</v>
      </c>
      <c r="AS616" s="60" t="str">
        <f>VLOOKUP(AD616,Data!D:E,2,0)</f>
        <v>Swill</v>
      </c>
      <c r="AT616" s="61">
        <f>IF(X616="TON",IF(OR(LEFT(Z616,2)="TO",LEFT(Y616,2)="HA",Y616="TV ALG TON",Y616="AFVALBEL-TON",Y616="TANKW1-TON"),0,W616*1000),IF(OR(X616="KG",X616="LTR"),IF(OR(LEFT(Y616,2)="R ",LEFT(Y616,2)="HA",LEFT(Y616,2)="VK",LEFT(Z616,2)="TO"),0,W616),IF(X616="M3",VLOOKUP(Z616,Data!A:B,2,0)*W616,IF(AND(OR(X616="KEER",X616="STUK"),OR(LEFT(Y616,2)="LE",LEFT(Y616,2)="EL",LEFT(Y616,2)="LV")),VLOOKUP(Z616,Data!A:B,2,0)*W616,IF(X616="MAAND",IF(LEFT(Z616,2)="AB",IF(OR(LEFT(Y616,3)="AB ",LEFT(Y616,3)="ABW"),0,VLOOKUP(Z616,Data!A:B,2,0)*W616*VLOOKUP(AJ616,Data!G:H,2,0)*((N616-M616+1)/30.4)),0),0)))))</f>
        <v>310.50986842105266</v>
      </c>
      <c r="AU616" s="62">
        <f t="shared" si="53"/>
        <v>86.57</v>
      </c>
      <c r="AV616" s="62">
        <f t="shared" si="54"/>
        <v>0</v>
      </c>
      <c r="AW616" s="47" t="str">
        <f>IFERROR(VLOOKUP(AS616,Data!M:S,2,0),"nee")</f>
        <v>ja</v>
      </c>
      <c r="AX616" s="63">
        <f>IF(facturen[[#This Row],[TNO gecertificeerd]]="nee",0,VLOOKUP(AS616,Data!M:S,3,0)*(AT616/1000))</f>
        <v>101.84723684210527</v>
      </c>
      <c r="AY616" s="63">
        <f>IF(facturen[[#This Row],[TNO gecertificeerd]]="nee",0,VLOOKUP(AS616,Data!M:S,4,0)*AT616)</f>
        <v>291.87927631578947</v>
      </c>
      <c r="AZ616" s="63">
        <f>IF(facturen[[#This Row],[TNO gecertificeerd]]="nee",0,VLOOKUP(AS616,Data!M:S,5,0)*AT616)</f>
        <v>9.3152960526315791</v>
      </c>
      <c r="BA616" s="63">
        <f>IF(facturen[[#This Row],[TNO gecertificeerd]]="nee",0,VLOOKUP(AS616,Data!M:S,6,0)*AT616)</f>
        <v>9.3152960526315791</v>
      </c>
      <c r="BB616" s="63">
        <f>IF(facturen[[#This Row],[TNO gecertificeerd]]="nee",0,VLOOKUP(AS616,Data!M:S,7,0)*AT616)</f>
        <v>0</v>
      </c>
    </row>
    <row r="617" spans="1:54" x14ac:dyDescent="0.2">
      <c r="A617">
        <v>474431</v>
      </c>
      <c r="B617">
        <v>474487</v>
      </c>
      <c r="C617" t="s">
        <v>156</v>
      </c>
      <c r="D617" t="s">
        <v>194</v>
      </c>
      <c r="E617" t="s">
        <v>195</v>
      </c>
      <c r="F617">
        <v>1</v>
      </c>
      <c r="G617" t="s">
        <v>156</v>
      </c>
      <c r="H617" t="s">
        <v>157</v>
      </c>
      <c r="I617" t="s">
        <v>158</v>
      </c>
      <c r="J617" t="s">
        <v>59</v>
      </c>
      <c r="K617" t="s">
        <v>196</v>
      </c>
      <c r="L617" t="s">
        <v>197</v>
      </c>
      <c r="M617" s="57">
        <v>44531</v>
      </c>
      <c r="N617" s="57">
        <v>44561</v>
      </c>
      <c r="O617" t="s">
        <v>160</v>
      </c>
      <c r="P617">
        <v>1120100</v>
      </c>
      <c r="Q617" t="s">
        <v>198</v>
      </c>
      <c r="R617">
        <v>20304</v>
      </c>
      <c r="S617"/>
      <c r="T617">
        <v>108600000181</v>
      </c>
      <c r="U617"/>
      <c r="V617" t="s">
        <v>200</v>
      </c>
      <c r="W617">
        <v>2</v>
      </c>
      <c r="X617" t="s">
        <v>625</v>
      </c>
      <c r="Y617" t="s">
        <v>820</v>
      </c>
      <c r="Z617" t="s">
        <v>821</v>
      </c>
      <c r="AA617" t="s">
        <v>68</v>
      </c>
      <c r="AB617" t="s">
        <v>69</v>
      </c>
      <c r="AC617" t="s">
        <v>70</v>
      </c>
      <c r="AD617">
        <v>90</v>
      </c>
      <c r="AE617" t="s">
        <v>822</v>
      </c>
      <c r="AF617">
        <v>86.56</v>
      </c>
      <c r="AG617">
        <v>173.12</v>
      </c>
      <c r="AH617">
        <v>1005092394</v>
      </c>
      <c r="AI617">
        <v>800100</v>
      </c>
      <c r="AJ617" t="s">
        <v>629</v>
      </c>
      <c r="AK617">
        <v>310006</v>
      </c>
      <c r="AL617" t="s">
        <v>72</v>
      </c>
      <c r="AM617" t="s">
        <v>73</v>
      </c>
      <c r="AN617" s="1"/>
      <c r="AO617" s="59">
        <f t="shared" si="55"/>
        <v>12</v>
      </c>
      <c r="AP617" s="59" t="str">
        <f>VLOOKUP(AO617,Data!J:K,2,0)</f>
        <v>December</v>
      </c>
      <c r="AQ617" s="59">
        <f t="shared" si="51"/>
        <v>4</v>
      </c>
      <c r="AR617" s="60">
        <f t="shared" si="52"/>
        <v>2021</v>
      </c>
      <c r="AS617" s="60" t="str">
        <f>VLOOKUP(AD617,Data!D:E,2,0)</f>
        <v>Swill</v>
      </c>
      <c r="AT617" s="61">
        <f>IF(X617="TON",IF(OR(LEFT(Z617,2)="TO",LEFT(Y617,2)="HA",Y617="TV ALG TON",Y617="AFVALBEL-TON",Y617="TANKW1-TON"),0,W617*1000),IF(OR(X617="KG",X617="LTR"),IF(OR(LEFT(Y617,2)="R ",LEFT(Y617,2)="HA",LEFT(Y617,2)="VK",LEFT(Z617,2)="TO"),0,W617),IF(X617="M3",VLOOKUP(Z617,Data!A:B,2,0)*W617,IF(AND(OR(X617="KEER",X617="STUK"),OR(LEFT(Y617,2)="LE",LEFT(Y617,2)="EL",LEFT(Y617,2)="LV")),VLOOKUP(Z617,Data!A:B,2,0)*W617,IF(X617="MAAND",IF(LEFT(Z617,2)="AB",IF(OR(LEFT(Y617,3)="AB ",LEFT(Y617,3)="ABW"),0,VLOOKUP(Z617,Data!A:B,2,0)*W617*VLOOKUP(AJ617,Data!G:H,2,0)*((N617-M617+1)/30.4)),0),0)))))</f>
        <v>621.01973684210532</v>
      </c>
      <c r="AU617" s="62">
        <f t="shared" si="53"/>
        <v>173.12</v>
      </c>
      <c r="AV617" s="62">
        <f t="shared" si="54"/>
        <v>0</v>
      </c>
      <c r="AW617" s="47" t="str">
        <f>IFERROR(VLOOKUP(AS617,Data!M:S,2,0),"nee")</f>
        <v>ja</v>
      </c>
      <c r="AX617" s="63">
        <f>IF(facturen[[#This Row],[TNO gecertificeerd]]="nee",0,VLOOKUP(AS617,Data!M:S,3,0)*(AT617/1000))</f>
        <v>203.69447368421055</v>
      </c>
      <c r="AY617" s="63">
        <f>IF(facturen[[#This Row],[TNO gecertificeerd]]="nee",0,VLOOKUP(AS617,Data!M:S,4,0)*AT617)</f>
        <v>583.75855263157894</v>
      </c>
      <c r="AZ617" s="63">
        <f>IF(facturen[[#This Row],[TNO gecertificeerd]]="nee",0,VLOOKUP(AS617,Data!M:S,5,0)*AT617)</f>
        <v>18.630592105263158</v>
      </c>
      <c r="BA617" s="63">
        <f>IF(facturen[[#This Row],[TNO gecertificeerd]]="nee",0,VLOOKUP(AS617,Data!M:S,6,0)*AT617)</f>
        <v>18.630592105263158</v>
      </c>
      <c r="BB617" s="63">
        <f>IF(facturen[[#This Row],[TNO gecertificeerd]]="nee",0,VLOOKUP(AS617,Data!M:S,7,0)*AT617)</f>
        <v>0</v>
      </c>
    </row>
    <row r="618" spans="1:54" x14ac:dyDescent="0.2">
      <c r="A618">
        <v>474431</v>
      </c>
      <c r="B618">
        <v>474487</v>
      </c>
      <c r="C618" t="s">
        <v>156</v>
      </c>
      <c r="D618" t="s">
        <v>194</v>
      </c>
      <c r="E618" t="s">
        <v>195</v>
      </c>
      <c r="F618">
        <v>1</v>
      </c>
      <c r="G618" t="s">
        <v>156</v>
      </c>
      <c r="H618" t="s">
        <v>157</v>
      </c>
      <c r="I618" t="s">
        <v>158</v>
      </c>
      <c r="J618" t="s">
        <v>59</v>
      </c>
      <c r="K618" t="s">
        <v>196</v>
      </c>
      <c r="L618" t="s">
        <v>197</v>
      </c>
      <c r="M618" s="57">
        <v>44197</v>
      </c>
      <c r="N618" s="57">
        <v>44227</v>
      </c>
      <c r="O618" t="s">
        <v>160</v>
      </c>
      <c r="P618">
        <v>1120100</v>
      </c>
      <c r="Q618" t="s">
        <v>198</v>
      </c>
      <c r="R618">
        <v>20304</v>
      </c>
      <c r="S618"/>
      <c r="T618">
        <v>108600000181</v>
      </c>
      <c r="U618"/>
      <c r="V618" t="s">
        <v>200</v>
      </c>
      <c r="W618">
        <v>1</v>
      </c>
      <c r="X618" t="s">
        <v>625</v>
      </c>
      <c r="Y618" t="s">
        <v>820</v>
      </c>
      <c r="Z618" t="s">
        <v>821</v>
      </c>
      <c r="AA618" t="s">
        <v>68</v>
      </c>
      <c r="AB618" t="s">
        <v>69</v>
      </c>
      <c r="AC618" t="s">
        <v>70</v>
      </c>
      <c r="AD618">
        <v>90</v>
      </c>
      <c r="AE618" t="s">
        <v>822</v>
      </c>
      <c r="AF618">
        <v>86.56</v>
      </c>
      <c r="AG618">
        <v>86.56</v>
      </c>
      <c r="AH618">
        <v>1004195045</v>
      </c>
      <c r="AI618">
        <v>800100</v>
      </c>
      <c r="AJ618" t="s">
        <v>629</v>
      </c>
      <c r="AK618">
        <v>310006</v>
      </c>
      <c r="AL618" t="s">
        <v>72</v>
      </c>
      <c r="AM618" t="s">
        <v>73</v>
      </c>
      <c r="AN618" s="1"/>
      <c r="AO618" s="59">
        <f t="shared" si="55"/>
        <v>1</v>
      </c>
      <c r="AP618" s="59" t="str">
        <f>VLOOKUP(AO618,Data!J:K,2,0)</f>
        <v>Januari</v>
      </c>
      <c r="AQ618" s="59">
        <f t="shared" si="51"/>
        <v>1</v>
      </c>
      <c r="AR618" s="60">
        <f t="shared" si="52"/>
        <v>2021</v>
      </c>
      <c r="AS618" s="60" t="str">
        <f>VLOOKUP(AD618,Data!D:E,2,0)</f>
        <v>Swill</v>
      </c>
      <c r="AT618" s="61">
        <f>IF(X618="TON",IF(OR(LEFT(Z618,2)="TO",LEFT(Y618,2)="HA",Y618="TV ALG TON",Y618="AFVALBEL-TON",Y618="TANKW1-TON"),0,W618*1000),IF(OR(X618="KG",X618="LTR"),IF(OR(LEFT(Y618,2)="R ",LEFT(Y618,2)="HA",LEFT(Y618,2)="VK",LEFT(Z618,2)="TO"),0,W618),IF(X618="M3",VLOOKUP(Z618,Data!A:B,2,0)*W618,IF(AND(OR(X618="KEER",X618="STUK"),OR(LEFT(Y618,2)="LE",LEFT(Y618,2)="EL",LEFT(Y618,2)="LV")),VLOOKUP(Z618,Data!A:B,2,0)*W618,IF(X618="MAAND",IF(LEFT(Z618,2)="AB",IF(OR(LEFT(Y618,3)="AB ",LEFT(Y618,3)="ABW"),0,VLOOKUP(Z618,Data!A:B,2,0)*W618*VLOOKUP(AJ618,Data!G:H,2,0)*((N618-M618+1)/30.4)),0),0)))))</f>
        <v>310.50986842105266</v>
      </c>
      <c r="AU618" s="62">
        <f t="shared" si="53"/>
        <v>86.56</v>
      </c>
      <c r="AV618" s="62">
        <f t="shared" si="54"/>
        <v>0</v>
      </c>
      <c r="AW618" s="47" t="str">
        <f>IFERROR(VLOOKUP(AS618,Data!M:S,2,0),"nee")</f>
        <v>ja</v>
      </c>
      <c r="AX618" s="63">
        <f>IF(facturen[[#This Row],[TNO gecertificeerd]]="nee",0,VLOOKUP(AS618,Data!M:S,3,0)*(AT618/1000))</f>
        <v>101.84723684210527</v>
      </c>
      <c r="AY618" s="63">
        <f>IF(facturen[[#This Row],[TNO gecertificeerd]]="nee",0,VLOOKUP(AS618,Data!M:S,4,0)*AT618)</f>
        <v>291.87927631578947</v>
      </c>
      <c r="AZ618" s="63">
        <f>IF(facturen[[#This Row],[TNO gecertificeerd]]="nee",0,VLOOKUP(AS618,Data!M:S,5,0)*AT618)</f>
        <v>9.3152960526315791</v>
      </c>
      <c r="BA618" s="63">
        <f>IF(facturen[[#This Row],[TNO gecertificeerd]]="nee",0,VLOOKUP(AS618,Data!M:S,6,0)*AT618)</f>
        <v>9.3152960526315791</v>
      </c>
      <c r="BB618" s="63">
        <f>IF(facturen[[#This Row],[TNO gecertificeerd]]="nee",0,VLOOKUP(AS618,Data!M:S,7,0)*AT618)</f>
        <v>0</v>
      </c>
    </row>
    <row r="619" spans="1:54" x14ac:dyDescent="0.2">
      <c r="A619">
        <v>474431</v>
      </c>
      <c r="B619">
        <v>474487</v>
      </c>
      <c r="C619" t="s">
        <v>156</v>
      </c>
      <c r="D619" t="s">
        <v>194</v>
      </c>
      <c r="E619" t="s">
        <v>195</v>
      </c>
      <c r="F619">
        <v>1</v>
      </c>
      <c r="G619" t="s">
        <v>156</v>
      </c>
      <c r="H619" t="s">
        <v>157</v>
      </c>
      <c r="I619" t="s">
        <v>158</v>
      </c>
      <c r="J619" t="s">
        <v>59</v>
      </c>
      <c r="K619" t="s">
        <v>196</v>
      </c>
      <c r="L619" t="s">
        <v>197</v>
      </c>
      <c r="M619" s="57">
        <v>44228</v>
      </c>
      <c r="N619" s="57">
        <v>44255</v>
      </c>
      <c r="O619" t="s">
        <v>160</v>
      </c>
      <c r="P619">
        <v>1120100</v>
      </c>
      <c r="Q619" t="s">
        <v>198</v>
      </c>
      <c r="R619">
        <v>20304</v>
      </c>
      <c r="S619"/>
      <c r="T619">
        <v>108600000181</v>
      </c>
      <c r="U619"/>
      <c r="V619" t="s">
        <v>200</v>
      </c>
      <c r="W619">
        <v>1</v>
      </c>
      <c r="X619" t="s">
        <v>625</v>
      </c>
      <c r="Y619" t="s">
        <v>820</v>
      </c>
      <c r="Z619" t="s">
        <v>821</v>
      </c>
      <c r="AA619" t="s">
        <v>68</v>
      </c>
      <c r="AB619" t="s">
        <v>69</v>
      </c>
      <c r="AC619" t="s">
        <v>70</v>
      </c>
      <c r="AD619">
        <v>90</v>
      </c>
      <c r="AE619" t="s">
        <v>822</v>
      </c>
      <c r="AF619">
        <v>86.56</v>
      </c>
      <c r="AG619">
        <v>86.56</v>
      </c>
      <c r="AH619">
        <v>1004248111</v>
      </c>
      <c r="AI619">
        <v>800100</v>
      </c>
      <c r="AJ619" t="s">
        <v>629</v>
      </c>
      <c r="AK619">
        <v>310006.31000599999</v>
      </c>
      <c r="AL619" t="s">
        <v>72</v>
      </c>
      <c r="AM619" t="s">
        <v>73</v>
      </c>
      <c r="AN619" s="1"/>
      <c r="AO619" s="59">
        <f t="shared" si="55"/>
        <v>2</v>
      </c>
      <c r="AP619" s="59" t="str">
        <f>VLOOKUP(AO619,Data!J:K,2,0)</f>
        <v>Februari</v>
      </c>
      <c r="AQ619" s="59">
        <f t="shared" si="51"/>
        <v>1</v>
      </c>
      <c r="AR619" s="60">
        <f t="shared" si="52"/>
        <v>2021</v>
      </c>
      <c r="AS619" s="60" t="str">
        <f>VLOOKUP(AD619,Data!D:E,2,0)</f>
        <v>Swill</v>
      </c>
      <c r="AT619" s="61">
        <f>IF(X619="TON",IF(OR(LEFT(Z619,2)="TO",LEFT(Y619,2)="HA",Y619="TV ALG TON",Y619="AFVALBEL-TON",Y619="TANKW1-TON"),0,W619*1000),IF(OR(X619="KG",X619="LTR"),IF(OR(LEFT(Y619,2)="R ",LEFT(Y619,2)="HA",LEFT(Y619,2)="VK",LEFT(Z619,2)="TO"),0,W619),IF(X619="M3",VLOOKUP(Z619,Data!A:B,2,0)*W619,IF(AND(OR(X619="KEER",X619="STUK"),OR(LEFT(Y619,2)="LE",LEFT(Y619,2)="EL",LEFT(Y619,2)="LV")),VLOOKUP(Z619,Data!A:B,2,0)*W619,IF(X619="MAAND",IF(LEFT(Z619,2)="AB",IF(OR(LEFT(Y619,3)="AB ",LEFT(Y619,3)="ABW"),0,VLOOKUP(Z619,Data!A:B,2,0)*W619*VLOOKUP(AJ619,Data!G:H,2,0)*((N619-M619+1)/30.4)),0),0)))))</f>
        <v>280.46052631578948</v>
      </c>
      <c r="AU619" s="62">
        <f t="shared" si="53"/>
        <v>86.56</v>
      </c>
      <c r="AV619" s="62">
        <f t="shared" si="54"/>
        <v>0</v>
      </c>
      <c r="AW619" s="47" t="str">
        <f>IFERROR(VLOOKUP(AS619,Data!M:S,2,0),"nee")</f>
        <v>ja</v>
      </c>
      <c r="AX619" s="63">
        <f>IF(facturen[[#This Row],[TNO gecertificeerd]]="nee",0,VLOOKUP(AS619,Data!M:S,3,0)*(AT619/1000))</f>
        <v>91.991052631578953</v>
      </c>
      <c r="AY619" s="63">
        <f>IF(facturen[[#This Row],[TNO gecertificeerd]]="nee",0,VLOOKUP(AS619,Data!M:S,4,0)*AT619)</f>
        <v>263.6328947368421</v>
      </c>
      <c r="AZ619" s="63">
        <f>IF(facturen[[#This Row],[TNO gecertificeerd]]="nee",0,VLOOKUP(AS619,Data!M:S,5,0)*AT619)</f>
        <v>8.4138157894736842</v>
      </c>
      <c r="BA619" s="63">
        <f>IF(facturen[[#This Row],[TNO gecertificeerd]]="nee",0,VLOOKUP(AS619,Data!M:S,6,0)*AT619)</f>
        <v>8.4138157894736842</v>
      </c>
      <c r="BB619" s="63">
        <f>IF(facturen[[#This Row],[TNO gecertificeerd]]="nee",0,VLOOKUP(AS619,Data!M:S,7,0)*AT619)</f>
        <v>0</v>
      </c>
    </row>
    <row r="620" spans="1:54" x14ac:dyDescent="0.2">
      <c r="A620">
        <v>474431</v>
      </c>
      <c r="B620">
        <v>474487</v>
      </c>
      <c r="C620" t="s">
        <v>156</v>
      </c>
      <c r="D620" t="s">
        <v>194</v>
      </c>
      <c r="E620" t="s">
        <v>195</v>
      </c>
      <c r="F620">
        <v>1</v>
      </c>
      <c r="G620" t="s">
        <v>156</v>
      </c>
      <c r="H620" t="s">
        <v>157</v>
      </c>
      <c r="I620" t="s">
        <v>158</v>
      </c>
      <c r="J620" t="s">
        <v>59</v>
      </c>
      <c r="K620" t="s">
        <v>196</v>
      </c>
      <c r="L620" t="s">
        <v>197</v>
      </c>
      <c r="M620" s="57">
        <v>44256</v>
      </c>
      <c r="N620" s="57">
        <v>44286</v>
      </c>
      <c r="O620" t="s">
        <v>160</v>
      </c>
      <c r="P620">
        <v>1120100</v>
      </c>
      <c r="Q620" t="s">
        <v>198</v>
      </c>
      <c r="R620">
        <v>20304</v>
      </c>
      <c r="S620"/>
      <c r="T620">
        <v>108600000181</v>
      </c>
      <c r="U620"/>
      <c r="V620" t="s">
        <v>200</v>
      </c>
      <c r="W620">
        <v>1</v>
      </c>
      <c r="X620" t="s">
        <v>625</v>
      </c>
      <c r="Y620" t="s">
        <v>820</v>
      </c>
      <c r="Z620" t="s">
        <v>821</v>
      </c>
      <c r="AA620" t="s">
        <v>68</v>
      </c>
      <c r="AB620" t="s">
        <v>69</v>
      </c>
      <c r="AC620" t="s">
        <v>70</v>
      </c>
      <c r="AD620">
        <v>90</v>
      </c>
      <c r="AE620" t="s">
        <v>822</v>
      </c>
      <c r="AF620">
        <v>86.56</v>
      </c>
      <c r="AG620">
        <v>86.56</v>
      </c>
      <c r="AH620">
        <v>1004318104</v>
      </c>
      <c r="AI620">
        <v>800100</v>
      </c>
      <c r="AJ620" t="s">
        <v>629</v>
      </c>
      <c r="AK620" t="s">
        <v>829</v>
      </c>
      <c r="AL620" t="s">
        <v>72</v>
      </c>
      <c r="AM620" t="s">
        <v>73</v>
      </c>
      <c r="AN620" s="1"/>
      <c r="AO620" s="59">
        <f t="shared" si="55"/>
        <v>3</v>
      </c>
      <c r="AP620" s="59" t="str">
        <f>VLOOKUP(AO620,Data!J:K,2,0)</f>
        <v>Maart</v>
      </c>
      <c r="AQ620" s="59">
        <f t="shared" si="51"/>
        <v>1</v>
      </c>
      <c r="AR620" s="60">
        <f t="shared" si="52"/>
        <v>2021</v>
      </c>
      <c r="AS620" s="60" t="str">
        <f>VLOOKUP(AD620,Data!D:E,2,0)</f>
        <v>Swill</v>
      </c>
      <c r="AT620" s="61">
        <f>IF(X620="TON",IF(OR(LEFT(Z620,2)="TO",LEFT(Y620,2)="HA",Y620="TV ALG TON",Y620="AFVALBEL-TON",Y620="TANKW1-TON"),0,W620*1000),IF(OR(X620="KG",X620="LTR"),IF(OR(LEFT(Y620,2)="R ",LEFT(Y620,2)="HA",LEFT(Y620,2)="VK",LEFT(Z620,2)="TO"),0,W620),IF(X620="M3",VLOOKUP(Z620,Data!A:B,2,0)*W620,IF(AND(OR(X620="KEER",X620="STUK"),OR(LEFT(Y620,2)="LE",LEFT(Y620,2)="EL",LEFT(Y620,2)="LV")),VLOOKUP(Z620,Data!A:B,2,0)*W620,IF(X620="MAAND",IF(LEFT(Z620,2)="AB",IF(OR(LEFT(Y620,3)="AB ",LEFT(Y620,3)="ABW"),0,VLOOKUP(Z620,Data!A:B,2,0)*W620*VLOOKUP(AJ620,Data!G:H,2,0)*((N620-M620+1)/30.4)),0),0)))))</f>
        <v>310.50986842105266</v>
      </c>
      <c r="AU620" s="62">
        <f t="shared" si="53"/>
        <v>86.56</v>
      </c>
      <c r="AV620" s="62">
        <f t="shared" si="54"/>
        <v>0</v>
      </c>
      <c r="AW620" s="47" t="str">
        <f>IFERROR(VLOOKUP(AS620,Data!M:S,2,0),"nee")</f>
        <v>ja</v>
      </c>
      <c r="AX620" s="63">
        <f>IF(facturen[[#This Row],[TNO gecertificeerd]]="nee",0,VLOOKUP(AS620,Data!M:S,3,0)*(AT620/1000))</f>
        <v>101.84723684210527</v>
      </c>
      <c r="AY620" s="63">
        <f>IF(facturen[[#This Row],[TNO gecertificeerd]]="nee",0,VLOOKUP(AS620,Data!M:S,4,0)*AT620)</f>
        <v>291.87927631578947</v>
      </c>
      <c r="AZ620" s="63">
        <f>IF(facturen[[#This Row],[TNO gecertificeerd]]="nee",0,VLOOKUP(AS620,Data!M:S,5,0)*AT620)</f>
        <v>9.3152960526315791</v>
      </c>
      <c r="BA620" s="63">
        <f>IF(facturen[[#This Row],[TNO gecertificeerd]]="nee",0,VLOOKUP(AS620,Data!M:S,6,0)*AT620)</f>
        <v>9.3152960526315791</v>
      </c>
      <c r="BB620" s="63">
        <f>IF(facturen[[#This Row],[TNO gecertificeerd]]="nee",0,VLOOKUP(AS620,Data!M:S,7,0)*AT620)</f>
        <v>0</v>
      </c>
    </row>
    <row r="621" spans="1:54" x14ac:dyDescent="0.2">
      <c r="A621">
        <v>474431</v>
      </c>
      <c r="B621">
        <v>474487</v>
      </c>
      <c r="C621" t="s">
        <v>156</v>
      </c>
      <c r="D621" t="s">
        <v>194</v>
      </c>
      <c r="E621" t="s">
        <v>195</v>
      </c>
      <c r="F621">
        <v>1</v>
      </c>
      <c r="G621" t="s">
        <v>156</v>
      </c>
      <c r="H621" t="s">
        <v>157</v>
      </c>
      <c r="I621" t="s">
        <v>158</v>
      </c>
      <c r="J621" t="s">
        <v>59</v>
      </c>
      <c r="K621" t="s">
        <v>196</v>
      </c>
      <c r="L621" t="s">
        <v>197</v>
      </c>
      <c r="M621" s="57">
        <v>44287</v>
      </c>
      <c r="N621" s="57">
        <v>44316</v>
      </c>
      <c r="O621" t="s">
        <v>160</v>
      </c>
      <c r="P621">
        <v>1120100</v>
      </c>
      <c r="Q621" t="s">
        <v>198</v>
      </c>
      <c r="R621">
        <v>20304</v>
      </c>
      <c r="S621"/>
      <c r="T621">
        <v>108600000181</v>
      </c>
      <c r="U621"/>
      <c r="V621" t="s">
        <v>200</v>
      </c>
      <c r="W621">
        <v>1</v>
      </c>
      <c r="X621" t="s">
        <v>625</v>
      </c>
      <c r="Y621" t="s">
        <v>820</v>
      </c>
      <c r="Z621" t="s">
        <v>821</v>
      </c>
      <c r="AA621" t="s">
        <v>68</v>
      </c>
      <c r="AB621" t="s">
        <v>69</v>
      </c>
      <c r="AC621" t="s">
        <v>70</v>
      </c>
      <c r="AD621">
        <v>90</v>
      </c>
      <c r="AE621" t="s">
        <v>822</v>
      </c>
      <c r="AF621">
        <v>86.56</v>
      </c>
      <c r="AG621">
        <v>86.56</v>
      </c>
      <c r="AH621">
        <v>1004429006</v>
      </c>
      <c r="AI621">
        <v>800100</v>
      </c>
      <c r="AJ621" t="s">
        <v>629</v>
      </c>
      <c r="AK621" t="s">
        <v>830</v>
      </c>
      <c r="AL621" t="s">
        <v>72</v>
      </c>
      <c r="AM621" t="s">
        <v>73</v>
      </c>
      <c r="AN621" s="1"/>
      <c r="AO621" s="59">
        <f t="shared" si="55"/>
        <v>4</v>
      </c>
      <c r="AP621" s="59" t="str">
        <f>VLOOKUP(AO621,Data!J:K,2,0)</f>
        <v>April</v>
      </c>
      <c r="AQ621" s="59">
        <f t="shared" si="51"/>
        <v>2</v>
      </c>
      <c r="AR621" s="60">
        <f t="shared" si="52"/>
        <v>2021</v>
      </c>
      <c r="AS621" s="60" t="str">
        <f>VLOOKUP(AD621,Data!D:E,2,0)</f>
        <v>Swill</v>
      </c>
      <c r="AT621" s="61">
        <f>IF(X621="TON",IF(OR(LEFT(Z621,2)="TO",LEFT(Y621,2)="HA",Y621="TV ALG TON",Y621="AFVALBEL-TON",Y621="TANKW1-TON"),0,W621*1000),IF(OR(X621="KG",X621="LTR"),IF(OR(LEFT(Y621,2)="R ",LEFT(Y621,2)="HA",LEFT(Y621,2)="VK",LEFT(Z621,2)="TO"),0,W621),IF(X621="M3",VLOOKUP(Z621,Data!A:B,2,0)*W621,IF(AND(OR(X621="KEER",X621="STUK"),OR(LEFT(Y621,2)="LE",LEFT(Y621,2)="EL",LEFT(Y621,2)="LV")),VLOOKUP(Z621,Data!A:B,2,0)*W621,IF(X621="MAAND",IF(LEFT(Z621,2)="AB",IF(OR(LEFT(Y621,3)="AB ",LEFT(Y621,3)="ABW"),0,VLOOKUP(Z621,Data!A:B,2,0)*W621*VLOOKUP(AJ621,Data!G:H,2,0)*((N621-M621+1)/30.4)),0),0)))))</f>
        <v>300.49342105263162</v>
      </c>
      <c r="AU621" s="62">
        <f t="shared" si="53"/>
        <v>86.56</v>
      </c>
      <c r="AV621" s="62">
        <f t="shared" si="54"/>
        <v>0</v>
      </c>
      <c r="AW621" s="47" t="str">
        <f>IFERROR(VLOOKUP(AS621,Data!M:S,2,0),"nee")</f>
        <v>ja</v>
      </c>
      <c r="AX621" s="63">
        <f>IF(facturen[[#This Row],[TNO gecertificeerd]]="nee",0,VLOOKUP(AS621,Data!M:S,3,0)*(AT621/1000))</f>
        <v>98.561842105263167</v>
      </c>
      <c r="AY621" s="63">
        <f>IF(facturen[[#This Row],[TNO gecertificeerd]]="nee",0,VLOOKUP(AS621,Data!M:S,4,0)*AT621)</f>
        <v>282.4638157894737</v>
      </c>
      <c r="AZ621" s="63">
        <f>IF(facturen[[#This Row],[TNO gecertificeerd]]="nee",0,VLOOKUP(AS621,Data!M:S,5,0)*AT621)</f>
        <v>9.0148026315789487</v>
      </c>
      <c r="BA621" s="63">
        <f>IF(facturen[[#This Row],[TNO gecertificeerd]]="nee",0,VLOOKUP(AS621,Data!M:S,6,0)*AT621)</f>
        <v>9.0148026315789487</v>
      </c>
      <c r="BB621" s="63">
        <f>IF(facturen[[#This Row],[TNO gecertificeerd]]="nee",0,VLOOKUP(AS621,Data!M:S,7,0)*AT621)</f>
        <v>0</v>
      </c>
    </row>
    <row r="622" spans="1:54" x14ac:dyDescent="0.2">
      <c r="A622">
        <v>474431</v>
      </c>
      <c r="B622">
        <v>474487</v>
      </c>
      <c r="C622" t="s">
        <v>156</v>
      </c>
      <c r="D622" t="s">
        <v>194</v>
      </c>
      <c r="E622" t="s">
        <v>195</v>
      </c>
      <c r="F622">
        <v>1</v>
      </c>
      <c r="G622" t="s">
        <v>156</v>
      </c>
      <c r="H622" t="s">
        <v>157</v>
      </c>
      <c r="I622" t="s">
        <v>158</v>
      </c>
      <c r="J622" t="s">
        <v>59</v>
      </c>
      <c r="K622" t="s">
        <v>196</v>
      </c>
      <c r="L622" t="s">
        <v>197</v>
      </c>
      <c r="M622" s="57">
        <v>44317</v>
      </c>
      <c r="N622" s="57">
        <v>44347</v>
      </c>
      <c r="O622" t="s">
        <v>160</v>
      </c>
      <c r="P622">
        <v>1120100</v>
      </c>
      <c r="Q622" t="s">
        <v>198</v>
      </c>
      <c r="R622">
        <v>20304</v>
      </c>
      <c r="S622"/>
      <c r="T622">
        <v>108600000181</v>
      </c>
      <c r="U622"/>
      <c r="V622" t="s">
        <v>200</v>
      </c>
      <c r="W622">
        <v>1</v>
      </c>
      <c r="X622" t="s">
        <v>625</v>
      </c>
      <c r="Y622" t="s">
        <v>820</v>
      </c>
      <c r="Z622" t="s">
        <v>821</v>
      </c>
      <c r="AA622" t="s">
        <v>68</v>
      </c>
      <c r="AB622" t="s">
        <v>69</v>
      </c>
      <c r="AC622" t="s">
        <v>70</v>
      </c>
      <c r="AD622">
        <v>90</v>
      </c>
      <c r="AE622" t="s">
        <v>822</v>
      </c>
      <c r="AF622">
        <v>86.56</v>
      </c>
      <c r="AG622">
        <v>86.56</v>
      </c>
      <c r="AH622">
        <v>1004493829</v>
      </c>
      <c r="AI622">
        <v>800100</v>
      </c>
      <c r="AJ622" t="s">
        <v>629</v>
      </c>
      <c r="AK622" t="s">
        <v>831</v>
      </c>
      <c r="AL622" t="s">
        <v>72</v>
      </c>
      <c r="AM622" t="s">
        <v>73</v>
      </c>
      <c r="AN622" s="1"/>
      <c r="AO622" s="59">
        <f t="shared" si="55"/>
        <v>5</v>
      </c>
      <c r="AP622" s="59" t="str">
        <f>VLOOKUP(AO622,Data!J:K,2,0)</f>
        <v>Mei</v>
      </c>
      <c r="AQ622" s="59">
        <f t="shared" si="51"/>
        <v>2</v>
      </c>
      <c r="AR622" s="60">
        <f t="shared" si="52"/>
        <v>2021</v>
      </c>
      <c r="AS622" s="60" t="str">
        <f>VLOOKUP(AD622,Data!D:E,2,0)</f>
        <v>Swill</v>
      </c>
      <c r="AT622" s="61">
        <f>IF(X622="TON",IF(OR(LEFT(Z622,2)="TO",LEFT(Y622,2)="HA",Y622="TV ALG TON",Y622="AFVALBEL-TON",Y622="TANKW1-TON"),0,W622*1000),IF(OR(X622="KG",X622="LTR"),IF(OR(LEFT(Y622,2)="R ",LEFT(Y622,2)="HA",LEFT(Y622,2)="VK",LEFT(Z622,2)="TO"),0,W622),IF(X622="M3",VLOOKUP(Z622,Data!A:B,2,0)*W622,IF(AND(OR(X622="KEER",X622="STUK"),OR(LEFT(Y622,2)="LE",LEFT(Y622,2)="EL",LEFT(Y622,2)="LV")),VLOOKUP(Z622,Data!A:B,2,0)*W622,IF(X622="MAAND",IF(LEFT(Z622,2)="AB",IF(OR(LEFT(Y622,3)="AB ",LEFT(Y622,3)="ABW"),0,VLOOKUP(Z622,Data!A:B,2,0)*W622*VLOOKUP(AJ622,Data!G:H,2,0)*((N622-M622+1)/30.4)),0),0)))))</f>
        <v>310.50986842105266</v>
      </c>
      <c r="AU622" s="62">
        <f t="shared" si="53"/>
        <v>86.56</v>
      </c>
      <c r="AV622" s="62">
        <f t="shared" si="54"/>
        <v>0</v>
      </c>
      <c r="AW622" s="47" t="str">
        <f>IFERROR(VLOOKUP(AS622,Data!M:S,2,0),"nee")</f>
        <v>ja</v>
      </c>
      <c r="AX622" s="63">
        <f>IF(facturen[[#This Row],[TNO gecertificeerd]]="nee",0,VLOOKUP(AS622,Data!M:S,3,0)*(AT622/1000))</f>
        <v>101.84723684210527</v>
      </c>
      <c r="AY622" s="63">
        <f>IF(facturen[[#This Row],[TNO gecertificeerd]]="nee",0,VLOOKUP(AS622,Data!M:S,4,0)*AT622)</f>
        <v>291.87927631578947</v>
      </c>
      <c r="AZ622" s="63">
        <f>IF(facturen[[#This Row],[TNO gecertificeerd]]="nee",0,VLOOKUP(AS622,Data!M:S,5,0)*AT622)</f>
        <v>9.3152960526315791</v>
      </c>
      <c r="BA622" s="63">
        <f>IF(facturen[[#This Row],[TNO gecertificeerd]]="nee",0,VLOOKUP(AS622,Data!M:S,6,0)*AT622)</f>
        <v>9.3152960526315791</v>
      </c>
      <c r="BB622" s="63">
        <f>IF(facturen[[#This Row],[TNO gecertificeerd]]="nee",0,VLOOKUP(AS622,Data!M:S,7,0)*AT622)</f>
        <v>0</v>
      </c>
    </row>
    <row r="623" spans="1:54" x14ac:dyDescent="0.2">
      <c r="A623">
        <v>474431</v>
      </c>
      <c r="B623">
        <v>474487</v>
      </c>
      <c r="C623" t="s">
        <v>156</v>
      </c>
      <c r="D623" t="s">
        <v>194</v>
      </c>
      <c r="E623" t="s">
        <v>195</v>
      </c>
      <c r="F623">
        <v>1</v>
      </c>
      <c r="G623" t="s">
        <v>156</v>
      </c>
      <c r="H623" t="s">
        <v>157</v>
      </c>
      <c r="I623" t="s">
        <v>158</v>
      </c>
      <c r="J623" t="s">
        <v>59</v>
      </c>
      <c r="K623" t="s">
        <v>196</v>
      </c>
      <c r="L623" t="s">
        <v>197</v>
      </c>
      <c r="M623" s="57">
        <v>44348</v>
      </c>
      <c r="N623" s="57">
        <v>44377</v>
      </c>
      <c r="O623" t="s">
        <v>160</v>
      </c>
      <c r="P623">
        <v>1120100</v>
      </c>
      <c r="Q623" t="s">
        <v>198</v>
      </c>
      <c r="R623">
        <v>20304</v>
      </c>
      <c r="S623"/>
      <c r="T623">
        <v>108600000181</v>
      </c>
      <c r="U623"/>
      <c r="V623" t="s">
        <v>200</v>
      </c>
      <c r="W623">
        <v>1</v>
      </c>
      <c r="X623" t="s">
        <v>625</v>
      </c>
      <c r="Y623" t="s">
        <v>820</v>
      </c>
      <c r="Z623" t="s">
        <v>821</v>
      </c>
      <c r="AA623" t="s">
        <v>68</v>
      </c>
      <c r="AB623" t="s">
        <v>69</v>
      </c>
      <c r="AC623" t="s">
        <v>70</v>
      </c>
      <c r="AD623">
        <v>90</v>
      </c>
      <c r="AE623" t="s">
        <v>822</v>
      </c>
      <c r="AF623">
        <v>86.56</v>
      </c>
      <c r="AG623">
        <v>86.56</v>
      </c>
      <c r="AH623">
        <v>1004542502</v>
      </c>
      <c r="AI623">
        <v>800100</v>
      </c>
      <c r="AJ623" t="s">
        <v>629</v>
      </c>
      <c r="AK623" t="s">
        <v>832</v>
      </c>
      <c r="AL623" t="s">
        <v>72</v>
      </c>
      <c r="AM623" t="s">
        <v>73</v>
      </c>
      <c r="AN623" s="1"/>
      <c r="AO623" s="59">
        <f t="shared" si="55"/>
        <v>6</v>
      </c>
      <c r="AP623" s="59" t="str">
        <f>VLOOKUP(AO623,Data!J:K,2,0)</f>
        <v>Juni</v>
      </c>
      <c r="AQ623" s="59">
        <f t="shared" si="51"/>
        <v>2</v>
      </c>
      <c r="AR623" s="60">
        <f t="shared" si="52"/>
        <v>2021</v>
      </c>
      <c r="AS623" s="60" t="str">
        <f>VLOOKUP(AD623,Data!D:E,2,0)</f>
        <v>Swill</v>
      </c>
      <c r="AT623" s="61">
        <f>IF(X623="TON",IF(OR(LEFT(Z623,2)="TO",LEFT(Y623,2)="HA",Y623="TV ALG TON",Y623="AFVALBEL-TON",Y623="TANKW1-TON"),0,W623*1000),IF(OR(X623="KG",X623="LTR"),IF(OR(LEFT(Y623,2)="R ",LEFT(Y623,2)="HA",LEFT(Y623,2)="VK",LEFT(Z623,2)="TO"),0,W623),IF(X623="M3",VLOOKUP(Z623,Data!A:B,2,0)*W623,IF(AND(OR(X623="KEER",X623="STUK"),OR(LEFT(Y623,2)="LE",LEFT(Y623,2)="EL",LEFT(Y623,2)="LV")),VLOOKUP(Z623,Data!A:B,2,0)*W623,IF(X623="MAAND",IF(LEFT(Z623,2)="AB",IF(OR(LEFT(Y623,3)="AB ",LEFT(Y623,3)="ABW"),0,VLOOKUP(Z623,Data!A:B,2,0)*W623*VLOOKUP(AJ623,Data!G:H,2,0)*((N623-M623+1)/30.4)),0),0)))))</f>
        <v>300.49342105263162</v>
      </c>
      <c r="AU623" s="62">
        <f t="shared" si="53"/>
        <v>86.56</v>
      </c>
      <c r="AV623" s="62">
        <f t="shared" si="54"/>
        <v>0</v>
      </c>
      <c r="AW623" s="47" t="str">
        <f>IFERROR(VLOOKUP(AS623,Data!M:S,2,0),"nee")</f>
        <v>ja</v>
      </c>
      <c r="AX623" s="63">
        <f>IF(facturen[[#This Row],[TNO gecertificeerd]]="nee",0,VLOOKUP(AS623,Data!M:S,3,0)*(AT623/1000))</f>
        <v>98.561842105263167</v>
      </c>
      <c r="AY623" s="63">
        <f>IF(facturen[[#This Row],[TNO gecertificeerd]]="nee",0,VLOOKUP(AS623,Data!M:S,4,0)*AT623)</f>
        <v>282.4638157894737</v>
      </c>
      <c r="AZ623" s="63">
        <f>IF(facturen[[#This Row],[TNO gecertificeerd]]="nee",0,VLOOKUP(AS623,Data!M:S,5,0)*AT623)</f>
        <v>9.0148026315789487</v>
      </c>
      <c r="BA623" s="63">
        <f>IF(facturen[[#This Row],[TNO gecertificeerd]]="nee",0,VLOOKUP(AS623,Data!M:S,6,0)*AT623)</f>
        <v>9.0148026315789487</v>
      </c>
      <c r="BB623" s="63">
        <f>IF(facturen[[#This Row],[TNO gecertificeerd]]="nee",0,VLOOKUP(AS623,Data!M:S,7,0)*AT623)</f>
        <v>0</v>
      </c>
    </row>
    <row r="624" spans="1:54" x14ac:dyDescent="0.2">
      <c r="A624">
        <v>474431</v>
      </c>
      <c r="B624">
        <v>474487</v>
      </c>
      <c r="C624" t="s">
        <v>156</v>
      </c>
      <c r="D624" t="s">
        <v>194</v>
      </c>
      <c r="E624" t="s">
        <v>195</v>
      </c>
      <c r="F624">
        <v>1</v>
      </c>
      <c r="G624" t="s">
        <v>156</v>
      </c>
      <c r="H624" t="s">
        <v>157</v>
      </c>
      <c r="I624" t="s">
        <v>158</v>
      </c>
      <c r="J624" t="s">
        <v>59</v>
      </c>
      <c r="K624" t="s">
        <v>196</v>
      </c>
      <c r="L624" t="s">
        <v>197</v>
      </c>
      <c r="M624" s="57">
        <v>44378</v>
      </c>
      <c r="N624" s="57">
        <v>44408</v>
      </c>
      <c r="O624" t="s">
        <v>160</v>
      </c>
      <c r="P624">
        <v>1120100</v>
      </c>
      <c r="Q624" t="s">
        <v>198</v>
      </c>
      <c r="R624">
        <v>20304</v>
      </c>
      <c r="S624"/>
      <c r="T624">
        <v>108600000181</v>
      </c>
      <c r="U624"/>
      <c r="V624" t="s">
        <v>200</v>
      </c>
      <c r="W624">
        <v>1</v>
      </c>
      <c r="X624" t="s">
        <v>625</v>
      </c>
      <c r="Y624" t="s">
        <v>820</v>
      </c>
      <c r="Z624" t="s">
        <v>821</v>
      </c>
      <c r="AA624" t="s">
        <v>68</v>
      </c>
      <c r="AB624" t="s">
        <v>69</v>
      </c>
      <c r="AC624" t="s">
        <v>70</v>
      </c>
      <c r="AD624">
        <v>90</v>
      </c>
      <c r="AE624" t="s">
        <v>822</v>
      </c>
      <c r="AF624">
        <v>86.56</v>
      </c>
      <c r="AG624">
        <v>86.56</v>
      </c>
      <c r="AH624">
        <v>1004659075</v>
      </c>
      <c r="AI624">
        <v>800100</v>
      </c>
      <c r="AJ624" t="s">
        <v>629</v>
      </c>
      <c r="AK624" t="s">
        <v>833</v>
      </c>
      <c r="AL624" t="s">
        <v>72</v>
      </c>
      <c r="AM624" t="s">
        <v>73</v>
      </c>
      <c r="AN624" s="1"/>
      <c r="AO624" s="59">
        <f t="shared" si="55"/>
        <v>7</v>
      </c>
      <c r="AP624" s="59" t="str">
        <f>VLOOKUP(AO624,Data!J:K,2,0)</f>
        <v>Juli</v>
      </c>
      <c r="AQ624" s="59">
        <f t="shared" si="51"/>
        <v>3</v>
      </c>
      <c r="AR624" s="60">
        <f t="shared" si="52"/>
        <v>2021</v>
      </c>
      <c r="AS624" s="60" t="str">
        <f>VLOOKUP(AD624,Data!D:E,2,0)</f>
        <v>Swill</v>
      </c>
      <c r="AT624" s="61">
        <f>IF(X624="TON",IF(OR(LEFT(Z624,2)="TO",LEFT(Y624,2)="HA",Y624="TV ALG TON",Y624="AFVALBEL-TON",Y624="TANKW1-TON"),0,W624*1000),IF(OR(X624="KG",X624="LTR"),IF(OR(LEFT(Y624,2)="R ",LEFT(Y624,2)="HA",LEFT(Y624,2)="VK",LEFT(Z624,2)="TO"),0,W624),IF(X624="M3",VLOOKUP(Z624,Data!A:B,2,0)*W624,IF(AND(OR(X624="KEER",X624="STUK"),OR(LEFT(Y624,2)="LE",LEFT(Y624,2)="EL",LEFT(Y624,2)="LV")),VLOOKUP(Z624,Data!A:B,2,0)*W624,IF(X624="MAAND",IF(LEFT(Z624,2)="AB",IF(OR(LEFT(Y624,3)="AB ",LEFT(Y624,3)="ABW"),0,VLOOKUP(Z624,Data!A:B,2,0)*W624*VLOOKUP(AJ624,Data!G:H,2,0)*((N624-M624+1)/30.4)),0),0)))))</f>
        <v>310.50986842105266</v>
      </c>
      <c r="AU624" s="62">
        <f t="shared" si="53"/>
        <v>86.56</v>
      </c>
      <c r="AV624" s="62">
        <f t="shared" si="54"/>
        <v>0</v>
      </c>
      <c r="AW624" s="47" t="str">
        <f>IFERROR(VLOOKUP(AS624,Data!M:S,2,0),"nee")</f>
        <v>ja</v>
      </c>
      <c r="AX624" s="63">
        <f>IF(facturen[[#This Row],[TNO gecertificeerd]]="nee",0,VLOOKUP(AS624,Data!M:S,3,0)*(AT624/1000))</f>
        <v>101.84723684210527</v>
      </c>
      <c r="AY624" s="63">
        <f>IF(facturen[[#This Row],[TNO gecertificeerd]]="nee",0,VLOOKUP(AS624,Data!M:S,4,0)*AT624)</f>
        <v>291.87927631578947</v>
      </c>
      <c r="AZ624" s="63">
        <f>IF(facturen[[#This Row],[TNO gecertificeerd]]="nee",0,VLOOKUP(AS624,Data!M:S,5,0)*AT624)</f>
        <v>9.3152960526315791</v>
      </c>
      <c r="BA624" s="63">
        <f>IF(facturen[[#This Row],[TNO gecertificeerd]]="nee",0,VLOOKUP(AS624,Data!M:S,6,0)*AT624)</f>
        <v>9.3152960526315791</v>
      </c>
      <c r="BB624" s="63">
        <f>IF(facturen[[#This Row],[TNO gecertificeerd]]="nee",0,VLOOKUP(AS624,Data!M:S,7,0)*AT624)</f>
        <v>0</v>
      </c>
    </row>
    <row r="625" spans="1:54" x14ac:dyDescent="0.2">
      <c r="A625">
        <v>474431</v>
      </c>
      <c r="B625">
        <v>474487</v>
      </c>
      <c r="C625" t="s">
        <v>156</v>
      </c>
      <c r="D625" t="s">
        <v>194</v>
      </c>
      <c r="E625" t="s">
        <v>195</v>
      </c>
      <c r="F625">
        <v>1</v>
      </c>
      <c r="G625" t="s">
        <v>156</v>
      </c>
      <c r="H625" t="s">
        <v>157</v>
      </c>
      <c r="I625" t="s">
        <v>158</v>
      </c>
      <c r="J625" t="s">
        <v>59</v>
      </c>
      <c r="K625" t="s">
        <v>196</v>
      </c>
      <c r="L625" t="s">
        <v>197</v>
      </c>
      <c r="M625" s="57">
        <v>44409</v>
      </c>
      <c r="N625" s="57">
        <v>44439</v>
      </c>
      <c r="O625" t="s">
        <v>160</v>
      </c>
      <c r="P625">
        <v>1120100</v>
      </c>
      <c r="Q625" t="s">
        <v>198</v>
      </c>
      <c r="R625">
        <v>20304</v>
      </c>
      <c r="S625"/>
      <c r="T625">
        <v>108600000181</v>
      </c>
      <c r="U625"/>
      <c r="V625" t="s">
        <v>200</v>
      </c>
      <c r="W625">
        <v>1</v>
      </c>
      <c r="X625" t="s">
        <v>625</v>
      </c>
      <c r="Y625" t="s">
        <v>820</v>
      </c>
      <c r="Z625" t="s">
        <v>821</v>
      </c>
      <c r="AA625" t="s">
        <v>68</v>
      </c>
      <c r="AB625" t="s">
        <v>69</v>
      </c>
      <c r="AC625" t="s">
        <v>70</v>
      </c>
      <c r="AD625">
        <v>90</v>
      </c>
      <c r="AE625" t="s">
        <v>822</v>
      </c>
      <c r="AF625">
        <v>86.56</v>
      </c>
      <c r="AG625">
        <v>86.56</v>
      </c>
      <c r="AH625">
        <v>1004731850</v>
      </c>
      <c r="AI625">
        <v>800100</v>
      </c>
      <c r="AJ625" t="s">
        <v>629</v>
      </c>
      <c r="AK625" t="s">
        <v>834</v>
      </c>
      <c r="AL625" t="s">
        <v>72</v>
      </c>
      <c r="AM625" t="s">
        <v>73</v>
      </c>
      <c r="AN625" s="1"/>
      <c r="AO625" s="59">
        <f t="shared" si="55"/>
        <v>8</v>
      </c>
      <c r="AP625" s="59" t="str">
        <f>VLOOKUP(AO625,Data!J:K,2,0)</f>
        <v>Augustus</v>
      </c>
      <c r="AQ625" s="59">
        <f t="shared" si="51"/>
        <v>3</v>
      </c>
      <c r="AR625" s="60">
        <f t="shared" si="52"/>
        <v>2021</v>
      </c>
      <c r="AS625" s="60" t="str">
        <f>VLOOKUP(AD625,Data!D:E,2,0)</f>
        <v>Swill</v>
      </c>
      <c r="AT625" s="61">
        <f>IF(X625="TON",IF(OR(LEFT(Z625,2)="TO",LEFT(Y625,2)="HA",Y625="TV ALG TON",Y625="AFVALBEL-TON",Y625="TANKW1-TON"),0,W625*1000),IF(OR(X625="KG",X625="LTR"),IF(OR(LEFT(Y625,2)="R ",LEFT(Y625,2)="HA",LEFT(Y625,2)="VK",LEFT(Z625,2)="TO"),0,W625),IF(X625="M3",VLOOKUP(Z625,Data!A:B,2,0)*W625,IF(AND(OR(X625="KEER",X625="STUK"),OR(LEFT(Y625,2)="LE",LEFT(Y625,2)="EL",LEFT(Y625,2)="LV")),VLOOKUP(Z625,Data!A:B,2,0)*W625,IF(X625="MAAND",IF(LEFT(Z625,2)="AB",IF(OR(LEFT(Y625,3)="AB ",LEFT(Y625,3)="ABW"),0,VLOOKUP(Z625,Data!A:B,2,0)*W625*VLOOKUP(AJ625,Data!G:H,2,0)*((N625-M625+1)/30.4)),0),0)))))</f>
        <v>310.50986842105266</v>
      </c>
      <c r="AU625" s="62">
        <f t="shared" si="53"/>
        <v>86.56</v>
      </c>
      <c r="AV625" s="62">
        <f t="shared" si="54"/>
        <v>0</v>
      </c>
      <c r="AW625" s="47" t="str">
        <f>IFERROR(VLOOKUP(AS625,Data!M:S,2,0),"nee")</f>
        <v>ja</v>
      </c>
      <c r="AX625" s="63">
        <f>IF(facturen[[#This Row],[TNO gecertificeerd]]="nee",0,VLOOKUP(AS625,Data!M:S,3,0)*(AT625/1000))</f>
        <v>101.84723684210527</v>
      </c>
      <c r="AY625" s="63">
        <f>IF(facturen[[#This Row],[TNO gecertificeerd]]="nee",0,VLOOKUP(AS625,Data!M:S,4,0)*AT625)</f>
        <v>291.87927631578947</v>
      </c>
      <c r="AZ625" s="63">
        <f>IF(facturen[[#This Row],[TNO gecertificeerd]]="nee",0,VLOOKUP(AS625,Data!M:S,5,0)*AT625)</f>
        <v>9.3152960526315791</v>
      </c>
      <c r="BA625" s="63">
        <f>IF(facturen[[#This Row],[TNO gecertificeerd]]="nee",0,VLOOKUP(AS625,Data!M:S,6,0)*AT625)</f>
        <v>9.3152960526315791</v>
      </c>
      <c r="BB625" s="63">
        <f>IF(facturen[[#This Row],[TNO gecertificeerd]]="nee",0,VLOOKUP(AS625,Data!M:S,7,0)*AT625)</f>
        <v>0</v>
      </c>
    </row>
    <row r="626" spans="1:54" x14ac:dyDescent="0.2">
      <c r="A626">
        <v>474431</v>
      </c>
      <c r="B626">
        <v>474487</v>
      </c>
      <c r="C626" t="s">
        <v>156</v>
      </c>
      <c r="D626" t="s">
        <v>194</v>
      </c>
      <c r="E626" t="s">
        <v>195</v>
      </c>
      <c r="F626">
        <v>1</v>
      </c>
      <c r="G626" t="s">
        <v>156</v>
      </c>
      <c r="H626" t="s">
        <v>157</v>
      </c>
      <c r="I626" t="s">
        <v>158</v>
      </c>
      <c r="J626" t="s">
        <v>59</v>
      </c>
      <c r="K626" t="s">
        <v>196</v>
      </c>
      <c r="L626" t="s">
        <v>197</v>
      </c>
      <c r="M626" s="57">
        <v>44440</v>
      </c>
      <c r="N626" s="57">
        <v>44469</v>
      </c>
      <c r="O626" t="s">
        <v>160</v>
      </c>
      <c r="P626">
        <v>1120100</v>
      </c>
      <c r="Q626" t="s">
        <v>198</v>
      </c>
      <c r="R626">
        <v>20304</v>
      </c>
      <c r="S626"/>
      <c r="T626">
        <v>108600000181</v>
      </c>
      <c r="U626"/>
      <c r="V626" t="s">
        <v>200</v>
      </c>
      <c r="W626">
        <v>1</v>
      </c>
      <c r="X626" t="s">
        <v>625</v>
      </c>
      <c r="Y626" t="s">
        <v>820</v>
      </c>
      <c r="Z626" t="s">
        <v>821</v>
      </c>
      <c r="AA626" t="s">
        <v>68</v>
      </c>
      <c r="AB626" t="s">
        <v>69</v>
      </c>
      <c r="AC626" t="s">
        <v>70</v>
      </c>
      <c r="AD626">
        <v>90</v>
      </c>
      <c r="AE626" t="s">
        <v>822</v>
      </c>
      <c r="AF626">
        <v>86.56</v>
      </c>
      <c r="AG626">
        <v>86.56</v>
      </c>
      <c r="AH626">
        <v>1004806489</v>
      </c>
      <c r="AI626">
        <v>800100</v>
      </c>
      <c r="AJ626" t="s">
        <v>629</v>
      </c>
      <c r="AK626" t="s">
        <v>835</v>
      </c>
      <c r="AL626" t="s">
        <v>72</v>
      </c>
      <c r="AM626" t="s">
        <v>73</v>
      </c>
      <c r="AN626" s="1"/>
      <c r="AO626" s="59">
        <f t="shared" si="55"/>
        <v>9</v>
      </c>
      <c r="AP626" s="59" t="str">
        <f>VLOOKUP(AO626,Data!J:K,2,0)</f>
        <v>September</v>
      </c>
      <c r="AQ626" s="59">
        <f t="shared" si="51"/>
        <v>3</v>
      </c>
      <c r="AR626" s="60">
        <f t="shared" si="52"/>
        <v>2021</v>
      </c>
      <c r="AS626" s="60" t="str">
        <f>VLOOKUP(AD626,Data!D:E,2,0)</f>
        <v>Swill</v>
      </c>
      <c r="AT626" s="61">
        <f>IF(X626="TON",IF(OR(LEFT(Z626,2)="TO",LEFT(Y626,2)="HA",Y626="TV ALG TON",Y626="AFVALBEL-TON",Y626="TANKW1-TON"),0,W626*1000),IF(OR(X626="KG",X626="LTR"),IF(OR(LEFT(Y626,2)="R ",LEFT(Y626,2)="HA",LEFT(Y626,2)="VK",LEFT(Z626,2)="TO"),0,W626),IF(X626="M3",VLOOKUP(Z626,Data!A:B,2,0)*W626,IF(AND(OR(X626="KEER",X626="STUK"),OR(LEFT(Y626,2)="LE",LEFT(Y626,2)="EL",LEFT(Y626,2)="LV")),VLOOKUP(Z626,Data!A:B,2,0)*W626,IF(X626="MAAND",IF(LEFT(Z626,2)="AB",IF(OR(LEFT(Y626,3)="AB ",LEFT(Y626,3)="ABW"),0,VLOOKUP(Z626,Data!A:B,2,0)*W626*VLOOKUP(AJ626,Data!G:H,2,0)*((N626-M626+1)/30.4)),0),0)))))</f>
        <v>300.49342105263162</v>
      </c>
      <c r="AU626" s="62">
        <f t="shared" si="53"/>
        <v>86.56</v>
      </c>
      <c r="AV626" s="62">
        <f t="shared" si="54"/>
        <v>0</v>
      </c>
      <c r="AW626" s="47" t="str">
        <f>IFERROR(VLOOKUP(AS626,Data!M:S,2,0),"nee")</f>
        <v>ja</v>
      </c>
      <c r="AX626" s="63">
        <f>IF(facturen[[#This Row],[TNO gecertificeerd]]="nee",0,VLOOKUP(AS626,Data!M:S,3,0)*(AT626/1000))</f>
        <v>98.561842105263167</v>
      </c>
      <c r="AY626" s="63">
        <f>IF(facturen[[#This Row],[TNO gecertificeerd]]="nee",0,VLOOKUP(AS626,Data!M:S,4,0)*AT626)</f>
        <v>282.4638157894737</v>
      </c>
      <c r="AZ626" s="63">
        <f>IF(facturen[[#This Row],[TNO gecertificeerd]]="nee",0,VLOOKUP(AS626,Data!M:S,5,0)*AT626)</f>
        <v>9.0148026315789487</v>
      </c>
      <c r="BA626" s="63">
        <f>IF(facturen[[#This Row],[TNO gecertificeerd]]="nee",0,VLOOKUP(AS626,Data!M:S,6,0)*AT626)</f>
        <v>9.0148026315789487</v>
      </c>
      <c r="BB626" s="63">
        <f>IF(facturen[[#This Row],[TNO gecertificeerd]]="nee",0,VLOOKUP(AS626,Data!M:S,7,0)*AT626)</f>
        <v>0</v>
      </c>
    </row>
    <row r="627" spans="1:54" x14ac:dyDescent="0.2">
      <c r="A627">
        <v>474431</v>
      </c>
      <c r="B627">
        <v>474487</v>
      </c>
      <c r="C627" t="s">
        <v>156</v>
      </c>
      <c r="D627" t="s">
        <v>194</v>
      </c>
      <c r="E627" t="s">
        <v>195</v>
      </c>
      <c r="F627">
        <v>1</v>
      </c>
      <c r="G627" t="s">
        <v>156</v>
      </c>
      <c r="H627" t="s">
        <v>157</v>
      </c>
      <c r="I627" t="s">
        <v>158</v>
      </c>
      <c r="J627" t="s">
        <v>59</v>
      </c>
      <c r="K627" t="s">
        <v>196</v>
      </c>
      <c r="L627" t="s">
        <v>197</v>
      </c>
      <c r="M627" s="57">
        <v>44470</v>
      </c>
      <c r="N627" s="57">
        <v>44500</v>
      </c>
      <c r="O627" t="s">
        <v>160</v>
      </c>
      <c r="P627">
        <v>1120100</v>
      </c>
      <c r="Q627" t="s">
        <v>198</v>
      </c>
      <c r="R627">
        <v>20304</v>
      </c>
      <c r="S627"/>
      <c r="T627">
        <v>108600000181</v>
      </c>
      <c r="U627"/>
      <c r="V627" t="s">
        <v>200</v>
      </c>
      <c r="W627">
        <v>1</v>
      </c>
      <c r="X627" t="s">
        <v>625</v>
      </c>
      <c r="Y627" t="s">
        <v>820</v>
      </c>
      <c r="Z627" t="s">
        <v>821</v>
      </c>
      <c r="AA627" t="s">
        <v>68</v>
      </c>
      <c r="AB627" t="s">
        <v>69</v>
      </c>
      <c r="AC627" t="s">
        <v>70</v>
      </c>
      <c r="AD627">
        <v>90</v>
      </c>
      <c r="AE627" t="s">
        <v>822</v>
      </c>
      <c r="AF627">
        <v>86.56</v>
      </c>
      <c r="AG627">
        <v>86.56</v>
      </c>
      <c r="AH627">
        <v>1004921702</v>
      </c>
      <c r="AI627">
        <v>800100</v>
      </c>
      <c r="AJ627" t="s">
        <v>629</v>
      </c>
      <c r="AK627" t="s">
        <v>836</v>
      </c>
      <c r="AL627" t="s">
        <v>72</v>
      </c>
      <c r="AM627" t="s">
        <v>73</v>
      </c>
      <c r="AN627" s="1"/>
      <c r="AO627" s="59">
        <f t="shared" si="55"/>
        <v>10</v>
      </c>
      <c r="AP627" s="59" t="str">
        <f>VLOOKUP(AO627,Data!J:K,2,0)</f>
        <v>Oktober</v>
      </c>
      <c r="AQ627" s="59">
        <f t="shared" si="51"/>
        <v>4</v>
      </c>
      <c r="AR627" s="60">
        <f t="shared" si="52"/>
        <v>2021</v>
      </c>
      <c r="AS627" s="60" t="str">
        <f>VLOOKUP(AD627,Data!D:E,2,0)</f>
        <v>Swill</v>
      </c>
      <c r="AT627" s="61">
        <f>IF(X627="TON",IF(OR(LEFT(Z627,2)="TO",LEFT(Y627,2)="HA",Y627="TV ALG TON",Y627="AFVALBEL-TON",Y627="TANKW1-TON"),0,W627*1000),IF(OR(X627="KG",X627="LTR"),IF(OR(LEFT(Y627,2)="R ",LEFT(Y627,2)="HA",LEFT(Y627,2)="VK",LEFT(Z627,2)="TO"),0,W627),IF(X627="M3",VLOOKUP(Z627,Data!A:B,2,0)*W627,IF(AND(OR(X627="KEER",X627="STUK"),OR(LEFT(Y627,2)="LE",LEFT(Y627,2)="EL",LEFT(Y627,2)="LV")),VLOOKUP(Z627,Data!A:B,2,0)*W627,IF(X627="MAAND",IF(LEFT(Z627,2)="AB",IF(OR(LEFT(Y627,3)="AB ",LEFT(Y627,3)="ABW"),0,VLOOKUP(Z627,Data!A:B,2,0)*W627*VLOOKUP(AJ627,Data!G:H,2,0)*((N627-M627+1)/30.4)),0),0)))))</f>
        <v>310.50986842105266</v>
      </c>
      <c r="AU627" s="62">
        <f t="shared" si="53"/>
        <v>86.56</v>
      </c>
      <c r="AV627" s="62">
        <f t="shared" si="54"/>
        <v>0</v>
      </c>
      <c r="AW627" s="47" t="str">
        <f>IFERROR(VLOOKUP(AS627,Data!M:S,2,0),"nee")</f>
        <v>ja</v>
      </c>
      <c r="AX627" s="63">
        <f>IF(facturen[[#This Row],[TNO gecertificeerd]]="nee",0,VLOOKUP(AS627,Data!M:S,3,0)*(AT627/1000))</f>
        <v>101.84723684210527</v>
      </c>
      <c r="AY627" s="63">
        <f>IF(facturen[[#This Row],[TNO gecertificeerd]]="nee",0,VLOOKUP(AS627,Data!M:S,4,0)*AT627)</f>
        <v>291.87927631578947</v>
      </c>
      <c r="AZ627" s="63">
        <f>IF(facturen[[#This Row],[TNO gecertificeerd]]="nee",0,VLOOKUP(AS627,Data!M:S,5,0)*AT627)</f>
        <v>9.3152960526315791</v>
      </c>
      <c r="BA627" s="63">
        <f>IF(facturen[[#This Row],[TNO gecertificeerd]]="nee",0,VLOOKUP(AS627,Data!M:S,6,0)*AT627)</f>
        <v>9.3152960526315791</v>
      </c>
      <c r="BB627" s="63">
        <f>IF(facturen[[#This Row],[TNO gecertificeerd]]="nee",0,VLOOKUP(AS627,Data!M:S,7,0)*AT627)</f>
        <v>0</v>
      </c>
    </row>
    <row r="628" spans="1:54" x14ac:dyDescent="0.2">
      <c r="A628">
        <v>474431</v>
      </c>
      <c r="B628">
        <v>474487</v>
      </c>
      <c r="C628" t="s">
        <v>156</v>
      </c>
      <c r="D628" t="s">
        <v>194</v>
      </c>
      <c r="E628" t="s">
        <v>195</v>
      </c>
      <c r="F628">
        <v>1</v>
      </c>
      <c r="G628" t="s">
        <v>156</v>
      </c>
      <c r="H628" t="s">
        <v>157</v>
      </c>
      <c r="I628" t="s">
        <v>158</v>
      </c>
      <c r="J628" t="s">
        <v>59</v>
      </c>
      <c r="K628" t="s">
        <v>196</v>
      </c>
      <c r="L628" t="s">
        <v>197</v>
      </c>
      <c r="M628" s="57">
        <v>44501</v>
      </c>
      <c r="N628" s="57">
        <v>44530</v>
      </c>
      <c r="O628" t="s">
        <v>160</v>
      </c>
      <c r="P628">
        <v>1120100</v>
      </c>
      <c r="Q628" t="s">
        <v>198</v>
      </c>
      <c r="R628">
        <v>20304</v>
      </c>
      <c r="S628"/>
      <c r="T628">
        <v>108600000181</v>
      </c>
      <c r="U628"/>
      <c r="V628" t="s">
        <v>200</v>
      </c>
      <c r="W628">
        <v>1</v>
      </c>
      <c r="X628" t="s">
        <v>625</v>
      </c>
      <c r="Y628" t="s">
        <v>820</v>
      </c>
      <c r="Z628" t="s">
        <v>821</v>
      </c>
      <c r="AA628" t="s">
        <v>68</v>
      </c>
      <c r="AB628" t="s">
        <v>69</v>
      </c>
      <c r="AC628" t="s">
        <v>70</v>
      </c>
      <c r="AD628">
        <v>90</v>
      </c>
      <c r="AE628" t="s">
        <v>822</v>
      </c>
      <c r="AF628">
        <v>86.56</v>
      </c>
      <c r="AG628">
        <v>86.56</v>
      </c>
      <c r="AH628">
        <v>1005004563</v>
      </c>
      <c r="AI628">
        <v>800100</v>
      </c>
      <c r="AJ628" t="s">
        <v>629</v>
      </c>
      <c r="AK628" t="s">
        <v>837</v>
      </c>
      <c r="AL628" t="s">
        <v>72</v>
      </c>
      <c r="AM628" t="s">
        <v>73</v>
      </c>
      <c r="AN628" s="1"/>
      <c r="AO628" s="59">
        <f t="shared" si="55"/>
        <v>11</v>
      </c>
      <c r="AP628" s="59" t="str">
        <f>VLOOKUP(AO628,Data!J:K,2,0)</f>
        <v>November</v>
      </c>
      <c r="AQ628" s="59">
        <f t="shared" si="51"/>
        <v>4</v>
      </c>
      <c r="AR628" s="60">
        <f t="shared" si="52"/>
        <v>2021</v>
      </c>
      <c r="AS628" s="60" t="str">
        <f>VLOOKUP(AD628,Data!D:E,2,0)</f>
        <v>Swill</v>
      </c>
      <c r="AT628" s="61">
        <f>IF(X628="TON",IF(OR(LEFT(Z628,2)="TO",LEFT(Y628,2)="HA",Y628="TV ALG TON",Y628="AFVALBEL-TON",Y628="TANKW1-TON"),0,W628*1000),IF(OR(X628="KG",X628="LTR"),IF(OR(LEFT(Y628,2)="R ",LEFT(Y628,2)="HA",LEFT(Y628,2)="VK",LEFT(Z628,2)="TO"),0,W628),IF(X628="M3",VLOOKUP(Z628,Data!A:B,2,0)*W628,IF(AND(OR(X628="KEER",X628="STUK"),OR(LEFT(Y628,2)="LE",LEFT(Y628,2)="EL",LEFT(Y628,2)="LV")),VLOOKUP(Z628,Data!A:B,2,0)*W628,IF(X628="MAAND",IF(LEFT(Z628,2)="AB",IF(OR(LEFT(Y628,3)="AB ",LEFT(Y628,3)="ABW"),0,VLOOKUP(Z628,Data!A:B,2,0)*W628*VLOOKUP(AJ628,Data!G:H,2,0)*((N628-M628+1)/30.4)),0),0)))))</f>
        <v>300.49342105263162</v>
      </c>
      <c r="AU628" s="62">
        <f t="shared" si="53"/>
        <v>86.56</v>
      </c>
      <c r="AV628" s="62">
        <f t="shared" si="54"/>
        <v>0</v>
      </c>
      <c r="AW628" s="47" t="str">
        <f>IFERROR(VLOOKUP(AS628,Data!M:S,2,0),"nee")</f>
        <v>ja</v>
      </c>
      <c r="AX628" s="63">
        <f>IF(facturen[[#This Row],[TNO gecertificeerd]]="nee",0,VLOOKUP(AS628,Data!M:S,3,0)*(AT628/1000))</f>
        <v>98.561842105263167</v>
      </c>
      <c r="AY628" s="63">
        <f>IF(facturen[[#This Row],[TNO gecertificeerd]]="nee",0,VLOOKUP(AS628,Data!M:S,4,0)*AT628)</f>
        <v>282.4638157894737</v>
      </c>
      <c r="AZ628" s="63">
        <f>IF(facturen[[#This Row],[TNO gecertificeerd]]="nee",0,VLOOKUP(AS628,Data!M:S,5,0)*AT628)</f>
        <v>9.0148026315789487</v>
      </c>
      <c r="BA628" s="63">
        <f>IF(facturen[[#This Row],[TNO gecertificeerd]]="nee",0,VLOOKUP(AS628,Data!M:S,6,0)*AT628)</f>
        <v>9.0148026315789487</v>
      </c>
      <c r="BB628" s="63">
        <f>IF(facturen[[#This Row],[TNO gecertificeerd]]="nee",0,VLOOKUP(AS628,Data!M:S,7,0)*AT628)</f>
        <v>0</v>
      </c>
    </row>
    <row r="629" spans="1:54" x14ac:dyDescent="0.2">
      <c r="A629">
        <v>474431</v>
      </c>
      <c r="B629">
        <v>474487</v>
      </c>
      <c r="C629" t="s">
        <v>156</v>
      </c>
      <c r="D629" t="s">
        <v>194</v>
      </c>
      <c r="E629" t="s">
        <v>195</v>
      </c>
      <c r="F629">
        <v>1</v>
      </c>
      <c r="G629" t="s">
        <v>156</v>
      </c>
      <c r="H629" t="s">
        <v>157</v>
      </c>
      <c r="I629" t="s">
        <v>158</v>
      </c>
      <c r="J629" t="s">
        <v>59</v>
      </c>
      <c r="K629" t="s">
        <v>196</v>
      </c>
      <c r="L629" t="s">
        <v>197</v>
      </c>
      <c r="M629" s="57">
        <v>44166</v>
      </c>
      <c r="N629" s="57">
        <v>44196</v>
      </c>
      <c r="O629" t="s">
        <v>160</v>
      </c>
      <c r="P629"/>
      <c r="Q629"/>
      <c r="R629"/>
      <c r="S629"/>
      <c r="T629"/>
      <c r="U629"/>
      <c r="V629" t="s">
        <v>200</v>
      </c>
      <c r="W629">
        <v>1</v>
      </c>
      <c r="X629" t="s">
        <v>625</v>
      </c>
      <c r="Y629" t="s">
        <v>820</v>
      </c>
      <c r="Z629" t="s">
        <v>821</v>
      </c>
      <c r="AA629" t="s">
        <v>68</v>
      </c>
      <c r="AB629" t="s">
        <v>69</v>
      </c>
      <c r="AC629" t="s">
        <v>70</v>
      </c>
      <c r="AD629">
        <v>90</v>
      </c>
      <c r="AE629" t="s">
        <v>822</v>
      </c>
      <c r="AF629">
        <v>86.57</v>
      </c>
      <c r="AG629">
        <v>86.57</v>
      </c>
      <c r="AH629">
        <v>1004194254</v>
      </c>
      <c r="AI629">
        <v>800100</v>
      </c>
      <c r="AJ629" t="s">
        <v>629</v>
      </c>
      <c r="AK629" t="s">
        <v>838</v>
      </c>
      <c r="AL629" t="s">
        <v>72</v>
      </c>
      <c r="AM629" t="s">
        <v>73</v>
      </c>
      <c r="AN629" s="1"/>
      <c r="AO629" s="59">
        <f t="shared" si="55"/>
        <v>12</v>
      </c>
      <c r="AP629" s="59" t="str">
        <f>VLOOKUP(AO629,Data!J:K,2,0)</f>
        <v>December</v>
      </c>
      <c r="AQ629" s="59">
        <f t="shared" si="51"/>
        <v>4</v>
      </c>
      <c r="AR629" s="60">
        <f t="shared" si="52"/>
        <v>2020</v>
      </c>
      <c r="AS629" s="60" t="str">
        <f>VLOOKUP(AD629,Data!D:E,2,0)</f>
        <v>Swill</v>
      </c>
      <c r="AT629" s="61">
        <f>IF(X629="TON",IF(OR(LEFT(Z629,2)="TO",LEFT(Y629,2)="HA",Y629="TV ALG TON",Y629="AFVALBEL-TON",Y629="TANKW1-TON"),0,W629*1000),IF(OR(X629="KG",X629="LTR"),IF(OR(LEFT(Y629,2)="R ",LEFT(Y629,2)="HA",LEFT(Y629,2)="VK",LEFT(Z629,2)="TO"),0,W629),IF(X629="M3",VLOOKUP(Z629,Data!A:B,2,0)*W629,IF(AND(OR(X629="KEER",X629="STUK"),OR(LEFT(Y629,2)="LE",LEFT(Y629,2)="EL",LEFT(Y629,2)="LV")),VLOOKUP(Z629,Data!A:B,2,0)*W629,IF(X629="MAAND",IF(LEFT(Z629,2)="AB",IF(OR(LEFT(Y629,3)="AB ",LEFT(Y629,3)="ABW"),0,VLOOKUP(Z629,Data!A:B,2,0)*W629*VLOOKUP(AJ629,Data!G:H,2,0)*((N629-M629+1)/30.4)),0),0)))))</f>
        <v>310.50986842105266</v>
      </c>
      <c r="AU629" s="62">
        <f t="shared" si="53"/>
        <v>86.57</v>
      </c>
      <c r="AV629" s="62">
        <f t="shared" si="54"/>
        <v>0</v>
      </c>
      <c r="AW629" s="47" t="str">
        <f>IFERROR(VLOOKUP(AS629,Data!M:S,2,0),"nee")</f>
        <v>ja</v>
      </c>
      <c r="AX629" s="63">
        <f>IF(facturen[[#This Row],[TNO gecertificeerd]]="nee",0,VLOOKUP(AS629,Data!M:S,3,0)*(AT629/1000))</f>
        <v>101.84723684210527</v>
      </c>
      <c r="AY629" s="63">
        <f>IF(facturen[[#This Row],[TNO gecertificeerd]]="nee",0,VLOOKUP(AS629,Data!M:S,4,0)*AT629)</f>
        <v>291.87927631578947</v>
      </c>
      <c r="AZ629" s="63">
        <f>IF(facturen[[#This Row],[TNO gecertificeerd]]="nee",0,VLOOKUP(AS629,Data!M:S,5,0)*AT629)</f>
        <v>9.3152960526315791</v>
      </c>
      <c r="BA629" s="63">
        <f>IF(facturen[[#This Row],[TNO gecertificeerd]]="nee",0,VLOOKUP(AS629,Data!M:S,6,0)*AT629)</f>
        <v>9.3152960526315791</v>
      </c>
      <c r="BB629" s="63">
        <f>IF(facturen[[#This Row],[TNO gecertificeerd]]="nee",0,VLOOKUP(AS629,Data!M:S,7,0)*AT629)</f>
        <v>0</v>
      </c>
    </row>
    <row r="630" spans="1:54" x14ac:dyDescent="0.2">
      <c r="A630">
        <v>474431</v>
      </c>
      <c r="B630">
        <v>474500</v>
      </c>
      <c r="C630" t="s">
        <v>205</v>
      </c>
      <c r="D630" t="s">
        <v>194</v>
      </c>
      <c r="E630" t="s">
        <v>195</v>
      </c>
      <c r="F630">
        <v>1</v>
      </c>
      <c r="G630" t="s">
        <v>205</v>
      </c>
      <c r="H630" t="s">
        <v>206</v>
      </c>
      <c r="I630" t="s">
        <v>207</v>
      </c>
      <c r="J630" t="s">
        <v>59</v>
      </c>
      <c r="K630" t="s">
        <v>208</v>
      </c>
      <c r="L630" t="s">
        <v>197</v>
      </c>
      <c r="M630" s="57">
        <v>44197</v>
      </c>
      <c r="N630" s="57">
        <v>44227</v>
      </c>
      <c r="O630" t="s">
        <v>209</v>
      </c>
      <c r="P630">
        <v>1120100</v>
      </c>
      <c r="Q630" t="s">
        <v>198</v>
      </c>
      <c r="R630">
        <v>20304</v>
      </c>
      <c r="S630"/>
      <c r="T630">
        <v>108600000181</v>
      </c>
      <c r="U630"/>
      <c r="V630" t="s">
        <v>200</v>
      </c>
      <c r="W630">
        <v>1</v>
      </c>
      <c r="X630" t="s">
        <v>625</v>
      </c>
      <c r="Y630" t="s">
        <v>820</v>
      </c>
      <c r="Z630" t="s">
        <v>821</v>
      </c>
      <c r="AA630" t="s">
        <v>68</v>
      </c>
      <c r="AB630" t="s">
        <v>69</v>
      </c>
      <c r="AC630" t="s">
        <v>70</v>
      </c>
      <c r="AD630">
        <v>90</v>
      </c>
      <c r="AE630" t="s">
        <v>822</v>
      </c>
      <c r="AF630">
        <v>86.56</v>
      </c>
      <c r="AG630">
        <v>86.56</v>
      </c>
      <c r="AH630">
        <v>1004195045</v>
      </c>
      <c r="AI630">
        <v>800100</v>
      </c>
      <c r="AJ630" t="s">
        <v>629</v>
      </c>
      <c r="AK630">
        <v>310006</v>
      </c>
      <c r="AL630" t="s">
        <v>72</v>
      </c>
      <c r="AM630" t="s">
        <v>73</v>
      </c>
      <c r="AN630" s="1"/>
      <c r="AO630" s="59">
        <f t="shared" si="55"/>
        <v>1</v>
      </c>
      <c r="AP630" s="59" t="str">
        <f>VLOOKUP(AO630,Data!J:K,2,0)</f>
        <v>Januari</v>
      </c>
      <c r="AQ630" s="59">
        <f t="shared" si="51"/>
        <v>1</v>
      </c>
      <c r="AR630" s="60">
        <f t="shared" si="52"/>
        <v>2021</v>
      </c>
      <c r="AS630" s="60" t="str">
        <f>VLOOKUP(AD630,Data!D:E,2,0)</f>
        <v>Swill</v>
      </c>
      <c r="AT630" s="61">
        <f>IF(X630="TON",IF(OR(LEFT(Z630,2)="TO",LEFT(Y630,2)="HA",Y630="TV ALG TON",Y630="AFVALBEL-TON",Y630="TANKW1-TON"),0,W630*1000),IF(OR(X630="KG",X630="LTR"),IF(OR(LEFT(Y630,2)="R ",LEFT(Y630,2)="HA",LEFT(Y630,2)="VK",LEFT(Z630,2)="TO"),0,W630),IF(X630="M3",VLOOKUP(Z630,Data!A:B,2,0)*W630,IF(AND(OR(X630="KEER",X630="STUK"),OR(LEFT(Y630,2)="LE",LEFT(Y630,2)="EL",LEFT(Y630,2)="LV")),VLOOKUP(Z630,Data!A:B,2,0)*W630,IF(X630="MAAND",IF(LEFT(Z630,2)="AB",IF(OR(LEFT(Y630,3)="AB ",LEFT(Y630,3)="ABW"),0,VLOOKUP(Z630,Data!A:B,2,0)*W630*VLOOKUP(AJ630,Data!G:H,2,0)*((N630-M630+1)/30.4)),0),0)))))</f>
        <v>310.50986842105266</v>
      </c>
      <c r="AU630" s="62">
        <f t="shared" si="53"/>
        <v>86.56</v>
      </c>
      <c r="AV630" s="62">
        <f t="shared" si="54"/>
        <v>0</v>
      </c>
      <c r="AW630" s="47" t="str">
        <f>IFERROR(VLOOKUP(AS630,Data!M:S,2,0),"nee")</f>
        <v>ja</v>
      </c>
      <c r="AX630" s="63">
        <f>IF(facturen[[#This Row],[TNO gecertificeerd]]="nee",0,VLOOKUP(AS630,Data!M:S,3,0)*(AT630/1000))</f>
        <v>101.84723684210527</v>
      </c>
      <c r="AY630" s="63">
        <f>IF(facturen[[#This Row],[TNO gecertificeerd]]="nee",0,VLOOKUP(AS630,Data!M:S,4,0)*AT630)</f>
        <v>291.87927631578947</v>
      </c>
      <c r="AZ630" s="63">
        <f>IF(facturen[[#This Row],[TNO gecertificeerd]]="nee",0,VLOOKUP(AS630,Data!M:S,5,0)*AT630)</f>
        <v>9.3152960526315791</v>
      </c>
      <c r="BA630" s="63">
        <f>IF(facturen[[#This Row],[TNO gecertificeerd]]="nee",0,VLOOKUP(AS630,Data!M:S,6,0)*AT630)</f>
        <v>9.3152960526315791</v>
      </c>
      <c r="BB630" s="63">
        <f>IF(facturen[[#This Row],[TNO gecertificeerd]]="nee",0,VLOOKUP(AS630,Data!M:S,7,0)*AT630)</f>
        <v>0</v>
      </c>
    </row>
    <row r="631" spans="1:54" x14ac:dyDescent="0.2">
      <c r="A631">
        <v>474431</v>
      </c>
      <c r="B631">
        <v>474500</v>
      </c>
      <c r="C631" t="s">
        <v>205</v>
      </c>
      <c r="D631" t="s">
        <v>194</v>
      </c>
      <c r="E631" t="s">
        <v>195</v>
      </c>
      <c r="F631">
        <v>1</v>
      </c>
      <c r="G631" t="s">
        <v>205</v>
      </c>
      <c r="H631" t="s">
        <v>206</v>
      </c>
      <c r="I631" t="s">
        <v>207</v>
      </c>
      <c r="J631" t="s">
        <v>59</v>
      </c>
      <c r="K631" t="s">
        <v>208</v>
      </c>
      <c r="L631" t="s">
        <v>197</v>
      </c>
      <c r="M631" s="57">
        <v>44228</v>
      </c>
      <c r="N631" s="57">
        <v>44255</v>
      </c>
      <c r="O631" t="s">
        <v>209</v>
      </c>
      <c r="P631">
        <v>1120100</v>
      </c>
      <c r="Q631" t="s">
        <v>198</v>
      </c>
      <c r="R631">
        <v>20304</v>
      </c>
      <c r="S631"/>
      <c r="T631">
        <v>108600000181</v>
      </c>
      <c r="U631"/>
      <c r="V631" t="s">
        <v>200</v>
      </c>
      <c r="W631">
        <v>1</v>
      </c>
      <c r="X631" t="s">
        <v>625</v>
      </c>
      <c r="Y631" t="s">
        <v>820</v>
      </c>
      <c r="Z631" t="s">
        <v>821</v>
      </c>
      <c r="AA631" t="s">
        <v>68</v>
      </c>
      <c r="AB631" t="s">
        <v>69</v>
      </c>
      <c r="AC631" t="s">
        <v>70</v>
      </c>
      <c r="AD631">
        <v>90</v>
      </c>
      <c r="AE631" t="s">
        <v>822</v>
      </c>
      <c r="AF631">
        <v>86.56</v>
      </c>
      <c r="AG631">
        <v>86.56</v>
      </c>
      <c r="AH631">
        <v>1004248111</v>
      </c>
      <c r="AI631">
        <v>800100</v>
      </c>
      <c r="AJ631" t="s">
        <v>629</v>
      </c>
      <c r="AK631">
        <v>310006.31000599999</v>
      </c>
      <c r="AL631" t="s">
        <v>72</v>
      </c>
      <c r="AM631" t="s">
        <v>73</v>
      </c>
      <c r="AN631" s="1"/>
      <c r="AO631" s="59">
        <f t="shared" si="55"/>
        <v>2</v>
      </c>
      <c r="AP631" s="59" t="str">
        <f>VLOOKUP(AO631,Data!J:K,2,0)</f>
        <v>Februari</v>
      </c>
      <c r="AQ631" s="59">
        <f t="shared" si="51"/>
        <v>1</v>
      </c>
      <c r="AR631" s="60">
        <f t="shared" si="52"/>
        <v>2021</v>
      </c>
      <c r="AS631" s="60" t="str">
        <f>VLOOKUP(AD631,Data!D:E,2,0)</f>
        <v>Swill</v>
      </c>
      <c r="AT631" s="61">
        <f>IF(X631="TON",IF(OR(LEFT(Z631,2)="TO",LEFT(Y631,2)="HA",Y631="TV ALG TON",Y631="AFVALBEL-TON",Y631="TANKW1-TON"),0,W631*1000),IF(OR(X631="KG",X631="LTR"),IF(OR(LEFT(Y631,2)="R ",LEFT(Y631,2)="HA",LEFT(Y631,2)="VK",LEFT(Z631,2)="TO"),0,W631),IF(X631="M3",VLOOKUP(Z631,Data!A:B,2,0)*W631,IF(AND(OR(X631="KEER",X631="STUK"),OR(LEFT(Y631,2)="LE",LEFT(Y631,2)="EL",LEFT(Y631,2)="LV")),VLOOKUP(Z631,Data!A:B,2,0)*W631,IF(X631="MAAND",IF(LEFT(Z631,2)="AB",IF(OR(LEFT(Y631,3)="AB ",LEFT(Y631,3)="ABW"),0,VLOOKUP(Z631,Data!A:B,2,0)*W631*VLOOKUP(AJ631,Data!G:H,2,0)*((N631-M631+1)/30.4)),0),0)))))</f>
        <v>280.46052631578948</v>
      </c>
      <c r="AU631" s="62">
        <f t="shared" si="53"/>
        <v>86.56</v>
      </c>
      <c r="AV631" s="62">
        <f t="shared" si="54"/>
        <v>0</v>
      </c>
      <c r="AW631" s="47" t="str">
        <f>IFERROR(VLOOKUP(AS631,Data!M:S,2,0),"nee")</f>
        <v>ja</v>
      </c>
      <c r="AX631" s="63">
        <f>IF(facturen[[#This Row],[TNO gecertificeerd]]="nee",0,VLOOKUP(AS631,Data!M:S,3,0)*(AT631/1000))</f>
        <v>91.991052631578953</v>
      </c>
      <c r="AY631" s="63">
        <f>IF(facturen[[#This Row],[TNO gecertificeerd]]="nee",0,VLOOKUP(AS631,Data!M:S,4,0)*AT631)</f>
        <v>263.6328947368421</v>
      </c>
      <c r="AZ631" s="63">
        <f>IF(facturen[[#This Row],[TNO gecertificeerd]]="nee",0,VLOOKUP(AS631,Data!M:S,5,0)*AT631)</f>
        <v>8.4138157894736842</v>
      </c>
      <c r="BA631" s="63">
        <f>IF(facturen[[#This Row],[TNO gecertificeerd]]="nee",0,VLOOKUP(AS631,Data!M:S,6,0)*AT631)</f>
        <v>8.4138157894736842</v>
      </c>
      <c r="BB631" s="63">
        <f>IF(facturen[[#This Row],[TNO gecertificeerd]]="nee",0,VLOOKUP(AS631,Data!M:S,7,0)*AT631)</f>
        <v>0</v>
      </c>
    </row>
    <row r="632" spans="1:54" x14ac:dyDescent="0.2">
      <c r="A632">
        <v>474431</v>
      </c>
      <c r="B632">
        <v>474500</v>
      </c>
      <c r="C632" t="s">
        <v>205</v>
      </c>
      <c r="D632" t="s">
        <v>194</v>
      </c>
      <c r="E632" t="s">
        <v>195</v>
      </c>
      <c r="F632">
        <v>1</v>
      </c>
      <c r="G632" t="s">
        <v>205</v>
      </c>
      <c r="H632" t="s">
        <v>206</v>
      </c>
      <c r="I632" t="s">
        <v>207</v>
      </c>
      <c r="J632" t="s">
        <v>59</v>
      </c>
      <c r="K632" t="s">
        <v>208</v>
      </c>
      <c r="L632" t="s">
        <v>197</v>
      </c>
      <c r="M632" s="57">
        <v>44256</v>
      </c>
      <c r="N632" s="57">
        <v>44286</v>
      </c>
      <c r="O632" t="s">
        <v>209</v>
      </c>
      <c r="P632">
        <v>1120100</v>
      </c>
      <c r="Q632" t="s">
        <v>198</v>
      </c>
      <c r="R632">
        <v>20304</v>
      </c>
      <c r="S632"/>
      <c r="T632">
        <v>108600000181</v>
      </c>
      <c r="U632"/>
      <c r="V632" t="s">
        <v>200</v>
      </c>
      <c r="W632">
        <v>1</v>
      </c>
      <c r="X632" t="s">
        <v>625</v>
      </c>
      <c r="Y632" t="s">
        <v>820</v>
      </c>
      <c r="Z632" t="s">
        <v>821</v>
      </c>
      <c r="AA632" t="s">
        <v>68</v>
      </c>
      <c r="AB632" t="s">
        <v>69</v>
      </c>
      <c r="AC632" t="s">
        <v>70</v>
      </c>
      <c r="AD632">
        <v>90</v>
      </c>
      <c r="AE632" t="s">
        <v>822</v>
      </c>
      <c r="AF632">
        <v>86.56</v>
      </c>
      <c r="AG632">
        <v>86.56</v>
      </c>
      <c r="AH632">
        <v>1004318104</v>
      </c>
      <c r="AI632">
        <v>800100</v>
      </c>
      <c r="AJ632" t="s">
        <v>629</v>
      </c>
      <c r="AK632" t="s">
        <v>829</v>
      </c>
      <c r="AL632" t="s">
        <v>72</v>
      </c>
      <c r="AM632" t="s">
        <v>73</v>
      </c>
      <c r="AN632" s="1"/>
      <c r="AO632" s="59">
        <f t="shared" si="55"/>
        <v>3</v>
      </c>
      <c r="AP632" s="59" t="str">
        <f>VLOOKUP(AO632,Data!J:K,2,0)</f>
        <v>Maart</v>
      </c>
      <c r="AQ632" s="59">
        <f t="shared" si="51"/>
        <v>1</v>
      </c>
      <c r="AR632" s="60">
        <f t="shared" si="52"/>
        <v>2021</v>
      </c>
      <c r="AS632" s="60" t="str">
        <f>VLOOKUP(AD632,Data!D:E,2,0)</f>
        <v>Swill</v>
      </c>
      <c r="AT632" s="61">
        <f>IF(X632="TON",IF(OR(LEFT(Z632,2)="TO",LEFT(Y632,2)="HA",Y632="TV ALG TON",Y632="AFVALBEL-TON",Y632="TANKW1-TON"),0,W632*1000),IF(OR(X632="KG",X632="LTR"),IF(OR(LEFT(Y632,2)="R ",LEFT(Y632,2)="HA",LEFT(Y632,2)="VK",LEFT(Z632,2)="TO"),0,W632),IF(X632="M3",VLOOKUP(Z632,Data!A:B,2,0)*W632,IF(AND(OR(X632="KEER",X632="STUK"),OR(LEFT(Y632,2)="LE",LEFT(Y632,2)="EL",LEFT(Y632,2)="LV")),VLOOKUP(Z632,Data!A:B,2,0)*W632,IF(X632="MAAND",IF(LEFT(Z632,2)="AB",IF(OR(LEFT(Y632,3)="AB ",LEFT(Y632,3)="ABW"),0,VLOOKUP(Z632,Data!A:B,2,0)*W632*VLOOKUP(AJ632,Data!G:H,2,0)*((N632-M632+1)/30.4)),0),0)))))</f>
        <v>310.50986842105266</v>
      </c>
      <c r="AU632" s="62">
        <f t="shared" si="53"/>
        <v>86.56</v>
      </c>
      <c r="AV632" s="62">
        <f t="shared" si="54"/>
        <v>0</v>
      </c>
      <c r="AW632" s="47" t="str">
        <f>IFERROR(VLOOKUP(AS632,Data!M:S,2,0),"nee")</f>
        <v>ja</v>
      </c>
      <c r="AX632" s="63">
        <f>IF(facturen[[#This Row],[TNO gecertificeerd]]="nee",0,VLOOKUP(AS632,Data!M:S,3,0)*(AT632/1000))</f>
        <v>101.84723684210527</v>
      </c>
      <c r="AY632" s="63">
        <f>IF(facturen[[#This Row],[TNO gecertificeerd]]="nee",0,VLOOKUP(AS632,Data!M:S,4,0)*AT632)</f>
        <v>291.87927631578947</v>
      </c>
      <c r="AZ632" s="63">
        <f>IF(facturen[[#This Row],[TNO gecertificeerd]]="nee",0,VLOOKUP(AS632,Data!M:S,5,0)*AT632)</f>
        <v>9.3152960526315791</v>
      </c>
      <c r="BA632" s="63">
        <f>IF(facturen[[#This Row],[TNO gecertificeerd]]="nee",0,VLOOKUP(AS632,Data!M:S,6,0)*AT632)</f>
        <v>9.3152960526315791</v>
      </c>
      <c r="BB632" s="63">
        <f>IF(facturen[[#This Row],[TNO gecertificeerd]]="nee",0,VLOOKUP(AS632,Data!M:S,7,0)*AT632)</f>
        <v>0</v>
      </c>
    </row>
    <row r="633" spans="1:54" x14ac:dyDescent="0.2">
      <c r="A633">
        <v>474431</v>
      </c>
      <c r="B633">
        <v>474500</v>
      </c>
      <c r="C633" t="s">
        <v>205</v>
      </c>
      <c r="D633" t="s">
        <v>194</v>
      </c>
      <c r="E633" t="s">
        <v>195</v>
      </c>
      <c r="F633">
        <v>1</v>
      </c>
      <c r="G633" t="s">
        <v>205</v>
      </c>
      <c r="H633" t="s">
        <v>206</v>
      </c>
      <c r="I633" t="s">
        <v>207</v>
      </c>
      <c r="J633" t="s">
        <v>59</v>
      </c>
      <c r="K633" t="s">
        <v>208</v>
      </c>
      <c r="L633" t="s">
        <v>197</v>
      </c>
      <c r="M633" s="57">
        <v>44287</v>
      </c>
      <c r="N633" s="57">
        <v>44316</v>
      </c>
      <c r="O633" t="s">
        <v>209</v>
      </c>
      <c r="P633">
        <v>1120100</v>
      </c>
      <c r="Q633" t="s">
        <v>198</v>
      </c>
      <c r="R633">
        <v>20304</v>
      </c>
      <c r="S633"/>
      <c r="T633">
        <v>108600000181</v>
      </c>
      <c r="U633"/>
      <c r="V633" t="s">
        <v>200</v>
      </c>
      <c r="W633">
        <v>1</v>
      </c>
      <c r="X633" t="s">
        <v>625</v>
      </c>
      <c r="Y633" t="s">
        <v>820</v>
      </c>
      <c r="Z633" t="s">
        <v>821</v>
      </c>
      <c r="AA633" t="s">
        <v>68</v>
      </c>
      <c r="AB633" t="s">
        <v>69</v>
      </c>
      <c r="AC633" t="s">
        <v>70</v>
      </c>
      <c r="AD633">
        <v>90</v>
      </c>
      <c r="AE633" t="s">
        <v>822</v>
      </c>
      <c r="AF633">
        <v>86.56</v>
      </c>
      <c r="AG633">
        <v>86.56</v>
      </c>
      <c r="AH633">
        <v>1004429006</v>
      </c>
      <c r="AI633">
        <v>800100</v>
      </c>
      <c r="AJ633" t="s">
        <v>629</v>
      </c>
      <c r="AK633" t="s">
        <v>830</v>
      </c>
      <c r="AL633" t="s">
        <v>72</v>
      </c>
      <c r="AM633" t="s">
        <v>73</v>
      </c>
      <c r="AN633" s="1"/>
      <c r="AO633" s="59">
        <f t="shared" si="55"/>
        <v>4</v>
      </c>
      <c r="AP633" s="59" t="str">
        <f>VLOOKUP(AO633,Data!J:K,2,0)</f>
        <v>April</v>
      </c>
      <c r="AQ633" s="59">
        <f t="shared" si="51"/>
        <v>2</v>
      </c>
      <c r="AR633" s="60">
        <f t="shared" si="52"/>
        <v>2021</v>
      </c>
      <c r="AS633" s="60" t="str">
        <f>VLOOKUP(AD633,Data!D:E,2,0)</f>
        <v>Swill</v>
      </c>
      <c r="AT633" s="61">
        <f>IF(X633="TON",IF(OR(LEFT(Z633,2)="TO",LEFT(Y633,2)="HA",Y633="TV ALG TON",Y633="AFVALBEL-TON",Y633="TANKW1-TON"),0,W633*1000),IF(OR(X633="KG",X633="LTR"),IF(OR(LEFT(Y633,2)="R ",LEFT(Y633,2)="HA",LEFT(Y633,2)="VK",LEFT(Z633,2)="TO"),0,W633),IF(X633="M3",VLOOKUP(Z633,Data!A:B,2,0)*W633,IF(AND(OR(X633="KEER",X633="STUK"),OR(LEFT(Y633,2)="LE",LEFT(Y633,2)="EL",LEFT(Y633,2)="LV")),VLOOKUP(Z633,Data!A:B,2,0)*W633,IF(X633="MAAND",IF(LEFT(Z633,2)="AB",IF(OR(LEFT(Y633,3)="AB ",LEFT(Y633,3)="ABW"),0,VLOOKUP(Z633,Data!A:B,2,0)*W633*VLOOKUP(AJ633,Data!G:H,2,0)*((N633-M633+1)/30.4)),0),0)))))</f>
        <v>300.49342105263162</v>
      </c>
      <c r="AU633" s="62">
        <f t="shared" si="53"/>
        <v>86.56</v>
      </c>
      <c r="AV633" s="62">
        <f t="shared" si="54"/>
        <v>0</v>
      </c>
      <c r="AW633" s="47" t="str">
        <f>IFERROR(VLOOKUP(AS633,Data!M:S,2,0),"nee")</f>
        <v>ja</v>
      </c>
      <c r="AX633" s="63">
        <f>IF(facturen[[#This Row],[TNO gecertificeerd]]="nee",0,VLOOKUP(AS633,Data!M:S,3,0)*(AT633/1000))</f>
        <v>98.561842105263167</v>
      </c>
      <c r="AY633" s="63">
        <f>IF(facturen[[#This Row],[TNO gecertificeerd]]="nee",0,VLOOKUP(AS633,Data!M:S,4,0)*AT633)</f>
        <v>282.4638157894737</v>
      </c>
      <c r="AZ633" s="63">
        <f>IF(facturen[[#This Row],[TNO gecertificeerd]]="nee",0,VLOOKUP(AS633,Data!M:S,5,0)*AT633)</f>
        <v>9.0148026315789487</v>
      </c>
      <c r="BA633" s="63">
        <f>IF(facturen[[#This Row],[TNO gecertificeerd]]="nee",0,VLOOKUP(AS633,Data!M:S,6,0)*AT633)</f>
        <v>9.0148026315789487</v>
      </c>
      <c r="BB633" s="63">
        <f>IF(facturen[[#This Row],[TNO gecertificeerd]]="nee",0,VLOOKUP(AS633,Data!M:S,7,0)*AT633)</f>
        <v>0</v>
      </c>
    </row>
    <row r="634" spans="1:54" x14ac:dyDescent="0.2">
      <c r="A634">
        <v>474431</v>
      </c>
      <c r="B634">
        <v>474500</v>
      </c>
      <c r="C634" t="s">
        <v>205</v>
      </c>
      <c r="D634" t="s">
        <v>194</v>
      </c>
      <c r="E634" t="s">
        <v>195</v>
      </c>
      <c r="F634">
        <v>1</v>
      </c>
      <c r="G634" t="s">
        <v>205</v>
      </c>
      <c r="H634" t="s">
        <v>206</v>
      </c>
      <c r="I634" t="s">
        <v>207</v>
      </c>
      <c r="J634" t="s">
        <v>59</v>
      </c>
      <c r="K634" t="s">
        <v>208</v>
      </c>
      <c r="L634" t="s">
        <v>197</v>
      </c>
      <c r="M634" s="57">
        <v>44317</v>
      </c>
      <c r="N634" s="57">
        <v>44347</v>
      </c>
      <c r="O634" t="s">
        <v>209</v>
      </c>
      <c r="P634">
        <v>1120100</v>
      </c>
      <c r="Q634" t="s">
        <v>198</v>
      </c>
      <c r="R634">
        <v>20304</v>
      </c>
      <c r="S634"/>
      <c r="T634">
        <v>108600000181</v>
      </c>
      <c r="U634"/>
      <c r="V634" t="s">
        <v>200</v>
      </c>
      <c r="W634">
        <v>1</v>
      </c>
      <c r="X634" t="s">
        <v>625</v>
      </c>
      <c r="Y634" t="s">
        <v>820</v>
      </c>
      <c r="Z634" t="s">
        <v>821</v>
      </c>
      <c r="AA634" t="s">
        <v>68</v>
      </c>
      <c r="AB634" t="s">
        <v>69</v>
      </c>
      <c r="AC634" t="s">
        <v>70</v>
      </c>
      <c r="AD634">
        <v>90</v>
      </c>
      <c r="AE634" t="s">
        <v>822</v>
      </c>
      <c r="AF634">
        <v>86.56</v>
      </c>
      <c r="AG634">
        <v>86.56</v>
      </c>
      <c r="AH634">
        <v>1004493829</v>
      </c>
      <c r="AI634">
        <v>800100</v>
      </c>
      <c r="AJ634" t="s">
        <v>629</v>
      </c>
      <c r="AK634" t="s">
        <v>831</v>
      </c>
      <c r="AL634" t="s">
        <v>72</v>
      </c>
      <c r="AM634" t="s">
        <v>73</v>
      </c>
      <c r="AN634" s="1"/>
      <c r="AO634" s="59">
        <f t="shared" si="55"/>
        <v>5</v>
      </c>
      <c r="AP634" s="59" t="str">
        <f>VLOOKUP(AO634,Data!J:K,2,0)</f>
        <v>Mei</v>
      </c>
      <c r="AQ634" s="59">
        <f t="shared" si="51"/>
        <v>2</v>
      </c>
      <c r="AR634" s="60">
        <f t="shared" si="52"/>
        <v>2021</v>
      </c>
      <c r="AS634" s="60" t="str">
        <f>VLOOKUP(AD634,Data!D:E,2,0)</f>
        <v>Swill</v>
      </c>
      <c r="AT634" s="61">
        <f>IF(X634="TON",IF(OR(LEFT(Z634,2)="TO",LEFT(Y634,2)="HA",Y634="TV ALG TON",Y634="AFVALBEL-TON",Y634="TANKW1-TON"),0,W634*1000),IF(OR(X634="KG",X634="LTR"),IF(OR(LEFT(Y634,2)="R ",LEFT(Y634,2)="HA",LEFT(Y634,2)="VK",LEFT(Z634,2)="TO"),0,W634),IF(X634="M3",VLOOKUP(Z634,Data!A:B,2,0)*W634,IF(AND(OR(X634="KEER",X634="STUK"),OR(LEFT(Y634,2)="LE",LEFT(Y634,2)="EL",LEFT(Y634,2)="LV")),VLOOKUP(Z634,Data!A:B,2,0)*W634,IF(X634="MAAND",IF(LEFT(Z634,2)="AB",IF(OR(LEFT(Y634,3)="AB ",LEFT(Y634,3)="ABW"),0,VLOOKUP(Z634,Data!A:B,2,0)*W634*VLOOKUP(AJ634,Data!G:H,2,0)*((N634-M634+1)/30.4)),0),0)))))</f>
        <v>310.50986842105266</v>
      </c>
      <c r="AU634" s="62">
        <f t="shared" si="53"/>
        <v>86.56</v>
      </c>
      <c r="AV634" s="62">
        <f t="shared" si="54"/>
        <v>0</v>
      </c>
      <c r="AW634" s="47" t="str">
        <f>IFERROR(VLOOKUP(AS634,Data!M:S,2,0),"nee")</f>
        <v>ja</v>
      </c>
      <c r="AX634" s="63">
        <f>IF(facturen[[#This Row],[TNO gecertificeerd]]="nee",0,VLOOKUP(AS634,Data!M:S,3,0)*(AT634/1000))</f>
        <v>101.84723684210527</v>
      </c>
      <c r="AY634" s="63">
        <f>IF(facturen[[#This Row],[TNO gecertificeerd]]="nee",0,VLOOKUP(AS634,Data!M:S,4,0)*AT634)</f>
        <v>291.87927631578947</v>
      </c>
      <c r="AZ634" s="63">
        <f>IF(facturen[[#This Row],[TNO gecertificeerd]]="nee",0,VLOOKUP(AS634,Data!M:S,5,0)*AT634)</f>
        <v>9.3152960526315791</v>
      </c>
      <c r="BA634" s="63">
        <f>IF(facturen[[#This Row],[TNO gecertificeerd]]="nee",0,VLOOKUP(AS634,Data!M:S,6,0)*AT634)</f>
        <v>9.3152960526315791</v>
      </c>
      <c r="BB634" s="63">
        <f>IF(facturen[[#This Row],[TNO gecertificeerd]]="nee",0,VLOOKUP(AS634,Data!M:S,7,0)*AT634)</f>
        <v>0</v>
      </c>
    </row>
    <row r="635" spans="1:54" x14ac:dyDescent="0.2">
      <c r="A635">
        <v>474431</v>
      </c>
      <c r="B635">
        <v>474500</v>
      </c>
      <c r="C635" t="s">
        <v>205</v>
      </c>
      <c r="D635" t="s">
        <v>194</v>
      </c>
      <c r="E635" t="s">
        <v>195</v>
      </c>
      <c r="F635">
        <v>1</v>
      </c>
      <c r="G635" t="s">
        <v>205</v>
      </c>
      <c r="H635" t="s">
        <v>206</v>
      </c>
      <c r="I635" t="s">
        <v>207</v>
      </c>
      <c r="J635" t="s">
        <v>59</v>
      </c>
      <c r="K635" t="s">
        <v>208</v>
      </c>
      <c r="L635" t="s">
        <v>197</v>
      </c>
      <c r="M635" s="57">
        <v>44348</v>
      </c>
      <c r="N635" s="57">
        <v>44377</v>
      </c>
      <c r="O635" t="s">
        <v>209</v>
      </c>
      <c r="P635">
        <v>1120100</v>
      </c>
      <c r="Q635" t="s">
        <v>198</v>
      </c>
      <c r="R635">
        <v>20304</v>
      </c>
      <c r="S635"/>
      <c r="T635">
        <v>108600000181</v>
      </c>
      <c r="U635"/>
      <c r="V635" t="s">
        <v>200</v>
      </c>
      <c r="W635">
        <v>1</v>
      </c>
      <c r="X635" t="s">
        <v>625</v>
      </c>
      <c r="Y635" t="s">
        <v>820</v>
      </c>
      <c r="Z635" t="s">
        <v>821</v>
      </c>
      <c r="AA635" t="s">
        <v>68</v>
      </c>
      <c r="AB635" t="s">
        <v>69</v>
      </c>
      <c r="AC635" t="s">
        <v>70</v>
      </c>
      <c r="AD635">
        <v>90</v>
      </c>
      <c r="AE635" t="s">
        <v>822</v>
      </c>
      <c r="AF635">
        <v>86.56</v>
      </c>
      <c r="AG635">
        <v>86.56</v>
      </c>
      <c r="AH635">
        <v>1004542502</v>
      </c>
      <c r="AI635">
        <v>800100</v>
      </c>
      <c r="AJ635" t="s">
        <v>629</v>
      </c>
      <c r="AK635" t="s">
        <v>832</v>
      </c>
      <c r="AL635" t="s">
        <v>72</v>
      </c>
      <c r="AM635" t="s">
        <v>73</v>
      </c>
      <c r="AN635" s="1"/>
      <c r="AO635" s="59">
        <f t="shared" si="55"/>
        <v>6</v>
      </c>
      <c r="AP635" s="59" t="str">
        <f>VLOOKUP(AO635,Data!J:K,2,0)</f>
        <v>Juni</v>
      </c>
      <c r="AQ635" s="59">
        <f t="shared" si="51"/>
        <v>2</v>
      </c>
      <c r="AR635" s="60">
        <f t="shared" si="52"/>
        <v>2021</v>
      </c>
      <c r="AS635" s="60" t="str">
        <f>VLOOKUP(AD635,Data!D:E,2,0)</f>
        <v>Swill</v>
      </c>
      <c r="AT635" s="61">
        <f>IF(X635="TON",IF(OR(LEFT(Z635,2)="TO",LEFT(Y635,2)="HA",Y635="TV ALG TON",Y635="AFVALBEL-TON",Y635="TANKW1-TON"),0,W635*1000),IF(OR(X635="KG",X635="LTR"),IF(OR(LEFT(Y635,2)="R ",LEFT(Y635,2)="HA",LEFT(Y635,2)="VK",LEFT(Z635,2)="TO"),0,W635),IF(X635="M3",VLOOKUP(Z635,Data!A:B,2,0)*W635,IF(AND(OR(X635="KEER",X635="STUK"),OR(LEFT(Y635,2)="LE",LEFT(Y635,2)="EL",LEFT(Y635,2)="LV")),VLOOKUP(Z635,Data!A:B,2,0)*W635,IF(X635="MAAND",IF(LEFT(Z635,2)="AB",IF(OR(LEFT(Y635,3)="AB ",LEFT(Y635,3)="ABW"),0,VLOOKUP(Z635,Data!A:B,2,0)*W635*VLOOKUP(AJ635,Data!G:H,2,0)*((N635-M635+1)/30.4)),0),0)))))</f>
        <v>300.49342105263162</v>
      </c>
      <c r="AU635" s="62">
        <f t="shared" si="53"/>
        <v>86.56</v>
      </c>
      <c r="AV635" s="62">
        <f t="shared" si="54"/>
        <v>0</v>
      </c>
      <c r="AW635" s="47" t="str">
        <f>IFERROR(VLOOKUP(AS635,Data!M:S,2,0),"nee")</f>
        <v>ja</v>
      </c>
      <c r="AX635" s="63">
        <f>IF(facturen[[#This Row],[TNO gecertificeerd]]="nee",0,VLOOKUP(AS635,Data!M:S,3,0)*(AT635/1000))</f>
        <v>98.561842105263167</v>
      </c>
      <c r="AY635" s="63">
        <f>IF(facturen[[#This Row],[TNO gecertificeerd]]="nee",0,VLOOKUP(AS635,Data!M:S,4,0)*AT635)</f>
        <v>282.4638157894737</v>
      </c>
      <c r="AZ635" s="63">
        <f>IF(facturen[[#This Row],[TNO gecertificeerd]]="nee",0,VLOOKUP(AS635,Data!M:S,5,0)*AT635)</f>
        <v>9.0148026315789487</v>
      </c>
      <c r="BA635" s="63">
        <f>IF(facturen[[#This Row],[TNO gecertificeerd]]="nee",0,VLOOKUP(AS635,Data!M:S,6,0)*AT635)</f>
        <v>9.0148026315789487</v>
      </c>
      <c r="BB635" s="63">
        <f>IF(facturen[[#This Row],[TNO gecertificeerd]]="nee",0,VLOOKUP(AS635,Data!M:S,7,0)*AT635)</f>
        <v>0</v>
      </c>
    </row>
    <row r="636" spans="1:54" x14ac:dyDescent="0.2">
      <c r="A636">
        <v>474431</v>
      </c>
      <c r="B636">
        <v>474500</v>
      </c>
      <c r="C636" t="s">
        <v>205</v>
      </c>
      <c r="D636" t="s">
        <v>194</v>
      </c>
      <c r="E636" t="s">
        <v>195</v>
      </c>
      <c r="F636">
        <v>1</v>
      </c>
      <c r="G636" t="s">
        <v>205</v>
      </c>
      <c r="H636" t="s">
        <v>206</v>
      </c>
      <c r="I636" t="s">
        <v>207</v>
      </c>
      <c r="J636" t="s">
        <v>59</v>
      </c>
      <c r="K636" t="s">
        <v>208</v>
      </c>
      <c r="L636" t="s">
        <v>197</v>
      </c>
      <c r="M636" s="57">
        <v>44378</v>
      </c>
      <c r="N636" s="57">
        <v>44408</v>
      </c>
      <c r="O636" t="s">
        <v>209</v>
      </c>
      <c r="P636">
        <v>1120100</v>
      </c>
      <c r="Q636" t="s">
        <v>198</v>
      </c>
      <c r="R636">
        <v>20304</v>
      </c>
      <c r="S636"/>
      <c r="T636">
        <v>108600000181</v>
      </c>
      <c r="U636"/>
      <c r="V636" t="s">
        <v>200</v>
      </c>
      <c r="W636">
        <v>1</v>
      </c>
      <c r="X636" t="s">
        <v>625</v>
      </c>
      <c r="Y636" t="s">
        <v>820</v>
      </c>
      <c r="Z636" t="s">
        <v>821</v>
      </c>
      <c r="AA636" t="s">
        <v>68</v>
      </c>
      <c r="AB636" t="s">
        <v>69</v>
      </c>
      <c r="AC636" t="s">
        <v>70</v>
      </c>
      <c r="AD636">
        <v>90</v>
      </c>
      <c r="AE636" t="s">
        <v>822</v>
      </c>
      <c r="AF636">
        <v>86.56</v>
      </c>
      <c r="AG636">
        <v>86.56</v>
      </c>
      <c r="AH636">
        <v>1004659075</v>
      </c>
      <c r="AI636">
        <v>800100</v>
      </c>
      <c r="AJ636" t="s">
        <v>629</v>
      </c>
      <c r="AK636" t="s">
        <v>833</v>
      </c>
      <c r="AL636" t="s">
        <v>72</v>
      </c>
      <c r="AM636" t="s">
        <v>73</v>
      </c>
      <c r="AN636" s="1"/>
      <c r="AO636" s="59">
        <f t="shared" si="55"/>
        <v>7</v>
      </c>
      <c r="AP636" s="59" t="str">
        <f>VLOOKUP(AO636,Data!J:K,2,0)</f>
        <v>Juli</v>
      </c>
      <c r="AQ636" s="59">
        <f t="shared" si="51"/>
        <v>3</v>
      </c>
      <c r="AR636" s="60">
        <f t="shared" si="52"/>
        <v>2021</v>
      </c>
      <c r="AS636" s="60" t="str">
        <f>VLOOKUP(AD636,Data!D:E,2,0)</f>
        <v>Swill</v>
      </c>
      <c r="AT636" s="61">
        <f>IF(X636="TON",IF(OR(LEFT(Z636,2)="TO",LEFT(Y636,2)="HA",Y636="TV ALG TON",Y636="AFVALBEL-TON",Y636="TANKW1-TON"),0,W636*1000),IF(OR(X636="KG",X636="LTR"),IF(OR(LEFT(Y636,2)="R ",LEFT(Y636,2)="HA",LEFT(Y636,2)="VK",LEFT(Z636,2)="TO"),0,W636),IF(X636="M3",VLOOKUP(Z636,Data!A:B,2,0)*W636,IF(AND(OR(X636="KEER",X636="STUK"),OR(LEFT(Y636,2)="LE",LEFT(Y636,2)="EL",LEFT(Y636,2)="LV")),VLOOKUP(Z636,Data!A:B,2,0)*W636,IF(X636="MAAND",IF(LEFT(Z636,2)="AB",IF(OR(LEFT(Y636,3)="AB ",LEFT(Y636,3)="ABW"),0,VLOOKUP(Z636,Data!A:B,2,0)*W636*VLOOKUP(AJ636,Data!G:H,2,0)*((N636-M636+1)/30.4)),0),0)))))</f>
        <v>310.50986842105266</v>
      </c>
      <c r="AU636" s="62">
        <f t="shared" si="53"/>
        <v>86.56</v>
      </c>
      <c r="AV636" s="62">
        <f t="shared" si="54"/>
        <v>0</v>
      </c>
      <c r="AW636" s="47" t="str">
        <f>IFERROR(VLOOKUP(AS636,Data!M:S,2,0),"nee")</f>
        <v>ja</v>
      </c>
      <c r="AX636" s="63">
        <f>IF(facturen[[#This Row],[TNO gecertificeerd]]="nee",0,VLOOKUP(AS636,Data!M:S,3,0)*(AT636/1000))</f>
        <v>101.84723684210527</v>
      </c>
      <c r="AY636" s="63">
        <f>IF(facturen[[#This Row],[TNO gecertificeerd]]="nee",0,VLOOKUP(AS636,Data!M:S,4,0)*AT636)</f>
        <v>291.87927631578947</v>
      </c>
      <c r="AZ636" s="63">
        <f>IF(facturen[[#This Row],[TNO gecertificeerd]]="nee",0,VLOOKUP(AS636,Data!M:S,5,0)*AT636)</f>
        <v>9.3152960526315791</v>
      </c>
      <c r="BA636" s="63">
        <f>IF(facturen[[#This Row],[TNO gecertificeerd]]="nee",0,VLOOKUP(AS636,Data!M:S,6,0)*AT636)</f>
        <v>9.3152960526315791</v>
      </c>
      <c r="BB636" s="63">
        <f>IF(facturen[[#This Row],[TNO gecertificeerd]]="nee",0,VLOOKUP(AS636,Data!M:S,7,0)*AT636)</f>
        <v>0</v>
      </c>
    </row>
    <row r="637" spans="1:54" x14ac:dyDescent="0.2">
      <c r="A637">
        <v>474431</v>
      </c>
      <c r="B637">
        <v>474500</v>
      </c>
      <c r="C637" t="s">
        <v>205</v>
      </c>
      <c r="D637" t="s">
        <v>194</v>
      </c>
      <c r="E637" t="s">
        <v>195</v>
      </c>
      <c r="F637">
        <v>1</v>
      </c>
      <c r="G637" t="s">
        <v>205</v>
      </c>
      <c r="H637" t="s">
        <v>206</v>
      </c>
      <c r="I637" t="s">
        <v>207</v>
      </c>
      <c r="J637" t="s">
        <v>59</v>
      </c>
      <c r="K637" t="s">
        <v>208</v>
      </c>
      <c r="L637" t="s">
        <v>197</v>
      </c>
      <c r="M637" s="57">
        <v>44409</v>
      </c>
      <c r="N637" s="57">
        <v>44439</v>
      </c>
      <c r="O637" t="s">
        <v>209</v>
      </c>
      <c r="P637">
        <v>1120100</v>
      </c>
      <c r="Q637" t="s">
        <v>198</v>
      </c>
      <c r="R637">
        <v>20304</v>
      </c>
      <c r="S637"/>
      <c r="T637">
        <v>108600000181</v>
      </c>
      <c r="U637"/>
      <c r="V637" t="s">
        <v>200</v>
      </c>
      <c r="W637">
        <v>1</v>
      </c>
      <c r="X637" t="s">
        <v>625</v>
      </c>
      <c r="Y637" t="s">
        <v>820</v>
      </c>
      <c r="Z637" t="s">
        <v>821</v>
      </c>
      <c r="AA637" t="s">
        <v>68</v>
      </c>
      <c r="AB637" t="s">
        <v>69</v>
      </c>
      <c r="AC637" t="s">
        <v>70</v>
      </c>
      <c r="AD637">
        <v>90</v>
      </c>
      <c r="AE637" t="s">
        <v>822</v>
      </c>
      <c r="AF637">
        <v>86.56</v>
      </c>
      <c r="AG637">
        <v>86.56</v>
      </c>
      <c r="AH637">
        <v>1004731850</v>
      </c>
      <c r="AI637">
        <v>800100</v>
      </c>
      <c r="AJ637" t="s">
        <v>629</v>
      </c>
      <c r="AK637" t="s">
        <v>834</v>
      </c>
      <c r="AL637" t="s">
        <v>72</v>
      </c>
      <c r="AM637" t="s">
        <v>73</v>
      </c>
      <c r="AN637" s="1"/>
      <c r="AO637" s="59">
        <f t="shared" si="55"/>
        <v>8</v>
      </c>
      <c r="AP637" s="59" t="str">
        <f>VLOOKUP(AO637,Data!J:K,2,0)</f>
        <v>Augustus</v>
      </c>
      <c r="AQ637" s="59">
        <f t="shared" si="51"/>
        <v>3</v>
      </c>
      <c r="AR637" s="60">
        <f t="shared" si="52"/>
        <v>2021</v>
      </c>
      <c r="AS637" s="60" t="str">
        <f>VLOOKUP(AD637,Data!D:E,2,0)</f>
        <v>Swill</v>
      </c>
      <c r="AT637" s="61">
        <f>IF(X637="TON",IF(OR(LEFT(Z637,2)="TO",LEFT(Y637,2)="HA",Y637="TV ALG TON",Y637="AFVALBEL-TON",Y637="TANKW1-TON"),0,W637*1000),IF(OR(X637="KG",X637="LTR"),IF(OR(LEFT(Y637,2)="R ",LEFT(Y637,2)="HA",LEFT(Y637,2)="VK",LEFT(Z637,2)="TO"),0,W637),IF(X637="M3",VLOOKUP(Z637,Data!A:B,2,0)*W637,IF(AND(OR(X637="KEER",X637="STUK"),OR(LEFT(Y637,2)="LE",LEFT(Y637,2)="EL",LEFT(Y637,2)="LV")),VLOOKUP(Z637,Data!A:B,2,0)*W637,IF(X637="MAAND",IF(LEFT(Z637,2)="AB",IF(OR(LEFT(Y637,3)="AB ",LEFT(Y637,3)="ABW"),0,VLOOKUP(Z637,Data!A:B,2,0)*W637*VLOOKUP(AJ637,Data!G:H,2,0)*((N637-M637+1)/30.4)),0),0)))))</f>
        <v>310.50986842105266</v>
      </c>
      <c r="AU637" s="62">
        <f t="shared" si="53"/>
        <v>86.56</v>
      </c>
      <c r="AV637" s="62">
        <f t="shared" si="54"/>
        <v>0</v>
      </c>
      <c r="AW637" s="47" t="str">
        <f>IFERROR(VLOOKUP(AS637,Data!M:S,2,0),"nee")</f>
        <v>ja</v>
      </c>
      <c r="AX637" s="63">
        <f>IF(facturen[[#This Row],[TNO gecertificeerd]]="nee",0,VLOOKUP(AS637,Data!M:S,3,0)*(AT637/1000))</f>
        <v>101.84723684210527</v>
      </c>
      <c r="AY637" s="63">
        <f>IF(facturen[[#This Row],[TNO gecertificeerd]]="nee",0,VLOOKUP(AS637,Data!M:S,4,0)*AT637)</f>
        <v>291.87927631578947</v>
      </c>
      <c r="AZ637" s="63">
        <f>IF(facturen[[#This Row],[TNO gecertificeerd]]="nee",0,VLOOKUP(AS637,Data!M:S,5,0)*AT637)</f>
        <v>9.3152960526315791</v>
      </c>
      <c r="BA637" s="63">
        <f>IF(facturen[[#This Row],[TNO gecertificeerd]]="nee",0,VLOOKUP(AS637,Data!M:S,6,0)*AT637)</f>
        <v>9.3152960526315791</v>
      </c>
      <c r="BB637" s="63">
        <f>IF(facturen[[#This Row],[TNO gecertificeerd]]="nee",0,VLOOKUP(AS637,Data!M:S,7,0)*AT637)</f>
        <v>0</v>
      </c>
    </row>
    <row r="638" spans="1:54" x14ac:dyDescent="0.2">
      <c r="A638">
        <v>474431</v>
      </c>
      <c r="B638">
        <v>474500</v>
      </c>
      <c r="C638" t="s">
        <v>205</v>
      </c>
      <c r="D638" t="s">
        <v>194</v>
      </c>
      <c r="E638" t="s">
        <v>195</v>
      </c>
      <c r="F638">
        <v>1</v>
      </c>
      <c r="G638" t="s">
        <v>205</v>
      </c>
      <c r="H638" t="s">
        <v>206</v>
      </c>
      <c r="I638" t="s">
        <v>207</v>
      </c>
      <c r="J638" t="s">
        <v>59</v>
      </c>
      <c r="K638" t="s">
        <v>208</v>
      </c>
      <c r="L638" t="s">
        <v>197</v>
      </c>
      <c r="M638" s="57">
        <v>44440</v>
      </c>
      <c r="N638" s="57">
        <v>44469</v>
      </c>
      <c r="O638" t="s">
        <v>209</v>
      </c>
      <c r="P638">
        <v>1120100</v>
      </c>
      <c r="Q638" t="s">
        <v>198</v>
      </c>
      <c r="R638">
        <v>20304</v>
      </c>
      <c r="S638"/>
      <c r="T638">
        <v>108600000181</v>
      </c>
      <c r="U638"/>
      <c r="V638" t="s">
        <v>200</v>
      </c>
      <c r="W638">
        <v>1</v>
      </c>
      <c r="X638" t="s">
        <v>625</v>
      </c>
      <c r="Y638" t="s">
        <v>820</v>
      </c>
      <c r="Z638" t="s">
        <v>821</v>
      </c>
      <c r="AA638" t="s">
        <v>68</v>
      </c>
      <c r="AB638" t="s">
        <v>69</v>
      </c>
      <c r="AC638" t="s">
        <v>70</v>
      </c>
      <c r="AD638">
        <v>90</v>
      </c>
      <c r="AE638" t="s">
        <v>822</v>
      </c>
      <c r="AF638">
        <v>86.56</v>
      </c>
      <c r="AG638">
        <v>86.56</v>
      </c>
      <c r="AH638">
        <v>1004806489</v>
      </c>
      <c r="AI638">
        <v>800100</v>
      </c>
      <c r="AJ638" t="s">
        <v>629</v>
      </c>
      <c r="AK638" t="s">
        <v>835</v>
      </c>
      <c r="AL638" t="s">
        <v>72</v>
      </c>
      <c r="AM638" t="s">
        <v>73</v>
      </c>
      <c r="AN638" s="1"/>
      <c r="AO638" s="59">
        <f t="shared" si="55"/>
        <v>9</v>
      </c>
      <c r="AP638" s="59" t="str">
        <f>VLOOKUP(AO638,Data!J:K,2,0)</f>
        <v>September</v>
      </c>
      <c r="AQ638" s="59">
        <f t="shared" si="51"/>
        <v>3</v>
      </c>
      <c r="AR638" s="60">
        <f t="shared" si="52"/>
        <v>2021</v>
      </c>
      <c r="AS638" s="60" t="str">
        <f>VLOOKUP(AD638,Data!D:E,2,0)</f>
        <v>Swill</v>
      </c>
      <c r="AT638" s="61">
        <f>IF(X638="TON",IF(OR(LEFT(Z638,2)="TO",LEFT(Y638,2)="HA",Y638="TV ALG TON",Y638="AFVALBEL-TON",Y638="TANKW1-TON"),0,W638*1000),IF(OR(X638="KG",X638="LTR"),IF(OR(LEFT(Y638,2)="R ",LEFT(Y638,2)="HA",LEFT(Y638,2)="VK",LEFT(Z638,2)="TO"),0,W638),IF(X638="M3",VLOOKUP(Z638,Data!A:B,2,0)*W638,IF(AND(OR(X638="KEER",X638="STUK"),OR(LEFT(Y638,2)="LE",LEFT(Y638,2)="EL",LEFT(Y638,2)="LV")),VLOOKUP(Z638,Data!A:B,2,0)*W638,IF(X638="MAAND",IF(LEFT(Z638,2)="AB",IF(OR(LEFT(Y638,3)="AB ",LEFT(Y638,3)="ABW"),0,VLOOKUP(Z638,Data!A:B,2,0)*W638*VLOOKUP(AJ638,Data!G:H,2,0)*((N638-M638+1)/30.4)),0),0)))))</f>
        <v>300.49342105263162</v>
      </c>
      <c r="AU638" s="62">
        <f t="shared" si="53"/>
        <v>86.56</v>
      </c>
      <c r="AV638" s="62">
        <f t="shared" si="54"/>
        <v>0</v>
      </c>
      <c r="AW638" s="47" t="str">
        <f>IFERROR(VLOOKUP(AS638,Data!M:S,2,0),"nee")</f>
        <v>ja</v>
      </c>
      <c r="AX638" s="63">
        <f>IF(facturen[[#This Row],[TNO gecertificeerd]]="nee",0,VLOOKUP(AS638,Data!M:S,3,0)*(AT638/1000))</f>
        <v>98.561842105263167</v>
      </c>
      <c r="AY638" s="63">
        <f>IF(facturen[[#This Row],[TNO gecertificeerd]]="nee",0,VLOOKUP(AS638,Data!M:S,4,0)*AT638)</f>
        <v>282.4638157894737</v>
      </c>
      <c r="AZ638" s="63">
        <f>IF(facturen[[#This Row],[TNO gecertificeerd]]="nee",0,VLOOKUP(AS638,Data!M:S,5,0)*AT638)</f>
        <v>9.0148026315789487</v>
      </c>
      <c r="BA638" s="63">
        <f>IF(facturen[[#This Row],[TNO gecertificeerd]]="nee",0,VLOOKUP(AS638,Data!M:S,6,0)*AT638)</f>
        <v>9.0148026315789487</v>
      </c>
      <c r="BB638" s="63">
        <f>IF(facturen[[#This Row],[TNO gecertificeerd]]="nee",0,VLOOKUP(AS638,Data!M:S,7,0)*AT638)</f>
        <v>0</v>
      </c>
    </row>
    <row r="639" spans="1:54" x14ac:dyDescent="0.2">
      <c r="A639">
        <v>474431</v>
      </c>
      <c r="B639">
        <v>474500</v>
      </c>
      <c r="C639" t="s">
        <v>205</v>
      </c>
      <c r="D639" t="s">
        <v>194</v>
      </c>
      <c r="E639" t="s">
        <v>195</v>
      </c>
      <c r="F639">
        <v>1</v>
      </c>
      <c r="G639" t="s">
        <v>205</v>
      </c>
      <c r="H639" t="s">
        <v>206</v>
      </c>
      <c r="I639" t="s">
        <v>207</v>
      </c>
      <c r="J639" t="s">
        <v>59</v>
      </c>
      <c r="K639" t="s">
        <v>208</v>
      </c>
      <c r="L639" t="s">
        <v>197</v>
      </c>
      <c r="M639" s="57">
        <v>44470</v>
      </c>
      <c r="N639" s="57">
        <v>44500</v>
      </c>
      <c r="O639" t="s">
        <v>209</v>
      </c>
      <c r="P639">
        <v>1120100</v>
      </c>
      <c r="Q639" t="s">
        <v>198</v>
      </c>
      <c r="R639">
        <v>20304</v>
      </c>
      <c r="S639"/>
      <c r="T639">
        <v>108600000181</v>
      </c>
      <c r="U639"/>
      <c r="V639" t="s">
        <v>200</v>
      </c>
      <c r="W639">
        <v>1</v>
      </c>
      <c r="X639" t="s">
        <v>625</v>
      </c>
      <c r="Y639" t="s">
        <v>820</v>
      </c>
      <c r="Z639" t="s">
        <v>821</v>
      </c>
      <c r="AA639" t="s">
        <v>68</v>
      </c>
      <c r="AB639" t="s">
        <v>69</v>
      </c>
      <c r="AC639" t="s">
        <v>70</v>
      </c>
      <c r="AD639">
        <v>90</v>
      </c>
      <c r="AE639" t="s">
        <v>822</v>
      </c>
      <c r="AF639">
        <v>86.56</v>
      </c>
      <c r="AG639">
        <v>86.56</v>
      </c>
      <c r="AH639">
        <v>1004921702</v>
      </c>
      <c r="AI639">
        <v>800100</v>
      </c>
      <c r="AJ639" t="s">
        <v>629</v>
      </c>
      <c r="AK639" t="s">
        <v>836</v>
      </c>
      <c r="AL639" t="s">
        <v>72</v>
      </c>
      <c r="AM639" t="s">
        <v>73</v>
      </c>
      <c r="AN639" s="1"/>
      <c r="AO639" s="59">
        <f t="shared" si="55"/>
        <v>10</v>
      </c>
      <c r="AP639" s="59" t="str">
        <f>VLOOKUP(AO639,Data!J:K,2,0)</f>
        <v>Oktober</v>
      </c>
      <c r="AQ639" s="59">
        <f t="shared" si="51"/>
        <v>4</v>
      </c>
      <c r="AR639" s="60">
        <f t="shared" si="52"/>
        <v>2021</v>
      </c>
      <c r="AS639" s="60" t="str">
        <f>VLOOKUP(AD639,Data!D:E,2,0)</f>
        <v>Swill</v>
      </c>
      <c r="AT639" s="61">
        <f>IF(X639="TON",IF(OR(LEFT(Z639,2)="TO",LEFT(Y639,2)="HA",Y639="TV ALG TON",Y639="AFVALBEL-TON",Y639="TANKW1-TON"),0,W639*1000),IF(OR(X639="KG",X639="LTR"),IF(OR(LEFT(Y639,2)="R ",LEFT(Y639,2)="HA",LEFT(Y639,2)="VK",LEFT(Z639,2)="TO"),0,W639),IF(X639="M3",VLOOKUP(Z639,Data!A:B,2,0)*W639,IF(AND(OR(X639="KEER",X639="STUK"),OR(LEFT(Y639,2)="LE",LEFT(Y639,2)="EL",LEFT(Y639,2)="LV")),VLOOKUP(Z639,Data!A:B,2,0)*W639,IF(X639="MAAND",IF(LEFT(Z639,2)="AB",IF(OR(LEFT(Y639,3)="AB ",LEFT(Y639,3)="ABW"),0,VLOOKUP(Z639,Data!A:B,2,0)*W639*VLOOKUP(AJ639,Data!G:H,2,0)*((N639-M639+1)/30.4)),0),0)))))</f>
        <v>310.50986842105266</v>
      </c>
      <c r="AU639" s="62">
        <f t="shared" si="53"/>
        <v>86.56</v>
      </c>
      <c r="AV639" s="62">
        <f t="shared" si="54"/>
        <v>0</v>
      </c>
      <c r="AW639" s="47" t="str">
        <f>IFERROR(VLOOKUP(AS639,Data!M:S,2,0),"nee")</f>
        <v>ja</v>
      </c>
      <c r="AX639" s="63">
        <f>IF(facturen[[#This Row],[TNO gecertificeerd]]="nee",0,VLOOKUP(AS639,Data!M:S,3,0)*(AT639/1000))</f>
        <v>101.84723684210527</v>
      </c>
      <c r="AY639" s="63">
        <f>IF(facturen[[#This Row],[TNO gecertificeerd]]="nee",0,VLOOKUP(AS639,Data!M:S,4,0)*AT639)</f>
        <v>291.87927631578947</v>
      </c>
      <c r="AZ639" s="63">
        <f>IF(facturen[[#This Row],[TNO gecertificeerd]]="nee",0,VLOOKUP(AS639,Data!M:S,5,0)*AT639)</f>
        <v>9.3152960526315791</v>
      </c>
      <c r="BA639" s="63">
        <f>IF(facturen[[#This Row],[TNO gecertificeerd]]="nee",0,VLOOKUP(AS639,Data!M:S,6,0)*AT639)</f>
        <v>9.3152960526315791</v>
      </c>
      <c r="BB639" s="63">
        <f>IF(facturen[[#This Row],[TNO gecertificeerd]]="nee",0,VLOOKUP(AS639,Data!M:S,7,0)*AT639)</f>
        <v>0</v>
      </c>
    </row>
    <row r="640" spans="1:54" x14ac:dyDescent="0.2">
      <c r="A640">
        <v>474431</v>
      </c>
      <c r="B640">
        <v>474500</v>
      </c>
      <c r="C640" t="s">
        <v>205</v>
      </c>
      <c r="D640" t="s">
        <v>194</v>
      </c>
      <c r="E640" t="s">
        <v>195</v>
      </c>
      <c r="F640">
        <v>1</v>
      </c>
      <c r="G640" t="s">
        <v>205</v>
      </c>
      <c r="H640" t="s">
        <v>206</v>
      </c>
      <c r="I640" t="s">
        <v>207</v>
      </c>
      <c r="J640" t="s">
        <v>59</v>
      </c>
      <c r="K640" t="s">
        <v>208</v>
      </c>
      <c r="L640" t="s">
        <v>197</v>
      </c>
      <c r="M640" s="57">
        <v>44501</v>
      </c>
      <c r="N640" s="57">
        <v>44530</v>
      </c>
      <c r="O640" t="s">
        <v>209</v>
      </c>
      <c r="P640">
        <v>1120100</v>
      </c>
      <c r="Q640" t="s">
        <v>198</v>
      </c>
      <c r="R640">
        <v>20304</v>
      </c>
      <c r="S640"/>
      <c r="T640">
        <v>108600000181</v>
      </c>
      <c r="U640"/>
      <c r="V640" t="s">
        <v>200</v>
      </c>
      <c r="W640">
        <v>1</v>
      </c>
      <c r="X640" t="s">
        <v>625</v>
      </c>
      <c r="Y640" t="s">
        <v>820</v>
      </c>
      <c r="Z640" t="s">
        <v>821</v>
      </c>
      <c r="AA640" t="s">
        <v>68</v>
      </c>
      <c r="AB640" t="s">
        <v>69</v>
      </c>
      <c r="AC640" t="s">
        <v>70</v>
      </c>
      <c r="AD640">
        <v>90</v>
      </c>
      <c r="AE640" t="s">
        <v>822</v>
      </c>
      <c r="AF640">
        <v>86.56</v>
      </c>
      <c r="AG640">
        <v>86.56</v>
      </c>
      <c r="AH640">
        <v>1005004563</v>
      </c>
      <c r="AI640">
        <v>800100</v>
      </c>
      <c r="AJ640" t="s">
        <v>629</v>
      </c>
      <c r="AK640" t="s">
        <v>837</v>
      </c>
      <c r="AL640" t="s">
        <v>72</v>
      </c>
      <c r="AM640" t="s">
        <v>73</v>
      </c>
      <c r="AN640" s="1"/>
      <c r="AO640" s="59">
        <f t="shared" si="55"/>
        <v>11</v>
      </c>
      <c r="AP640" s="59" t="str">
        <f>VLOOKUP(AO640,Data!J:K,2,0)</f>
        <v>November</v>
      </c>
      <c r="AQ640" s="59">
        <f t="shared" si="51"/>
        <v>4</v>
      </c>
      <c r="AR640" s="60">
        <f t="shared" si="52"/>
        <v>2021</v>
      </c>
      <c r="AS640" s="60" t="str">
        <f>VLOOKUP(AD640,Data!D:E,2,0)</f>
        <v>Swill</v>
      </c>
      <c r="AT640" s="61">
        <f>IF(X640="TON",IF(OR(LEFT(Z640,2)="TO",LEFT(Y640,2)="HA",Y640="TV ALG TON",Y640="AFVALBEL-TON",Y640="TANKW1-TON"),0,W640*1000),IF(OR(X640="KG",X640="LTR"),IF(OR(LEFT(Y640,2)="R ",LEFT(Y640,2)="HA",LEFT(Y640,2)="VK",LEFT(Z640,2)="TO"),0,W640),IF(X640="M3",VLOOKUP(Z640,Data!A:B,2,0)*W640,IF(AND(OR(X640="KEER",X640="STUK"),OR(LEFT(Y640,2)="LE",LEFT(Y640,2)="EL",LEFT(Y640,2)="LV")),VLOOKUP(Z640,Data!A:B,2,0)*W640,IF(X640="MAAND",IF(LEFT(Z640,2)="AB",IF(OR(LEFT(Y640,3)="AB ",LEFT(Y640,3)="ABW"),0,VLOOKUP(Z640,Data!A:B,2,0)*W640*VLOOKUP(AJ640,Data!G:H,2,0)*((N640-M640+1)/30.4)),0),0)))))</f>
        <v>300.49342105263162</v>
      </c>
      <c r="AU640" s="62">
        <f t="shared" si="53"/>
        <v>86.56</v>
      </c>
      <c r="AV640" s="62">
        <f t="shared" si="54"/>
        <v>0</v>
      </c>
      <c r="AW640" s="47" t="str">
        <f>IFERROR(VLOOKUP(AS640,Data!M:S,2,0),"nee")</f>
        <v>ja</v>
      </c>
      <c r="AX640" s="63">
        <f>IF(facturen[[#This Row],[TNO gecertificeerd]]="nee",0,VLOOKUP(AS640,Data!M:S,3,0)*(AT640/1000))</f>
        <v>98.561842105263167</v>
      </c>
      <c r="AY640" s="63">
        <f>IF(facturen[[#This Row],[TNO gecertificeerd]]="nee",0,VLOOKUP(AS640,Data!M:S,4,0)*AT640)</f>
        <v>282.4638157894737</v>
      </c>
      <c r="AZ640" s="63">
        <f>IF(facturen[[#This Row],[TNO gecertificeerd]]="nee",0,VLOOKUP(AS640,Data!M:S,5,0)*AT640)</f>
        <v>9.0148026315789487</v>
      </c>
      <c r="BA640" s="63">
        <f>IF(facturen[[#This Row],[TNO gecertificeerd]]="nee",0,VLOOKUP(AS640,Data!M:S,6,0)*AT640)</f>
        <v>9.0148026315789487</v>
      </c>
      <c r="BB640" s="63">
        <f>IF(facturen[[#This Row],[TNO gecertificeerd]]="nee",0,VLOOKUP(AS640,Data!M:S,7,0)*AT640)</f>
        <v>0</v>
      </c>
    </row>
    <row r="641" spans="1:54" x14ac:dyDescent="0.2">
      <c r="A641">
        <v>474431</v>
      </c>
      <c r="B641">
        <v>474500</v>
      </c>
      <c r="C641" t="s">
        <v>205</v>
      </c>
      <c r="D641" t="s">
        <v>194</v>
      </c>
      <c r="E641" t="s">
        <v>195</v>
      </c>
      <c r="F641">
        <v>1</v>
      </c>
      <c r="G641" t="s">
        <v>205</v>
      </c>
      <c r="H641" t="s">
        <v>206</v>
      </c>
      <c r="I641" t="s">
        <v>207</v>
      </c>
      <c r="J641" t="s">
        <v>59</v>
      </c>
      <c r="K641" t="s">
        <v>208</v>
      </c>
      <c r="L641" t="s">
        <v>197</v>
      </c>
      <c r="M641" s="57">
        <v>44531</v>
      </c>
      <c r="N641" s="57">
        <v>44561</v>
      </c>
      <c r="O641" t="s">
        <v>209</v>
      </c>
      <c r="P641">
        <v>1120100</v>
      </c>
      <c r="Q641" t="s">
        <v>198</v>
      </c>
      <c r="R641">
        <v>20304</v>
      </c>
      <c r="S641"/>
      <c r="T641">
        <v>108600000181</v>
      </c>
      <c r="U641"/>
      <c r="V641" t="s">
        <v>200</v>
      </c>
      <c r="W641">
        <v>1</v>
      </c>
      <c r="X641" t="s">
        <v>625</v>
      </c>
      <c r="Y641" t="s">
        <v>820</v>
      </c>
      <c r="Z641" t="s">
        <v>821</v>
      </c>
      <c r="AA641" t="s">
        <v>68</v>
      </c>
      <c r="AB641" t="s">
        <v>69</v>
      </c>
      <c r="AC641" t="s">
        <v>70</v>
      </c>
      <c r="AD641">
        <v>90</v>
      </c>
      <c r="AE641" t="s">
        <v>822</v>
      </c>
      <c r="AF641">
        <v>86.56</v>
      </c>
      <c r="AG641">
        <v>86.56</v>
      </c>
      <c r="AH641">
        <v>1005092394</v>
      </c>
      <c r="AI641">
        <v>800100</v>
      </c>
      <c r="AJ641" t="s">
        <v>629</v>
      </c>
      <c r="AK641" t="s">
        <v>839</v>
      </c>
      <c r="AL641" t="s">
        <v>72</v>
      </c>
      <c r="AM641" t="s">
        <v>73</v>
      </c>
      <c r="AN641" s="1"/>
      <c r="AO641" s="59">
        <f t="shared" si="55"/>
        <v>12</v>
      </c>
      <c r="AP641" s="59" t="str">
        <f>VLOOKUP(AO641,Data!J:K,2,0)</f>
        <v>December</v>
      </c>
      <c r="AQ641" s="59">
        <f t="shared" ref="AQ641:AQ692" si="56">IF(AO641&lt;=3,1,IF(AO641&lt;=6,2,IF(AO641&lt;=9,3,IF(AO641&lt;=12,4))))</f>
        <v>4</v>
      </c>
      <c r="AR641" s="60">
        <f t="shared" ref="AR641:AR692" si="57">YEAR(M641)</f>
        <v>2021</v>
      </c>
      <c r="AS641" s="60" t="str">
        <f>VLOOKUP(AD641,Data!D:E,2,0)</f>
        <v>Swill</v>
      </c>
      <c r="AT641" s="61">
        <f>IF(X641="TON",IF(OR(LEFT(Z641,2)="TO",LEFT(Y641,2)="HA",Y641="TV ALG TON",Y641="AFVALBEL-TON",Y641="TANKW1-TON"),0,W641*1000),IF(OR(X641="KG",X641="LTR"),IF(OR(LEFT(Y641,2)="R ",LEFT(Y641,2)="HA",LEFT(Y641,2)="VK",LEFT(Z641,2)="TO"),0,W641),IF(X641="M3",VLOOKUP(Z641,Data!A:B,2,0)*W641,IF(AND(OR(X641="KEER",X641="STUK"),OR(LEFT(Y641,2)="LE",LEFT(Y641,2)="EL",LEFT(Y641,2)="LV")),VLOOKUP(Z641,Data!A:B,2,0)*W641,IF(X641="MAAND",IF(LEFT(Z641,2)="AB",IF(OR(LEFT(Y641,3)="AB ",LEFT(Y641,3)="ABW"),0,VLOOKUP(Z641,Data!A:B,2,0)*W641*VLOOKUP(AJ641,Data!G:H,2,0)*((N641-M641+1)/30.4)),0),0)))))</f>
        <v>310.50986842105266</v>
      </c>
      <c r="AU641" s="62">
        <f t="shared" ref="AU641:AU692" si="58">IF(AF641&gt;=0,AG641,)</f>
        <v>86.56</v>
      </c>
      <c r="AV641" s="62">
        <f t="shared" ref="AV641:AV692" si="59">IF(AF641&lt;0,-AG641,)</f>
        <v>0</v>
      </c>
      <c r="AW641" s="47" t="str">
        <f>IFERROR(VLOOKUP(AS641,Data!M:S,2,0),"nee")</f>
        <v>ja</v>
      </c>
      <c r="AX641" s="63">
        <f>IF(facturen[[#This Row],[TNO gecertificeerd]]="nee",0,VLOOKUP(AS641,Data!M:S,3,0)*(AT641/1000))</f>
        <v>101.84723684210527</v>
      </c>
      <c r="AY641" s="63">
        <f>IF(facturen[[#This Row],[TNO gecertificeerd]]="nee",0,VLOOKUP(AS641,Data!M:S,4,0)*AT641)</f>
        <v>291.87927631578947</v>
      </c>
      <c r="AZ641" s="63">
        <f>IF(facturen[[#This Row],[TNO gecertificeerd]]="nee",0,VLOOKUP(AS641,Data!M:S,5,0)*AT641)</f>
        <v>9.3152960526315791</v>
      </c>
      <c r="BA641" s="63">
        <f>IF(facturen[[#This Row],[TNO gecertificeerd]]="nee",0,VLOOKUP(AS641,Data!M:S,6,0)*AT641)</f>
        <v>9.3152960526315791</v>
      </c>
      <c r="BB641" s="63">
        <f>IF(facturen[[#This Row],[TNO gecertificeerd]]="nee",0,VLOOKUP(AS641,Data!M:S,7,0)*AT641)</f>
        <v>0</v>
      </c>
    </row>
    <row r="642" spans="1:54" x14ac:dyDescent="0.2">
      <c r="A642">
        <v>474431</v>
      </c>
      <c r="B642">
        <v>474500</v>
      </c>
      <c r="C642" t="s">
        <v>205</v>
      </c>
      <c r="D642" t="s">
        <v>194</v>
      </c>
      <c r="E642" t="s">
        <v>195</v>
      </c>
      <c r="F642">
        <v>1</v>
      </c>
      <c r="G642" t="s">
        <v>205</v>
      </c>
      <c r="H642" t="s">
        <v>206</v>
      </c>
      <c r="I642" t="s">
        <v>207</v>
      </c>
      <c r="J642" t="s">
        <v>59</v>
      </c>
      <c r="K642" t="s">
        <v>208</v>
      </c>
      <c r="L642" t="s">
        <v>197</v>
      </c>
      <c r="M642" s="57">
        <v>44166</v>
      </c>
      <c r="N642" s="57">
        <v>44196</v>
      </c>
      <c r="O642" t="s">
        <v>209</v>
      </c>
      <c r="P642"/>
      <c r="Q642"/>
      <c r="R642"/>
      <c r="S642"/>
      <c r="T642"/>
      <c r="U642"/>
      <c r="V642" t="s">
        <v>200</v>
      </c>
      <c r="W642">
        <v>1</v>
      </c>
      <c r="X642" t="s">
        <v>625</v>
      </c>
      <c r="Y642" t="s">
        <v>820</v>
      </c>
      <c r="Z642" t="s">
        <v>821</v>
      </c>
      <c r="AA642" t="s">
        <v>68</v>
      </c>
      <c r="AB642" t="s">
        <v>69</v>
      </c>
      <c r="AC642" t="s">
        <v>70</v>
      </c>
      <c r="AD642">
        <v>90</v>
      </c>
      <c r="AE642" t="s">
        <v>822</v>
      </c>
      <c r="AF642">
        <v>86.57</v>
      </c>
      <c r="AG642">
        <v>86.57</v>
      </c>
      <c r="AH642">
        <v>1004194254</v>
      </c>
      <c r="AI642">
        <v>800100</v>
      </c>
      <c r="AJ642" t="s">
        <v>629</v>
      </c>
      <c r="AK642" t="s">
        <v>838</v>
      </c>
      <c r="AL642" t="s">
        <v>72</v>
      </c>
      <c r="AM642" t="s">
        <v>73</v>
      </c>
      <c r="AN642" s="1"/>
      <c r="AO642" s="59">
        <f t="shared" si="55"/>
        <v>12</v>
      </c>
      <c r="AP642" s="59" t="str">
        <f>VLOOKUP(AO642,Data!J:K,2,0)</f>
        <v>December</v>
      </c>
      <c r="AQ642" s="59">
        <f t="shared" si="56"/>
        <v>4</v>
      </c>
      <c r="AR642" s="60">
        <f t="shared" si="57"/>
        <v>2020</v>
      </c>
      <c r="AS642" s="60" t="str">
        <f>VLOOKUP(AD642,Data!D:E,2,0)</f>
        <v>Swill</v>
      </c>
      <c r="AT642" s="61">
        <f>IF(X642="TON",IF(OR(LEFT(Z642,2)="TO",LEFT(Y642,2)="HA",Y642="TV ALG TON",Y642="AFVALBEL-TON",Y642="TANKW1-TON"),0,W642*1000),IF(OR(X642="KG",X642="LTR"),IF(OR(LEFT(Y642,2)="R ",LEFT(Y642,2)="HA",LEFT(Y642,2)="VK",LEFT(Z642,2)="TO"),0,W642),IF(X642="M3",VLOOKUP(Z642,Data!A:B,2,0)*W642,IF(AND(OR(X642="KEER",X642="STUK"),OR(LEFT(Y642,2)="LE",LEFT(Y642,2)="EL",LEFT(Y642,2)="LV")),VLOOKUP(Z642,Data!A:B,2,0)*W642,IF(X642="MAAND",IF(LEFT(Z642,2)="AB",IF(OR(LEFT(Y642,3)="AB ",LEFT(Y642,3)="ABW"),0,VLOOKUP(Z642,Data!A:B,2,0)*W642*VLOOKUP(AJ642,Data!G:H,2,0)*((N642-M642+1)/30.4)),0),0)))))</f>
        <v>310.50986842105266</v>
      </c>
      <c r="AU642" s="62">
        <f t="shared" si="58"/>
        <v>86.57</v>
      </c>
      <c r="AV642" s="62">
        <f t="shared" si="59"/>
        <v>0</v>
      </c>
      <c r="AW642" s="47" t="str">
        <f>IFERROR(VLOOKUP(AS642,Data!M:S,2,0),"nee")</f>
        <v>ja</v>
      </c>
      <c r="AX642" s="63">
        <f>IF(facturen[[#This Row],[TNO gecertificeerd]]="nee",0,VLOOKUP(AS642,Data!M:S,3,0)*(AT642/1000))</f>
        <v>101.84723684210527</v>
      </c>
      <c r="AY642" s="63">
        <f>IF(facturen[[#This Row],[TNO gecertificeerd]]="nee",0,VLOOKUP(AS642,Data!M:S,4,0)*AT642)</f>
        <v>291.87927631578947</v>
      </c>
      <c r="AZ642" s="63">
        <f>IF(facturen[[#This Row],[TNO gecertificeerd]]="nee",0,VLOOKUP(AS642,Data!M:S,5,0)*AT642)</f>
        <v>9.3152960526315791</v>
      </c>
      <c r="BA642" s="63">
        <f>IF(facturen[[#This Row],[TNO gecertificeerd]]="nee",0,VLOOKUP(AS642,Data!M:S,6,0)*AT642)</f>
        <v>9.3152960526315791</v>
      </c>
      <c r="BB642" s="63">
        <f>IF(facturen[[#This Row],[TNO gecertificeerd]]="nee",0,VLOOKUP(AS642,Data!M:S,7,0)*AT642)</f>
        <v>0</v>
      </c>
    </row>
    <row r="643" spans="1:54" x14ac:dyDescent="0.2">
      <c r="A643">
        <v>474431</v>
      </c>
      <c r="B643">
        <v>474501</v>
      </c>
      <c r="C643" t="s">
        <v>213</v>
      </c>
      <c r="D643" t="s">
        <v>194</v>
      </c>
      <c r="E643" t="s">
        <v>195</v>
      </c>
      <c r="F643">
        <v>1</v>
      </c>
      <c r="G643" t="s">
        <v>214</v>
      </c>
      <c r="H643" t="s">
        <v>215</v>
      </c>
      <c r="I643" t="s">
        <v>216</v>
      </c>
      <c r="J643" t="s">
        <v>59</v>
      </c>
      <c r="K643" t="s">
        <v>217</v>
      </c>
      <c r="L643" t="s">
        <v>816</v>
      </c>
      <c r="M643" s="57">
        <v>44396</v>
      </c>
      <c r="N643" s="57">
        <v>44408</v>
      </c>
      <c r="O643" t="s">
        <v>218</v>
      </c>
      <c r="P643"/>
      <c r="Q643"/>
      <c r="R643"/>
      <c r="S643"/>
      <c r="T643"/>
      <c r="U643"/>
      <c r="V643" t="s">
        <v>200</v>
      </c>
      <c r="W643">
        <v>1</v>
      </c>
      <c r="X643" t="s">
        <v>625</v>
      </c>
      <c r="Y643" t="s">
        <v>817</v>
      </c>
      <c r="Z643" t="s">
        <v>818</v>
      </c>
      <c r="AA643" t="s">
        <v>68</v>
      </c>
      <c r="AB643" t="s">
        <v>69</v>
      </c>
      <c r="AC643" t="s">
        <v>70</v>
      </c>
      <c r="AD643">
        <v>90</v>
      </c>
      <c r="AE643" t="s">
        <v>819</v>
      </c>
      <c r="AF643">
        <v>0.75</v>
      </c>
      <c r="AG643">
        <v>0.75</v>
      </c>
      <c r="AH643">
        <v>1004659075</v>
      </c>
      <c r="AI643">
        <v>800000</v>
      </c>
      <c r="AJ643"/>
      <c r="AK643"/>
      <c r="AL643" t="s">
        <v>72</v>
      </c>
      <c r="AM643" t="s">
        <v>73</v>
      </c>
      <c r="AN643" s="1"/>
      <c r="AO643" s="59">
        <f t="shared" si="55"/>
        <v>7</v>
      </c>
      <c r="AP643" s="59" t="str">
        <f>VLOOKUP(AO643,Data!J:K,2,0)</f>
        <v>Juli</v>
      </c>
      <c r="AQ643" s="59">
        <f t="shared" si="56"/>
        <v>3</v>
      </c>
      <c r="AR643" s="60">
        <f t="shared" si="57"/>
        <v>2021</v>
      </c>
      <c r="AS643" s="60" t="str">
        <f>VLOOKUP(AD643,Data!D:E,2,0)</f>
        <v>Swill</v>
      </c>
      <c r="AT643" s="61">
        <f>IF(X643="TON",IF(OR(LEFT(Z643,2)="TO",LEFT(Y643,2)="HA",Y643="TV ALG TON",Y643="AFVALBEL-TON",Y643="TANKW1-TON"),0,W643*1000),IF(OR(X643="KG",X643="LTR"),IF(OR(LEFT(Y643,2)="R ",LEFT(Y643,2)="HA",LEFT(Y643,2)="VK",LEFT(Z643,2)="TO"),0,W643),IF(X643="M3",VLOOKUP(Z643,Data!A:B,2,0)*W643,IF(AND(OR(X643="KEER",X643="STUK"),OR(LEFT(Y643,2)="LE",LEFT(Y643,2)="EL",LEFT(Y643,2)="LV")),VLOOKUP(Z643,Data!A:B,2,0)*W643,IF(X643="MAAND",IF(LEFT(Z643,2)="AB",IF(OR(LEFT(Y643,3)="AB ",LEFT(Y643,3)="ABW"),0,VLOOKUP(Z643,Data!A:B,2,0)*W643*VLOOKUP(AJ643,Data!G:H,2,0)*((N643-M643+1)/30.4)),0),0)))))</f>
        <v>0</v>
      </c>
      <c r="AU643" s="62">
        <f t="shared" si="58"/>
        <v>0.75</v>
      </c>
      <c r="AV643" s="62">
        <f t="shared" si="59"/>
        <v>0</v>
      </c>
      <c r="AW643" s="47" t="str">
        <f>IFERROR(VLOOKUP(AS643,Data!M:S,2,0),"nee")</f>
        <v>ja</v>
      </c>
      <c r="AX643" s="63">
        <f>IF(facturen[[#This Row],[TNO gecertificeerd]]="nee",0,VLOOKUP(AS643,Data!M:S,3,0)*(AT643/1000))</f>
        <v>0</v>
      </c>
      <c r="AY643" s="63">
        <f>IF(facturen[[#This Row],[TNO gecertificeerd]]="nee",0,VLOOKUP(AS643,Data!M:S,4,0)*AT643)</f>
        <v>0</v>
      </c>
      <c r="AZ643" s="63">
        <f>IF(facturen[[#This Row],[TNO gecertificeerd]]="nee",0,VLOOKUP(AS643,Data!M:S,5,0)*AT643)</f>
        <v>0</v>
      </c>
      <c r="BA643" s="63">
        <f>IF(facturen[[#This Row],[TNO gecertificeerd]]="nee",0,VLOOKUP(AS643,Data!M:S,6,0)*AT643)</f>
        <v>0</v>
      </c>
      <c r="BB643" s="63">
        <f>IF(facturen[[#This Row],[TNO gecertificeerd]]="nee",0,VLOOKUP(AS643,Data!M:S,7,0)*AT643)</f>
        <v>0</v>
      </c>
    </row>
    <row r="644" spans="1:54" x14ac:dyDescent="0.2">
      <c r="A644">
        <v>474431</v>
      </c>
      <c r="B644">
        <v>474501</v>
      </c>
      <c r="C644" t="s">
        <v>213</v>
      </c>
      <c r="D644" t="s">
        <v>194</v>
      </c>
      <c r="E644" t="s">
        <v>195</v>
      </c>
      <c r="F644">
        <v>1</v>
      </c>
      <c r="G644" t="s">
        <v>214</v>
      </c>
      <c r="H644" t="s">
        <v>215</v>
      </c>
      <c r="I644" t="s">
        <v>216</v>
      </c>
      <c r="J644" t="s">
        <v>59</v>
      </c>
      <c r="K644" t="s">
        <v>217</v>
      </c>
      <c r="L644" t="s">
        <v>816</v>
      </c>
      <c r="M644" s="57">
        <v>44409</v>
      </c>
      <c r="N644" s="57">
        <v>44439</v>
      </c>
      <c r="O644" t="s">
        <v>218</v>
      </c>
      <c r="P644"/>
      <c r="Q644"/>
      <c r="R644"/>
      <c r="S644"/>
      <c r="T644"/>
      <c r="U644"/>
      <c r="V644" t="s">
        <v>200</v>
      </c>
      <c r="W644">
        <v>1</v>
      </c>
      <c r="X644" t="s">
        <v>625</v>
      </c>
      <c r="Y644" t="s">
        <v>817</v>
      </c>
      <c r="Z644" t="s">
        <v>818</v>
      </c>
      <c r="AA644" t="s">
        <v>68</v>
      </c>
      <c r="AB644" t="s">
        <v>69</v>
      </c>
      <c r="AC644" t="s">
        <v>70</v>
      </c>
      <c r="AD644">
        <v>90</v>
      </c>
      <c r="AE644" t="s">
        <v>819</v>
      </c>
      <c r="AF644">
        <v>1.8</v>
      </c>
      <c r="AG644">
        <v>1.8</v>
      </c>
      <c r="AH644">
        <v>1004731850</v>
      </c>
      <c r="AI644">
        <v>800000</v>
      </c>
      <c r="AJ644"/>
      <c r="AK644"/>
      <c r="AL644" t="s">
        <v>72</v>
      </c>
      <c r="AM644" t="s">
        <v>73</v>
      </c>
      <c r="AN644" s="1"/>
      <c r="AO644" s="59">
        <f t="shared" si="55"/>
        <v>8</v>
      </c>
      <c r="AP644" s="59" t="str">
        <f>VLOOKUP(AO644,Data!J:K,2,0)</f>
        <v>Augustus</v>
      </c>
      <c r="AQ644" s="59">
        <f t="shared" si="56"/>
        <v>3</v>
      </c>
      <c r="AR644" s="60">
        <f t="shared" si="57"/>
        <v>2021</v>
      </c>
      <c r="AS644" s="60" t="str">
        <f>VLOOKUP(AD644,Data!D:E,2,0)</f>
        <v>Swill</v>
      </c>
      <c r="AT644" s="61">
        <f>IF(X644="TON",IF(OR(LEFT(Z644,2)="TO",LEFT(Y644,2)="HA",Y644="TV ALG TON",Y644="AFVALBEL-TON",Y644="TANKW1-TON"),0,W644*1000),IF(OR(X644="KG",X644="LTR"),IF(OR(LEFT(Y644,2)="R ",LEFT(Y644,2)="HA",LEFT(Y644,2)="VK",LEFT(Z644,2)="TO"),0,W644),IF(X644="M3",VLOOKUP(Z644,Data!A:B,2,0)*W644,IF(AND(OR(X644="KEER",X644="STUK"),OR(LEFT(Y644,2)="LE",LEFT(Y644,2)="EL",LEFT(Y644,2)="LV")),VLOOKUP(Z644,Data!A:B,2,0)*W644,IF(X644="MAAND",IF(LEFT(Z644,2)="AB",IF(OR(LEFT(Y644,3)="AB ",LEFT(Y644,3)="ABW"),0,VLOOKUP(Z644,Data!A:B,2,0)*W644*VLOOKUP(AJ644,Data!G:H,2,0)*((N644-M644+1)/30.4)),0),0)))))</f>
        <v>0</v>
      </c>
      <c r="AU644" s="62">
        <f t="shared" si="58"/>
        <v>1.8</v>
      </c>
      <c r="AV644" s="62">
        <f t="shared" si="59"/>
        <v>0</v>
      </c>
      <c r="AW644" s="47" t="str">
        <f>IFERROR(VLOOKUP(AS644,Data!M:S,2,0),"nee")</f>
        <v>ja</v>
      </c>
      <c r="AX644" s="63">
        <f>IF(facturen[[#This Row],[TNO gecertificeerd]]="nee",0,VLOOKUP(AS644,Data!M:S,3,0)*(AT644/1000))</f>
        <v>0</v>
      </c>
      <c r="AY644" s="63">
        <f>IF(facturen[[#This Row],[TNO gecertificeerd]]="nee",0,VLOOKUP(AS644,Data!M:S,4,0)*AT644)</f>
        <v>0</v>
      </c>
      <c r="AZ644" s="63">
        <f>IF(facturen[[#This Row],[TNO gecertificeerd]]="nee",0,VLOOKUP(AS644,Data!M:S,5,0)*AT644)</f>
        <v>0</v>
      </c>
      <c r="BA644" s="63">
        <f>IF(facturen[[#This Row],[TNO gecertificeerd]]="nee",0,VLOOKUP(AS644,Data!M:S,6,0)*AT644)</f>
        <v>0</v>
      </c>
      <c r="BB644" s="63">
        <f>IF(facturen[[#This Row],[TNO gecertificeerd]]="nee",0,VLOOKUP(AS644,Data!M:S,7,0)*AT644)</f>
        <v>0</v>
      </c>
    </row>
    <row r="645" spans="1:54" x14ac:dyDescent="0.2">
      <c r="A645">
        <v>474431</v>
      </c>
      <c r="B645">
        <v>474501</v>
      </c>
      <c r="C645" t="s">
        <v>213</v>
      </c>
      <c r="D645" t="s">
        <v>194</v>
      </c>
      <c r="E645" t="s">
        <v>195</v>
      </c>
      <c r="F645">
        <v>1</v>
      </c>
      <c r="G645" t="s">
        <v>214</v>
      </c>
      <c r="H645" t="s">
        <v>215</v>
      </c>
      <c r="I645" t="s">
        <v>216</v>
      </c>
      <c r="J645" t="s">
        <v>59</v>
      </c>
      <c r="K645" t="s">
        <v>217</v>
      </c>
      <c r="L645" t="s">
        <v>816</v>
      </c>
      <c r="M645" s="57">
        <v>44440</v>
      </c>
      <c r="N645" s="57">
        <v>44469</v>
      </c>
      <c r="O645" t="s">
        <v>218</v>
      </c>
      <c r="P645"/>
      <c r="Q645"/>
      <c r="R645"/>
      <c r="S645"/>
      <c r="T645"/>
      <c r="U645"/>
      <c r="V645" t="s">
        <v>200</v>
      </c>
      <c r="W645">
        <v>1</v>
      </c>
      <c r="X645" t="s">
        <v>625</v>
      </c>
      <c r="Y645" t="s">
        <v>817</v>
      </c>
      <c r="Z645" t="s">
        <v>818</v>
      </c>
      <c r="AA645" t="s">
        <v>68</v>
      </c>
      <c r="AB645" t="s">
        <v>69</v>
      </c>
      <c r="AC645" t="s">
        <v>70</v>
      </c>
      <c r="AD645">
        <v>90</v>
      </c>
      <c r="AE645" t="s">
        <v>819</v>
      </c>
      <c r="AF645">
        <v>1.8</v>
      </c>
      <c r="AG645">
        <v>1.8</v>
      </c>
      <c r="AH645">
        <v>1004806489</v>
      </c>
      <c r="AI645">
        <v>800000</v>
      </c>
      <c r="AJ645"/>
      <c r="AK645"/>
      <c r="AL645" t="s">
        <v>72</v>
      </c>
      <c r="AM645" t="s">
        <v>73</v>
      </c>
      <c r="AN645" s="1"/>
      <c r="AO645" s="59">
        <f t="shared" si="55"/>
        <v>9</v>
      </c>
      <c r="AP645" s="59" t="str">
        <f>VLOOKUP(AO645,Data!J:K,2,0)</f>
        <v>September</v>
      </c>
      <c r="AQ645" s="59">
        <f t="shared" si="56"/>
        <v>3</v>
      </c>
      <c r="AR645" s="60">
        <f t="shared" si="57"/>
        <v>2021</v>
      </c>
      <c r="AS645" s="60" t="str">
        <f>VLOOKUP(AD645,Data!D:E,2,0)</f>
        <v>Swill</v>
      </c>
      <c r="AT645" s="61">
        <f>IF(X645="TON",IF(OR(LEFT(Z645,2)="TO",LEFT(Y645,2)="HA",Y645="TV ALG TON",Y645="AFVALBEL-TON",Y645="TANKW1-TON"),0,W645*1000),IF(OR(X645="KG",X645="LTR"),IF(OR(LEFT(Y645,2)="R ",LEFT(Y645,2)="HA",LEFT(Y645,2)="VK",LEFT(Z645,2)="TO"),0,W645),IF(X645="M3",VLOOKUP(Z645,Data!A:B,2,0)*W645,IF(AND(OR(X645="KEER",X645="STUK"),OR(LEFT(Y645,2)="LE",LEFT(Y645,2)="EL",LEFT(Y645,2)="LV")),VLOOKUP(Z645,Data!A:B,2,0)*W645,IF(X645="MAAND",IF(LEFT(Z645,2)="AB",IF(OR(LEFT(Y645,3)="AB ",LEFT(Y645,3)="ABW"),0,VLOOKUP(Z645,Data!A:B,2,0)*W645*VLOOKUP(AJ645,Data!G:H,2,0)*((N645-M645+1)/30.4)),0),0)))))</f>
        <v>0</v>
      </c>
      <c r="AU645" s="62">
        <f t="shared" si="58"/>
        <v>1.8</v>
      </c>
      <c r="AV645" s="62">
        <f t="shared" si="59"/>
        <v>0</v>
      </c>
      <c r="AW645" s="47" t="str">
        <f>IFERROR(VLOOKUP(AS645,Data!M:S,2,0),"nee")</f>
        <v>ja</v>
      </c>
      <c r="AX645" s="63">
        <f>IF(facturen[[#This Row],[TNO gecertificeerd]]="nee",0,VLOOKUP(AS645,Data!M:S,3,0)*(AT645/1000))</f>
        <v>0</v>
      </c>
      <c r="AY645" s="63">
        <f>IF(facturen[[#This Row],[TNO gecertificeerd]]="nee",0,VLOOKUP(AS645,Data!M:S,4,0)*AT645)</f>
        <v>0</v>
      </c>
      <c r="AZ645" s="63">
        <f>IF(facturen[[#This Row],[TNO gecertificeerd]]="nee",0,VLOOKUP(AS645,Data!M:S,5,0)*AT645)</f>
        <v>0</v>
      </c>
      <c r="BA645" s="63">
        <f>IF(facturen[[#This Row],[TNO gecertificeerd]]="nee",0,VLOOKUP(AS645,Data!M:S,6,0)*AT645)</f>
        <v>0</v>
      </c>
      <c r="BB645" s="63">
        <f>IF(facturen[[#This Row],[TNO gecertificeerd]]="nee",0,VLOOKUP(AS645,Data!M:S,7,0)*AT645)</f>
        <v>0</v>
      </c>
    </row>
    <row r="646" spans="1:54" x14ac:dyDescent="0.2">
      <c r="A646">
        <v>474431</v>
      </c>
      <c r="B646">
        <v>474501</v>
      </c>
      <c r="C646" t="s">
        <v>213</v>
      </c>
      <c r="D646" t="s">
        <v>194</v>
      </c>
      <c r="E646" t="s">
        <v>195</v>
      </c>
      <c r="F646">
        <v>1</v>
      </c>
      <c r="G646" t="s">
        <v>214</v>
      </c>
      <c r="H646" t="s">
        <v>215</v>
      </c>
      <c r="I646" t="s">
        <v>216</v>
      </c>
      <c r="J646" t="s">
        <v>59</v>
      </c>
      <c r="K646" t="s">
        <v>217</v>
      </c>
      <c r="L646" t="s">
        <v>816</v>
      </c>
      <c r="M646" s="57">
        <v>44470</v>
      </c>
      <c r="N646" s="57">
        <v>44500</v>
      </c>
      <c r="O646" t="s">
        <v>218</v>
      </c>
      <c r="P646"/>
      <c r="Q646"/>
      <c r="R646"/>
      <c r="S646"/>
      <c r="T646"/>
      <c r="U646"/>
      <c r="V646" t="s">
        <v>200</v>
      </c>
      <c r="W646">
        <v>1</v>
      </c>
      <c r="X646" t="s">
        <v>625</v>
      </c>
      <c r="Y646" t="s">
        <v>817</v>
      </c>
      <c r="Z646" t="s">
        <v>818</v>
      </c>
      <c r="AA646" t="s">
        <v>68</v>
      </c>
      <c r="AB646" t="s">
        <v>69</v>
      </c>
      <c r="AC646" t="s">
        <v>70</v>
      </c>
      <c r="AD646">
        <v>90</v>
      </c>
      <c r="AE646" t="s">
        <v>819</v>
      </c>
      <c r="AF646">
        <v>1.8</v>
      </c>
      <c r="AG646">
        <v>1.8</v>
      </c>
      <c r="AH646">
        <v>1004921702</v>
      </c>
      <c r="AI646">
        <v>800000</v>
      </c>
      <c r="AJ646"/>
      <c r="AK646"/>
      <c r="AL646" t="s">
        <v>72</v>
      </c>
      <c r="AM646" t="s">
        <v>73</v>
      </c>
      <c r="AN646" s="1"/>
      <c r="AO646" s="59">
        <f t="shared" si="55"/>
        <v>10</v>
      </c>
      <c r="AP646" s="59" t="str">
        <f>VLOOKUP(AO646,Data!J:K,2,0)</f>
        <v>Oktober</v>
      </c>
      <c r="AQ646" s="59">
        <f t="shared" si="56"/>
        <v>4</v>
      </c>
      <c r="AR646" s="60">
        <f t="shared" si="57"/>
        <v>2021</v>
      </c>
      <c r="AS646" s="60" t="str">
        <f>VLOOKUP(AD646,Data!D:E,2,0)</f>
        <v>Swill</v>
      </c>
      <c r="AT646" s="61">
        <f>IF(X646="TON",IF(OR(LEFT(Z646,2)="TO",LEFT(Y646,2)="HA",Y646="TV ALG TON",Y646="AFVALBEL-TON",Y646="TANKW1-TON"),0,W646*1000),IF(OR(X646="KG",X646="LTR"),IF(OR(LEFT(Y646,2)="R ",LEFT(Y646,2)="HA",LEFT(Y646,2)="VK",LEFT(Z646,2)="TO"),0,W646),IF(X646="M3",VLOOKUP(Z646,Data!A:B,2,0)*W646,IF(AND(OR(X646="KEER",X646="STUK"),OR(LEFT(Y646,2)="LE",LEFT(Y646,2)="EL",LEFT(Y646,2)="LV")),VLOOKUP(Z646,Data!A:B,2,0)*W646,IF(X646="MAAND",IF(LEFT(Z646,2)="AB",IF(OR(LEFT(Y646,3)="AB ",LEFT(Y646,3)="ABW"),0,VLOOKUP(Z646,Data!A:B,2,0)*W646*VLOOKUP(AJ646,Data!G:H,2,0)*((N646-M646+1)/30.4)),0),0)))))</f>
        <v>0</v>
      </c>
      <c r="AU646" s="62">
        <f t="shared" si="58"/>
        <v>1.8</v>
      </c>
      <c r="AV646" s="62">
        <f t="shared" si="59"/>
        <v>0</v>
      </c>
      <c r="AW646" s="47" t="str">
        <f>IFERROR(VLOOKUP(AS646,Data!M:S,2,0),"nee")</f>
        <v>ja</v>
      </c>
      <c r="AX646" s="63">
        <f>IF(facturen[[#This Row],[TNO gecertificeerd]]="nee",0,VLOOKUP(AS646,Data!M:S,3,0)*(AT646/1000))</f>
        <v>0</v>
      </c>
      <c r="AY646" s="63">
        <f>IF(facturen[[#This Row],[TNO gecertificeerd]]="nee",0,VLOOKUP(AS646,Data!M:S,4,0)*AT646)</f>
        <v>0</v>
      </c>
      <c r="AZ646" s="63">
        <f>IF(facturen[[#This Row],[TNO gecertificeerd]]="nee",0,VLOOKUP(AS646,Data!M:S,5,0)*AT646)</f>
        <v>0</v>
      </c>
      <c r="BA646" s="63">
        <f>IF(facturen[[#This Row],[TNO gecertificeerd]]="nee",0,VLOOKUP(AS646,Data!M:S,6,0)*AT646)</f>
        <v>0</v>
      </c>
      <c r="BB646" s="63">
        <f>IF(facturen[[#This Row],[TNO gecertificeerd]]="nee",0,VLOOKUP(AS646,Data!M:S,7,0)*AT646)</f>
        <v>0</v>
      </c>
    </row>
    <row r="647" spans="1:54" x14ac:dyDescent="0.2">
      <c r="A647">
        <v>474431</v>
      </c>
      <c r="B647">
        <v>474501</v>
      </c>
      <c r="C647" t="s">
        <v>213</v>
      </c>
      <c r="D647" t="s">
        <v>194</v>
      </c>
      <c r="E647" t="s">
        <v>195</v>
      </c>
      <c r="F647">
        <v>1</v>
      </c>
      <c r="G647" t="s">
        <v>214</v>
      </c>
      <c r="H647" t="s">
        <v>215</v>
      </c>
      <c r="I647" t="s">
        <v>216</v>
      </c>
      <c r="J647" t="s">
        <v>59</v>
      </c>
      <c r="K647" t="s">
        <v>217</v>
      </c>
      <c r="L647" t="s">
        <v>816</v>
      </c>
      <c r="M647" s="57">
        <v>44501</v>
      </c>
      <c r="N647" s="57">
        <v>44530</v>
      </c>
      <c r="O647" t="s">
        <v>218</v>
      </c>
      <c r="P647"/>
      <c r="Q647"/>
      <c r="R647"/>
      <c r="S647"/>
      <c r="T647"/>
      <c r="U647"/>
      <c r="V647" t="s">
        <v>200</v>
      </c>
      <c r="W647">
        <v>1</v>
      </c>
      <c r="X647" t="s">
        <v>625</v>
      </c>
      <c r="Y647" t="s">
        <v>817</v>
      </c>
      <c r="Z647" t="s">
        <v>818</v>
      </c>
      <c r="AA647" t="s">
        <v>68</v>
      </c>
      <c r="AB647" t="s">
        <v>69</v>
      </c>
      <c r="AC647" t="s">
        <v>70</v>
      </c>
      <c r="AD647">
        <v>90</v>
      </c>
      <c r="AE647" t="s">
        <v>819</v>
      </c>
      <c r="AF647">
        <v>1.8</v>
      </c>
      <c r="AG647">
        <v>1.8</v>
      </c>
      <c r="AH647">
        <v>1005004563</v>
      </c>
      <c r="AI647">
        <v>800000</v>
      </c>
      <c r="AJ647"/>
      <c r="AK647"/>
      <c r="AL647" t="s">
        <v>72</v>
      </c>
      <c r="AM647" t="s">
        <v>73</v>
      </c>
      <c r="AN647" s="1"/>
      <c r="AO647" s="59">
        <f t="shared" si="55"/>
        <v>11</v>
      </c>
      <c r="AP647" s="59" t="str">
        <f>VLOOKUP(AO647,Data!J:K,2,0)</f>
        <v>November</v>
      </c>
      <c r="AQ647" s="59">
        <f t="shared" si="56"/>
        <v>4</v>
      </c>
      <c r="AR647" s="60">
        <f t="shared" si="57"/>
        <v>2021</v>
      </c>
      <c r="AS647" s="60" t="str">
        <f>VLOOKUP(AD647,Data!D:E,2,0)</f>
        <v>Swill</v>
      </c>
      <c r="AT647" s="61">
        <f>IF(X647="TON",IF(OR(LEFT(Z647,2)="TO",LEFT(Y647,2)="HA",Y647="TV ALG TON",Y647="AFVALBEL-TON",Y647="TANKW1-TON"),0,W647*1000),IF(OR(X647="KG",X647="LTR"),IF(OR(LEFT(Y647,2)="R ",LEFT(Y647,2)="HA",LEFT(Y647,2)="VK",LEFT(Z647,2)="TO"),0,W647),IF(X647="M3",VLOOKUP(Z647,Data!A:B,2,0)*W647,IF(AND(OR(X647="KEER",X647="STUK"),OR(LEFT(Y647,2)="LE",LEFT(Y647,2)="EL",LEFT(Y647,2)="LV")),VLOOKUP(Z647,Data!A:B,2,0)*W647,IF(X647="MAAND",IF(LEFT(Z647,2)="AB",IF(OR(LEFT(Y647,3)="AB ",LEFT(Y647,3)="ABW"),0,VLOOKUP(Z647,Data!A:B,2,0)*W647*VLOOKUP(AJ647,Data!G:H,2,0)*((N647-M647+1)/30.4)),0),0)))))</f>
        <v>0</v>
      </c>
      <c r="AU647" s="62">
        <f t="shared" si="58"/>
        <v>1.8</v>
      </c>
      <c r="AV647" s="62">
        <f t="shared" si="59"/>
        <v>0</v>
      </c>
      <c r="AW647" s="47" t="str">
        <f>IFERROR(VLOOKUP(AS647,Data!M:S,2,0),"nee")</f>
        <v>ja</v>
      </c>
      <c r="AX647" s="63">
        <f>IF(facturen[[#This Row],[TNO gecertificeerd]]="nee",0,VLOOKUP(AS647,Data!M:S,3,0)*(AT647/1000))</f>
        <v>0</v>
      </c>
      <c r="AY647" s="63">
        <f>IF(facturen[[#This Row],[TNO gecertificeerd]]="nee",0,VLOOKUP(AS647,Data!M:S,4,0)*AT647)</f>
        <v>0</v>
      </c>
      <c r="AZ647" s="63">
        <f>IF(facturen[[#This Row],[TNO gecertificeerd]]="nee",0,VLOOKUP(AS647,Data!M:S,5,0)*AT647)</f>
        <v>0</v>
      </c>
      <c r="BA647" s="63">
        <f>IF(facturen[[#This Row],[TNO gecertificeerd]]="nee",0,VLOOKUP(AS647,Data!M:S,6,0)*AT647)</f>
        <v>0</v>
      </c>
      <c r="BB647" s="63">
        <f>IF(facturen[[#This Row],[TNO gecertificeerd]]="nee",0,VLOOKUP(AS647,Data!M:S,7,0)*AT647)</f>
        <v>0</v>
      </c>
    </row>
    <row r="648" spans="1:54" x14ac:dyDescent="0.2">
      <c r="A648">
        <v>474431</v>
      </c>
      <c r="B648">
        <v>474501</v>
      </c>
      <c r="C648" t="s">
        <v>213</v>
      </c>
      <c r="D648" t="s">
        <v>194</v>
      </c>
      <c r="E648" t="s">
        <v>195</v>
      </c>
      <c r="F648">
        <v>1</v>
      </c>
      <c r="G648" t="s">
        <v>214</v>
      </c>
      <c r="H648" t="s">
        <v>215</v>
      </c>
      <c r="I648" t="s">
        <v>216</v>
      </c>
      <c r="J648" t="s">
        <v>59</v>
      </c>
      <c r="K648" t="s">
        <v>217</v>
      </c>
      <c r="L648" t="s">
        <v>816</v>
      </c>
      <c r="M648" s="57">
        <v>44531</v>
      </c>
      <c r="N648" s="57">
        <v>44561</v>
      </c>
      <c r="O648" t="s">
        <v>218</v>
      </c>
      <c r="P648"/>
      <c r="Q648"/>
      <c r="R648"/>
      <c r="S648"/>
      <c r="T648"/>
      <c r="U648"/>
      <c r="V648" t="s">
        <v>200</v>
      </c>
      <c r="W648">
        <v>1</v>
      </c>
      <c r="X648" t="s">
        <v>625</v>
      </c>
      <c r="Y648" t="s">
        <v>817</v>
      </c>
      <c r="Z648" t="s">
        <v>818</v>
      </c>
      <c r="AA648" t="s">
        <v>68</v>
      </c>
      <c r="AB648" t="s">
        <v>69</v>
      </c>
      <c r="AC648" t="s">
        <v>70</v>
      </c>
      <c r="AD648">
        <v>90</v>
      </c>
      <c r="AE648" t="s">
        <v>819</v>
      </c>
      <c r="AF648">
        <v>1.8</v>
      </c>
      <c r="AG648">
        <v>1.8</v>
      </c>
      <c r="AH648">
        <v>1005092394</v>
      </c>
      <c r="AI648">
        <v>800000</v>
      </c>
      <c r="AJ648"/>
      <c r="AK648"/>
      <c r="AL648" t="s">
        <v>72</v>
      </c>
      <c r="AM648" t="s">
        <v>73</v>
      </c>
      <c r="AN648" s="1"/>
      <c r="AO648" s="59">
        <f t="shared" si="55"/>
        <v>12</v>
      </c>
      <c r="AP648" s="59" t="str">
        <f>VLOOKUP(AO648,Data!J:K,2,0)</f>
        <v>December</v>
      </c>
      <c r="AQ648" s="59">
        <f t="shared" si="56"/>
        <v>4</v>
      </c>
      <c r="AR648" s="60">
        <f t="shared" si="57"/>
        <v>2021</v>
      </c>
      <c r="AS648" s="60" t="str">
        <f>VLOOKUP(AD648,Data!D:E,2,0)</f>
        <v>Swill</v>
      </c>
      <c r="AT648" s="61">
        <f>IF(X648="TON",IF(OR(LEFT(Z648,2)="TO",LEFT(Y648,2)="HA",Y648="TV ALG TON",Y648="AFVALBEL-TON",Y648="TANKW1-TON"),0,W648*1000),IF(OR(X648="KG",X648="LTR"),IF(OR(LEFT(Y648,2)="R ",LEFT(Y648,2)="HA",LEFT(Y648,2)="VK",LEFT(Z648,2)="TO"),0,W648),IF(X648="M3",VLOOKUP(Z648,Data!A:B,2,0)*W648,IF(AND(OR(X648="KEER",X648="STUK"),OR(LEFT(Y648,2)="LE",LEFT(Y648,2)="EL",LEFT(Y648,2)="LV")),VLOOKUP(Z648,Data!A:B,2,0)*W648,IF(X648="MAAND",IF(LEFT(Z648,2)="AB",IF(OR(LEFT(Y648,3)="AB ",LEFT(Y648,3)="ABW"),0,VLOOKUP(Z648,Data!A:B,2,0)*W648*VLOOKUP(AJ648,Data!G:H,2,0)*((N648-M648+1)/30.4)),0),0)))))</f>
        <v>0</v>
      </c>
      <c r="AU648" s="62">
        <f t="shared" si="58"/>
        <v>1.8</v>
      </c>
      <c r="AV648" s="62">
        <f t="shared" si="59"/>
        <v>0</v>
      </c>
      <c r="AW648" s="47" t="str">
        <f>IFERROR(VLOOKUP(AS648,Data!M:S,2,0),"nee")</f>
        <v>ja</v>
      </c>
      <c r="AX648" s="63">
        <f>IF(facturen[[#This Row],[TNO gecertificeerd]]="nee",0,VLOOKUP(AS648,Data!M:S,3,0)*(AT648/1000))</f>
        <v>0</v>
      </c>
      <c r="AY648" s="63">
        <f>IF(facturen[[#This Row],[TNO gecertificeerd]]="nee",0,VLOOKUP(AS648,Data!M:S,4,0)*AT648)</f>
        <v>0</v>
      </c>
      <c r="AZ648" s="63">
        <f>IF(facturen[[#This Row],[TNO gecertificeerd]]="nee",0,VLOOKUP(AS648,Data!M:S,5,0)*AT648)</f>
        <v>0</v>
      </c>
      <c r="BA648" s="63">
        <f>IF(facturen[[#This Row],[TNO gecertificeerd]]="nee",0,VLOOKUP(AS648,Data!M:S,6,0)*AT648)</f>
        <v>0</v>
      </c>
      <c r="BB648" s="63">
        <f>IF(facturen[[#This Row],[TNO gecertificeerd]]="nee",0,VLOOKUP(AS648,Data!M:S,7,0)*AT648)</f>
        <v>0</v>
      </c>
    </row>
    <row r="649" spans="1:54" x14ac:dyDescent="0.2">
      <c r="A649">
        <v>474431</v>
      </c>
      <c r="B649">
        <v>474501</v>
      </c>
      <c r="C649" t="s">
        <v>213</v>
      </c>
      <c r="D649" t="s">
        <v>194</v>
      </c>
      <c r="E649" t="s">
        <v>195</v>
      </c>
      <c r="F649">
        <v>1</v>
      </c>
      <c r="G649" t="s">
        <v>214</v>
      </c>
      <c r="H649" t="s">
        <v>215</v>
      </c>
      <c r="I649" t="s">
        <v>216</v>
      </c>
      <c r="J649" t="s">
        <v>59</v>
      </c>
      <c r="K649" t="s">
        <v>217</v>
      </c>
      <c r="L649" t="s">
        <v>197</v>
      </c>
      <c r="M649" s="57">
        <v>44197</v>
      </c>
      <c r="N649" s="57">
        <v>44227</v>
      </c>
      <c r="O649" t="s">
        <v>218</v>
      </c>
      <c r="P649">
        <v>1120100</v>
      </c>
      <c r="Q649" t="s">
        <v>198</v>
      </c>
      <c r="R649">
        <v>20304</v>
      </c>
      <c r="S649"/>
      <c r="T649">
        <v>108600000181</v>
      </c>
      <c r="U649"/>
      <c r="V649" t="s">
        <v>200</v>
      </c>
      <c r="W649">
        <v>1</v>
      </c>
      <c r="X649" t="s">
        <v>625</v>
      </c>
      <c r="Y649" t="s">
        <v>820</v>
      </c>
      <c r="Z649" t="s">
        <v>821</v>
      </c>
      <c r="AA649" t="s">
        <v>68</v>
      </c>
      <c r="AB649" t="s">
        <v>69</v>
      </c>
      <c r="AC649" t="s">
        <v>70</v>
      </c>
      <c r="AD649">
        <v>90</v>
      </c>
      <c r="AE649" t="s">
        <v>822</v>
      </c>
      <c r="AF649">
        <v>86.56</v>
      </c>
      <c r="AG649">
        <v>86.56</v>
      </c>
      <c r="AH649">
        <v>1004195045</v>
      </c>
      <c r="AI649">
        <v>800100</v>
      </c>
      <c r="AJ649" t="s">
        <v>629</v>
      </c>
      <c r="AK649" t="s">
        <v>589</v>
      </c>
      <c r="AL649" t="s">
        <v>72</v>
      </c>
      <c r="AM649" t="s">
        <v>73</v>
      </c>
      <c r="AN649" s="1"/>
      <c r="AO649" s="59">
        <f t="shared" si="55"/>
        <v>1</v>
      </c>
      <c r="AP649" s="59" t="str">
        <f>VLOOKUP(AO649,Data!J:K,2,0)</f>
        <v>Januari</v>
      </c>
      <c r="AQ649" s="59">
        <f t="shared" si="56"/>
        <v>1</v>
      </c>
      <c r="AR649" s="60">
        <f t="shared" si="57"/>
        <v>2021</v>
      </c>
      <c r="AS649" s="60" t="str">
        <f>VLOOKUP(AD649,Data!D:E,2,0)</f>
        <v>Swill</v>
      </c>
      <c r="AT649" s="61">
        <f>IF(X649="TON",IF(OR(LEFT(Z649,2)="TO",LEFT(Y649,2)="HA",Y649="TV ALG TON",Y649="AFVALBEL-TON",Y649="TANKW1-TON"),0,W649*1000),IF(OR(X649="KG",X649="LTR"),IF(OR(LEFT(Y649,2)="R ",LEFT(Y649,2)="HA",LEFT(Y649,2)="VK",LEFT(Z649,2)="TO"),0,W649),IF(X649="M3",VLOOKUP(Z649,Data!A:B,2,0)*W649,IF(AND(OR(X649="KEER",X649="STUK"),OR(LEFT(Y649,2)="LE",LEFT(Y649,2)="EL",LEFT(Y649,2)="LV")),VLOOKUP(Z649,Data!A:B,2,0)*W649,IF(X649="MAAND",IF(LEFT(Z649,2)="AB",IF(OR(LEFT(Y649,3)="AB ",LEFT(Y649,3)="ABW"),0,VLOOKUP(Z649,Data!A:B,2,0)*W649*VLOOKUP(AJ649,Data!G:H,2,0)*((N649-M649+1)/30.4)),0),0)))))</f>
        <v>310.50986842105266</v>
      </c>
      <c r="AU649" s="62">
        <f t="shared" si="58"/>
        <v>86.56</v>
      </c>
      <c r="AV649" s="62">
        <f t="shared" si="59"/>
        <v>0</v>
      </c>
      <c r="AW649" s="47" t="str">
        <f>IFERROR(VLOOKUP(AS649,Data!M:S,2,0),"nee")</f>
        <v>ja</v>
      </c>
      <c r="AX649" s="63">
        <f>IF(facturen[[#This Row],[TNO gecertificeerd]]="nee",0,VLOOKUP(AS649,Data!M:S,3,0)*(AT649/1000))</f>
        <v>101.84723684210527</v>
      </c>
      <c r="AY649" s="63">
        <f>IF(facturen[[#This Row],[TNO gecertificeerd]]="nee",0,VLOOKUP(AS649,Data!M:S,4,0)*AT649)</f>
        <v>291.87927631578947</v>
      </c>
      <c r="AZ649" s="63">
        <f>IF(facturen[[#This Row],[TNO gecertificeerd]]="nee",0,VLOOKUP(AS649,Data!M:S,5,0)*AT649)</f>
        <v>9.3152960526315791</v>
      </c>
      <c r="BA649" s="63">
        <f>IF(facturen[[#This Row],[TNO gecertificeerd]]="nee",0,VLOOKUP(AS649,Data!M:S,6,0)*AT649)</f>
        <v>9.3152960526315791</v>
      </c>
      <c r="BB649" s="63">
        <f>IF(facturen[[#This Row],[TNO gecertificeerd]]="nee",0,VLOOKUP(AS649,Data!M:S,7,0)*AT649)</f>
        <v>0</v>
      </c>
    </row>
    <row r="650" spans="1:54" x14ac:dyDescent="0.2">
      <c r="A650">
        <v>474431</v>
      </c>
      <c r="B650">
        <v>474501</v>
      </c>
      <c r="C650" t="s">
        <v>213</v>
      </c>
      <c r="D650" t="s">
        <v>194</v>
      </c>
      <c r="E650" t="s">
        <v>195</v>
      </c>
      <c r="F650">
        <v>1</v>
      </c>
      <c r="G650" t="s">
        <v>214</v>
      </c>
      <c r="H650" t="s">
        <v>215</v>
      </c>
      <c r="I650" t="s">
        <v>216</v>
      </c>
      <c r="J650" t="s">
        <v>59</v>
      </c>
      <c r="K650" t="s">
        <v>217</v>
      </c>
      <c r="L650" t="s">
        <v>197</v>
      </c>
      <c r="M650" s="57">
        <v>44228</v>
      </c>
      <c r="N650" s="57">
        <v>44255</v>
      </c>
      <c r="O650" t="s">
        <v>218</v>
      </c>
      <c r="P650">
        <v>1120100</v>
      </c>
      <c r="Q650" t="s">
        <v>198</v>
      </c>
      <c r="R650">
        <v>20304</v>
      </c>
      <c r="S650"/>
      <c r="T650">
        <v>108600000181</v>
      </c>
      <c r="U650"/>
      <c r="V650" t="s">
        <v>200</v>
      </c>
      <c r="W650">
        <v>1</v>
      </c>
      <c r="X650" t="s">
        <v>625</v>
      </c>
      <c r="Y650" t="s">
        <v>820</v>
      </c>
      <c r="Z650" t="s">
        <v>821</v>
      </c>
      <c r="AA650" t="s">
        <v>68</v>
      </c>
      <c r="AB650" t="s">
        <v>69</v>
      </c>
      <c r="AC650" t="s">
        <v>70</v>
      </c>
      <c r="AD650">
        <v>90</v>
      </c>
      <c r="AE650" t="s">
        <v>822</v>
      </c>
      <c r="AF650">
        <v>86.56</v>
      </c>
      <c r="AG650">
        <v>86.56</v>
      </c>
      <c r="AH650">
        <v>1004248111</v>
      </c>
      <c r="AI650">
        <v>800100</v>
      </c>
      <c r="AJ650" t="s">
        <v>629</v>
      </c>
      <c r="AK650" t="s">
        <v>823</v>
      </c>
      <c r="AL650" t="s">
        <v>72</v>
      </c>
      <c r="AM650" t="s">
        <v>73</v>
      </c>
      <c r="AN650" s="1"/>
      <c r="AO650" s="59">
        <f t="shared" si="55"/>
        <v>2</v>
      </c>
      <c r="AP650" s="59" t="str">
        <f>VLOOKUP(AO650,Data!J:K,2,0)</f>
        <v>Februari</v>
      </c>
      <c r="AQ650" s="59">
        <f t="shared" si="56"/>
        <v>1</v>
      </c>
      <c r="AR650" s="60">
        <f t="shared" si="57"/>
        <v>2021</v>
      </c>
      <c r="AS650" s="60" t="str">
        <f>VLOOKUP(AD650,Data!D:E,2,0)</f>
        <v>Swill</v>
      </c>
      <c r="AT650" s="61">
        <f>IF(X650="TON",IF(OR(LEFT(Z650,2)="TO",LEFT(Y650,2)="HA",Y650="TV ALG TON",Y650="AFVALBEL-TON",Y650="TANKW1-TON"),0,W650*1000),IF(OR(X650="KG",X650="LTR"),IF(OR(LEFT(Y650,2)="R ",LEFT(Y650,2)="HA",LEFT(Y650,2)="VK",LEFT(Z650,2)="TO"),0,W650),IF(X650="M3",VLOOKUP(Z650,Data!A:B,2,0)*W650,IF(AND(OR(X650="KEER",X650="STUK"),OR(LEFT(Y650,2)="LE",LEFT(Y650,2)="EL",LEFT(Y650,2)="LV")),VLOOKUP(Z650,Data!A:B,2,0)*W650,IF(X650="MAAND",IF(LEFT(Z650,2)="AB",IF(OR(LEFT(Y650,3)="AB ",LEFT(Y650,3)="ABW"),0,VLOOKUP(Z650,Data!A:B,2,0)*W650*VLOOKUP(AJ650,Data!G:H,2,0)*((N650-M650+1)/30.4)),0),0)))))</f>
        <v>280.46052631578948</v>
      </c>
      <c r="AU650" s="62">
        <f t="shared" si="58"/>
        <v>86.56</v>
      </c>
      <c r="AV650" s="62">
        <f t="shared" si="59"/>
        <v>0</v>
      </c>
      <c r="AW650" s="47" t="str">
        <f>IFERROR(VLOOKUP(AS650,Data!M:S,2,0),"nee")</f>
        <v>ja</v>
      </c>
      <c r="AX650" s="63">
        <f>IF(facturen[[#This Row],[TNO gecertificeerd]]="nee",0,VLOOKUP(AS650,Data!M:S,3,0)*(AT650/1000))</f>
        <v>91.991052631578953</v>
      </c>
      <c r="AY650" s="63">
        <f>IF(facturen[[#This Row],[TNO gecertificeerd]]="nee",0,VLOOKUP(AS650,Data!M:S,4,0)*AT650)</f>
        <v>263.6328947368421</v>
      </c>
      <c r="AZ650" s="63">
        <f>IF(facturen[[#This Row],[TNO gecertificeerd]]="nee",0,VLOOKUP(AS650,Data!M:S,5,0)*AT650)</f>
        <v>8.4138157894736842</v>
      </c>
      <c r="BA650" s="63">
        <f>IF(facturen[[#This Row],[TNO gecertificeerd]]="nee",0,VLOOKUP(AS650,Data!M:S,6,0)*AT650)</f>
        <v>8.4138157894736842</v>
      </c>
      <c r="BB650" s="63">
        <f>IF(facturen[[#This Row],[TNO gecertificeerd]]="nee",0,VLOOKUP(AS650,Data!M:S,7,0)*AT650)</f>
        <v>0</v>
      </c>
    </row>
    <row r="651" spans="1:54" x14ac:dyDescent="0.2">
      <c r="A651">
        <v>474431</v>
      </c>
      <c r="B651">
        <v>474501</v>
      </c>
      <c r="C651" t="s">
        <v>213</v>
      </c>
      <c r="D651" t="s">
        <v>194</v>
      </c>
      <c r="E651" t="s">
        <v>195</v>
      </c>
      <c r="F651">
        <v>1</v>
      </c>
      <c r="G651" t="s">
        <v>214</v>
      </c>
      <c r="H651" t="s">
        <v>215</v>
      </c>
      <c r="I651" t="s">
        <v>216</v>
      </c>
      <c r="J651" t="s">
        <v>59</v>
      </c>
      <c r="K651" t="s">
        <v>217</v>
      </c>
      <c r="L651" t="s">
        <v>197</v>
      </c>
      <c r="M651" s="57">
        <v>44256</v>
      </c>
      <c r="N651" s="57">
        <v>44286</v>
      </c>
      <c r="O651" t="s">
        <v>218</v>
      </c>
      <c r="P651">
        <v>1120100</v>
      </c>
      <c r="Q651" t="s">
        <v>198</v>
      </c>
      <c r="R651">
        <v>20304</v>
      </c>
      <c r="S651"/>
      <c r="T651">
        <v>108600000181</v>
      </c>
      <c r="U651"/>
      <c r="V651" t="s">
        <v>200</v>
      </c>
      <c r="W651">
        <v>1</v>
      </c>
      <c r="X651" t="s">
        <v>625</v>
      </c>
      <c r="Y651" t="s">
        <v>820</v>
      </c>
      <c r="Z651" t="s">
        <v>821</v>
      </c>
      <c r="AA651" t="s">
        <v>68</v>
      </c>
      <c r="AB651" t="s">
        <v>69</v>
      </c>
      <c r="AC651" t="s">
        <v>70</v>
      </c>
      <c r="AD651">
        <v>90</v>
      </c>
      <c r="AE651" t="s">
        <v>822</v>
      </c>
      <c r="AF651">
        <v>86.56</v>
      </c>
      <c r="AG651">
        <v>86.56</v>
      </c>
      <c r="AH651">
        <v>1004318104</v>
      </c>
      <c r="AI651">
        <v>800100</v>
      </c>
      <c r="AJ651" t="s">
        <v>629</v>
      </c>
      <c r="AK651" t="s">
        <v>824</v>
      </c>
      <c r="AL651" t="s">
        <v>72</v>
      </c>
      <c r="AM651" t="s">
        <v>73</v>
      </c>
      <c r="AN651" s="1"/>
      <c r="AO651" s="59">
        <f t="shared" si="55"/>
        <v>3</v>
      </c>
      <c r="AP651" s="59" t="str">
        <f>VLOOKUP(AO651,Data!J:K,2,0)</f>
        <v>Maart</v>
      </c>
      <c r="AQ651" s="59">
        <f t="shared" si="56"/>
        <v>1</v>
      </c>
      <c r="AR651" s="60">
        <f t="shared" si="57"/>
        <v>2021</v>
      </c>
      <c r="AS651" s="60" t="str">
        <f>VLOOKUP(AD651,Data!D:E,2,0)</f>
        <v>Swill</v>
      </c>
      <c r="AT651" s="61">
        <f>IF(X651="TON",IF(OR(LEFT(Z651,2)="TO",LEFT(Y651,2)="HA",Y651="TV ALG TON",Y651="AFVALBEL-TON",Y651="TANKW1-TON"),0,W651*1000),IF(OR(X651="KG",X651="LTR"),IF(OR(LEFT(Y651,2)="R ",LEFT(Y651,2)="HA",LEFT(Y651,2)="VK",LEFT(Z651,2)="TO"),0,W651),IF(X651="M3",VLOOKUP(Z651,Data!A:B,2,0)*W651,IF(AND(OR(X651="KEER",X651="STUK"),OR(LEFT(Y651,2)="LE",LEFT(Y651,2)="EL",LEFT(Y651,2)="LV")),VLOOKUP(Z651,Data!A:B,2,0)*W651,IF(X651="MAAND",IF(LEFT(Z651,2)="AB",IF(OR(LEFT(Y651,3)="AB ",LEFT(Y651,3)="ABW"),0,VLOOKUP(Z651,Data!A:B,2,0)*W651*VLOOKUP(AJ651,Data!G:H,2,0)*((N651-M651+1)/30.4)),0),0)))))</f>
        <v>310.50986842105266</v>
      </c>
      <c r="AU651" s="62">
        <f t="shared" si="58"/>
        <v>86.56</v>
      </c>
      <c r="AV651" s="62">
        <f t="shared" si="59"/>
        <v>0</v>
      </c>
      <c r="AW651" s="47" t="str">
        <f>IFERROR(VLOOKUP(AS651,Data!M:S,2,0),"nee")</f>
        <v>ja</v>
      </c>
      <c r="AX651" s="63">
        <f>IF(facturen[[#This Row],[TNO gecertificeerd]]="nee",0,VLOOKUP(AS651,Data!M:S,3,0)*(AT651/1000))</f>
        <v>101.84723684210527</v>
      </c>
      <c r="AY651" s="63">
        <f>IF(facturen[[#This Row],[TNO gecertificeerd]]="nee",0,VLOOKUP(AS651,Data!M:S,4,0)*AT651)</f>
        <v>291.87927631578947</v>
      </c>
      <c r="AZ651" s="63">
        <f>IF(facturen[[#This Row],[TNO gecertificeerd]]="nee",0,VLOOKUP(AS651,Data!M:S,5,0)*AT651)</f>
        <v>9.3152960526315791</v>
      </c>
      <c r="BA651" s="63">
        <f>IF(facturen[[#This Row],[TNO gecertificeerd]]="nee",0,VLOOKUP(AS651,Data!M:S,6,0)*AT651)</f>
        <v>9.3152960526315791</v>
      </c>
      <c r="BB651" s="63">
        <f>IF(facturen[[#This Row],[TNO gecertificeerd]]="nee",0,VLOOKUP(AS651,Data!M:S,7,0)*AT651)</f>
        <v>0</v>
      </c>
    </row>
    <row r="652" spans="1:54" x14ac:dyDescent="0.2">
      <c r="A652">
        <v>474431</v>
      </c>
      <c r="B652">
        <v>474501</v>
      </c>
      <c r="C652" t="s">
        <v>213</v>
      </c>
      <c r="D652" t="s">
        <v>194</v>
      </c>
      <c r="E652" t="s">
        <v>195</v>
      </c>
      <c r="F652">
        <v>1</v>
      </c>
      <c r="G652" t="s">
        <v>214</v>
      </c>
      <c r="H652" t="s">
        <v>215</v>
      </c>
      <c r="I652" t="s">
        <v>216</v>
      </c>
      <c r="J652" t="s">
        <v>59</v>
      </c>
      <c r="K652" t="s">
        <v>217</v>
      </c>
      <c r="L652" t="s">
        <v>197</v>
      </c>
      <c r="M652" s="57">
        <v>44287</v>
      </c>
      <c r="N652" s="57">
        <v>44316</v>
      </c>
      <c r="O652" t="s">
        <v>218</v>
      </c>
      <c r="P652">
        <v>1120100</v>
      </c>
      <c r="Q652" t="s">
        <v>198</v>
      </c>
      <c r="R652">
        <v>20304</v>
      </c>
      <c r="S652"/>
      <c r="T652">
        <v>108600000181</v>
      </c>
      <c r="U652"/>
      <c r="V652" t="s">
        <v>200</v>
      </c>
      <c r="W652">
        <v>1</v>
      </c>
      <c r="X652" t="s">
        <v>625</v>
      </c>
      <c r="Y652" t="s">
        <v>820</v>
      </c>
      <c r="Z652" t="s">
        <v>821</v>
      </c>
      <c r="AA652" t="s">
        <v>68</v>
      </c>
      <c r="AB652" t="s">
        <v>69</v>
      </c>
      <c r="AC652" t="s">
        <v>70</v>
      </c>
      <c r="AD652">
        <v>90</v>
      </c>
      <c r="AE652" t="s">
        <v>822</v>
      </c>
      <c r="AF652">
        <v>86.56</v>
      </c>
      <c r="AG652">
        <v>86.56</v>
      </c>
      <c r="AH652">
        <v>1004429006</v>
      </c>
      <c r="AI652">
        <v>800100</v>
      </c>
      <c r="AJ652" t="s">
        <v>629</v>
      </c>
      <c r="AK652" t="s">
        <v>825</v>
      </c>
      <c r="AL652" t="s">
        <v>72</v>
      </c>
      <c r="AM652" t="s">
        <v>73</v>
      </c>
      <c r="AN652" s="1"/>
      <c r="AO652" s="59">
        <f t="shared" si="55"/>
        <v>4</v>
      </c>
      <c r="AP652" s="59" t="str">
        <f>VLOOKUP(AO652,Data!J:K,2,0)</f>
        <v>April</v>
      </c>
      <c r="AQ652" s="59">
        <f t="shared" si="56"/>
        <v>2</v>
      </c>
      <c r="AR652" s="60">
        <f t="shared" si="57"/>
        <v>2021</v>
      </c>
      <c r="AS652" s="60" t="str">
        <f>VLOOKUP(AD652,Data!D:E,2,0)</f>
        <v>Swill</v>
      </c>
      <c r="AT652" s="61">
        <f>IF(X652="TON",IF(OR(LEFT(Z652,2)="TO",LEFT(Y652,2)="HA",Y652="TV ALG TON",Y652="AFVALBEL-TON",Y652="TANKW1-TON"),0,W652*1000),IF(OR(X652="KG",X652="LTR"),IF(OR(LEFT(Y652,2)="R ",LEFT(Y652,2)="HA",LEFT(Y652,2)="VK",LEFT(Z652,2)="TO"),0,W652),IF(X652="M3",VLOOKUP(Z652,Data!A:B,2,0)*W652,IF(AND(OR(X652="KEER",X652="STUK"),OR(LEFT(Y652,2)="LE",LEFT(Y652,2)="EL",LEFT(Y652,2)="LV")),VLOOKUP(Z652,Data!A:B,2,0)*W652,IF(X652="MAAND",IF(LEFT(Z652,2)="AB",IF(OR(LEFT(Y652,3)="AB ",LEFT(Y652,3)="ABW"),0,VLOOKUP(Z652,Data!A:B,2,0)*W652*VLOOKUP(AJ652,Data!G:H,2,0)*((N652-M652+1)/30.4)),0),0)))))</f>
        <v>300.49342105263162</v>
      </c>
      <c r="AU652" s="62">
        <f t="shared" si="58"/>
        <v>86.56</v>
      </c>
      <c r="AV652" s="62">
        <f t="shared" si="59"/>
        <v>0</v>
      </c>
      <c r="AW652" s="47" t="str">
        <f>IFERROR(VLOOKUP(AS652,Data!M:S,2,0),"nee")</f>
        <v>ja</v>
      </c>
      <c r="AX652" s="63">
        <f>IF(facturen[[#This Row],[TNO gecertificeerd]]="nee",0,VLOOKUP(AS652,Data!M:S,3,0)*(AT652/1000))</f>
        <v>98.561842105263167</v>
      </c>
      <c r="AY652" s="63">
        <f>IF(facturen[[#This Row],[TNO gecertificeerd]]="nee",0,VLOOKUP(AS652,Data!M:S,4,0)*AT652)</f>
        <v>282.4638157894737</v>
      </c>
      <c r="AZ652" s="63">
        <f>IF(facturen[[#This Row],[TNO gecertificeerd]]="nee",0,VLOOKUP(AS652,Data!M:S,5,0)*AT652)</f>
        <v>9.0148026315789487</v>
      </c>
      <c r="BA652" s="63">
        <f>IF(facturen[[#This Row],[TNO gecertificeerd]]="nee",0,VLOOKUP(AS652,Data!M:S,6,0)*AT652)</f>
        <v>9.0148026315789487</v>
      </c>
      <c r="BB652" s="63">
        <f>IF(facturen[[#This Row],[TNO gecertificeerd]]="nee",0,VLOOKUP(AS652,Data!M:S,7,0)*AT652)</f>
        <v>0</v>
      </c>
    </row>
    <row r="653" spans="1:54" x14ac:dyDescent="0.2">
      <c r="A653">
        <v>474431</v>
      </c>
      <c r="B653">
        <v>474501</v>
      </c>
      <c r="C653" t="s">
        <v>213</v>
      </c>
      <c r="D653" t="s">
        <v>194</v>
      </c>
      <c r="E653" t="s">
        <v>195</v>
      </c>
      <c r="F653">
        <v>1</v>
      </c>
      <c r="G653" t="s">
        <v>214</v>
      </c>
      <c r="H653" t="s">
        <v>215</v>
      </c>
      <c r="I653" t="s">
        <v>216</v>
      </c>
      <c r="J653" t="s">
        <v>59</v>
      </c>
      <c r="K653" t="s">
        <v>217</v>
      </c>
      <c r="L653" t="s">
        <v>197</v>
      </c>
      <c r="M653" s="57">
        <v>44317</v>
      </c>
      <c r="N653" s="57">
        <v>44347</v>
      </c>
      <c r="O653" t="s">
        <v>218</v>
      </c>
      <c r="P653">
        <v>1120100</v>
      </c>
      <c r="Q653" t="s">
        <v>198</v>
      </c>
      <c r="R653">
        <v>20304</v>
      </c>
      <c r="S653"/>
      <c r="T653">
        <v>108600000181</v>
      </c>
      <c r="U653"/>
      <c r="V653" t="s">
        <v>200</v>
      </c>
      <c r="W653">
        <v>1</v>
      </c>
      <c r="X653" t="s">
        <v>625</v>
      </c>
      <c r="Y653" t="s">
        <v>820</v>
      </c>
      <c r="Z653" t="s">
        <v>821</v>
      </c>
      <c r="AA653" t="s">
        <v>68</v>
      </c>
      <c r="AB653" t="s">
        <v>69</v>
      </c>
      <c r="AC653" t="s">
        <v>70</v>
      </c>
      <c r="AD653">
        <v>90</v>
      </c>
      <c r="AE653" t="s">
        <v>822</v>
      </c>
      <c r="AF653">
        <v>86.56</v>
      </c>
      <c r="AG653">
        <v>86.56</v>
      </c>
      <c r="AH653">
        <v>1004493829</v>
      </c>
      <c r="AI653">
        <v>800100</v>
      </c>
      <c r="AJ653" t="s">
        <v>629</v>
      </c>
      <c r="AK653" t="s">
        <v>826</v>
      </c>
      <c r="AL653" t="s">
        <v>72</v>
      </c>
      <c r="AM653" t="s">
        <v>73</v>
      </c>
      <c r="AN653" s="1"/>
      <c r="AO653" s="59">
        <f t="shared" si="55"/>
        <v>5</v>
      </c>
      <c r="AP653" s="59" t="str">
        <f>VLOOKUP(AO653,Data!J:K,2,0)</f>
        <v>Mei</v>
      </c>
      <c r="AQ653" s="59">
        <f t="shared" si="56"/>
        <v>2</v>
      </c>
      <c r="AR653" s="60">
        <f t="shared" si="57"/>
        <v>2021</v>
      </c>
      <c r="AS653" s="60" t="str">
        <f>VLOOKUP(AD653,Data!D:E,2,0)</f>
        <v>Swill</v>
      </c>
      <c r="AT653" s="61">
        <f>IF(X653="TON",IF(OR(LEFT(Z653,2)="TO",LEFT(Y653,2)="HA",Y653="TV ALG TON",Y653="AFVALBEL-TON",Y653="TANKW1-TON"),0,W653*1000),IF(OR(X653="KG",X653="LTR"),IF(OR(LEFT(Y653,2)="R ",LEFT(Y653,2)="HA",LEFT(Y653,2)="VK",LEFT(Z653,2)="TO"),0,W653),IF(X653="M3",VLOOKUP(Z653,Data!A:B,2,0)*W653,IF(AND(OR(X653="KEER",X653="STUK"),OR(LEFT(Y653,2)="LE",LEFT(Y653,2)="EL",LEFT(Y653,2)="LV")),VLOOKUP(Z653,Data!A:B,2,0)*W653,IF(X653="MAAND",IF(LEFT(Z653,2)="AB",IF(OR(LEFT(Y653,3)="AB ",LEFT(Y653,3)="ABW"),0,VLOOKUP(Z653,Data!A:B,2,0)*W653*VLOOKUP(AJ653,Data!G:H,2,0)*((N653-M653+1)/30.4)),0),0)))))</f>
        <v>310.50986842105266</v>
      </c>
      <c r="AU653" s="62">
        <f t="shared" si="58"/>
        <v>86.56</v>
      </c>
      <c r="AV653" s="62">
        <f t="shared" si="59"/>
        <v>0</v>
      </c>
      <c r="AW653" s="47" t="str">
        <f>IFERROR(VLOOKUP(AS653,Data!M:S,2,0),"nee")</f>
        <v>ja</v>
      </c>
      <c r="AX653" s="63">
        <f>IF(facturen[[#This Row],[TNO gecertificeerd]]="nee",0,VLOOKUP(AS653,Data!M:S,3,0)*(AT653/1000))</f>
        <v>101.84723684210527</v>
      </c>
      <c r="AY653" s="63">
        <f>IF(facturen[[#This Row],[TNO gecertificeerd]]="nee",0,VLOOKUP(AS653,Data!M:S,4,0)*AT653)</f>
        <v>291.87927631578947</v>
      </c>
      <c r="AZ653" s="63">
        <f>IF(facturen[[#This Row],[TNO gecertificeerd]]="nee",0,VLOOKUP(AS653,Data!M:S,5,0)*AT653)</f>
        <v>9.3152960526315791</v>
      </c>
      <c r="BA653" s="63">
        <f>IF(facturen[[#This Row],[TNO gecertificeerd]]="nee",0,VLOOKUP(AS653,Data!M:S,6,0)*AT653)</f>
        <v>9.3152960526315791</v>
      </c>
      <c r="BB653" s="63">
        <f>IF(facturen[[#This Row],[TNO gecertificeerd]]="nee",0,VLOOKUP(AS653,Data!M:S,7,0)*AT653)</f>
        <v>0</v>
      </c>
    </row>
    <row r="654" spans="1:54" x14ac:dyDescent="0.2">
      <c r="A654">
        <v>474431</v>
      </c>
      <c r="B654">
        <v>474501</v>
      </c>
      <c r="C654" t="s">
        <v>213</v>
      </c>
      <c r="D654" t="s">
        <v>194</v>
      </c>
      <c r="E654" t="s">
        <v>195</v>
      </c>
      <c r="F654">
        <v>1</v>
      </c>
      <c r="G654" t="s">
        <v>214</v>
      </c>
      <c r="H654" t="s">
        <v>215</v>
      </c>
      <c r="I654" t="s">
        <v>216</v>
      </c>
      <c r="J654" t="s">
        <v>59</v>
      </c>
      <c r="K654" t="s">
        <v>217</v>
      </c>
      <c r="L654" t="s">
        <v>197</v>
      </c>
      <c r="M654" s="57">
        <v>44348</v>
      </c>
      <c r="N654" s="57">
        <v>44377</v>
      </c>
      <c r="O654" t="s">
        <v>218</v>
      </c>
      <c r="P654">
        <v>1120100</v>
      </c>
      <c r="Q654" t="s">
        <v>198</v>
      </c>
      <c r="R654">
        <v>20304</v>
      </c>
      <c r="S654"/>
      <c r="T654">
        <v>108600000181</v>
      </c>
      <c r="U654"/>
      <c r="V654" t="s">
        <v>200</v>
      </c>
      <c r="W654">
        <v>1</v>
      </c>
      <c r="X654" t="s">
        <v>625</v>
      </c>
      <c r="Y654" t="s">
        <v>820</v>
      </c>
      <c r="Z654" t="s">
        <v>821</v>
      </c>
      <c r="AA654" t="s">
        <v>68</v>
      </c>
      <c r="AB654" t="s">
        <v>69</v>
      </c>
      <c r="AC654" t="s">
        <v>70</v>
      </c>
      <c r="AD654">
        <v>90</v>
      </c>
      <c r="AE654" t="s">
        <v>822</v>
      </c>
      <c r="AF654">
        <v>86.56</v>
      </c>
      <c r="AG654">
        <v>86.56</v>
      </c>
      <c r="AH654">
        <v>1004542502</v>
      </c>
      <c r="AI654">
        <v>800100</v>
      </c>
      <c r="AJ654" t="s">
        <v>629</v>
      </c>
      <c r="AK654" t="s">
        <v>827</v>
      </c>
      <c r="AL654" t="s">
        <v>72</v>
      </c>
      <c r="AM654" t="s">
        <v>73</v>
      </c>
      <c r="AN654" s="1"/>
      <c r="AO654" s="59">
        <f t="shared" si="55"/>
        <v>6</v>
      </c>
      <c r="AP654" s="59" t="str">
        <f>VLOOKUP(AO654,Data!J:K,2,0)</f>
        <v>Juni</v>
      </c>
      <c r="AQ654" s="59">
        <f t="shared" si="56"/>
        <v>2</v>
      </c>
      <c r="AR654" s="60">
        <f t="shared" si="57"/>
        <v>2021</v>
      </c>
      <c r="AS654" s="60" t="str">
        <f>VLOOKUP(AD654,Data!D:E,2,0)</f>
        <v>Swill</v>
      </c>
      <c r="AT654" s="61">
        <f>IF(X654="TON",IF(OR(LEFT(Z654,2)="TO",LEFT(Y654,2)="HA",Y654="TV ALG TON",Y654="AFVALBEL-TON",Y654="TANKW1-TON"),0,W654*1000),IF(OR(X654="KG",X654="LTR"),IF(OR(LEFT(Y654,2)="R ",LEFT(Y654,2)="HA",LEFT(Y654,2)="VK",LEFT(Z654,2)="TO"),0,W654),IF(X654="M3",VLOOKUP(Z654,Data!A:B,2,0)*W654,IF(AND(OR(X654="KEER",X654="STUK"),OR(LEFT(Y654,2)="LE",LEFT(Y654,2)="EL",LEFT(Y654,2)="LV")),VLOOKUP(Z654,Data!A:B,2,0)*W654,IF(X654="MAAND",IF(LEFT(Z654,2)="AB",IF(OR(LEFT(Y654,3)="AB ",LEFT(Y654,3)="ABW"),0,VLOOKUP(Z654,Data!A:B,2,0)*W654*VLOOKUP(AJ654,Data!G:H,2,0)*((N654-M654+1)/30.4)),0),0)))))</f>
        <v>300.49342105263162</v>
      </c>
      <c r="AU654" s="62">
        <f t="shared" si="58"/>
        <v>86.56</v>
      </c>
      <c r="AV654" s="62">
        <f t="shared" si="59"/>
        <v>0</v>
      </c>
      <c r="AW654" s="47" t="str">
        <f>IFERROR(VLOOKUP(AS654,Data!M:S,2,0),"nee")</f>
        <v>ja</v>
      </c>
      <c r="AX654" s="63">
        <f>IF(facturen[[#This Row],[TNO gecertificeerd]]="nee",0,VLOOKUP(AS654,Data!M:S,3,0)*(AT654/1000))</f>
        <v>98.561842105263167</v>
      </c>
      <c r="AY654" s="63">
        <f>IF(facturen[[#This Row],[TNO gecertificeerd]]="nee",0,VLOOKUP(AS654,Data!M:S,4,0)*AT654)</f>
        <v>282.4638157894737</v>
      </c>
      <c r="AZ654" s="63">
        <f>IF(facturen[[#This Row],[TNO gecertificeerd]]="nee",0,VLOOKUP(AS654,Data!M:S,5,0)*AT654)</f>
        <v>9.0148026315789487</v>
      </c>
      <c r="BA654" s="63">
        <f>IF(facturen[[#This Row],[TNO gecertificeerd]]="nee",0,VLOOKUP(AS654,Data!M:S,6,0)*AT654)</f>
        <v>9.0148026315789487</v>
      </c>
      <c r="BB654" s="63">
        <f>IF(facturen[[#This Row],[TNO gecertificeerd]]="nee",0,VLOOKUP(AS654,Data!M:S,7,0)*AT654)</f>
        <v>0</v>
      </c>
    </row>
    <row r="655" spans="1:54" x14ac:dyDescent="0.2">
      <c r="A655">
        <v>474431</v>
      </c>
      <c r="B655">
        <v>474501</v>
      </c>
      <c r="C655" t="s">
        <v>213</v>
      </c>
      <c r="D655" t="s">
        <v>194</v>
      </c>
      <c r="E655" t="s">
        <v>195</v>
      </c>
      <c r="F655">
        <v>1</v>
      </c>
      <c r="G655" t="s">
        <v>214</v>
      </c>
      <c r="H655" t="s">
        <v>215</v>
      </c>
      <c r="I655" t="s">
        <v>216</v>
      </c>
      <c r="J655" t="s">
        <v>59</v>
      </c>
      <c r="K655" t="s">
        <v>217</v>
      </c>
      <c r="L655" t="s">
        <v>197</v>
      </c>
      <c r="M655" s="57">
        <v>44378</v>
      </c>
      <c r="N655" s="57">
        <v>44395</v>
      </c>
      <c r="O655" t="s">
        <v>218</v>
      </c>
      <c r="P655">
        <v>1120100</v>
      </c>
      <c r="Q655" t="s">
        <v>198</v>
      </c>
      <c r="R655">
        <v>20304</v>
      </c>
      <c r="S655"/>
      <c r="T655">
        <v>108600000181</v>
      </c>
      <c r="U655"/>
      <c r="V655" t="s">
        <v>200</v>
      </c>
      <c r="W655">
        <v>1</v>
      </c>
      <c r="X655" t="s">
        <v>625</v>
      </c>
      <c r="Y655" t="s">
        <v>820</v>
      </c>
      <c r="Z655" t="s">
        <v>821</v>
      </c>
      <c r="AA655" t="s">
        <v>68</v>
      </c>
      <c r="AB655" t="s">
        <v>69</v>
      </c>
      <c r="AC655" t="s">
        <v>70</v>
      </c>
      <c r="AD655">
        <v>90</v>
      </c>
      <c r="AE655" t="s">
        <v>822</v>
      </c>
      <c r="AF655">
        <v>50.26</v>
      </c>
      <c r="AG655">
        <v>50.26</v>
      </c>
      <c r="AH655">
        <v>1004659075</v>
      </c>
      <c r="AI655">
        <v>800100</v>
      </c>
      <c r="AJ655" t="s">
        <v>629</v>
      </c>
      <c r="AK655" t="s">
        <v>828</v>
      </c>
      <c r="AL655" t="s">
        <v>72</v>
      </c>
      <c r="AM655" t="s">
        <v>73</v>
      </c>
      <c r="AN655" s="1"/>
      <c r="AO655" s="59">
        <f t="shared" si="55"/>
        <v>7</v>
      </c>
      <c r="AP655" s="59" t="str">
        <f>VLOOKUP(AO655,Data!J:K,2,0)</f>
        <v>Juli</v>
      </c>
      <c r="AQ655" s="59">
        <f t="shared" si="56"/>
        <v>3</v>
      </c>
      <c r="AR655" s="60">
        <f t="shared" si="57"/>
        <v>2021</v>
      </c>
      <c r="AS655" s="60" t="str">
        <f>VLOOKUP(AD655,Data!D:E,2,0)</f>
        <v>Swill</v>
      </c>
      <c r="AT655" s="61">
        <f>IF(X655="TON",IF(OR(LEFT(Z655,2)="TO",LEFT(Y655,2)="HA",Y655="TV ALG TON",Y655="AFVALBEL-TON",Y655="TANKW1-TON"),0,W655*1000),IF(OR(X655="KG",X655="LTR"),IF(OR(LEFT(Y655,2)="R ",LEFT(Y655,2)="HA",LEFT(Y655,2)="VK",LEFT(Z655,2)="TO"),0,W655),IF(X655="M3",VLOOKUP(Z655,Data!A:B,2,0)*W655,IF(AND(OR(X655="KEER",X655="STUK"),OR(LEFT(Y655,2)="LE",LEFT(Y655,2)="EL",LEFT(Y655,2)="LV")),VLOOKUP(Z655,Data!A:B,2,0)*W655,IF(X655="MAAND",IF(LEFT(Z655,2)="AB",IF(OR(LEFT(Y655,3)="AB ",LEFT(Y655,3)="ABW"),0,VLOOKUP(Z655,Data!A:B,2,0)*W655*VLOOKUP(AJ655,Data!G:H,2,0)*((N655-M655+1)/30.4)),0),0)))))</f>
        <v>180.29605263157896</v>
      </c>
      <c r="AU655" s="62">
        <f t="shared" si="58"/>
        <v>50.26</v>
      </c>
      <c r="AV655" s="62">
        <f t="shared" si="59"/>
        <v>0</v>
      </c>
      <c r="AW655" s="47" t="str">
        <f>IFERROR(VLOOKUP(AS655,Data!M:S,2,0),"nee")</f>
        <v>ja</v>
      </c>
      <c r="AX655" s="63">
        <f>IF(facturen[[#This Row],[TNO gecertificeerd]]="nee",0,VLOOKUP(AS655,Data!M:S,3,0)*(AT655/1000))</f>
        <v>59.137105263157899</v>
      </c>
      <c r="AY655" s="63">
        <f>IF(facturen[[#This Row],[TNO gecertificeerd]]="nee",0,VLOOKUP(AS655,Data!M:S,4,0)*AT655)</f>
        <v>169.47828947368421</v>
      </c>
      <c r="AZ655" s="63">
        <f>IF(facturen[[#This Row],[TNO gecertificeerd]]="nee",0,VLOOKUP(AS655,Data!M:S,5,0)*AT655)</f>
        <v>5.4088815789473683</v>
      </c>
      <c r="BA655" s="63">
        <f>IF(facturen[[#This Row],[TNO gecertificeerd]]="nee",0,VLOOKUP(AS655,Data!M:S,6,0)*AT655)</f>
        <v>5.4088815789473683</v>
      </c>
      <c r="BB655" s="63">
        <f>IF(facturen[[#This Row],[TNO gecertificeerd]]="nee",0,VLOOKUP(AS655,Data!M:S,7,0)*AT655)</f>
        <v>0</v>
      </c>
    </row>
    <row r="656" spans="1:54" x14ac:dyDescent="0.2">
      <c r="A656">
        <v>474431</v>
      </c>
      <c r="B656">
        <v>474501</v>
      </c>
      <c r="C656" t="s">
        <v>213</v>
      </c>
      <c r="D656" t="s">
        <v>194</v>
      </c>
      <c r="E656" t="s">
        <v>195</v>
      </c>
      <c r="F656">
        <v>1</v>
      </c>
      <c r="G656" t="s">
        <v>214</v>
      </c>
      <c r="H656" t="s">
        <v>215</v>
      </c>
      <c r="I656" t="s">
        <v>216</v>
      </c>
      <c r="J656" t="s">
        <v>59</v>
      </c>
      <c r="K656" t="s">
        <v>217</v>
      </c>
      <c r="L656" t="s">
        <v>197</v>
      </c>
      <c r="M656" s="57">
        <v>44166</v>
      </c>
      <c r="N656" s="57">
        <v>44196</v>
      </c>
      <c r="O656" t="s">
        <v>218</v>
      </c>
      <c r="P656"/>
      <c r="Q656"/>
      <c r="R656"/>
      <c r="S656"/>
      <c r="T656"/>
      <c r="U656"/>
      <c r="V656" t="s">
        <v>200</v>
      </c>
      <c r="W656">
        <v>1</v>
      </c>
      <c r="X656" t="s">
        <v>625</v>
      </c>
      <c r="Y656" t="s">
        <v>820</v>
      </c>
      <c r="Z656" t="s">
        <v>821</v>
      </c>
      <c r="AA656" t="s">
        <v>68</v>
      </c>
      <c r="AB656" t="s">
        <v>69</v>
      </c>
      <c r="AC656" t="s">
        <v>70</v>
      </c>
      <c r="AD656">
        <v>90</v>
      </c>
      <c r="AE656" t="s">
        <v>822</v>
      </c>
      <c r="AF656">
        <v>86.57</v>
      </c>
      <c r="AG656">
        <v>86.57</v>
      </c>
      <c r="AH656">
        <v>1004194254</v>
      </c>
      <c r="AI656">
        <v>800100</v>
      </c>
      <c r="AJ656" t="s">
        <v>629</v>
      </c>
      <c r="AK656" t="s">
        <v>838</v>
      </c>
      <c r="AL656" t="s">
        <v>72</v>
      </c>
      <c r="AM656" t="s">
        <v>73</v>
      </c>
      <c r="AN656" s="1"/>
      <c r="AO656" s="59">
        <f t="shared" si="55"/>
        <v>12</v>
      </c>
      <c r="AP656" s="59" t="str">
        <f>VLOOKUP(AO656,Data!J:K,2,0)</f>
        <v>December</v>
      </c>
      <c r="AQ656" s="59">
        <f t="shared" si="56"/>
        <v>4</v>
      </c>
      <c r="AR656" s="60">
        <f t="shared" si="57"/>
        <v>2020</v>
      </c>
      <c r="AS656" s="60" t="str">
        <f>VLOOKUP(AD656,Data!D:E,2,0)</f>
        <v>Swill</v>
      </c>
      <c r="AT656" s="61">
        <f>IF(X656="TON",IF(OR(LEFT(Z656,2)="TO",LEFT(Y656,2)="HA",Y656="TV ALG TON",Y656="AFVALBEL-TON",Y656="TANKW1-TON"),0,W656*1000),IF(OR(X656="KG",X656="LTR"),IF(OR(LEFT(Y656,2)="R ",LEFT(Y656,2)="HA",LEFT(Y656,2)="VK",LEFT(Z656,2)="TO"),0,W656),IF(X656="M3",VLOOKUP(Z656,Data!A:B,2,0)*W656,IF(AND(OR(X656="KEER",X656="STUK"),OR(LEFT(Y656,2)="LE",LEFT(Y656,2)="EL",LEFT(Y656,2)="LV")),VLOOKUP(Z656,Data!A:B,2,0)*W656,IF(X656="MAAND",IF(LEFT(Z656,2)="AB",IF(OR(LEFT(Y656,3)="AB ",LEFT(Y656,3)="ABW"),0,VLOOKUP(Z656,Data!A:B,2,0)*W656*VLOOKUP(AJ656,Data!G:H,2,0)*((N656-M656+1)/30.4)),0),0)))))</f>
        <v>310.50986842105266</v>
      </c>
      <c r="AU656" s="62">
        <f t="shared" si="58"/>
        <v>86.57</v>
      </c>
      <c r="AV656" s="62">
        <f t="shared" si="59"/>
        <v>0</v>
      </c>
      <c r="AW656" s="47" t="str">
        <f>IFERROR(VLOOKUP(AS656,Data!M:S,2,0),"nee")</f>
        <v>ja</v>
      </c>
      <c r="AX656" s="63">
        <f>IF(facturen[[#This Row],[TNO gecertificeerd]]="nee",0,VLOOKUP(AS656,Data!M:S,3,0)*(AT656/1000))</f>
        <v>101.84723684210527</v>
      </c>
      <c r="AY656" s="63">
        <f>IF(facturen[[#This Row],[TNO gecertificeerd]]="nee",0,VLOOKUP(AS656,Data!M:S,4,0)*AT656)</f>
        <v>291.87927631578947</v>
      </c>
      <c r="AZ656" s="63">
        <f>IF(facturen[[#This Row],[TNO gecertificeerd]]="nee",0,VLOOKUP(AS656,Data!M:S,5,0)*AT656)</f>
        <v>9.3152960526315791</v>
      </c>
      <c r="BA656" s="63">
        <f>IF(facturen[[#This Row],[TNO gecertificeerd]]="nee",0,VLOOKUP(AS656,Data!M:S,6,0)*AT656)</f>
        <v>9.3152960526315791</v>
      </c>
      <c r="BB656" s="63">
        <f>IF(facturen[[#This Row],[TNO gecertificeerd]]="nee",0,VLOOKUP(AS656,Data!M:S,7,0)*AT656)</f>
        <v>0</v>
      </c>
    </row>
    <row r="657" spans="1:54" x14ac:dyDescent="0.2">
      <c r="A657">
        <v>474431</v>
      </c>
      <c r="B657">
        <v>474487</v>
      </c>
      <c r="C657" t="s">
        <v>156</v>
      </c>
      <c r="D657" t="s">
        <v>194</v>
      </c>
      <c r="E657" t="s">
        <v>195</v>
      </c>
      <c r="F657">
        <v>1</v>
      </c>
      <c r="G657" t="s">
        <v>156</v>
      </c>
      <c r="H657" t="s">
        <v>157</v>
      </c>
      <c r="I657" t="s">
        <v>158</v>
      </c>
      <c r="J657" t="s">
        <v>59</v>
      </c>
      <c r="K657" t="s">
        <v>294</v>
      </c>
      <c r="L657" t="s">
        <v>295</v>
      </c>
      <c r="M657" s="57">
        <v>44197</v>
      </c>
      <c r="N657" s="57">
        <v>44227</v>
      </c>
      <c r="O657"/>
      <c r="P657"/>
      <c r="Q657"/>
      <c r="R657"/>
      <c r="S657"/>
      <c r="T657"/>
      <c r="U657"/>
      <c r="V657" t="s">
        <v>297</v>
      </c>
      <c r="W657">
        <v>1</v>
      </c>
      <c r="X657" t="s">
        <v>625</v>
      </c>
      <c r="Y657" t="s">
        <v>840</v>
      </c>
      <c r="Z657" t="s">
        <v>841</v>
      </c>
      <c r="AA657" t="s">
        <v>68</v>
      </c>
      <c r="AB657" t="s">
        <v>69</v>
      </c>
      <c r="AC657" t="s">
        <v>70</v>
      </c>
      <c r="AD657">
        <v>100</v>
      </c>
      <c r="AE657" t="s">
        <v>842</v>
      </c>
      <c r="AF657">
        <v>0</v>
      </c>
      <c r="AG657">
        <v>0</v>
      </c>
      <c r="AH657">
        <v>1004195045</v>
      </c>
      <c r="AI657">
        <v>800010</v>
      </c>
      <c r="AJ657"/>
      <c r="AK657"/>
      <c r="AL657" t="s">
        <v>72</v>
      </c>
      <c r="AM657" t="s">
        <v>73</v>
      </c>
      <c r="AN657" s="1"/>
      <c r="AO657" s="59">
        <f t="shared" si="55"/>
        <v>1</v>
      </c>
      <c r="AP657" s="59" t="str">
        <f>VLOOKUP(AO657,Data!J:K,2,0)</f>
        <v>Januari</v>
      </c>
      <c r="AQ657" s="59">
        <f t="shared" si="56"/>
        <v>1</v>
      </c>
      <c r="AR657" s="60">
        <f t="shared" si="57"/>
        <v>2021</v>
      </c>
      <c r="AS657" s="60" t="str">
        <f>VLOOKUP(AD657,Data!D:E,2,0)</f>
        <v>Vetten</v>
      </c>
      <c r="AT657" s="61">
        <f>IF(X657="TON",IF(OR(LEFT(Z657,2)="TO",LEFT(Y657,2)="HA",Y657="TV ALG TON",Y657="AFVALBEL-TON",Y657="TANKW1-TON"),0,W657*1000),IF(OR(X657="KG",X657="LTR"),IF(OR(LEFT(Y657,2)="R ",LEFT(Y657,2)="HA",LEFT(Y657,2)="VK",LEFT(Z657,2)="TO"),0,W657),IF(X657="M3",VLOOKUP(Z657,Data!A:B,2,0)*W657,IF(AND(OR(X657="KEER",X657="STUK"),OR(LEFT(Y657,2)="LE",LEFT(Y657,2)="EL",LEFT(Y657,2)="LV")),VLOOKUP(Z657,Data!A:B,2,0)*W657,IF(X657="MAAND",IF(LEFT(Z657,2)="AB",IF(OR(LEFT(Y657,3)="AB ",LEFT(Y657,3)="ABW"),0,VLOOKUP(Z657,Data!A:B,2,0)*W657*VLOOKUP(AJ657,Data!G:H,2,0)*((N657-M657+1)/30.4)),0),0)))))</f>
        <v>0</v>
      </c>
      <c r="AU657" s="62">
        <f t="shared" si="58"/>
        <v>0</v>
      </c>
      <c r="AV657" s="62">
        <f t="shared" si="59"/>
        <v>0</v>
      </c>
      <c r="AW657" s="47" t="str">
        <f>IFERROR(VLOOKUP(AS657,Data!M:S,2,0),"nee")</f>
        <v>ja</v>
      </c>
      <c r="AX657" s="63">
        <f>IF(facturen[[#This Row],[TNO gecertificeerd]]="nee",0,VLOOKUP(AS657,Data!M:S,3,0)*(AT657/1000))</f>
        <v>0</v>
      </c>
      <c r="AY657" s="63">
        <f>IF(facturen[[#This Row],[TNO gecertificeerd]]="nee",0,VLOOKUP(AS657,Data!M:S,4,0)*AT657)</f>
        <v>0</v>
      </c>
      <c r="AZ657" s="63">
        <f>IF(facturen[[#This Row],[TNO gecertificeerd]]="nee",0,VLOOKUP(AS657,Data!M:S,5,0)*AT657)</f>
        <v>0</v>
      </c>
      <c r="BA657" s="63">
        <f>IF(facturen[[#This Row],[TNO gecertificeerd]]="nee",0,VLOOKUP(AS657,Data!M:S,6,0)*AT657)</f>
        <v>0</v>
      </c>
      <c r="BB657" s="63">
        <f>IF(facturen[[#This Row],[TNO gecertificeerd]]="nee",0,VLOOKUP(AS657,Data!M:S,7,0)*AT657)</f>
        <v>0</v>
      </c>
    </row>
    <row r="658" spans="1:54" x14ac:dyDescent="0.2">
      <c r="A658">
        <v>474431</v>
      </c>
      <c r="B658">
        <v>474487</v>
      </c>
      <c r="C658" t="s">
        <v>156</v>
      </c>
      <c r="D658" t="s">
        <v>194</v>
      </c>
      <c r="E658" t="s">
        <v>195</v>
      </c>
      <c r="F658">
        <v>1</v>
      </c>
      <c r="G658" t="s">
        <v>156</v>
      </c>
      <c r="H658" t="s">
        <v>157</v>
      </c>
      <c r="I658" t="s">
        <v>158</v>
      </c>
      <c r="J658" t="s">
        <v>59</v>
      </c>
      <c r="K658" t="s">
        <v>294</v>
      </c>
      <c r="L658" t="s">
        <v>295</v>
      </c>
      <c r="M658" s="57">
        <v>44228</v>
      </c>
      <c r="N658" s="57">
        <v>44255</v>
      </c>
      <c r="O658"/>
      <c r="P658"/>
      <c r="Q658"/>
      <c r="R658"/>
      <c r="S658"/>
      <c r="T658"/>
      <c r="U658"/>
      <c r="V658" t="s">
        <v>297</v>
      </c>
      <c r="W658">
        <v>1</v>
      </c>
      <c r="X658" t="s">
        <v>625</v>
      </c>
      <c r="Y658" t="s">
        <v>840</v>
      </c>
      <c r="Z658" t="s">
        <v>841</v>
      </c>
      <c r="AA658" t="s">
        <v>68</v>
      </c>
      <c r="AB658" t="s">
        <v>69</v>
      </c>
      <c r="AC658" t="s">
        <v>70</v>
      </c>
      <c r="AD658">
        <v>100</v>
      </c>
      <c r="AE658" t="s">
        <v>842</v>
      </c>
      <c r="AF658">
        <v>0</v>
      </c>
      <c r="AG658">
        <v>0</v>
      </c>
      <c r="AH658">
        <v>1004248111</v>
      </c>
      <c r="AI658">
        <v>800010</v>
      </c>
      <c r="AJ658"/>
      <c r="AK658"/>
      <c r="AL658" t="s">
        <v>72</v>
      </c>
      <c r="AM658" t="s">
        <v>73</v>
      </c>
      <c r="AN658" s="1"/>
      <c r="AO658" s="59">
        <f t="shared" si="55"/>
        <v>2</v>
      </c>
      <c r="AP658" s="59" t="str">
        <f>VLOOKUP(AO658,Data!J:K,2,0)</f>
        <v>Februari</v>
      </c>
      <c r="AQ658" s="59">
        <f t="shared" si="56"/>
        <v>1</v>
      </c>
      <c r="AR658" s="60">
        <f t="shared" si="57"/>
        <v>2021</v>
      </c>
      <c r="AS658" s="60" t="str">
        <f>VLOOKUP(AD658,Data!D:E,2,0)</f>
        <v>Vetten</v>
      </c>
      <c r="AT658" s="61">
        <f>IF(X658="TON",IF(OR(LEFT(Z658,2)="TO",LEFT(Y658,2)="HA",Y658="TV ALG TON",Y658="AFVALBEL-TON",Y658="TANKW1-TON"),0,W658*1000),IF(OR(X658="KG",X658="LTR"),IF(OR(LEFT(Y658,2)="R ",LEFT(Y658,2)="HA",LEFT(Y658,2)="VK",LEFT(Z658,2)="TO"),0,W658),IF(X658="M3",VLOOKUP(Z658,Data!A:B,2,0)*W658,IF(AND(OR(X658="KEER",X658="STUK"),OR(LEFT(Y658,2)="LE",LEFT(Y658,2)="EL",LEFT(Y658,2)="LV")),VLOOKUP(Z658,Data!A:B,2,0)*W658,IF(X658="MAAND",IF(LEFT(Z658,2)="AB",IF(OR(LEFT(Y658,3)="AB ",LEFT(Y658,3)="ABW"),0,VLOOKUP(Z658,Data!A:B,2,0)*W658*VLOOKUP(AJ658,Data!G:H,2,0)*((N658-M658+1)/30.4)),0),0)))))</f>
        <v>0</v>
      </c>
      <c r="AU658" s="62">
        <f t="shared" si="58"/>
        <v>0</v>
      </c>
      <c r="AV658" s="62">
        <f t="shared" si="59"/>
        <v>0</v>
      </c>
      <c r="AW658" s="47" t="str">
        <f>IFERROR(VLOOKUP(AS658,Data!M:S,2,0),"nee")</f>
        <v>ja</v>
      </c>
      <c r="AX658" s="63">
        <f>IF(facturen[[#This Row],[TNO gecertificeerd]]="nee",0,VLOOKUP(AS658,Data!M:S,3,0)*(AT658/1000))</f>
        <v>0</v>
      </c>
      <c r="AY658" s="63">
        <f>IF(facturen[[#This Row],[TNO gecertificeerd]]="nee",0,VLOOKUP(AS658,Data!M:S,4,0)*AT658)</f>
        <v>0</v>
      </c>
      <c r="AZ658" s="63">
        <f>IF(facturen[[#This Row],[TNO gecertificeerd]]="nee",0,VLOOKUP(AS658,Data!M:S,5,0)*AT658)</f>
        <v>0</v>
      </c>
      <c r="BA658" s="63">
        <f>IF(facturen[[#This Row],[TNO gecertificeerd]]="nee",0,VLOOKUP(AS658,Data!M:S,6,0)*AT658)</f>
        <v>0</v>
      </c>
      <c r="BB658" s="63">
        <f>IF(facturen[[#This Row],[TNO gecertificeerd]]="nee",0,VLOOKUP(AS658,Data!M:S,7,0)*AT658)</f>
        <v>0</v>
      </c>
    </row>
    <row r="659" spans="1:54" x14ac:dyDescent="0.2">
      <c r="A659">
        <v>474431</v>
      </c>
      <c r="B659">
        <v>474487</v>
      </c>
      <c r="C659" t="s">
        <v>156</v>
      </c>
      <c r="D659" t="s">
        <v>194</v>
      </c>
      <c r="E659" t="s">
        <v>195</v>
      </c>
      <c r="F659">
        <v>1</v>
      </c>
      <c r="G659" t="s">
        <v>156</v>
      </c>
      <c r="H659" t="s">
        <v>157</v>
      </c>
      <c r="I659" t="s">
        <v>158</v>
      </c>
      <c r="J659" t="s">
        <v>59</v>
      </c>
      <c r="K659" t="s">
        <v>294</v>
      </c>
      <c r="L659" t="s">
        <v>295</v>
      </c>
      <c r="M659" s="57">
        <v>44256</v>
      </c>
      <c r="N659" s="57">
        <v>44286</v>
      </c>
      <c r="O659"/>
      <c r="P659"/>
      <c r="Q659"/>
      <c r="R659"/>
      <c r="S659"/>
      <c r="T659"/>
      <c r="U659"/>
      <c r="V659" t="s">
        <v>297</v>
      </c>
      <c r="W659">
        <v>1</v>
      </c>
      <c r="X659" t="s">
        <v>625</v>
      </c>
      <c r="Y659" t="s">
        <v>840</v>
      </c>
      <c r="Z659" t="s">
        <v>841</v>
      </c>
      <c r="AA659" t="s">
        <v>68</v>
      </c>
      <c r="AB659" t="s">
        <v>69</v>
      </c>
      <c r="AC659" t="s">
        <v>70</v>
      </c>
      <c r="AD659">
        <v>100</v>
      </c>
      <c r="AE659" t="s">
        <v>842</v>
      </c>
      <c r="AF659">
        <v>0</v>
      </c>
      <c r="AG659">
        <v>0</v>
      </c>
      <c r="AH659">
        <v>1004318104</v>
      </c>
      <c r="AI659">
        <v>800010</v>
      </c>
      <c r="AJ659"/>
      <c r="AK659"/>
      <c r="AL659" t="s">
        <v>72</v>
      </c>
      <c r="AM659" t="s">
        <v>73</v>
      </c>
      <c r="AN659" s="1"/>
      <c r="AO659" s="59">
        <f t="shared" si="55"/>
        <v>3</v>
      </c>
      <c r="AP659" s="59" t="str">
        <f>VLOOKUP(AO659,Data!J:K,2,0)</f>
        <v>Maart</v>
      </c>
      <c r="AQ659" s="59">
        <f t="shared" si="56"/>
        <v>1</v>
      </c>
      <c r="AR659" s="60">
        <f t="shared" si="57"/>
        <v>2021</v>
      </c>
      <c r="AS659" s="60" t="str">
        <f>VLOOKUP(AD659,Data!D:E,2,0)</f>
        <v>Vetten</v>
      </c>
      <c r="AT659" s="61">
        <f>IF(X659="TON",IF(OR(LEFT(Z659,2)="TO",LEFT(Y659,2)="HA",Y659="TV ALG TON",Y659="AFVALBEL-TON",Y659="TANKW1-TON"),0,W659*1000),IF(OR(X659="KG",X659="LTR"),IF(OR(LEFT(Y659,2)="R ",LEFT(Y659,2)="HA",LEFT(Y659,2)="VK",LEFT(Z659,2)="TO"),0,W659),IF(X659="M3",VLOOKUP(Z659,Data!A:B,2,0)*W659,IF(AND(OR(X659="KEER",X659="STUK"),OR(LEFT(Y659,2)="LE",LEFT(Y659,2)="EL",LEFT(Y659,2)="LV")),VLOOKUP(Z659,Data!A:B,2,0)*W659,IF(X659="MAAND",IF(LEFT(Z659,2)="AB",IF(OR(LEFT(Y659,3)="AB ",LEFT(Y659,3)="ABW"),0,VLOOKUP(Z659,Data!A:B,2,0)*W659*VLOOKUP(AJ659,Data!G:H,2,0)*((N659-M659+1)/30.4)),0),0)))))</f>
        <v>0</v>
      </c>
      <c r="AU659" s="62">
        <f t="shared" si="58"/>
        <v>0</v>
      </c>
      <c r="AV659" s="62">
        <f t="shared" si="59"/>
        <v>0</v>
      </c>
      <c r="AW659" s="47" t="str">
        <f>IFERROR(VLOOKUP(AS659,Data!M:S,2,0),"nee")</f>
        <v>ja</v>
      </c>
      <c r="AX659" s="63">
        <f>IF(facturen[[#This Row],[TNO gecertificeerd]]="nee",0,VLOOKUP(AS659,Data!M:S,3,0)*(AT659/1000))</f>
        <v>0</v>
      </c>
      <c r="AY659" s="63">
        <f>IF(facturen[[#This Row],[TNO gecertificeerd]]="nee",0,VLOOKUP(AS659,Data!M:S,4,0)*AT659)</f>
        <v>0</v>
      </c>
      <c r="AZ659" s="63">
        <f>IF(facturen[[#This Row],[TNO gecertificeerd]]="nee",0,VLOOKUP(AS659,Data!M:S,5,0)*AT659)</f>
        <v>0</v>
      </c>
      <c r="BA659" s="63">
        <f>IF(facturen[[#This Row],[TNO gecertificeerd]]="nee",0,VLOOKUP(AS659,Data!M:S,6,0)*AT659)</f>
        <v>0</v>
      </c>
      <c r="BB659" s="63">
        <f>IF(facturen[[#This Row],[TNO gecertificeerd]]="nee",0,VLOOKUP(AS659,Data!M:S,7,0)*AT659)</f>
        <v>0</v>
      </c>
    </row>
    <row r="660" spans="1:54" x14ac:dyDescent="0.2">
      <c r="A660">
        <v>474431</v>
      </c>
      <c r="B660">
        <v>474487</v>
      </c>
      <c r="C660" t="s">
        <v>156</v>
      </c>
      <c r="D660" t="s">
        <v>194</v>
      </c>
      <c r="E660" t="s">
        <v>195</v>
      </c>
      <c r="F660">
        <v>1</v>
      </c>
      <c r="G660" t="s">
        <v>156</v>
      </c>
      <c r="H660" t="s">
        <v>157</v>
      </c>
      <c r="I660" t="s">
        <v>158</v>
      </c>
      <c r="J660" t="s">
        <v>59</v>
      </c>
      <c r="K660" t="s">
        <v>294</v>
      </c>
      <c r="L660" t="s">
        <v>295</v>
      </c>
      <c r="M660" s="57">
        <v>44287</v>
      </c>
      <c r="N660" s="57">
        <v>44316</v>
      </c>
      <c r="O660"/>
      <c r="P660"/>
      <c r="Q660"/>
      <c r="R660"/>
      <c r="S660"/>
      <c r="T660"/>
      <c r="U660"/>
      <c r="V660" t="s">
        <v>297</v>
      </c>
      <c r="W660">
        <v>1</v>
      </c>
      <c r="X660" t="s">
        <v>625</v>
      </c>
      <c r="Y660" t="s">
        <v>840</v>
      </c>
      <c r="Z660" t="s">
        <v>841</v>
      </c>
      <c r="AA660" t="s">
        <v>68</v>
      </c>
      <c r="AB660" t="s">
        <v>69</v>
      </c>
      <c r="AC660" t="s">
        <v>70</v>
      </c>
      <c r="AD660">
        <v>100</v>
      </c>
      <c r="AE660" t="s">
        <v>842</v>
      </c>
      <c r="AF660">
        <v>0</v>
      </c>
      <c r="AG660">
        <v>0</v>
      </c>
      <c r="AH660">
        <v>1004429006</v>
      </c>
      <c r="AI660">
        <v>800010</v>
      </c>
      <c r="AJ660"/>
      <c r="AK660"/>
      <c r="AL660" t="s">
        <v>72</v>
      </c>
      <c r="AM660" t="s">
        <v>73</v>
      </c>
      <c r="AN660" s="1"/>
      <c r="AO660" s="59">
        <f t="shared" si="55"/>
        <v>4</v>
      </c>
      <c r="AP660" s="59" t="str">
        <f>VLOOKUP(AO660,Data!J:K,2,0)</f>
        <v>April</v>
      </c>
      <c r="AQ660" s="59">
        <f t="shared" si="56"/>
        <v>2</v>
      </c>
      <c r="AR660" s="60">
        <f t="shared" si="57"/>
        <v>2021</v>
      </c>
      <c r="AS660" s="60" t="str">
        <f>VLOOKUP(AD660,Data!D:E,2,0)</f>
        <v>Vetten</v>
      </c>
      <c r="AT660" s="61">
        <f>IF(X660="TON",IF(OR(LEFT(Z660,2)="TO",LEFT(Y660,2)="HA",Y660="TV ALG TON",Y660="AFVALBEL-TON",Y660="TANKW1-TON"),0,W660*1000),IF(OR(X660="KG",X660="LTR"),IF(OR(LEFT(Y660,2)="R ",LEFT(Y660,2)="HA",LEFT(Y660,2)="VK",LEFT(Z660,2)="TO"),0,W660),IF(X660="M3",VLOOKUP(Z660,Data!A:B,2,0)*W660,IF(AND(OR(X660="KEER",X660="STUK"),OR(LEFT(Y660,2)="LE",LEFT(Y660,2)="EL",LEFT(Y660,2)="LV")),VLOOKUP(Z660,Data!A:B,2,0)*W660,IF(X660="MAAND",IF(LEFT(Z660,2)="AB",IF(OR(LEFT(Y660,3)="AB ",LEFT(Y660,3)="ABW"),0,VLOOKUP(Z660,Data!A:B,2,0)*W660*VLOOKUP(AJ660,Data!G:H,2,0)*((N660-M660+1)/30.4)),0),0)))))</f>
        <v>0</v>
      </c>
      <c r="AU660" s="62">
        <f t="shared" si="58"/>
        <v>0</v>
      </c>
      <c r="AV660" s="62">
        <f t="shared" si="59"/>
        <v>0</v>
      </c>
      <c r="AW660" s="47" t="str">
        <f>IFERROR(VLOOKUP(AS660,Data!M:S,2,0),"nee")</f>
        <v>ja</v>
      </c>
      <c r="AX660" s="63">
        <f>IF(facturen[[#This Row],[TNO gecertificeerd]]="nee",0,VLOOKUP(AS660,Data!M:S,3,0)*(AT660/1000))</f>
        <v>0</v>
      </c>
      <c r="AY660" s="63">
        <f>IF(facturen[[#This Row],[TNO gecertificeerd]]="nee",0,VLOOKUP(AS660,Data!M:S,4,0)*AT660)</f>
        <v>0</v>
      </c>
      <c r="AZ660" s="63">
        <f>IF(facturen[[#This Row],[TNO gecertificeerd]]="nee",0,VLOOKUP(AS660,Data!M:S,5,0)*AT660)</f>
        <v>0</v>
      </c>
      <c r="BA660" s="63">
        <f>IF(facturen[[#This Row],[TNO gecertificeerd]]="nee",0,VLOOKUP(AS660,Data!M:S,6,0)*AT660)</f>
        <v>0</v>
      </c>
      <c r="BB660" s="63">
        <f>IF(facturen[[#This Row],[TNO gecertificeerd]]="nee",0,VLOOKUP(AS660,Data!M:S,7,0)*AT660)</f>
        <v>0</v>
      </c>
    </row>
    <row r="661" spans="1:54" x14ac:dyDescent="0.2">
      <c r="A661">
        <v>474431</v>
      </c>
      <c r="B661">
        <v>474487</v>
      </c>
      <c r="C661" t="s">
        <v>156</v>
      </c>
      <c r="D661" t="s">
        <v>194</v>
      </c>
      <c r="E661" t="s">
        <v>195</v>
      </c>
      <c r="F661">
        <v>1</v>
      </c>
      <c r="G661" t="s">
        <v>156</v>
      </c>
      <c r="H661" t="s">
        <v>157</v>
      </c>
      <c r="I661" t="s">
        <v>158</v>
      </c>
      <c r="J661" t="s">
        <v>59</v>
      </c>
      <c r="K661" t="s">
        <v>294</v>
      </c>
      <c r="L661" t="s">
        <v>295</v>
      </c>
      <c r="M661" s="57">
        <v>44317</v>
      </c>
      <c r="N661" s="57">
        <v>44347</v>
      </c>
      <c r="O661"/>
      <c r="P661"/>
      <c r="Q661"/>
      <c r="R661"/>
      <c r="S661"/>
      <c r="T661"/>
      <c r="U661"/>
      <c r="V661" t="s">
        <v>297</v>
      </c>
      <c r="W661">
        <v>1</v>
      </c>
      <c r="X661" t="s">
        <v>625</v>
      </c>
      <c r="Y661" t="s">
        <v>840</v>
      </c>
      <c r="Z661" t="s">
        <v>841</v>
      </c>
      <c r="AA661" t="s">
        <v>68</v>
      </c>
      <c r="AB661" t="s">
        <v>69</v>
      </c>
      <c r="AC661" t="s">
        <v>70</v>
      </c>
      <c r="AD661">
        <v>100</v>
      </c>
      <c r="AE661" t="s">
        <v>842</v>
      </c>
      <c r="AF661">
        <v>0</v>
      </c>
      <c r="AG661">
        <v>0</v>
      </c>
      <c r="AH661">
        <v>1004493829</v>
      </c>
      <c r="AI661">
        <v>800010</v>
      </c>
      <c r="AJ661"/>
      <c r="AK661"/>
      <c r="AL661" t="s">
        <v>72</v>
      </c>
      <c r="AM661" t="s">
        <v>73</v>
      </c>
      <c r="AN661" s="1"/>
      <c r="AO661" s="59">
        <f t="shared" si="55"/>
        <v>5</v>
      </c>
      <c r="AP661" s="59" t="str">
        <f>VLOOKUP(AO661,Data!J:K,2,0)</f>
        <v>Mei</v>
      </c>
      <c r="AQ661" s="59">
        <f t="shared" si="56"/>
        <v>2</v>
      </c>
      <c r="AR661" s="60">
        <f t="shared" si="57"/>
        <v>2021</v>
      </c>
      <c r="AS661" s="60" t="str">
        <f>VLOOKUP(AD661,Data!D:E,2,0)</f>
        <v>Vetten</v>
      </c>
      <c r="AT661" s="61">
        <f>IF(X661="TON",IF(OR(LEFT(Z661,2)="TO",LEFT(Y661,2)="HA",Y661="TV ALG TON",Y661="AFVALBEL-TON",Y661="TANKW1-TON"),0,W661*1000),IF(OR(X661="KG",X661="LTR"),IF(OR(LEFT(Y661,2)="R ",LEFT(Y661,2)="HA",LEFT(Y661,2)="VK",LEFT(Z661,2)="TO"),0,W661),IF(X661="M3",VLOOKUP(Z661,Data!A:B,2,0)*W661,IF(AND(OR(X661="KEER",X661="STUK"),OR(LEFT(Y661,2)="LE",LEFT(Y661,2)="EL",LEFT(Y661,2)="LV")),VLOOKUP(Z661,Data!A:B,2,0)*W661,IF(X661="MAAND",IF(LEFT(Z661,2)="AB",IF(OR(LEFT(Y661,3)="AB ",LEFT(Y661,3)="ABW"),0,VLOOKUP(Z661,Data!A:B,2,0)*W661*VLOOKUP(AJ661,Data!G:H,2,0)*((N661-M661+1)/30.4)),0),0)))))</f>
        <v>0</v>
      </c>
      <c r="AU661" s="62">
        <f t="shared" si="58"/>
        <v>0</v>
      </c>
      <c r="AV661" s="62">
        <f t="shared" si="59"/>
        <v>0</v>
      </c>
      <c r="AW661" s="47" t="str">
        <f>IFERROR(VLOOKUP(AS661,Data!M:S,2,0),"nee")</f>
        <v>ja</v>
      </c>
      <c r="AX661" s="63">
        <f>IF(facturen[[#This Row],[TNO gecertificeerd]]="nee",0,VLOOKUP(AS661,Data!M:S,3,0)*(AT661/1000))</f>
        <v>0</v>
      </c>
      <c r="AY661" s="63">
        <f>IF(facturen[[#This Row],[TNO gecertificeerd]]="nee",0,VLOOKUP(AS661,Data!M:S,4,0)*AT661)</f>
        <v>0</v>
      </c>
      <c r="AZ661" s="63">
        <f>IF(facturen[[#This Row],[TNO gecertificeerd]]="nee",0,VLOOKUP(AS661,Data!M:S,5,0)*AT661)</f>
        <v>0</v>
      </c>
      <c r="BA661" s="63">
        <f>IF(facturen[[#This Row],[TNO gecertificeerd]]="nee",0,VLOOKUP(AS661,Data!M:S,6,0)*AT661)</f>
        <v>0</v>
      </c>
      <c r="BB661" s="63">
        <f>IF(facturen[[#This Row],[TNO gecertificeerd]]="nee",0,VLOOKUP(AS661,Data!M:S,7,0)*AT661)</f>
        <v>0</v>
      </c>
    </row>
    <row r="662" spans="1:54" x14ac:dyDescent="0.2">
      <c r="A662">
        <v>474431</v>
      </c>
      <c r="B662">
        <v>474487</v>
      </c>
      <c r="C662" t="s">
        <v>156</v>
      </c>
      <c r="D662" t="s">
        <v>194</v>
      </c>
      <c r="E662" t="s">
        <v>195</v>
      </c>
      <c r="F662">
        <v>1</v>
      </c>
      <c r="G662" t="s">
        <v>156</v>
      </c>
      <c r="H662" t="s">
        <v>157</v>
      </c>
      <c r="I662" t="s">
        <v>158</v>
      </c>
      <c r="J662" t="s">
        <v>59</v>
      </c>
      <c r="K662" t="s">
        <v>294</v>
      </c>
      <c r="L662" t="s">
        <v>295</v>
      </c>
      <c r="M662" s="57">
        <v>44348</v>
      </c>
      <c r="N662" s="57">
        <v>44377</v>
      </c>
      <c r="O662"/>
      <c r="P662"/>
      <c r="Q662"/>
      <c r="R662"/>
      <c r="S662"/>
      <c r="T662"/>
      <c r="U662"/>
      <c r="V662" t="s">
        <v>297</v>
      </c>
      <c r="W662">
        <v>1</v>
      </c>
      <c r="X662" t="s">
        <v>625</v>
      </c>
      <c r="Y662" t="s">
        <v>840</v>
      </c>
      <c r="Z662" t="s">
        <v>841</v>
      </c>
      <c r="AA662" t="s">
        <v>68</v>
      </c>
      <c r="AB662" t="s">
        <v>69</v>
      </c>
      <c r="AC662" t="s">
        <v>70</v>
      </c>
      <c r="AD662">
        <v>100</v>
      </c>
      <c r="AE662" t="s">
        <v>842</v>
      </c>
      <c r="AF662">
        <v>0</v>
      </c>
      <c r="AG662">
        <v>0</v>
      </c>
      <c r="AH662">
        <v>1004542502</v>
      </c>
      <c r="AI662">
        <v>800010</v>
      </c>
      <c r="AJ662"/>
      <c r="AK662"/>
      <c r="AL662" t="s">
        <v>72</v>
      </c>
      <c r="AM662" t="s">
        <v>73</v>
      </c>
      <c r="AN662" s="1"/>
      <c r="AO662" s="59">
        <f t="shared" si="55"/>
        <v>6</v>
      </c>
      <c r="AP662" s="59" t="str">
        <f>VLOOKUP(AO662,Data!J:K,2,0)</f>
        <v>Juni</v>
      </c>
      <c r="AQ662" s="59">
        <f t="shared" si="56"/>
        <v>2</v>
      </c>
      <c r="AR662" s="60">
        <f t="shared" si="57"/>
        <v>2021</v>
      </c>
      <c r="AS662" s="60" t="str">
        <f>VLOOKUP(AD662,Data!D:E,2,0)</f>
        <v>Vetten</v>
      </c>
      <c r="AT662" s="61">
        <f>IF(X662="TON",IF(OR(LEFT(Z662,2)="TO",LEFT(Y662,2)="HA",Y662="TV ALG TON",Y662="AFVALBEL-TON",Y662="TANKW1-TON"),0,W662*1000),IF(OR(X662="KG",X662="LTR"),IF(OR(LEFT(Y662,2)="R ",LEFT(Y662,2)="HA",LEFT(Y662,2)="VK",LEFT(Z662,2)="TO"),0,W662),IF(X662="M3",VLOOKUP(Z662,Data!A:B,2,0)*W662,IF(AND(OR(X662="KEER",X662="STUK"),OR(LEFT(Y662,2)="LE",LEFT(Y662,2)="EL",LEFT(Y662,2)="LV")),VLOOKUP(Z662,Data!A:B,2,0)*W662,IF(X662="MAAND",IF(LEFT(Z662,2)="AB",IF(OR(LEFT(Y662,3)="AB ",LEFT(Y662,3)="ABW"),0,VLOOKUP(Z662,Data!A:B,2,0)*W662*VLOOKUP(AJ662,Data!G:H,2,0)*((N662-M662+1)/30.4)),0),0)))))</f>
        <v>0</v>
      </c>
      <c r="AU662" s="62">
        <f t="shared" si="58"/>
        <v>0</v>
      </c>
      <c r="AV662" s="62">
        <f t="shared" si="59"/>
        <v>0</v>
      </c>
      <c r="AW662" s="47" t="str">
        <f>IFERROR(VLOOKUP(AS662,Data!M:S,2,0),"nee")</f>
        <v>ja</v>
      </c>
      <c r="AX662" s="63">
        <f>IF(facturen[[#This Row],[TNO gecertificeerd]]="nee",0,VLOOKUP(AS662,Data!M:S,3,0)*(AT662/1000))</f>
        <v>0</v>
      </c>
      <c r="AY662" s="63">
        <f>IF(facturen[[#This Row],[TNO gecertificeerd]]="nee",0,VLOOKUP(AS662,Data!M:S,4,0)*AT662)</f>
        <v>0</v>
      </c>
      <c r="AZ662" s="63">
        <f>IF(facturen[[#This Row],[TNO gecertificeerd]]="nee",0,VLOOKUP(AS662,Data!M:S,5,0)*AT662)</f>
        <v>0</v>
      </c>
      <c r="BA662" s="63">
        <f>IF(facturen[[#This Row],[TNO gecertificeerd]]="nee",0,VLOOKUP(AS662,Data!M:S,6,0)*AT662)</f>
        <v>0</v>
      </c>
      <c r="BB662" s="63">
        <f>IF(facturen[[#This Row],[TNO gecertificeerd]]="nee",0,VLOOKUP(AS662,Data!M:S,7,0)*AT662)</f>
        <v>0</v>
      </c>
    </row>
    <row r="663" spans="1:54" x14ac:dyDescent="0.2">
      <c r="A663">
        <v>474431</v>
      </c>
      <c r="B663">
        <v>474487</v>
      </c>
      <c r="C663" t="s">
        <v>156</v>
      </c>
      <c r="D663" t="s">
        <v>194</v>
      </c>
      <c r="E663" t="s">
        <v>195</v>
      </c>
      <c r="F663">
        <v>1</v>
      </c>
      <c r="G663" t="s">
        <v>156</v>
      </c>
      <c r="H663" t="s">
        <v>157</v>
      </c>
      <c r="I663" t="s">
        <v>158</v>
      </c>
      <c r="J663" t="s">
        <v>59</v>
      </c>
      <c r="K663" t="s">
        <v>294</v>
      </c>
      <c r="L663" t="s">
        <v>295</v>
      </c>
      <c r="M663" s="57">
        <v>44378</v>
      </c>
      <c r="N663" s="57">
        <v>44408</v>
      </c>
      <c r="O663"/>
      <c r="P663"/>
      <c r="Q663"/>
      <c r="R663"/>
      <c r="S663"/>
      <c r="T663"/>
      <c r="U663"/>
      <c r="V663" t="s">
        <v>297</v>
      </c>
      <c r="W663">
        <v>1</v>
      </c>
      <c r="X663" t="s">
        <v>625</v>
      </c>
      <c r="Y663" t="s">
        <v>840</v>
      </c>
      <c r="Z663" t="s">
        <v>841</v>
      </c>
      <c r="AA663" t="s">
        <v>68</v>
      </c>
      <c r="AB663" t="s">
        <v>69</v>
      </c>
      <c r="AC663" t="s">
        <v>70</v>
      </c>
      <c r="AD663">
        <v>100</v>
      </c>
      <c r="AE663" t="s">
        <v>842</v>
      </c>
      <c r="AF663">
        <v>0</v>
      </c>
      <c r="AG663">
        <v>0</v>
      </c>
      <c r="AH663">
        <v>1004659075</v>
      </c>
      <c r="AI663">
        <v>800010</v>
      </c>
      <c r="AJ663"/>
      <c r="AK663"/>
      <c r="AL663" t="s">
        <v>72</v>
      </c>
      <c r="AM663" t="s">
        <v>73</v>
      </c>
      <c r="AN663" s="1"/>
      <c r="AO663" s="59">
        <f t="shared" si="55"/>
        <v>7</v>
      </c>
      <c r="AP663" s="59" t="str">
        <f>VLOOKUP(AO663,Data!J:K,2,0)</f>
        <v>Juli</v>
      </c>
      <c r="AQ663" s="59">
        <f t="shared" si="56"/>
        <v>3</v>
      </c>
      <c r="AR663" s="60">
        <f t="shared" si="57"/>
        <v>2021</v>
      </c>
      <c r="AS663" s="60" t="str">
        <f>VLOOKUP(AD663,Data!D:E,2,0)</f>
        <v>Vetten</v>
      </c>
      <c r="AT663" s="61">
        <f>IF(X663="TON",IF(OR(LEFT(Z663,2)="TO",LEFT(Y663,2)="HA",Y663="TV ALG TON",Y663="AFVALBEL-TON",Y663="TANKW1-TON"),0,W663*1000),IF(OR(X663="KG",X663="LTR"),IF(OR(LEFT(Y663,2)="R ",LEFT(Y663,2)="HA",LEFT(Y663,2)="VK",LEFT(Z663,2)="TO"),0,W663),IF(X663="M3",VLOOKUP(Z663,Data!A:B,2,0)*W663,IF(AND(OR(X663="KEER",X663="STUK"),OR(LEFT(Y663,2)="LE",LEFT(Y663,2)="EL",LEFT(Y663,2)="LV")),VLOOKUP(Z663,Data!A:B,2,0)*W663,IF(X663="MAAND",IF(LEFT(Z663,2)="AB",IF(OR(LEFT(Y663,3)="AB ",LEFT(Y663,3)="ABW"),0,VLOOKUP(Z663,Data!A:B,2,0)*W663*VLOOKUP(AJ663,Data!G:H,2,0)*((N663-M663+1)/30.4)),0),0)))))</f>
        <v>0</v>
      </c>
      <c r="AU663" s="62">
        <f t="shared" si="58"/>
        <v>0</v>
      </c>
      <c r="AV663" s="62">
        <f t="shared" si="59"/>
        <v>0</v>
      </c>
      <c r="AW663" s="47" t="str">
        <f>IFERROR(VLOOKUP(AS663,Data!M:S,2,0),"nee")</f>
        <v>ja</v>
      </c>
      <c r="AX663" s="63">
        <f>IF(facturen[[#This Row],[TNO gecertificeerd]]="nee",0,VLOOKUP(AS663,Data!M:S,3,0)*(AT663/1000))</f>
        <v>0</v>
      </c>
      <c r="AY663" s="63">
        <f>IF(facturen[[#This Row],[TNO gecertificeerd]]="nee",0,VLOOKUP(AS663,Data!M:S,4,0)*AT663)</f>
        <v>0</v>
      </c>
      <c r="AZ663" s="63">
        <f>IF(facturen[[#This Row],[TNO gecertificeerd]]="nee",0,VLOOKUP(AS663,Data!M:S,5,0)*AT663)</f>
        <v>0</v>
      </c>
      <c r="BA663" s="63">
        <f>IF(facturen[[#This Row],[TNO gecertificeerd]]="nee",0,VLOOKUP(AS663,Data!M:S,6,0)*AT663)</f>
        <v>0</v>
      </c>
      <c r="BB663" s="63">
        <f>IF(facturen[[#This Row],[TNO gecertificeerd]]="nee",0,VLOOKUP(AS663,Data!M:S,7,0)*AT663)</f>
        <v>0</v>
      </c>
    </row>
    <row r="664" spans="1:54" x14ac:dyDescent="0.2">
      <c r="A664">
        <v>474431</v>
      </c>
      <c r="B664">
        <v>474487</v>
      </c>
      <c r="C664" t="s">
        <v>156</v>
      </c>
      <c r="D664" t="s">
        <v>194</v>
      </c>
      <c r="E664" t="s">
        <v>195</v>
      </c>
      <c r="F664">
        <v>1</v>
      </c>
      <c r="G664" t="s">
        <v>156</v>
      </c>
      <c r="H664" t="s">
        <v>157</v>
      </c>
      <c r="I664" t="s">
        <v>158</v>
      </c>
      <c r="J664" t="s">
        <v>59</v>
      </c>
      <c r="K664" t="s">
        <v>294</v>
      </c>
      <c r="L664" t="s">
        <v>295</v>
      </c>
      <c r="M664" s="57">
        <v>44409</v>
      </c>
      <c r="N664" s="57">
        <v>44439</v>
      </c>
      <c r="O664"/>
      <c r="P664"/>
      <c r="Q664"/>
      <c r="R664"/>
      <c r="S664"/>
      <c r="T664"/>
      <c r="U664"/>
      <c r="V664" t="s">
        <v>297</v>
      </c>
      <c r="W664">
        <v>1</v>
      </c>
      <c r="X664" t="s">
        <v>625</v>
      </c>
      <c r="Y664" t="s">
        <v>840</v>
      </c>
      <c r="Z664" t="s">
        <v>841</v>
      </c>
      <c r="AA664" t="s">
        <v>68</v>
      </c>
      <c r="AB664" t="s">
        <v>69</v>
      </c>
      <c r="AC664" t="s">
        <v>70</v>
      </c>
      <c r="AD664">
        <v>100</v>
      </c>
      <c r="AE664" t="s">
        <v>842</v>
      </c>
      <c r="AF664">
        <v>0</v>
      </c>
      <c r="AG664">
        <v>0</v>
      </c>
      <c r="AH664">
        <v>1004731850</v>
      </c>
      <c r="AI664">
        <v>800010</v>
      </c>
      <c r="AJ664"/>
      <c r="AK664"/>
      <c r="AL664" t="s">
        <v>72</v>
      </c>
      <c r="AM664" t="s">
        <v>73</v>
      </c>
      <c r="AN664" s="1"/>
      <c r="AO664" s="59">
        <f t="shared" si="55"/>
        <v>8</v>
      </c>
      <c r="AP664" s="59" t="str">
        <f>VLOOKUP(AO664,Data!J:K,2,0)</f>
        <v>Augustus</v>
      </c>
      <c r="AQ664" s="59">
        <f t="shared" si="56"/>
        <v>3</v>
      </c>
      <c r="AR664" s="60">
        <f t="shared" si="57"/>
        <v>2021</v>
      </c>
      <c r="AS664" s="60" t="str">
        <f>VLOOKUP(AD664,Data!D:E,2,0)</f>
        <v>Vetten</v>
      </c>
      <c r="AT664" s="61">
        <f>IF(X664="TON",IF(OR(LEFT(Z664,2)="TO",LEFT(Y664,2)="HA",Y664="TV ALG TON",Y664="AFVALBEL-TON",Y664="TANKW1-TON"),0,W664*1000),IF(OR(X664="KG",X664="LTR"),IF(OR(LEFT(Y664,2)="R ",LEFT(Y664,2)="HA",LEFT(Y664,2)="VK",LEFT(Z664,2)="TO"),0,W664),IF(X664="M3",VLOOKUP(Z664,Data!A:B,2,0)*W664,IF(AND(OR(X664="KEER",X664="STUK"),OR(LEFT(Y664,2)="LE",LEFT(Y664,2)="EL",LEFT(Y664,2)="LV")),VLOOKUP(Z664,Data!A:B,2,0)*W664,IF(X664="MAAND",IF(LEFT(Z664,2)="AB",IF(OR(LEFT(Y664,3)="AB ",LEFT(Y664,3)="ABW"),0,VLOOKUP(Z664,Data!A:B,2,0)*W664*VLOOKUP(AJ664,Data!G:H,2,0)*((N664-M664+1)/30.4)),0),0)))))</f>
        <v>0</v>
      </c>
      <c r="AU664" s="62">
        <f t="shared" si="58"/>
        <v>0</v>
      </c>
      <c r="AV664" s="62">
        <f t="shared" si="59"/>
        <v>0</v>
      </c>
      <c r="AW664" s="47" t="str">
        <f>IFERROR(VLOOKUP(AS664,Data!M:S,2,0),"nee")</f>
        <v>ja</v>
      </c>
      <c r="AX664" s="63">
        <f>IF(facturen[[#This Row],[TNO gecertificeerd]]="nee",0,VLOOKUP(AS664,Data!M:S,3,0)*(AT664/1000))</f>
        <v>0</v>
      </c>
      <c r="AY664" s="63">
        <f>IF(facturen[[#This Row],[TNO gecertificeerd]]="nee",0,VLOOKUP(AS664,Data!M:S,4,0)*AT664)</f>
        <v>0</v>
      </c>
      <c r="AZ664" s="63">
        <f>IF(facturen[[#This Row],[TNO gecertificeerd]]="nee",0,VLOOKUP(AS664,Data!M:S,5,0)*AT664)</f>
        <v>0</v>
      </c>
      <c r="BA664" s="63">
        <f>IF(facturen[[#This Row],[TNO gecertificeerd]]="nee",0,VLOOKUP(AS664,Data!M:S,6,0)*AT664)</f>
        <v>0</v>
      </c>
      <c r="BB664" s="63">
        <f>IF(facturen[[#This Row],[TNO gecertificeerd]]="nee",0,VLOOKUP(AS664,Data!M:S,7,0)*AT664)</f>
        <v>0</v>
      </c>
    </row>
    <row r="665" spans="1:54" x14ac:dyDescent="0.2">
      <c r="A665">
        <v>474431</v>
      </c>
      <c r="B665">
        <v>474487</v>
      </c>
      <c r="C665" t="s">
        <v>156</v>
      </c>
      <c r="D665" t="s">
        <v>194</v>
      </c>
      <c r="E665" t="s">
        <v>195</v>
      </c>
      <c r="F665">
        <v>1</v>
      </c>
      <c r="G665" t="s">
        <v>156</v>
      </c>
      <c r="H665" t="s">
        <v>157</v>
      </c>
      <c r="I665" t="s">
        <v>158</v>
      </c>
      <c r="J665" t="s">
        <v>59</v>
      </c>
      <c r="K665" t="s">
        <v>294</v>
      </c>
      <c r="L665" t="s">
        <v>295</v>
      </c>
      <c r="M665" s="57">
        <v>44440</v>
      </c>
      <c r="N665" s="57">
        <v>44469</v>
      </c>
      <c r="O665"/>
      <c r="P665"/>
      <c r="Q665"/>
      <c r="R665"/>
      <c r="S665"/>
      <c r="T665"/>
      <c r="U665"/>
      <c r="V665" t="s">
        <v>297</v>
      </c>
      <c r="W665">
        <v>1</v>
      </c>
      <c r="X665" t="s">
        <v>625</v>
      </c>
      <c r="Y665" t="s">
        <v>840</v>
      </c>
      <c r="Z665" t="s">
        <v>841</v>
      </c>
      <c r="AA665" t="s">
        <v>68</v>
      </c>
      <c r="AB665" t="s">
        <v>69</v>
      </c>
      <c r="AC665" t="s">
        <v>70</v>
      </c>
      <c r="AD665">
        <v>100</v>
      </c>
      <c r="AE665" t="s">
        <v>842</v>
      </c>
      <c r="AF665">
        <v>0</v>
      </c>
      <c r="AG665">
        <v>0</v>
      </c>
      <c r="AH665">
        <v>1004806489</v>
      </c>
      <c r="AI665">
        <v>800010</v>
      </c>
      <c r="AJ665"/>
      <c r="AK665"/>
      <c r="AL665" t="s">
        <v>72</v>
      </c>
      <c r="AM665" t="s">
        <v>73</v>
      </c>
      <c r="AN665" s="1"/>
      <c r="AO665" s="59">
        <f t="shared" si="55"/>
        <v>9</v>
      </c>
      <c r="AP665" s="59" t="str">
        <f>VLOOKUP(AO665,Data!J:K,2,0)</f>
        <v>September</v>
      </c>
      <c r="AQ665" s="59">
        <f t="shared" si="56"/>
        <v>3</v>
      </c>
      <c r="AR665" s="60">
        <f t="shared" si="57"/>
        <v>2021</v>
      </c>
      <c r="AS665" s="60" t="str">
        <f>VLOOKUP(AD665,Data!D:E,2,0)</f>
        <v>Vetten</v>
      </c>
      <c r="AT665" s="61">
        <f>IF(X665="TON",IF(OR(LEFT(Z665,2)="TO",LEFT(Y665,2)="HA",Y665="TV ALG TON",Y665="AFVALBEL-TON",Y665="TANKW1-TON"),0,W665*1000),IF(OR(X665="KG",X665="LTR"),IF(OR(LEFT(Y665,2)="R ",LEFT(Y665,2)="HA",LEFT(Y665,2)="VK",LEFT(Z665,2)="TO"),0,W665),IF(X665="M3",VLOOKUP(Z665,Data!A:B,2,0)*W665,IF(AND(OR(X665="KEER",X665="STUK"),OR(LEFT(Y665,2)="LE",LEFT(Y665,2)="EL",LEFT(Y665,2)="LV")),VLOOKUP(Z665,Data!A:B,2,0)*W665,IF(X665="MAAND",IF(LEFT(Z665,2)="AB",IF(OR(LEFT(Y665,3)="AB ",LEFT(Y665,3)="ABW"),0,VLOOKUP(Z665,Data!A:B,2,0)*W665*VLOOKUP(AJ665,Data!G:H,2,0)*((N665-M665+1)/30.4)),0),0)))))</f>
        <v>0</v>
      </c>
      <c r="AU665" s="62">
        <f t="shared" si="58"/>
        <v>0</v>
      </c>
      <c r="AV665" s="62">
        <f t="shared" si="59"/>
        <v>0</v>
      </c>
      <c r="AW665" s="47" t="str">
        <f>IFERROR(VLOOKUP(AS665,Data!M:S,2,0),"nee")</f>
        <v>ja</v>
      </c>
      <c r="AX665" s="63">
        <f>IF(facturen[[#This Row],[TNO gecertificeerd]]="nee",0,VLOOKUP(AS665,Data!M:S,3,0)*(AT665/1000))</f>
        <v>0</v>
      </c>
      <c r="AY665" s="63">
        <f>IF(facturen[[#This Row],[TNO gecertificeerd]]="nee",0,VLOOKUP(AS665,Data!M:S,4,0)*AT665)</f>
        <v>0</v>
      </c>
      <c r="AZ665" s="63">
        <f>IF(facturen[[#This Row],[TNO gecertificeerd]]="nee",0,VLOOKUP(AS665,Data!M:S,5,0)*AT665)</f>
        <v>0</v>
      </c>
      <c r="BA665" s="63">
        <f>IF(facturen[[#This Row],[TNO gecertificeerd]]="nee",0,VLOOKUP(AS665,Data!M:S,6,0)*AT665)</f>
        <v>0</v>
      </c>
      <c r="BB665" s="63">
        <f>IF(facturen[[#This Row],[TNO gecertificeerd]]="nee",0,VLOOKUP(AS665,Data!M:S,7,0)*AT665)</f>
        <v>0</v>
      </c>
    </row>
    <row r="666" spans="1:54" x14ac:dyDescent="0.2">
      <c r="A666">
        <v>474431</v>
      </c>
      <c r="B666">
        <v>474487</v>
      </c>
      <c r="C666" t="s">
        <v>156</v>
      </c>
      <c r="D666" t="s">
        <v>194</v>
      </c>
      <c r="E666" t="s">
        <v>195</v>
      </c>
      <c r="F666">
        <v>1</v>
      </c>
      <c r="G666" t="s">
        <v>156</v>
      </c>
      <c r="H666" t="s">
        <v>157</v>
      </c>
      <c r="I666" t="s">
        <v>158</v>
      </c>
      <c r="J666" t="s">
        <v>59</v>
      </c>
      <c r="K666" t="s">
        <v>294</v>
      </c>
      <c r="L666" t="s">
        <v>295</v>
      </c>
      <c r="M666" s="57">
        <v>44470</v>
      </c>
      <c r="N666" s="57">
        <v>44500</v>
      </c>
      <c r="O666"/>
      <c r="P666"/>
      <c r="Q666"/>
      <c r="R666"/>
      <c r="S666"/>
      <c r="T666"/>
      <c r="U666"/>
      <c r="V666" t="s">
        <v>297</v>
      </c>
      <c r="W666">
        <v>1</v>
      </c>
      <c r="X666" t="s">
        <v>625</v>
      </c>
      <c r="Y666" t="s">
        <v>840</v>
      </c>
      <c r="Z666" t="s">
        <v>841</v>
      </c>
      <c r="AA666" t="s">
        <v>68</v>
      </c>
      <c r="AB666" t="s">
        <v>69</v>
      </c>
      <c r="AC666" t="s">
        <v>70</v>
      </c>
      <c r="AD666">
        <v>100</v>
      </c>
      <c r="AE666" t="s">
        <v>842</v>
      </c>
      <c r="AF666">
        <v>0</v>
      </c>
      <c r="AG666">
        <v>0</v>
      </c>
      <c r="AH666">
        <v>1004921702</v>
      </c>
      <c r="AI666">
        <v>800010</v>
      </c>
      <c r="AJ666"/>
      <c r="AK666"/>
      <c r="AL666" t="s">
        <v>72</v>
      </c>
      <c r="AM666" t="s">
        <v>73</v>
      </c>
      <c r="AN666" s="1"/>
      <c r="AO666" s="59">
        <f t="shared" si="55"/>
        <v>10</v>
      </c>
      <c r="AP666" s="59" t="str">
        <f>VLOOKUP(AO666,Data!J:K,2,0)</f>
        <v>Oktober</v>
      </c>
      <c r="AQ666" s="59">
        <f t="shared" si="56"/>
        <v>4</v>
      </c>
      <c r="AR666" s="60">
        <f t="shared" si="57"/>
        <v>2021</v>
      </c>
      <c r="AS666" s="60" t="str">
        <f>VLOOKUP(AD666,Data!D:E,2,0)</f>
        <v>Vetten</v>
      </c>
      <c r="AT666" s="61">
        <f>IF(X666="TON",IF(OR(LEFT(Z666,2)="TO",LEFT(Y666,2)="HA",Y666="TV ALG TON",Y666="AFVALBEL-TON",Y666="TANKW1-TON"),0,W666*1000),IF(OR(X666="KG",X666="LTR"),IF(OR(LEFT(Y666,2)="R ",LEFT(Y666,2)="HA",LEFT(Y666,2)="VK",LEFT(Z666,2)="TO"),0,W666),IF(X666="M3",VLOOKUP(Z666,Data!A:B,2,0)*W666,IF(AND(OR(X666="KEER",X666="STUK"),OR(LEFT(Y666,2)="LE",LEFT(Y666,2)="EL",LEFT(Y666,2)="LV")),VLOOKUP(Z666,Data!A:B,2,0)*W666,IF(X666="MAAND",IF(LEFT(Z666,2)="AB",IF(OR(LEFT(Y666,3)="AB ",LEFT(Y666,3)="ABW"),0,VLOOKUP(Z666,Data!A:B,2,0)*W666*VLOOKUP(AJ666,Data!G:H,2,0)*((N666-M666+1)/30.4)),0),0)))))</f>
        <v>0</v>
      </c>
      <c r="AU666" s="62">
        <f t="shared" si="58"/>
        <v>0</v>
      </c>
      <c r="AV666" s="62">
        <f t="shared" si="59"/>
        <v>0</v>
      </c>
      <c r="AW666" s="47" t="str">
        <f>IFERROR(VLOOKUP(AS666,Data!M:S,2,0),"nee")</f>
        <v>ja</v>
      </c>
      <c r="AX666" s="63">
        <f>IF(facturen[[#This Row],[TNO gecertificeerd]]="nee",0,VLOOKUP(AS666,Data!M:S,3,0)*(AT666/1000))</f>
        <v>0</v>
      </c>
      <c r="AY666" s="63">
        <f>IF(facturen[[#This Row],[TNO gecertificeerd]]="nee",0,VLOOKUP(AS666,Data!M:S,4,0)*AT666)</f>
        <v>0</v>
      </c>
      <c r="AZ666" s="63">
        <f>IF(facturen[[#This Row],[TNO gecertificeerd]]="nee",0,VLOOKUP(AS666,Data!M:S,5,0)*AT666)</f>
        <v>0</v>
      </c>
      <c r="BA666" s="63">
        <f>IF(facturen[[#This Row],[TNO gecertificeerd]]="nee",0,VLOOKUP(AS666,Data!M:S,6,0)*AT666)</f>
        <v>0</v>
      </c>
      <c r="BB666" s="63">
        <f>IF(facturen[[#This Row],[TNO gecertificeerd]]="nee",0,VLOOKUP(AS666,Data!M:S,7,0)*AT666)</f>
        <v>0</v>
      </c>
    </row>
    <row r="667" spans="1:54" x14ac:dyDescent="0.2">
      <c r="A667">
        <v>474431</v>
      </c>
      <c r="B667">
        <v>474487</v>
      </c>
      <c r="C667" t="s">
        <v>156</v>
      </c>
      <c r="D667" t="s">
        <v>194</v>
      </c>
      <c r="E667" t="s">
        <v>195</v>
      </c>
      <c r="F667">
        <v>1</v>
      </c>
      <c r="G667" t="s">
        <v>156</v>
      </c>
      <c r="H667" t="s">
        <v>157</v>
      </c>
      <c r="I667" t="s">
        <v>158</v>
      </c>
      <c r="J667" t="s">
        <v>59</v>
      </c>
      <c r="K667" t="s">
        <v>294</v>
      </c>
      <c r="L667" t="s">
        <v>295</v>
      </c>
      <c r="M667" s="57">
        <v>44501</v>
      </c>
      <c r="N667" s="57">
        <v>44530</v>
      </c>
      <c r="O667"/>
      <c r="P667"/>
      <c r="Q667"/>
      <c r="R667"/>
      <c r="S667"/>
      <c r="T667"/>
      <c r="U667"/>
      <c r="V667" t="s">
        <v>297</v>
      </c>
      <c r="W667">
        <v>1</v>
      </c>
      <c r="X667" t="s">
        <v>625</v>
      </c>
      <c r="Y667" t="s">
        <v>840</v>
      </c>
      <c r="Z667" t="s">
        <v>841</v>
      </c>
      <c r="AA667" t="s">
        <v>68</v>
      </c>
      <c r="AB667" t="s">
        <v>69</v>
      </c>
      <c r="AC667" t="s">
        <v>70</v>
      </c>
      <c r="AD667">
        <v>100</v>
      </c>
      <c r="AE667" t="s">
        <v>842</v>
      </c>
      <c r="AF667">
        <v>0</v>
      </c>
      <c r="AG667">
        <v>0</v>
      </c>
      <c r="AH667">
        <v>1005004563</v>
      </c>
      <c r="AI667">
        <v>800010</v>
      </c>
      <c r="AJ667"/>
      <c r="AK667"/>
      <c r="AL667" t="s">
        <v>72</v>
      </c>
      <c r="AM667" t="s">
        <v>73</v>
      </c>
      <c r="AN667" s="1"/>
      <c r="AO667" s="59">
        <f t="shared" si="55"/>
        <v>11</v>
      </c>
      <c r="AP667" s="59" t="str">
        <f>VLOOKUP(AO667,Data!J:K,2,0)</f>
        <v>November</v>
      </c>
      <c r="AQ667" s="59">
        <f t="shared" si="56"/>
        <v>4</v>
      </c>
      <c r="AR667" s="60">
        <f t="shared" si="57"/>
        <v>2021</v>
      </c>
      <c r="AS667" s="60" t="str">
        <f>VLOOKUP(AD667,Data!D:E,2,0)</f>
        <v>Vetten</v>
      </c>
      <c r="AT667" s="61">
        <f>IF(X667="TON",IF(OR(LEFT(Z667,2)="TO",LEFT(Y667,2)="HA",Y667="TV ALG TON",Y667="AFVALBEL-TON",Y667="TANKW1-TON"),0,W667*1000),IF(OR(X667="KG",X667="LTR"),IF(OR(LEFT(Y667,2)="R ",LEFT(Y667,2)="HA",LEFT(Y667,2)="VK",LEFT(Z667,2)="TO"),0,W667),IF(X667="M3",VLOOKUP(Z667,Data!A:B,2,0)*W667,IF(AND(OR(X667="KEER",X667="STUK"),OR(LEFT(Y667,2)="LE",LEFT(Y667,2)="EL",LEFT(Y667,2)="LV")),VLOOKUP(Z667,Data!A:B,2,0)*W667,IF(X667="MAAND",IF(LEFT(Z667,2)="AB",IF(OR(LEFT(Y667,3)="AB ",LEFT(Y667,3)="ABW"),0,VLOOKUP(Z667,Data!A:B,2,0)*W667*VLOOKUP(AJ667,Data!G:H,2,0)*((N667-M667+1)/30.4)),0),0)))))</f>
        <v>0</v>
      </c>
      <c r="AU667" s="62">
        <f t="shared" si="58"/>
        <v>0</v>
      </c>
      <c r="AV667" s="62">
        <f t="shared" si="59"/>
        <v>0</v>
      </c>
      <c r="AW667" s="47" t="str">
        <f>IFERROR(VLOOKUP(AS667,Data!M:S,2,0),"nee")</f>
        <v>ja</v>
      </c>
      <c r="AX667" s="63">
        <f>IF(facturen[[#This Row],[TNO gecertificeerd]]="nee",0,VLOOKUP(AS667,Data!M:S,3,0)*(AT667/1000))</f>
        <v>0</v>
      </c>
      <c r="AY667" s="63">
        <f>IF(facturen[[#This Row],[TNO gecertificeerd]]="nee",0,VLOOKUP(AS667,Data!M:S,4,0)*AT667)</f>
        <v>0</v>
      </c>
      <c r="AZ667" s="63">
        <f>IF(facturen[[#This Row],[TNO gecertificeerd]]="nee",0,VLOOKUP(AS667,Data!M:S,5,0)*AT667)</f>
        <v>0</v>
      </c>
      <c r="BA667" s="63">
        <f>IF(facturen[[#This Row],[TNO gecertificeerd]]="nee",0,VLOOKUP(AS667,Data!M:S,6,0)*AT667)</f>
        <v>0</v>
      </c>
      <c r="BB667" s="63">
        <f>IF(facturen[[#This Row],[TNO gecertificeerd]]="nee",0,VLOOKUP(AS667,Data!M:S,7,0)*AT667)</f>
        <v>0</v>
      </c>
    </row>
    <row r="668" spans="1:54" x14ac:dyDescent="0.2">
      <c r="A668">
        <v>474431</v>
      </c>
      <c r="B668">
        <v>474487</v>
      </c>
      <c r="C668" t="s">
        <v>156</v>
      </c>
      <c r="D668" t="s">
        <v>194</v>
      </c>
      <c r="E668" t="s">
        <v>195</v>
      </c>
      <c r="F668">
        <v>1</v>
      </c>
      <c r="G668" t="s">
        <v>156</v>
      </c>
      <c r="H668" t="s">
        <v>157</v>
      </c>
      <c r="I668" t="s">
        <v>158</v>
      </c>
      <c r="J668" t="s">
        <v>59</v>
      </c>
      <c r="K668" t="s">
        <v>294</v>
      </c>
      <c r="L668" t="s">
        <v>295</v>
      </c>
      <c r="M668" s="57">
        <v>44531</v>
      </c>
      <c r="N668" s="57">
        <v>44561</v>
      </c>
      <c r="O668"/>
      <c r="P668"/>
      <c r="Q668"/>
      <c r="R668"/>
      <c r="S668"/>
      <c r="T668"/>
      <c r="U668"/>
      <c r="V668" t="s">
        <v>297</v>
      </c>
      <c r="W668">
        <v>1</v>
      </c>
      <c r="X668" t="s">
        <v>625</v>
      </c>
      <c r="Y668" t="s">
        <v>840</v>
      </c>
      <c r="Z668" t="s">
        <v>841</v>
      </c>
      <c r="AA668" t="s">
        <v>68</v>
      </c>
      <c r="AB668" t="s">
        <v>69</v>
      </c>
      <c r="AC668" t="s">
        <v>70</v>
      </c>
      <c r="AD668">
        <v>100</v>
      </c>
      <c r="AE668" t="s">
        <v>842</v>
      </c>
      <c r="AF668">
        <v>0</v>
      </c>
      <c r="AG668">
        <v>0</v>
      </c>
      <c r="AH668">
        <v>1005092394</v>
      </c>
      <c r="AI668">
        <v>800010</v>
      </c>
      <c r="AJ668"/>
      <c r="AK668"/>
      <c r="AL668" t="s">
        <v>72</v>
      </c>
      <c r="AM668" t="s">
        <v>73</v>
      </c>
      <c r="AN668" s="1"/>
      <c r="AO668" s="59">
        <f t="shared" si="55"/>
        <v>12</v>
      </c>
      <c r="AP668" s="59" t="str">
        <f>VLOOKUP(AO668,Data!J:K,2,0)</f>
        <v>December</v>
      </c>
      <c r="AQ668" s="59">
        <f t="shared" si="56"/>
        <v>4</v>
      </c>
      <c r="AR668" s="60">
        <f t="shared" si="57"/>
        <v>2021</v>
      </c>
      <c r="AS668" s="60" t="str">
        <f>VLOOKUP(AD668,Data!D:E,2,0)</f>
        <v>Vetten</v>
      </c>
      <c r="AT668" s="61">
        <f>IF(X668="TON",IF(OR(LEFT(Z668,2)="TO",LEFT(Y668,2)="HA",Y668="TV ALG TON",Y668="AFVALBEL-TON",Y668="TANKW1-TON"),0,W668*1000),IF(OR(X668="KG",X668="LTR"),IF(OR(LEFT(Y668,2)="R ",LEFT(Y668,2)="HA",LEFT(Y668,2)="VK",LEFT(Z668,2)="TO"),0,W668),IF(X668="M3",VLOOKUP(Z668,Data!A:B,2,0)*W668,IF(AND(OR(X668="KEER",X668="STUK"),OR(LEFT(Y668,2)="LE",LEFT(Y668,2)="EL",LEFT(Y668,2)="LV")),VLOOKUP(Z668,Data!A:B,2,0)*W668,IF(X668="MAAND",IF(LEFT(Z668,2)="AB",IF(OR(LEFT(Y668,3)="AB ",LEFT(Y668,3)="ABW"),0,VLOOKUP(Z668,Data!A:B,2,0)*W668*VLOOKUP(AJ668,Data!G:H,2,0)*((N668-M668+1)/30.4)),0),0)))))</f>
        <v>0</v>
      </c>
      <c r="AU668" s="62">
        <f t="shared" si="58"/>
        <v>0</v>
      </c>
      <c r="AV668" s="62">
        <f t="shared" si="59"/>
        <v>0</v>
      </c>
      <c r="AW668" s="47" t="str">
        <f>IFERROR(VLOOKUP(AS668,Data!M:S,2,0),"nee")</f>
        <v>ja</v>
      </c>
      <c r="AX668" s="63">
        <f>IF(facturen[[#This Row],[TNO gecertificeerd]]="nee",0,VLOOKUP(AS668,Data!M:S,3,0)*(AT668/1000))</f>
        <v>0</v>
      </c>
      <c r="AY668" s="63">
        <f>IF(facturen[[#This Row],[TNO gecertificeerd]]="nee",0,VLOOKUP(AS668,Data!M:S,4,0)*AT668)</f>
        <v>0</v>
      </c>
      <c r="AZ668" s="63">
        <f>IF(facturen[[#This Row],[TNO gecertificeerd]]="nee",0,VLOOKUP(AS668,Data!M:S,5,0)*AT668)</f>
        <v>0</v>
      </c>
      <c r="BA668" s="63">
        <f>IF(facturen[[#This Row],[TNO gecertificeerd]]="nee",0,VLOOKUP(AS668,Data!M:S,6,0)*AT668)</f>
        <v>0</v>
      </c>
      <c r="BB668" s="63">
        <f>IF(facturen[[#This Row],[TNO gecertificeerd]]="nee",0,VLOOKUP(AS668,Data!M:S,7,0)*AT668)</f>
        <v>0</v>
      </c>
    </row>
    <row r="669" spans="1:54" x14ac:dyDescent="0.2">
      <c r="A669">
        <v>474431</v>
      </c>
      <c r="B669">
        <v>474487</v>
      </c>
      <c r="C669" t="s">
        <v>156</v>
      </c>
      <c r="D669" t="s">
        <v>194</v>
      </c>
      <c r="E669" t="s">
        <v>195</v>
      </c>
      <c r="F669">
        <v>1</v>
      </c>
      <c r="G669" t="s">
        <v>156</v>
      </c>
      <c r="H669" t="s">
        <v>157</v>
      </c>
      <c r="I669" t="s">
        <v>158</v>
      </c>
      <c r="J669" t="s">
        <v>59</v>
      </c>
      <c r="K669" t="s">
        <v>294</v>
      </c>
      <c r="L669" t="s">
        <v>295</v>
      </c>
      <c r="M669" s="57">
        <v>44167</v>
      </c>
      <c r="N669" s="57">
        <v>44196</v>
      </c>
      <c r="O669"/>
      <c r="P669"/>
      <c r="Q669"/>
      <c r="R669"/>
      <c r="S669"/>
      <c r="T669"/>
      <c r="U669"/>
      <c r="V669" t="s">
        <v>297</v>
      </c>
      <c r="W669">
        <v>1</v>
      </c>
      <c r="X669" t="s">
        <v>625</v>
      </c>
      <c r="Y669" t="s">
        <v>840</v>
      </c>
      <c r="Z669" t="s">
        <v>841</v>
      </c>
      <c r="AA669" t="s">
        <v>68</v>
      </c>
      <c r="AB669" t="s">
        <v>69</v>
      </c>
      <c r="AC669" t="s">
        <v>70</v>
      </c>
      <c r="AD669">
        <v>100</v>
      </c>
      <c r="AE669" t="s">
        <v>842</v>
      </c>
      <c r="AF669">
        <v>0</v>
      </c>
      <c r="AG669">
        <v>0</v>
      </c>
      <c r="AH669">
        <v>1004194254</v>
      </c>
      <c r="AI669">
        <v>800010</v>
      </c>
      <c r="AJ669"/>
      <c r="AK669"/>
      <c r="AL669" t="s">
        <v>72</v>
      </c>
      <c r="AM669" t="s">
        <v>73</v>
      </c>
      <c r="AN669" s="1"/>
      <c r="AO669" s="59">
        <f t="shared" si="55"/>
        <v>12</v>
      </c>
      <c r="AP669" s="59" t="str">
        <f>VLOOKUP(AO669,Data!J:K,2,0)</f>
        <v>December</v>
      </c>
      <c r="AQ669" s="59">
        <f t="shared" si="56"/>
        <v>4</v>
      </c>
      <c r="AR669" s="60">
        <f t="shared" si="57"/>
        <v>2020</v>
      </c>
      <c r="AS669" s="60" t="str">
        <f>VLOOKUP(AD669,Data!D:E,2,0)</f>
        <v>Vetten</v>
      </c>
      <c r="AT669" s="61">
        <f>IF(X669="TON",IF(OR(LEFT(Z669,2)="TO",LEFT(Y669,2)="HA",Y669="TV ALG TON",Y669="AFVALBEL-TON",Y669="TANKW1-TON"),0,W669*1000),IF(OR(X669="KG",X669="LTR"),IF(OR(LEFT(Y669,2)="R ",LEFT(Y669,2)="HA",LEFT(Y669,2)="VK",LEFT(Z669,2)="TO"),0,W669),IF(X669="M3",VLOOKUP(Z669,Data!A:B,2,0)*W669,IF(AND(OR(X669="KEER",X669="STUK"),OR(LEFT(Y669,2)="LE",LEFT(Y669,2)="EL",LEFT(Y669,2)="LV")),VLOOKUP(Z669,Data!A:B,2,0)*W669,IF(X669="MAAND",IF(LEFT(Z669,2)="AB",IF(OR(LEFT(Y669,3)="AB ",LEFT(Y669,3)="ABW"),0,VLOOKUP(Z669,Data!A:B,2,0)*W669*VLOOKUP(AJ669,Data!G:H,2,0)*((N669-M669+1)/30.4)),0),0)))))</f>
        <v>0</v>
      </c>
      <c r="AU669" s="62">
        <f t="shared" si="58"/>
        <v>0</v>
      </c>
      <c r="AV669" s="62">
        <f t="shared" si="59"/>
        <v>0</v>
      </c>
      <c r="AW669" s="47" t="str">
        <f>IFERROR(VLOOKUP(AS669,Data!M:S,2,0),"nee")</f>
        <v>ja</v>
      </c>
      <c r="AX669" s="63">
        <f>IF(facturen[[#This Row],[TNO gecertificeerd]]="nee",0,VLOOKUP(AS669,Data!M:S,3,0)*(AT669/1000))</f>
        <v>0</v>
      </c>
      <c r="AY669" s="63">
        <f>IF(facturen[[#This Row],[TNO gecertificeerd]]="nee",0,VLOOKUP(AS669,Data!M:S,4,0)*AT669)</f>
        <v>0</v>
      </c>
      <c r="AZ669" s="63">
        <f>IF(facturen[[#This Row],[TNO gecertificeerd]]="nee",0,VLOOKUP(AS669,Data!M:S,5,0)*AT669)</f>
        <v>0</v>
      </c>
      <c r="BA669" s="63">
        <f>IF(facturen[[#This Row],[TNO gecertificeerd]]="nee",0,VLOOKUP(AS669,Data!M:S,6,0)*AT669)</f>
        <v>0</v>
      </c>
      <c r="BB669" s="63">
        <f>IF(facturen[[#This Row],[TNO gecertificeerd]]="nee",0,VLOOKUP(AS669,Data!M:S,7,0)*AT669)</f>
        <v>0</v>
      </c>
    </row>
    <row r="670" spans="1:54" x14ac:dyDescent="0.2">
      <c r="A670">
        <v>474431</v>
      </c>
      <c r="B670">
        <v>479587</v>
      </c>
      <c r="C670" t="s">
        <v>351</v>
      </c>
      <c r="D670" t="s">
        <v>257</v>
      </c>
      <c r="E670" t="s">
        <v>56</v>
      </c>
      <c r="F670">
        <v>1</v>
      </c>
      <c r="G670" t="s">
        <v>352</v>
      </c>
      <c r="H670" t="s">
        <v>353</v>
      </c>
      <c r="I670" t="s">
        <v>354</v>
      </c>
      <c r="J670" t="s">
        <v>59</v>
      </c>
      <c r="K670" t="s">
        <v>843</v>
      </c>
      <c r="L670" t="s">
        <v>345</v>
      </c>
      <c r="M670" s="57">
        <v>44264</v>
      </c>
      <c r="N670" s="57">
        <v>44286</v>
      </c>
      <c r="O670" t="s">
        <v>844</v>
      </c>
      <c r="P670">
        <v>1601010</v>
      </c>
      <c r="Q670" t="s">
        <v>465</v>
      </c>
      <c r="R670">
        <v>200301</v>
      </c>
      <c r="S670"/>
      <c r="T670" t="s">
        <v>467</v>
      </c>
      <c r="U670"/>
      <c r="V670" t="s">
        <v>94</v>
      </c>
      <c r="W670">
        <v>1</v>
      </c>
      <c r="X670" t="s">
        <v>625</v>
      </c>
      <c r="Y670" t="s">
        <v>626</v>
      </c>
      <c r="Z670" t="s">
        <v>627</v>
      </c>
      <c r="AA670" t="s">
        <v>68</v>
      </c>
      <c r="AB670" t="s">
        <v>69</v>
      </c>
      <c r="AC670" t="s">
        <v>70</v>
      </c>
      <c r="AD670">
        <v>10</v>
      </c>
      <c r="AE670" t="s">
        <v>628</v>
      </c>
      <c r="AF670">
        <v>75.19</v>
      </c>
      <c r="AG670">
        <v>75.19</v>
      </c>
      <c r="AH670">
        <v>1004318104</v>
      </c>
      <c r="AI670">
        <v>800100</v>
      </c>
      <c r="AJ670" t="s">
        <v>735</v>
      </c>
      <c r="AK670" t="s">
        <v>420</v>
      </c>
      <c r="AL670" t="s">
        <v>72</v>
      </c>
      <c r="AM670" t="s">
        <v>73</v>
      </c>
      <c r="AN670" s="1"/>
      <c r="AO670" s="59">
        <f t="shared" si="55"/>
        <v>3</v>
      </c>
      <c r="AP670" s="59" t="str">
        <f>VLOOKUP(AO670,Data!J:K,2,0)</f>
        <v>Maart</v>
      </c>
      <c r="AQ670" s="59">
        <f t="shared" si="56"/>
        <v>1</v>
      </c>
      <c r="AR670" s="60">
        <f t="shared" si="57"/>
        <v>2021</v>
      </c>
      <c r="AS670" s="60" t="str">
        <f>VLOOKUP(AD670,Data!D:E,2,0)</f>
        <v>Afval/Restafval</v>
      </c>
      <c r="AT670" s="61">
        <f>IF(X670="TON",IF(OR(LEFT(Z670,2)="TO",LEFT(Y670,2)="HA",Y670="TV ALG TON",Y670="AFVALBEL-TON",Y670="TANKW1-TON"),0,W670*1000),IF(OR(X670="KG",X670="LTR"),IF(OR(LEFT(Y670,2)="R ",LEFT(Y670,2)="HA",LEFT(Y670,2)="VK",LEFT(Z670,2)="TO"),0,W670),IF(X670="M3",VLOOKUP(Z670,Data!A:B,2,0)*W670,IF(AND(OR(X670="KEER",X670="STUK"),OR(LEFT(Y670,2)="LE",LEFT(Y670,2)="EL",LEFT(Y670,2)="LV")),VLOOKUP(Z670,Data!A:B,2,0)*W670,IF(X670="MAAND",IF(LEFT(Z670,2)="AB",IF(OR(LEFT(Y670,3)="AB ",LEFT(Y670,3)="ABW"),0,VLOOKUP(Z670,Data!A:B,2,0)*W670*VLOOKUP(AJ670,Data!G:H,2,0)*((N670-M670+1)/30.4)),0),0)))))</f>
        <v>147.75986842105263</v>
      </c>
      <c r="AU670" s="62">
        <f t="shared" si="58"/>
        <v>75.19</v>
      </c>
      <c r="AV670" s="62">
        <f t="shared" si="59"/>
        <v>0</v>
      </c>
      <c r="AW670" s="47" t="str">
        <f>IFERROR(VLOOKUP(AS670,Data!M:S,2,0),"nee")</f>
        <v>ja</v>
      </c>
      <c r="AX670" s="63">
        <f>IF(facturen[[#This Row],[TNO gecertificeerd]]="nee",0,VLOOKUP(AS670,Data!M:S,3,0)*(AT670/1000))</f>
        <v>0</v>
      </c>
      <c r="AY670" s="63">
        <f>IF(facturen[[#This Row],[TNO gecertificeerd]]="nee",0,VLOOKUP(AS670,Data!M:S,4,0)*AT670)</f>
        <v>7.3879934210526317</v>
      </c>
      <c r="AZ670" s="63">
        <f>IF(facturen[[#This Row],[TNO gecertificeerd]]="nee",0,VLOOKUP(AS670,Data!M:S,5,0)*AT670)</f>
        <v>53.193552631578946</v>
      </c>
      <c r="BA670" s="63">
        <f>IF(facturen[[#This Row],[TNO gecertificeerd]]="nee",0,VLOOKUP(AS670,Data!M:S,6,0)*AT670)</f>
        <v>54.671151315789473</v>
      </c>
      <c r="BB670" s="63">
        <f>IF(facturen[[#This Row],[TNO gecertificeerd]]="nee",0,VLOOKUP(AS670,Data!M:S,7,0)*AT670)</f>
        <v>32.507171052631577</v>
      </c>
    </row>
    <row r="671" spans="1:54" x14ac:dyDescent="0.2">
      <c r="A671">
        <v>474431</v>
      </c>
      <c r="B671">
        <v>479587</v>
      </c>
      <c r="C671" t="s">
        <v>351</v>
      </c>
      <c r="D671" t="s">
        <v>257</v>
      </c>
      <c r="E671" t="s">
        <v>56</v>
      </c>
      <c r="F671">
        <v>1</v>
      </c>
      <c r="G671" t="s">
        <v>352</v>
      </c>
      <c r="H671" t="s">
        <v>353</v>
      </c>
      <c r="I671" t="s">
        <v>354</v>
      </c>
      <c r="J671" t="s">
        <v>59</v>
      </c>
      <c r="K671" t="s">
        <v>843</v>
      </c>
      <c r="L671" t="s">
        <v>345</v>
      </c>
      <c r="M671" s="57">
        <v>44287</v>
      </c>
      <c r="N671" s="57">
        <v>44316</v>
      </c>
      <c r="O671" t="s">
        <v>844</v>
      </c>
      <c r="P671">
        <v>1601010</v>
      </c>
      <c r="Q671" t="s">
        <v>465</v>
      </c>
      <c r="R671">
        <v>200301</v>
      </c>
      <c r="S671"/>
      <c r="T671" t="s">
        <v>467</v>
      </c>
      <c r="U671"/>
      <c r="V671" t="s">
        <v>94</v>
      </c>
      <c r="W671">
        <v>1</v>
      </c>
      <c r="X671" t="s">
        <v>625</v>
      </c>
      <c r="Y671" t="s">
        <v>626</v>
      </c>
      <c r="Z671" t="s">
        <v>627</v>
      </c>
      <c r="AA671" t="s">
        <v>68</v>
      </c>
      <c r="AB671" t="s">
        <v>69</v>
      </c>
      <c r="AC671" t="s">
        <v>70</v>
      </c>
      <c r="AD671">
        <v>10</v>
      </c>
      <c r="AE671" t="s">
        <v>628</v>
      </c>
      <c r="AF671">
        <v>101.35</v>
      </c>
      <c r="AG671">
        <v>101.35</v>
      </c>
      <c r="AH671">
        <v>1004429006</v>
      </c>
      <c r="AI671">
        <v>800100</v>
      </c>
      <c r="AJ671" t="s">
        <v>735</v>
      </c>
      <c r="AK671" t="s">
        <v>686</v>
      </c>
      <c r="AL671" t="s">
        <v>72</v>
      </c>
      <c r="AM671" t="s">
        <v>73</v>
      </c>
      <c r="AN671" s="1"/>
      <c r="AO671" s="59">
        <f t="shared" si="55"/>
        <v>4</v>
      </c>
      <c r="AP671" s="59" t="str">
        <f>VLOOKUP(AO671,Data!J:K,2,0)</f>
        <v>April</v>
      </c>
      <c r="AQ671" s="59">
        <f t="shared" si="56"/>
        <v>2</v>
      </c>
      <c r="AR671" s="60">
        <f t="shared" si="57"/>
        <v>2021</v>
      </c>
      <c r="AS671" s="60" t="str">
        <f>VLOOKUP(AD671,Data!D:E,2,0)</f>
        <v>Afval/Restafval</v>
      </c>
      <c r="AT671" s="61">
        <f>IF(X671="TON",IF(OR(LEFT(Z671,2)="TO",LEFT(Y671,2)="HA",Y671="TV ALG TON",Y671="AFVALBEL-TON",Y671="TANKW1-TON"),0,W671*1000),IF(OR(X671="KG",X671="LTR"),IF(OR(LEFT(Y671,2)="R ",LEFT(Y671,2)="HA",LEFT(Y671,2)="VK",LEFT(Z671,2)="TO"),0,W671),IF(X671="M3",VLOOKUP(Z671,Data!A:B,2,0)*W671,IF(AND(OR(X671="KEER",X671="STUK"),OR(LEFT(Y671,2)="LE",LEFT(Y671,2)="EL",LEFT(Y671,2)="LV")),VLOOKUP(Z671,Data!A:B,2,0)*W671,IF(X671="MAAND",IF(LEFT(Z671,2)="AB",IF(OR(LEFT(Y671,3)="AB ",LEFT(Y671,3)="ABW"),0,VLOOKUP(Z671,Data!A:B,2,0)*W671*VLOOKUP(AJ671,Data!G:H,2,0)*((N671-M671+1)/30.4)),0),0)))))</f>
        <v>192.73026315789474</v>
      </c>
      <c r="AU671" s="62">
        <f t="shared" si="58"/>
        <v>101.35</v>
      </c>
      <c r="AV671" s="62">
        <f t="shared" si="59"/>
        <v>0</v>
      </c>
      <c r="AW671" s="47" t="str">
        <f>IFERROR(VLOOKUP(AS671,Data!M:S,2,0),"nee")</f>
        <v>ja</v>
      </c>
      <c r="AX671" s="63">
        <f>IF(facturen[[#This Row],[TNO gecertificeerd]]="nee",0,VLOOKUP(AS671,Data!M:S,3,0)*(AT671/1000))</f>
        <v>0</v>
      </c>
      <c r="AY671" s="63">
        <f>IF(facturen[[#This Row],[TNO gecertificeerd]]="nee",0,VLOOKUP(AS671,Data!M:S,4,0)*AT671)</f>
        <v>9.6365131578947381</v>
      </c>
      <c r="AZ671" s="63">
        <f>IF(facturen[[#This Row],[TNO gecertificeerd]]="nee",0,VLOOKUP(AS671,Data!M:S,5,0)*AT671)</f>
        <v>69.382894736842104</v>
      </c>
      <c r="BA671" s="63">
        <f>IF(facturen[[#This Row],[TNO gecertificeerd]]="nee",0,VLOOKUP(AS671,Data!M:S,6,0)*AT671)</f>
        <v>71.310197368421058</v>
      </c>
      <c r="BB671" s="63">
        <f>IF(facturen[[#This Row],[TNO gecertificeerd]]="nee",0,VLOOKUP(AS671,Data!M:S,7,0)*AT671)</f>
        <v>42.400657894736845</v>
      </c>
    </row>
    <row r="672" spans="1:54" x14ac:dyDescent="0.2">
      <c r="A672">
        <v>474431</v>
      </c>
      <c r="B672">
        <v>479587</v>
      </c>
      <c r="C672" t="s">
        <v>351</v>
      </c>
      <c r="D672" t="s">
        <v>257</v>
      </c>
      <c r="E672" t="s">
        <v>56</v>
      </c>
      <c r="F672">
        <v>1</v>
      </c>
      <c r="G672" t="s">
        <v>352</v>
      </c>
      <c r="H672" t="s">
        <v>353</v>
      </c>
      <c r="I672" t="s">
        <v>354</v>
      </c>
      <c r="J672" t="s">
        <v>59</v>
      </c>
      <c r="K672" t="s">
        <v>843</v>
      </c>
      <c r="L672" t="s">
        <v>345</v>
      </c>
      <c r="M672" s="57">
        <v>44317</v>
      </c>
      <c r="N672" s="57">
        <v>44347</v>
      </c>
      <c r="O672" t="s">
        <v>844</v>
      </c>
      <c r="P672">
        <v>1601010</v>
      </c>
      <c r="Q672" t="s">
        <v>465</v>
      </c>
      <c r="R672">
        <v>200301</v>
      </c>
      <c r="S672"/>
      <c r="T672" t="s">
        <v>467</v>
      </c>
      <c r="U672"/>
      <c r="V672" t="s">
        <v>94</v>
      </c>
      <c r="W672">
        <v>1</v>
      </c>
      <c r="X672" t="s">
        <v>625</v>
      </c>
      <c r="Y672" t="s">
        <v>626</v>
      </c>
      <c r="Z672" t="s">
        <v>627</v>
      </c>
      <c r="AA672" t="s">
        <v>68</v>
      </c>
      <c r="AB672" t="s">
        <v>69</v>
      </c>
      <c r="AC672" t="s">
        <v>70</v>
      </c>
      <c r="AD672">
        <v>10</v>
      </c>
      <c r="AE672" t="s">
        <v>628</v>
      </c>
      <c r="AF672">
        <v>101.35</v>
      </c>
      <c r="AG672">
        <v>101.35</v>
      </c>
      <c r="AH672">
        <v>1004493829</v>
      </c>
      <c r="AI672">
        <v>800100</v>
      </c>
      <c r="AJ672" t="s">
        <v>735</v>
      </c>
      <c r="AK672" t="s">
        <v>687</v>
      </c>
      <c r="AL672" t="s">
        <v>72</v>
      </c>
      <c r="AM672" t="s">
        <v>73</v>
      </c>
      <c r="AN672" s="1"/>
      <c r="AO672" s="59">
        <f t="shared" ref="AO672:AO683" si="60">MONTH(M672)</f>
        <v>5</v>
      </c>
      <c r="AP672" s="59" t="str">
        <f>VLOOKUP(AO672,Data!J:K,2,0)</f>
        <v>Mei</v>
      </c>
      <c r="AQ672" s="59">
        <f t="shared" si="56"/>
        <v>2</v>
      </c>
      <c r="AR672" s="60">
        <f t="shared" si="57"/>
        <v>2021</v>
      </c>
      <c r="AS672" s="60" t="str">
        <f>VLOOKUP(AD672,Data!D:E,2,0)</f>
        <v>Afval/Restafval</v>
      </c>
      <c r="AT672" s="61">
        <f>IF(X672="TON",IF(OR(LEFT(Z672,2)="TO",LEFT(Y672,2)="HA",Y672="TV ALG TON",Y672="AFVALBEL-TON",Y672="TANKW1-TON"),0,W672*1000),IF(OR(X672="KG",X672="LTR"),IF(OR(LEFT(Y672,2)="R ",LEFT(Y672,2)="HA",LEFT(Y672,2)="VK",LEFT(Z672,2)="TO"),0,W672),IF(X672="M3",VLOOKUP(Z672,Data!A:B,2,0)*W672,IF(AND(OR(X672="KEER",X672="STUK"),OR(LEFT(Y672,2)="LE",LEFT(Y672,2)="EL",LEFT(Y672,2)="LV")),VLOOKUP(Z672,Data!A:B,2,0)*W672,IF(X672="MAAND",IF(LEFT(Z672,2)="AB",IF(OR(LEFT(Y672,3)="AB ",LEFT(Y672,3)="ABW"),0,VLOOKUP(Z672,Data!A:B,2,0)*W672*VLOOKUP(AJ672,Data!G:H,2,0)*((N672-M672+1)/30.4)),0),0)))))</f>
        <v>199.15460526315789</v>
      </c>
      <c r="AU672" s="62">
        <f t="shared" si="58"/>
        <v>101.35</v>
      </c>
      <c r="AV672" s="62">
        <f t="shared" si="59"/>
        <v>0</v>
      </c>
      <c r="AW672" s="47" t="str">
        <f>IFERROR(VLOOKUP(AS672,Data!M:S,2,0),"nee")</f>
        <v>ja</v>
      </c>
      <c r="AX672" s="63">
        <f>IF(facturen[[#This Row],[TNO gecertificeerd]]="nee",0,VLOOKUP(AS672,Data!M:S,3,0)*(AT672/1000))</f>
        <v>0</v>
      </c>
      <c r="AY672" s="63">
        <f>IF(facturen[[#This Row],[TNO gecertificeerd]]="nee",0,VLOOKUP(AS672,Data!M:S,4,0)*AT672)</f>
        <v>9.9577302631578952</v>
      </c>
      <c r="AZ672" s="63">
        <f>IF(facturen[[#This Row],[TNO gecertificeerd]]="nee",0,VLOOKUP(AS672,Data!M:S,5,0)*AT672)</f>
        <v>71.69565789473684</v>
      </c>
      <c r="BA672" s="63">
        <f>IF(facturen[[#This Row],[TNO gecertificeerd]]="nee",0,VLOOKUP(AS672,Data!M:S,6,0)*AT672)</f>
        <v>73.687203947368417</v>
      </c>
      <c r="BB672" s="63">
        <f>IF(facturen[[#This Row],[TNO gecertificeerd]]="nee",0,VLOOKUP(AS672,Data!M:S,7,0)*AT672)</f>
        <v>43.814013157894735</v>
      </c>
    </row>
    <row r="673" spans="1:54" x14ac:dyDescent="0.2">
      <c r="A673">
        <v>474431</v>
      </c>
      <c r="B673">
        <v>479587</v>
      </c>
      <c r="C673" t="s">
        <v>351</v>
      </c>
      <c r="D673" t="s">
        <v>257</v>
      </c>
      <c r="E673" t="s">
        <v>56</v>
      </c>
      <c r="F673">
        <v>1</v>
      </c>
      <c r="G673" t="s">
        <v>352</v>
      </c>
      <c r="H673" t="s">
        <v>353</v>
      </c>
      <c r="I673" t="s">
        <v>354</v>
      </c>
      <c r="J673" t="s">
        <v>59</v>
      </c>
      <c r="K673" t="s">
        <v>843</v>
      </c>
      <c r="L673" t="s">
        <v>345</v>
      </c>
      <c r="M673" s="57">
        <v>44348</v>
      </c>
      <c r="N673" s="57">
        <v>44377</v>
      </c>
      <c r="O673" t="s">
        <v>844</v>
      </c>
      <c r="P673">
        <v>1601010</v>
      </c>
      <c r="Q673" t="s">
        <v>465</v>
      </c>
      <c r="R673">
        <v>200301</v>
      </c>
      <c r="S673"/>
      <c r="T673" t="s">
        <v>467</v>
      </c>
      <c r="U673"/>
      <c r="V673" t="s">
        <v>94</v>
      </c>
      <c r="W673">
        <v>1</v>
      </c>
      <c r="X673" t="s">
        <v>625</v>
      </c>
      <c r="Y673" t="s">
        <v>626</v>
      </c>
      <c r="Z673" t="s">
        <v>627</v>
      </c>
      <c r="AA673" t="s">
        <v>68</v>
      </c>
      <c r="AB673" t="s">
        <v>69</v>
      </c>
      <c r="AC673" t="s">
        <v>70</v>
      </c>
      <c r="AD673">
        <v>10</v>
      </c>
      <c r="AE673" t="s">
        <v>628</v>
      </c>
      <c r="AF673">
        <v>101.35</v>
      </c>
      <c r="AG673">
        <v>101.35</v>
      </c>
      <c r="AH673">
        <v>1004542502</v>
      </c>
      <c r="AI673">
        <v>800100</v>
      </c>
      <c r="AJ673" t="s">
        <v>735</v>
      </c>
      <c r="AK673" t="s">
        <v>688</v>
      </c>
      <c r="AL673" t="s">
        <v>72</v>
      </c>
      <c r="AM673" t="s">
        <v>73</v>
      </c>
      <c r="AN673" s="1"/>
      <c r="AO673" s="59">
        <f t="shared" si="60"/>
        <v>6</v>
      </c>
      <c r="AP673" s="59" t="str">
        <f>VLOOKUP(AO673,Data!J:K,2,0)</f>
        <v>Juni</v>
      </c>
      <c r="AQ673" s="59">
        <f t="shared" si="56"/>
        <v>2</v>
      </c>
      <c r="AR673" s="60">
        <f t="shared" si="57"/>
        <v>2021</v>
      </c>
      <c r="AS673" s="60" t="str">
        <f>VLOOKUP(AD673,Data!D:E,2,0)</f>
        <v>Afval/Restafval</v>
      </c>
      <c r="AT673" s="61">
        <f>IF(X673="TON",IF(OR(LEFT(Z673,2)="TO",LEFT(Y673,2)="HA",Y673="TV ALG TON",Y673="AFVALBEL-TON",Y673="TANKW1-TON"),0,W673*1000),IF(OR(X673="KG",X673="LTR"),IF(OR(LEFT(Y673,2)="R ",LEFT(Y673,2)="HA",LEFT(Y673,2)="VK",LEFT(Z673,2)="TO"),0,W673),IF(X673="M3",VLOOKUP(Z673,Data!A:B,2,0)*W673,IF(AND(OR(X673="KEER",X673="STUK"),OR(LEFT(Y673,2)="LE",LEFT(Y673,2)="EL",LEFT(Y673,2)="LV")),VLOOKUP(Z673,Data!A:B,2,0)*W673,IF(X673="MAAND",IF(LEFT(Z673,2)="AB",IF(OR(LEFT(Y673,3)="AB ",LEFT(Y673,3)="ABW"),0,VLOOKUP(Z673,Data!A:B,2,0)*W673*VLOOKUP(AJ673,Data!G:H,2,0)*((N673-M673+1)/30.4)),0),0)))))</f>
        <v>192.73026315789474</v>
      </c>
      <c r="AU673" s="62">
        <f t="shared" si="58"/>
        <v>101.35</v>
      </c>
      <c r="AV673" s="62">
        <f t="shared" si="59"/>
        <v>0</v>
      </c>
      <c r="AW673" s="47" t="str">
        <f>IFERROR(VLOOKUP(AS673,Data!M:S,2,0),"nee")</f>
        <v>ja</v>
      </c>
      <c r="AX673" s="63">
        <f>IF(facturen[[#This Row],[TNO gecertificeerd]]="nee",0,VLOOKUP(AS673,Data!M:S,3,0)*(AT673/1000))</f>
        <v>0</v>
      </c>
      <c r="AY673" s="63">
        <f>IF(facturen[[#This Row],[TNO gecertificeerd]]="nee",0,VLOOKUP(AS673,Data!M:S,4,0)*AT673)</f>
        <v>9.6365131578947381</v>
      </c>
      <c r="AZ673" s="63">
        <f>IF(facturen[[#This Row],[TNO gecertificeerd]]="nee",0,VLOOKUP(AS673,Data!M:S,5,0)*AT673)</f>
        <v>69.382894736842104</v>
      </c>
      <c r="BA673" s="63">
        <f>IF(facturen[[#This Row],[TNO gecertificeerd]]="nee",0,VLOOKUP(AS673,Data!M:S,6,0)*AT673)</f>
        <v>71.310197368421058</v>
      </c>
      <c r="BB673" s="63">
        <f>IF(facturen[[#This Row],[TNO gecertificeerd]]="nee",0,VLOOKUP(AS673,Data!M:S,7,0)*AT673)</f>
        <v>42.400657894736845</v>
      </c>
    </row>
    <row r="674" spans="1:54" x14ac:dyDescent="0.2">
      <c r="A674">
        <v>474431</v>
      </c>
      <c r="B674">
        <v>479587</v>
      </c>
      <c r="C674" t="s">
        <v>351</v>
      </c>
      <c r="D674" t="s">
        <v>257</v>
      </c>
      <c r="E674" t="s">
        <v>56</v>
      </c>
      <c r="F674">
        <v>1</v>
      </c>
      <c r="G674" t="s">
        <v>352</v>
      </c>
      <c r="H674" t="s">
        <v>353</v>
      </c>
      <c r="I674" t="s">
        <v>354</v>
      </c>
      <c r="J674" t="s">
        <v>59</v>
      </c>
      <c r="K674" t="s">
        <v>843</v>
      </c>
      <c r="L674" t="s">
        <v>345</v>
      </c>
      <c r="M674" s="57">
        <v>44378</v>
      </c>
      <c r="N674" s="57">
        <v>44408</v>
      </c>
      <c r="O674" t="s">
        <v>844</v>
      </c>
      <c r="P674">
        <v>1601010</v>
      </c>
      <c r="Q674" t="s">
        <v>465</v>
      </c>
      <c r="R674">
        <v>200301</v>
      </c>
      <c r="S674"/>
      <c r="T674" t="s">
        <v>467</v>
      </c>
      <c r="U674"/>
      <c r="V674" t="s">
        <v>94</v>
      </c>
      <c r="W674">
        <v>1</v>
      </c>
      <c r="X674" t="s">
        <v>625</v>
      </c>
      <c r="Y674" t="s">
        <v>626</v>
      </c>
      <c r="Z674" t="s">
        <v>627</v>
      </c>
      <c r="AA674" t="s">
        <v>68</v>
      </c>
      <c r="AB674" t="s">
        <v>69</v>
      </c>
      <c r="AC674" t="s">
        <v>70</v>
      </c>
      <c r="AD674">
        <v>10</v>
      </c>
      <c r="AE674" t="s">
        <v>628</v>
      </c>
      <c r="AF674">
        <v>101.35</v>
      </c>
      <c r="AG674">
        <v>101.35</v>
      </c>
      <c r="AH674">
        <v>1004659075</v>
      </c>
      <c r="AI674">
        <v>800100</v>
      </c>
      <c r="AJ674" t="s">
        <v>735</v>
      </c>
      <c r="AK674" t="s">
        <v>689</v>
      </c>
      <c r="AL674" t="s">
        <v>72</v>
      </c>
      <c r="AM674" t="s">
        <v>73</v>
      </c>
      <c r="AN674" s="1"/>
      <c r="AO674" s="59">
        <f t="shared" si="60"/>
        <v>7</v>
      </c>
      <c r="AP674" s="59" t="str">
        <f>VLOOKUP(AO674,Data!J:K,2,0)</f>
        <v>Juli</v>
      </c>
      <c r="AQ674" s="59">
        <f t="shared" si="56"/>
        <v>3</v>
      </c>
      <c r="AR674" s="60">
        <f t="shared" si="57"/>
        <v>2021</v>
      </c>
      <c r="AS674" s="60" t="str">
        <f>VLOOKUP(AD674,Data!D:E,2,0)</f>
        <v>Afval/Restafval</v>
      </c>
      <c r="AT674" s="61">
        <f>IF(X674="TON",IF(OR(LEFT(Z674,2)="TO",LEFT(Y674,2)="HA",Y674="TV ALG TON",Y674="AFVALBEL-TON",Y674="TANKW1-TON"),0,W674*1000),IF(OR(X674="KG",X674="LTR"),IF(OR(LEFT(Y674,2)="R ",LEFT(Y674,2)="HA",LEFT(Y674,2)="VK",LEFT(Z674,2)="TO"),0,W674),IF(X674="M3",VLOOKUP(Z674,Data!A:B,2,0)*W674,IF(AND(OR(X674="KEER",X674="STUK"),OR(LEFT(Y674,2)="LE",LEFT(Y674,2)="EL",LEFT(Y674,2)="LV")),VLOOKUP(Z674,Data!A:B,2,0)*W674,IF(X674="MAAND",IF(LEFT(Z674,2)="AB",IF(OR(LEFT(Y674,3)="AB ",LEFT(Y674,3)="ABW"),0,VLOOKUP(Z674,Data!A:B,2,0)*W674*VLOOKUP(AJ674,Data!G:H,2,0)*((N674-M674+1)/30.4)),0),0)))))</f>
        <v>199.15460526315789</v>
      </c>
      <c r="AU674" s="62">
        <f t="shared" si="58"/>
        <v>101.35</v>
      </c>
      <c r="AV674" s="62">
        <f t="shared" si="59"/>
        <v>0</v>
      </c>
      <c r="AW674" s="47" t="str">
        <f>IFERROR(VLOOKUP(AS674,Data!M:S,2,0),"nee")</f>
        <v>ja</v>
      </c>
      <c r="AX674" s="63">
        <f>IF(facturen[[#This Row],[TNO gecertificeerd]]="nee",0,VLOOKUP(AS674,Data!M:S,3,0)*(AT674/1000))</f>
        <v>0</v>
      </c>
      <c r="AY674" s="63">
        <f>IF(facturen[[#This Row],[TNO gecertificeerd]]="nee",0,VLOOKUP(AS674,Data!M:S,4,0)*AT674)</f>
        <v>9.9577302631578952</v>
      </c>
      <c r="AZ674" s="63">
        <f>IF(facturen[[#This Row],[TNO gecertificeerd]]="nee",0,VLOOKUP(AS674,Data!M:S,5,0)*AT674)</f>
        <v>71.69565789473684</v>
      </c>
      <c r="BA674" s="63">
        <f>IF(facturen[[#This Row],[TNO gecertificeerd]]="nee",0,VLOOKUP(AS674,Data!M:S,6,0)*AT674)</f>
        <v>73.687203947368417</v>
      </c>
      <c r="BB674" s="63">
        <f>IF(facturen[[#This Row],[TNO gecertificeerd]]="nee",0,VLOOKUP(AS674,Data!M:S,7,0)*AT674)</f>
        <v>43.814013157894735</v>
      </c>
    </row>
    <row r="675" spans="1:54" x14ac:dyDescent="0.2">
      <c r="A675">
        <v>474431</v>
      </c>
      <c r="B675">
        <v>479587</v>
      </c>
      <c r="C675" t="s">
        <v>351</v>
      </c>
      <c r="D675" t="s">
        <v>257</v>
      </c>
      <c r="E675" t="s">
        <v>56</v>
      </c>
      <c r="F675">
        <v>1</v>
      </c>
      <c r="G675" t="s">
        <v>352</v>
      </c>
      <c r="H675" t="s">
        <v>353</v>
      </c>
      <c r="I675" t="s">
        <v>354</v>
      </c>
      <c r="J675" t="s">
        <v>59</v>
      </c>
      <c r="K675" t="s">
        <v>843</v>
      </c>
      <c r="L675" t="s">
        <v>345</v>
      </c>
      <c r="M675" s="57">
        <v>44409</v>
      </c>
      <c r="N675" s="57">
        <v>44439</v>
      </c>
      <c r="O675" t="s">
        <v>844</v>
      </c>
      <c r="P675">
        <v>1601010</v>
      </c>
      <c r="Q675" t="s">
        <v>465</v>
      </c>
      <c r="R675">
        <v>200301</v>
      </c>
      <c r="S675"/>
      <c r="T675" t="s">
        <v>467</v>
      </c>
      <c r="U675"/>
      <c r="V675" t="s">
        <v>94</v>
      </c>
      <c r="W675">
        <v>1</v>
      </c>
      <c r="X675" t="s">
        <v>625</v>
      </c>
      <c r="Y675" t="s">
        <v>626</v>
      </c>
      <c r="Z675" t="s">
        <v>627</v>
      </c>
      <c r="AA675" t="s">
        <v>68</v>
      </c>
      <c r="AB675" t="s">
        <v>69</v>
      </c>
      <c r="AC675" t="s">
        <v>70</v>
      </c>
      <c r="AD675">
        <v>10</v>
      </c>
      <c r="AE675" t="s">
        <v>628</v>
      </c>
      <c r="AF675">
        <v>101.35</v>
      </c>
      <c r="AG675">
        <v>101.35</v>
      </c>
      <c r="AH675">
        <v>1004731850</v>
      </c>
      <c r="AI675">
        <v>800100</v>
      </c>
      <c r="AJ675" t="s">
        <v>735</v>
      </c>
      <c r="AK675" t="s">
        <v>690</v>
      </c>
      <c r="AL675" t="s">
        <v>72</v>
      </c>
      <c r="AM675" t="s">
        <v>73</v>
      </c>
      <c r="AN675" s="1"/>
      <c r="AO675" s="59">
        <f t="shared" si="60"/>
        <v>8</v>
      </c>
      <c r="AP675" s="59" t="str">
        <f>VLOOKUP(AO675,Data!J:K,2,0)</f>
        <v>Augustus</v>
      </c>
      <c r="AQ675" s="59">
        <f t="shared" si="56"/>
        <v>3</v>
      </c>
      <c r="AR675" s="60">
        <f t="shared" si="57"/>
        <v>2021</v>
      </c>
      <c r="AS675" s="60" t="str">
        <f>VLOOKUP(AD675,Data!D:E,2,0)</f>
        <v>Afval/Restafval</v>
      </c>
      <c r="AT675" s="61">
        <f>IF(X675="TON",IF(OR(LEFT(Z675,2)="TO",LEFT(Y675,2)="HA",Y675="TV ALG TON",Y675="AFVALBEL-TON",Y675="TANKW1-TON"),0,W675*1000),IF(OR(X675="KG",X675="LTR"),IF(OR(LEFT(Y675,2)="R ",LEFT(Y675,2)="HA",LEFT(Y675,2)="VK",LEFT(Z675,2)="TO"),0,W675),IF(X675="M3",VLOOKUP(Z675,Data!A:B,2,0)*W675,IF(AND(OR(X675="KEER",X675="STUK"),OR(LEFT(Y675,2)="LE",LEFT(Y675,2)="EL",LEFT(Y675,2)="LV")),VLOOKUP(Z675,Data!A:B,2,0)*W675,IF(X675="MAAND",IF(LEFT(Z675,2)="AB",IF(OR(LEFT(Y675,3)="AB ",LEFT(Y675,3)="ABW"),0,VLOOKUP(Z675,Data!A:B,2,0)*W675*VLOOKUP(AJ675,Data!G:H,2,0)*((N675-M675+1)/30.4)),0),0)))))</f>
        <v>199.15460526315789</v>
      </c>
      <c r="AU675" s="62">
        <f t="shared" si="58"/>
        <v>101.35</v>
      </c>
      <c r="AV675" s="62">
        <f t="shared" si="59"/>
        <v>0</v>
      </c>
      <c r="AW675" s="47" t="str">
        <f>IFERROR(VLOOKUP(AS675,Data!M:S,2,0),"nee")</f>
        <v>ja</v>
      </c>
      <c r="AX675" s="63">
        <f>IF(facturen[[#This Row],[TNO gecertificeerd]]="nee",0,VLOOKUP(AS675,Data!M:S,3,0)*(AT675/1000))</f>
        <v>0</v>
      </c>
      <c r="AY675" s="63">
        <f>IF(facturen[[#This Row],[TNO gecertificeerd]]="nee",0,VLOOKUP(AS675,Data!M:S,4,0)*AT675)</f>
        <v>9.9577302631578952</v>
      </c>
      <c r="AZ675" s="63">
        <f>IF(facturen[[#This Row],[TNO gecertificeerd]]="nee",0,VLOOKUP(AS675,Data!M:S,5,0)*AT675)</f>
        <v>71.69565789473684</v>
      </c>
      <c r="BA675" s="63">
        <f>IF(facturen[[#This Row],[TNO gecertificeerd]]="nee",0,VLOOKUP(AS675,Data!M:S,6,0)*AT675)</f>
        <v>73.687203947368417</v>
      </c>
      <c r="BB675" s="63">
        <f>IF(facturen[[#This Row],[TNO gecertificeerd]]="nee",0,VLOOKUP(AS675,Data!M:S,7,0)*AT675)</f>
        <v>43.814013157894735</v>
      </c>
    </row>
    <row r="676" spans="1:54" x14ac:dyDescent="0.2">
      <c r="A676">
        <v>474431</v>
      </c>
      <c r="B676">
        <v>479587</v>
      </c>
      <c r="C676" t="s">
        <v>351</v>
      </c>
      <c r="D676" t="s">
        <v>257</v>
      </c>
      <c r="E676" t="s">
        <v>56</v>
      </c>
      <c r="F676">
        <v>1</v>
      </c>
      <c r="G676" t="s">
        <v>352</v>
      </c>
      <c r="H676" t="s">
        <v>353</v>
      </c>
      <c r="I676" t="s">
        <v>354</v>
      </c>
      <c r="J676" t="s">
        <v>59</v>
      </c>
      <c r="K676" t="s">
        <v>843</v>
      </c>
      <c r="L676" t="s">
        <v>345</v>
      </c>
      <c r="M676" s="57">
        <v>44440</v>
      </c>
      <c r="N676" s="57">
        <v>44469</v>
      </c>
      <c r="O676" t="s">
        <v>844</v>
      </c>
      <c r="P676">
        <v>1601010</v>
      </c>
      <c r="Q676" t="s">
        <v>465</v>
      </c>
      <c r="R676">
        <v>200301</v>
      </c>
      <c r="S676"/>
      <c r="T676" t="s">
        <v>467</v>
      </c>
      <c r="U676"/>
      <c r="V676" t="s">
        <v>94</v>
      </c>
      <c r="W676">
        <v>1</v>
      </c>
      <c r="X676" t="s">
        <v>625</v>
      </c>
      <c r="Y676" t="s">
        <v>626</v>
      </c>
      <c r="Z676" t="s">
        <v>627</v>
      </c>
      <c r="AA676" t="s">
        <v>68</v>
      </c>
      <c r="AB676" t="s">
        <v>69</v>
      </c>
      <c r="AC676" t="s">
        <v>70</v>
      </c>
      <c r="AD676">
        <v>10</v>
      </c>
      <c r="AE676" t="s">
        <v>628</v>
      </c>
      <c r="AF676">
        <v>101.35</v>
      </c>
      <c r="AG676">
        <v>101.35</v>
      </c>
      <c r="AH676">
        <v>1004806489</v>
      </c>
      <c r="AI676">
        <v>800100</v>
      </c>
      <c r="AJ676" t="s">
        <v>735</v>
      </c>
      <c r="AK676" t="s">
        <v>691</v>
      </c>
      <c r="AL676" t="s">
        <v>72</v>
      </c>
      <c r="AM676" t="s">
        <v>73</v>
      </c>
      <c r="AN676" s="1"/>
      <c r="AO676" s="59">
        <f t="shared" si="60"/>
        <v>9</v>
      </c>
      <c r="AP676" s="59" t="str">
        <f>VLOOKUP(AO676,Data!J:K,2,0)</f>
        <v>September</v>
      </c>
      <c r="AQ676" s="59">
        <f t="shared" si="56"/>
        <v>3</v>
      </c>
      <c r="AR676" s="60">
        <f t="shared" si="57"/>
        <v>2021</v>
      </c>
      <c r="AS676" s="60" t="str">
        <f>VLOOKUP(AD676,Data!D:E,2,0)</f>
        <v>Afval/Restafval</v>
      </c>
      <c r="AT676" s="61">
        <f>IF(X676="TON",IF(OR(LEFT(Z676,2)="TO",LEFT(Y676,2)="HA",Y676="TV ALG TON",Y676="AFVALBEL-TON",Y676="TANKW1-TON"),0,W676*1000),IF(OR(X676="KG",X676="LTR"),IF(OR(LEFT(Y676,2)="R ",LEFT(Y676,2)="HA",LEFT(Y676,2)="VK",LEFT(Z676,2)="TO"),0,W676),IF(X676="M3",VLOOKUP(Z676,Data!A:B,2,0)*W676,IF(AND(OR(X676="KEER",X676="STUK"),OR(LEFT(Y676,2)="LE",LEFT(Y676,2)="EL",LEFT(Y676,2)="LV")),VLOOKUP(Z676,Data!A:B,2,0)*W676,IF(X676="MAAND",IF(LEFT(Z676,2)="AB",IF(OR(LEFT(Y676,3)="AB ",LEFT(Y676,3)="ABW"),0,VLOOKUP(Z676,Data!A:B,2,0)*W676*VLOOKUP(AJ676,Data!G:H,2,0)*((N676-M676+1)/30.4)),0),0)))))</f>
        <v>192.73026315789474</v>
      </c>
      <c r="AU676" s="62">
        <f t="shared" si="58"/>
        <v>101.35</v>
      </c>
      <c r="AV676" s="62">
        <f t="shared" si="59"/>
        <v>0</v>
      </c>
      <c r="AW676" s="47" t="str">
        <f>IFERROR(VLOOKUP(AS676,Data!M:S,2,0),"nee")</f>
        <v>ja</v>
      </c>
      <c r="AX676" s="63">
        <f>IF(facturen[[#This Row],[TNO gecertificeerd]]="nee",0,VLOOKUP(AS676,Data!M:S,3,0)*(AT676/1000))</f>
        <v>0</v>
      </c>
      <c r="AY676" s="63">
        <f>IF(facturen[[#This Row],[TNO gecertificeerd]]="nee",0,VLOOKUP(AS676,Data!M:S,4,0)*AT676)</f>
        <v>9.6365131578947381</v>
      </c>
      <c r="AZ676" s="63">
        <f>IF(facturen[[#This Row],[TNO gecertificeerd]]="nee",0,VLOOKUP(AS676,Data!M:S,5,0)*AT676)</f>
        <v>69.382894736842104</v>
      </c>
      <c r="BA676" s="63">
        <f>IF(facturen[[#This Row],[TNO gecertificeerd]]="nee",0,VLOOKUP(AS676,Data!M:S,6,0)*AT676)</f>
        <v>71.310197368421058</v>
      </c>
      <c r="BB676" s="63">
        <f>IF(facturen[[#This Row],[TNO gecertificeerd]]="nee",0,VLOOKUP(AS676,Data!M:S,7,0)*AT676)</f>
        <v>42.400657894736845</v>
      </c>
    </row>
    <row r="677" spans="1:54" x14ac:dyDescent="0.2">
      <c r="A677">
        <v>474431</v>
      </c>
      <c r="B677">
        <v>479587</v>
      </c>
      <c r="C677" t="s">
        <v>351</v>
      </c>
      <c r="D677" t="s">
        <v>257</v>
      </c>
      <c r="E677" t="s">
        <v>56</v>
      </c>
      <c r="F677">
        <v>1</v>
      </c>
      <c r="G677" t="s">
        <v>352</v>
      </c>
      <c r="H677" t="s">
        <v>353</v>
      </c>
      <c r="I677" t="s">
        <v>354</v>
      </c>
      <c r="J677" t="s">
        <v>59</v>
      </c>
      <c r="K677" t="s">
        <v>843</v>
      </c>
      <c r="L677" t="s">
        <v>345</v>
      </c>
      <c r="M677" s="57">
        <v>44470</v>
      </c>
      <c r="N677" s="57">
        <v>44486</v>
      </c>
      <c r="O677" t="s">
        <v>844</v>
      </c>
      <c r="P677">
        <v>1601010</v>
      </c>
      <c r="Q677" t="s">
        <v>465</v>
      </c>
      <c r="R677">
        <v>200301</v>
      </c>
      <c r="S677"/>
      <c r="T677" t="s">
        <v>467</v>
      </c>
      <c r="U677"/>
      <c r="V677" t="s">
        <v>94</v>
      </c>
      <c r="W677">
        <v>1</v>
      </c>
      <c r="X677" t="s">
        <v>625</v>
      </c>
      <c r="Y677" t="s">
        <v>626</v>
      </c>
      <c r="Z677" t="s">
        <v>627</v>
      </c>
      <c r="AA677" t="s">
        <v>68</v>
      </c>
      <c r="AB677" t="s">
        <v>69</v>
      </c>
      <c r="AC677" t="s">
        <v>70</v>
      </c>
      <c r="AD677">
        <v>10</v>
      </c>
      <c r="AE677" t="s">
        <v>628</v>
      </c>
      <c r="AF677">
        <v>55.58</v>
      </c>
      <c r="AG677">
        <v>55.58</v>
      </c>
      <c r="AH677">
        <v>1004921702</v>
      </c>
      <c r="AI677">
        <v>800100</v>
      </c>
      <c r="AJ677" t="s">
        <v>735</v>
      </c>
      <c r="AK677" t="s">
        <v>692</v>
      </c>
      <c r="AL677" t="s">
        <v>72</v>
      </c>
      <c r="AM677" t="s">
        <v>73</v>
      </c>
      <c r="AN677" s="1"/>
      <c r="AO677" s="59">
        <f t="shared" si="60"/>
        <v>10</v>
      </c>
      <c r="AP677" s="59" t="str">
        <f>VLOOKUP(AO677,Data!J:K,2,0)</f>
        <v>Oktober</v>
      </c>
      <c r="AQ677" s="59">
        <f t="shared" si="56"/>
        <v>4</v>
      </c>
      <c r="AR677" s="60">
        <f t="shared" si="57"/>
        <v>2021</v>
      </c>
      <c r="AS677" s="60" t="str">
        <f>VLOOKUP(AD677,Data!D:E,2,0)</f>
        <v>Afval/Restafval</v>
      </c>
      <c r="AT677" s="61">
        <f>IF(X677="TON",IF(OR(LEFT(Z677,2)="TO",LEFT(Y677,2)="HA",Y677="TV ALG TON",Y677="AFVALBEL-TON",Y677="TANKW1-TON"),0,W677*1000),IF(OR(X677="KG",X677="LTR"),IF(OR(LEFT(Y677,2)="R ",LEFT(Y677,2)="HA",LEFT(Y677,2)="VK",LEFT(Z677,2)="TO"),0,W677),IF(X677="M3",VLOOKUP(Z677,Data!A:B,2,0)*W677,IF(AND(OR(X677="KEER",X677="STUK"),OR(LEFT(Y677,2)="LE",LEFT(Y677,2)="EL",LEFT(Y677,2)="LV")),VLOOKUP(Z677,Data!A:B,2,0)*W677,IF(X677="MAAND",IF(LEFT(Z677,2)="AB",IF(OR(LEFT(Y677,3)="AB ",LEFT(Y677,3)="ABW"),0,VLOOKUP(Z677,Data!A:B,2,0)*W677*VLOOKUP(AJ677,Data!G:H,2,0)*((N677-M677+1)/30.4)),0),0)))))</f>
        <v>109.21381578947368</v>
      </c>
      <c r="AU677" s="62">
        <f t="shared" si="58"/>
        <v>55.58</v>
      </c>
      <c r="AV677" s="62">
        <f t="shared" si="59"/>
        <v>0</v>
      </c>
      <c r="AW677" s="47" t="str">
        <f>IFERROR(VLOOKUP(AS677,Data!M:S,2,0),"nee")</f>
        <v>ja</v>
      </c>
      <c r="AX677" s="63">
        <f>IF(facturen[[#This Row],[TNO gecertificeerd]]="nee",0,VLOOKUP(AS677,Data!M:S,3,0)*(AT677/1000))</f>
        <v>0</v>
      </c>
      <c r="AY677" s="63">
        <f>IF(facturen[[#This Row],[TNO gecertificeerd]]="nee",0,VLOOKUP(AS677,Data!M:S,4,0)*AT677)</f>
        <v>5.4606907894736842</v>
      </c>
      <c r="AZ677" s="63">
        <f>IF(facturen[[#This Row],[TNO gecertificeerd]]="nee",0,VLOOKUP(AS677,Data!M:S,5,0)*AT677)</f>
        <v>39.316973684210524</v>
      </c>
      <c r="BA677" s="63">
        <f>IF(facturen[[#This Row],[TNO gecertificeerd]]="nee",0,VLOOKUP(AS677,Data!M:S,6,0)*AT677)</f>
        <v>40.409111842105261</v>
      </c>
      <c r="BB677" s="63">
        <f>IF(facturen[[#This Row],[TNO gecertificeerd]]="nee",0,VLOOKUP(AS677,Data!M:S,7,0)*AT677)</f>
        <v>24.027039473684212</v>
      </c>
    </row>
    <row r="678" spans="1:54" x14ac:dyDescent="0.2">
      <c r="A678">
        <v>474431</v>
      </c>
      <c r="B678">
        <v>474487</v>
      </c>
      <c r="C678" t="s">
        <v>156</v>
      </c>
      <c r="D678" t="s">
        <v>257</v>
      </c>
      <c r="E678" t="s">
        <v>56</v>
      </c>
      <c r="F678">
        <v>2</v>
      </c>
      <c r="G678" t="s">
        <v>489</v>
      </c>
      <c r="H678" t="s">
        <v>367</v>
      </c>
      <c r="I678" t="s">
        <v>368</v>
      </c>
      <c r="J678" t="s">
        <v>59</v>
      </c>
      <c r="K678" t="s">
        <v>845</v>
      </c>
      <c r="L678" t="s">
        <v>846</v>
      </c>
      <c r="M678" s="57">
        <v>44397</v>
      </c>
      <c r="N678" s="57">
        <v>44408</v>
      </c>
      <c r="O678"/>
      <c r="P678">
        <v>752100</v>
      </c>
      <c r="Q678" t="s">
        <v>847</v>
      </c>
      <c r="R678">
        <v>200101</v>
      </c>
      <c r="S678"/>
      <c r="T678">
        <v>930020002177</v>
      </c>
      <c r="U678"/>
      <c r="V678" t="s">
        <v>476</v>
      </c>
      <c r="W678">
        <v>1</v>
      </c>
      <c r="X678" t="s">
        <v>625</v>
      </c>
      <c r="Y678" t="s">
        <v>848</v>
      </c>
      <c r="Z678" t="s">
        <v>849</v>
      </c>
      <c r="AA678" t="s">
        <v>68</v>
      </c>
      <c r="AB678" t="s">
        <v>69</v>
      </c>
      <c r="AC678" t="s">
        <v>70</v>
      </c>
      <c r="AD678">
        <v>32</v>
      </c>
      <c r="AE678" t="s">
        <v>850</v>
      </c>
      <c r="AF678">
        <v>41.56</v>
      </c>
      <c r="AG678">
        <v>41.56</v>
      </c>
      <c r="AH678">
        <v>1004659076</v>
      </c>
      <c r="AI678">
        <v>800300</v>
      </c>
      <c r="AJ678" t="s">
        <v>629</v>
      </c>
      <c r="AK678" t="s">
        <v>851</v>
      </c>
      <c r="AL678" t="s">
        <v>72</v>
      </c>
      <c r="AM678" t="s">
        <v>73</v>
      </c>
      <c r="AN678" s="1"/>
      <c r="AO678" s="59">
        <f t="shared" si="60"/>
        <v>7</v>
      </c>
      <c r="AP678" s="59" t="str">
        <f>VLOOKUP(AO678,Data!J:K,2,0)</f>
        <v>Juli</v>
      </c>
      <c r="AQ678" s="59">
        <f t="shared" si="56"/>
        <v>3</v>
      </c>
      <c r="AR678" s="60">
        <f t="shared" si="57"/>
        <v>2021</v>
      </c>
      <c r="AS678" s="60" t="str">
        <f>VLOOKUP(AD678,Data!D:E,2,0)</f>
        <v>kartonnen bekers</v>
      </c>
      <c r="AT678" s="61">
        <f>IF(X678="TON",IF(OR(LEFT(Z678,2)="TO",LEFT(Y678,2)="HA",Y678="TV ALG TON",Y678="AFVALBEL-TON",Y678="TANKW1-TON"),0,W678*1000),IF(OR(X678="KG",X678="LTR"),IF(OR(LEFT(Y678,2)="R ",LEFT(Y678,2)="HA",LEFT(Y678,2)="VK",LEFT(Z678,2)="TO"),0,W678),IF(X678="M3",VLOOKUP(Z678,Data!A:B,2,0)*W678,IF(AND(OR(X678="KEER",X678="STUK"),OR(LEFT(Y678,2)="LE",LEFT(Y678,2)="EL",LEFT(Y678,2)="LV")),VLOOKUP(Z678,Data!A:B,2,0)*W678,IF(X678="MAAND",IF(LEFT(Z678,2)="AB",IF(OR(LEFT(Y678,3)="AB ",LEFT(Y678,3)="ABW"),0,VLOOKUP(Z678,Data!A:B,2,0)*W678*VLOOKUP(AJ678,Data!G:H,2,0)*((N678-M678+1)/30.4)),0),0)))))</f>
        <v>41.210526315789473</v>
      </c>
      <c r="AU678" s="62">
        <f t="shared" si="58"/>
        <v>41.56</v>
      </c>
      <c r="AV678" s="62">
        <f t="shared" si="59"/>
        <v>0</v>
      </c>
      <c r="AW678" s="47" t="str">
        <f>IFERROR(VLOOKUP(AS678,Data!M:S,2,0),"nee")</f>
        <v>nee</v>
      </c>
      <c r="AX678" s="63">
        <f>IF(facturen[[#This Row],[TNO gecertificeerd]]="nee",0,VLOOKUP(AS678,Data!M:S,3,0)*(AT678/1000))</f>
        <v>0</v>
      </c>
      <c r="AY678" s="63">
        <f>IF(facturen[[#This Row],[TNO gecertificeerd]]="nee",0,VLOOKUP(AS678,Data!M:S,4,0)*AT678)</f>
        <v>0</v>
      </c>
      <c r="AZ678" s="63">
        <f>IF(facturen[[#This Row],[TNO gecertificeerd]]="nee",0,VLOOKUP(AS678,Data!M:S,5,0)*AT678)</f>
        <v>0</v>
      </c>
      <c r="BA678" s="63">
        <f>IF(facturen[[#This Row],[TNO gecertificeerd]]="nee",0,VLOOKUP(AS678,Data!M:S,6,0)*AT678)</f>
        <v>0</v>
      </c>
      <c r="BB678" s="63">
        <f>IF(facturen[[#This Row],[TNO gecertificeerd]]="nee",0,VLOOKUP(AS678,Data!M:S,7,0)*AT678)</f>
        <v>0</v>
      </c>
    </row>
    <row r="679" spans="1:54" x14ac:dyDescent="0.2">
      <c r="A679">
        <v>474431</v>
      </c>
      <c r="B679">
        <v>474487</v>
      </c>
      <c r="C679" t="s">
        <v>156</v>
      </c>
      <c r="D679" t="s">
        <v>257</v>
      </c>
      <c r="E679" t="s">
        <v>56</v>
      </c>
      <c r="F679">
        <v>2</v>
      </c>
      <c r="G679" t="s">
        <v>489</v>
      </c>
      <c r="H679" t="s">
        <v>367</v>
      </c>
      <c r="I679" t="s">
        <v>368</v>
      </c>
      <c r="J679" t="s">
        <v>59</v>
      </c>
      <c r="K679" t="s">
        <v>845</v>
      </c>
      <c r="L679" t="s">
        <v>846</v>
      </c>
      <c r="M679" s="57">
        <v>44409</v>
      </c>
      <c r="N679" s="57">
        <v>44439</v>
      </c>
      <c r="O679"/>
      <c r="P679">
        <v>752100</v>
      </c>
      <c r="Q679" t="s">
        <v>847</v>
      </c>
      <c r="R679">
        <v>200101</v>
      </c>
      <c r="S679"/>
      <c r="T679">
        <v>930020002177</v>
      </c>
      <c r="U679"/>
      <c r="V679" t="s">
        <v>476</v>
      </c>
      <c r="W679">
        <v>1</v>
      </c>
      <c r="X679" t="s">
        <v>625</v>
      </c>
      <c r="Y679" t="s">
        <v>848</v>
      </c>
      <c r="Z679" t="s">
        <v>849</v>
      </c>
      <c r="AA679" t="s">
        <v>68</v>
      </c>
      <c r="AB679" t="s">
        <v>69</v>
      </c>
      <c r="AC679" t="s">
        <v>70</v>
      </c>
      <c r="AD679">
        <v>32</v>
      </c>
      <c r="AE679" t="s">
        <v>850</v>
      </c>
      <c r="AF679">
        <v>107.35</v>
      </c>
      <c r="AG679">
        <v>107.35</v>
      </c>
      <c r="AH679">
        <v>1004731851</v>
      </c>
      <c r="AI679">
        <v>800300</v>
      </c>
      <c r="AJ679" t="s">
        <v>629</v>
      </c>
      <c r="AK679" t="s">
        <v>852</v>
      </c>
      <c r="AL679" t="s">
        <v>72</v>
      </c>
      <c r="AM679" t="s">
        <v>73</v>
      </c>
      <c r="AN679" s="1"/>
      <c r="AO679" s="59">
        <f t="shared" si="60"/>
        <v>8</v>
      </c>
      <c r="AP679" s="59" t="str">
        <f>VLOOKUP(AO679,Data!J:K,2,0)</f>
        <v>Augustus</v>
      </c>
      <c r="AQ679" s="59">
        <f t="shared" si="56"/>
        <v>3</v>
      </c>
      <c r="AR679" s="60">
        <f t="shared" si="57"/>
        <v>2021</v>
      </c>
      <c r="AS679" s="60" t="str">
        <f>VLOOKUP(AD679,Data!D:E,2,0)</f>
        <v>kartonnen bekers</v>
      </c>
      <c r="AT679" s="61">
        <f>IF(X679="TON",IF(OR(LEFT(Z679,2)="TO",LEFT(Y679,2)="HA",Y679="TV ALG TON",Y679="AFVALBEL-TON",Y679="TANKW1-TON"),0,W679*1000),IF(OR(X679="KG",X679="LTR"),IF(OR(LEFT(Y679,2)="R ",LEFT(Y679,2)="HA",LEFT(Y679,2)="VK",LEFT(Z679,2)="TO"),0,W679),IF(X679="M3",VLOOKUP(Z679,Data!A:B,2,0)*W679,IF(AND(OR(X679="KEER",X679="STUK"),OR(LEFT(Y679,2)="LE",LEFT(Y679,2)="EL",LEFT(Y679,2)="LV")),VLOOKUP(Z679,Data!A:B,2,0)*W679,IF(X679="MAAND",IF(LEFT(Z679,2)="AB",IF(OR(LEFT(Y679,3)="AB ",LEFT(Y679,3)="ABW"),0,VLOOKUP(Z679,Data!A:B,2,0)*W679*VLOOKUP(AJ679,Data!G:H,2,0)*((N679-M679+1)/30.4)),0),0)))))</f>
        <v>106.46052631578948</v>
      </c>
      <c r="AU679" s="62">
        <f t="shared" si="58"/>
        <v>107.35</v>
      </c>
      <c r="AV679" s="62">
        <f t="shared" si="59"/>
        <v>0</v>
      </c>
      <c r="AW679" s="47" t="str">
        <f>IFERROR(VLOOKUP(AS679,Data!M:S,2,0),"nee")</f>
        <v>nee</v>
      </c>
      <c r="AX679" s="63">
        <f>IF(facturen[[#This Row],[TNO gecertificeerd]]="nee",0,VLOOKUP(AS679,Data!M:S,3,0)*(AT679/1000))</f>
        <v>0</v>
      </c>
      <c r="AY679" s="63">
        <f>IF(facturen[[#This Row],[TNO gecertificeerd]]="nee",0,VLOOKUP(AS679,Data!M:S,4,0)*AT679)</f>
        <v>0</v>
      </c>
      <c r="AZ679" s="63">
        <f>IF(facturen[[#This Row],[TNO gecertificeerd]]="nee",0,VLOOKUP(AS679,Data!M:S,5,0)*AT679)</f>
        <v>0</v>
      </c>
      <c r="BA679" s="63">
        <f>IF(facturen[[#This Row],[TNO gecertificeerd]]="nee",0,VLOOKUP(AS679,Data!M:S,6,0)*AT679)</f>
        <v>0</v>
      </c>
      <c r="BB679" s="63">
        <f>IF(facturen[[#This Row],[TNO gecertificeerd]]="nee",0,VLOOKUP(AS679,Data!M:S,7,0)*AT679)</f>
        <v>0</v>
      </c>
    </row>
    <row r="680" spans="1:54" x14ac:dyDescent="0.2">
      <c r="A680">
        <v>474431</v>
      </c>
      <c r="B680">
        <v>474487</v>
      </c>
      <c r="C680" t="s">
        <v>156</v>
      </c>
      <c r="D680" t="s">
        <v>257</v>
      </c>
      <c r="E680" t="s">
        <v>56</v>
      </c>
      <c r="F680">
        <v>2</v>
      </c>
      <c r="G680" t="s">
        <v>489</v>
      </c>
      <c r="H680" t="s">
        <v>367</v>
      </c>
      <c r="I680" t="s">
        <v>368</v>
      </c>
      <c r="J680" t="s">
        <v>59</v>
      </c>
      <c r="K680" t="s">
        <v>845</v>
      </c>
      <c r="L680" t="s">
        <v>846</v>
      </c>
      <c r="M680" s="57">
        <v>44440</v>
      </c>
      <c r="N680" s="57">
        <v>44469</v>
      </c>
      <c r="O680"/>
      <c r="P680">
        <v>752100</v>
      </c>
      <c r="Q680" t="s">
        <v>847</v>
      </c>
      <c r="R680">
        <v>200101</v>
      </c>
      <c r="S680"/>
      <c r="T680">
        <v>930020002177</v>
      </c>
      <c r="U680"/>
      <c r="V680" t="s">
        <v>476</v>
      </c>
      <c r="W680">
        <v>1</v>
      </c>
      <c r="X680" t="s">
        <v>625</v>
      </c>
      <c r="Y680" t="s">
        <v>848</v>
      </c>
      <c r="Z680" t="s">
        <v>849</v>
      </c>
      <c r="AA680" t="s">
        <v>68</v>
      </c>
      <c r="AB680" t="s">
        <v>69</v>
      </c>
      <c r="AC680" t="s">
        <v>70</v>
      </c>
      <c r="AD680">
        <v>32</v>
      </c>
      <c r="AE680" t="s">
        <v>850</v>
      </c>
      <c r="AF680">
        <v>107.35</v>
      </c>
      <c r="AG680">
        <v>107.35</v>
      </c>
      <c r="AH680">
        <v>1004806491</v>
      </c>
      <c r="AI680">
        <v>800300</v>
      </c>
      <c r="AJ680" t="s">
        <v>629</v>
      </c>
      <c r="AK680" t="s">
        <v>853</v>
      </c>
      <c r="AL680" t="s">
        <v>72</v>
      </c>
      <c r="AM680" t="s">
        <v>73</v>
      </c>
      <c r="AN680" s="1"/>
      <c r="AO680" s="59">
        <f t="shared" si="60"/>
        <v>9</v>
      </c>
      <c r="AP680" s="59" t="str">
        <f>VLOOKUP(AO680,Data!J:K,2,0)</f>
        <v>September</v>
      </c>
      <c r="AQ680" s="59">
        <f t="shared" si="56"/>
        <v>3</v>
      </c>
      <c r="AR680" s="60">
        <f t="shared" si="57"/>
        <v>2021</v>
      </c>
      <c r="AS680" s="60" t="str">
        <f>VLOOKUP(AD680,Data!D:E,2,0)</f>
        <v>kartonnen bekers</v>
      </c>
      <c r="AT680" s="61">
        <f>IF(X680="TON",IF(OR(LEFT(Z680,2)="TO",LEFT(Y680,2)="HA",Y680="TV ALG TON",Y680="AFVALBEL-TON",Y680="TANKW1-TON"),0,W680*1000),IF(OR(X680="KG",X680="LTR"),IF(OR(LEFT(Y680,2)="R ",LEFT(Y680,2)="HA",LEFT(Y680,2)="VK",LEFT(Z680,2)="TO"),0,W680),IF(X680="M3",VLOOKUP(Z680,Data!A:B,2,0)*W680,IF(AND(OR(X680="KEER",X680="STUK"),OR(LEFT(Y680,2)="LE",LEFT(Y680,2)="EL",LEFT(Y680,2)="LV")),VLOOKUP(Z680,Data!A:B,2,0)*W680,IF(X680="MAAND",IF(LEFT(Z680,2)="AB",IF(OR(LEFT(Y680,3)="AB ",LEFT(Y680,3)="ABW"),0,VLOOKUP(Z680,Data!A:B,2,0)*W680*VLOOKUP(AJ680,Data!G:H,2,0)*((N680-M680+1)/30.4)),0),0)))))</f>
        <v>103.02631578947368</v>
      </c>
      <c r="AU680" s="62">
        <f t="shared" si="58"/>
        <v>107.35</v>
      </c>
      <c r="AV680" s="62">
        <f t="shared" si="59"/>
        <v>0</v>
      </c>
      <c r="AW680" s="47" t="str">
        <f>IFERROR(VLOOKUP(AS680,Data!M:S,2,0),"nee")</f>
        <v>nee</v>
      </c>
      <c r="AX680" s="63">
        <f>IF(facturen[[#This Row],[TNO gecertificeerd]]="nee",0,VLOOKUP(AS680,Data!M:S,3,0)*(AT680/1000))</f>
        <v>0</v>
      </c>
      <c r="AY680" s="63">
        <f>IF(facturen[[#This Row],[TNO gecertificeerd]]="nee",0,VLOOKUP(AS680,Data!M:S,4,0)*AT680)</f>
        <v>0</v>
      </c>
      <c r="AZ680" s="63">
        <f>IF(facturen[[#This Row],[TNO gecertificeerd]]="nee",0,VLOOKUP(AS680,Data!M:S,5,0)*AT680)</f>
        <v>0</v>
      </c>
      <c r="BA680" s="63">
        <f>IF(facturen[[#This Row],[TNO gecertificeerd]]="nee",0,VLOOKUP(AS680,Data!M:S,6,0)*AT680)</f>
        <v>0</v>
      </c>
      <c r="BB680" s="63">
        <f>IF(facturen[[#This Row],[TNO gecertificeerd]]="nee",0,VLOOKUP(AS680,Data!M:S,7,0)*AT680)</f>
        <v>0</v>
      </c>
    </row>
    <row r="681" spans="1:54" x14ac:dyDescent="0.2">
      <c r="A681">
        <v>474431</v>
      </c>
      <c r="B681">
        <v>474487</v>
      </c>
      <c r="C681" t="s">
        <v>156</v>
      </c>
      <c r="D681" t="s">
        <v>257</v>
      </c>
      <c r="E681" t="s">
        <v>56</v>
      </c>
      <c r="F681">
        <v>2</v>
      </c>
      <c r="G681" t="s">
        <v>489</v>
      </c>
      <c r="H681" t="s">
        <v>367</v>
      </c>
      <c r="I681" t="s">
        <v>368</v>
      </c>
      <c r="J681" t="s">
        <v>59</v>
      </c>
      <c r="K681" t="s">
        <v>845</v>
      </c>
      <c r="L681" t="s">
        <v>846</v>
      </c>
      <c r="M681" s="57">
        <v>44470</v>
      </c>
      <c r="N681" s="57">
        <v>44500</v>
      </c>
      <c r="O681"/>
      <c r="P681">
        <v>752100</v>
      </c>
      <c r="Q681" t="s">
        <v>847</v>
      </c>
      <c r="R681">
        <v>200101</v>
      </c>
      <c r="S681"/>
      <c r="T681">
        <v>930020002177</v>
      </c>
      <c r="U681"/>
      <c r="V681" t="s">
        <v>476</v>
      </c>
      <c r="W681">
        <v>1</v>
      </c>
      <c r="X681" t="s">
        <v>625</v>
      </c>
      <c r="Y681" t="s">
        <v>848</v>
      </c>
      <c r="Z681" t="s">
        <v>849</v>
      </c>
      <c r="AA681" t="s">
        <v>68</v>
      </c>
      <c r="AB681" t="s">
        <v>69</v>
      </c>
      <c r="AC681" t="s">
        <v>70</v>
      </c>
      <c r="AD681">
        <v>32</v>
      </c>
      <c r="AE681" t="s">
        <v>850</v>
      </c>
      <c r="AF681">
        <v>107.35</v>
      </c>
      <c r="AG681">
        <v>107.35</v>
      </c>
      <c r="AH681">
        <v>1004921704</v>
      </c>
      <c r="AI681">
        <v>800300</v>
      </c>
      <c r="AJ681" t="s">
        <v>629</v>
      </c>
      <c r="AK681" t="s">
        <v>854</v>
      </c>
      <c r="AL681" t="s">
        <v>72</v>
      </c>
      <c r="AM681" t="s">
        <v>73</v>
      </c>
      <c r="AN681" s="1"/>
      <c r="AO681" s="59">
        <f t="shared" si="60"/>
        <v>10</v>
      </c>
      <c r="AP681" s="59" t="str">
        <f>VLOOKUP(AO681,Data!J:K,2,0)</f>
        <v>Oktober</v>
      </c>
      <c r="AQ681" s="59">
        <f t="shared" si="56"/>
        <v>4</v>
      </c>
      <c r="AR681" s="60">
        <f t="shared" si="57"/>
        <v>2021</v>
      </c>
      <c r="AS681" s="60" t="str">
        <f>VLOOKUP(AD681,Data!D:E,2,0)</f>
        <v>kartonnen bekers</v>
      </c>
      <c r="AT681" s="61">
        <f>IF(X681="TON",IF(OR(LEFT(Z681,2)="TO",LEFT(Y681,2)="HA",Y681="TV ALG TON",Y681="AFVALBEL-TON",Y681="TANKW1-TON"),0,W681*1000),IF(OR(X681="KG",X681="LTR"),IF(OR(LEFT(Y681,2)="R ",LEFT(Y681,2)="HA",LEFT(Y681,2)="VK",LEFT(Z681,2)="TO"),0,W681),IF(X681="M3",VLOOKUP(Z681,Data!A:B,2,0)*W681,IF(AND(OR(X681="KEER",X681="STUK"),OR(LEFT(Y681,2)="LE",LEFT(Y681,2)="EL",LEFT(Y681,2)="LV")),VLOOKUP(Z681,Data!A:B,2,0)*W681,IF(X681="MAAND",IF(LEFT(Z681,2)="AB",IF(OR(LEFT(Y681,3)="AB ",LEFT(Y681,3)="ABW"),0,VLOOKUP(Z681,Data!A:B,2,0)*W681*VLOOKUP(AJ681,Data!G:H,2,0)*((N681-M681+1)/30.4)),0),0)))))</f>
        <v>106.46052631578948</v>
      </c>
      <c r="AU681" s="62">
        <f t="shared" si="58"/>
        <v>107.35</v>
      </c>
      <c r="AV681" s="62">
        <f t="shared" si="59"/>
        <v>0</v>
      </c>
      <c r="AW681" s="47" t="str">
        <f>IFERROR(VLOOKUP(AS681,Data!M:S,2,0),"nee")</f>
        <v>nee</v>
      </c>
      <c r="AX681" s="63">
        <f>IF(facturen[[#This Row],[TNO gecertificeerd]]="nee",0,VLOOKUP(AS681,Data!M:S,3,0)*(AT681/1000))</f>
        <v>0</v>
      </c>
      <c r="AY681" s="63">
        <f>IF(facturen[[#This Row],[TNO gecertificeerd]]="nee",0,VLOOKUP(AS681,Data!M:S,4,0)*AT681)</f>
        <v>0</v>
      </c>
      <c r="AZ681" s="63">
        <f>IF(facturen[[#This Row],[TNO gecertificeerd]]="nee",0,VLOOKUP(AS681,Data!M:S,5,0)*AT681)</f>
        <v>0</v>
      </c>
      <c r="BA681" s="63">
        <f>IF(facturen[[#This Row],[TNO gecertificeerd]]="nee",0,VLOOKUP(AS681,Data!M:S,6,0)*AT681)</f>
        <v>0</v>
      </c>
      <c r="BB681" s="63">
        <f>IF(facturen[[#This Row],[TNO gecertificeerd]]="nee",0,VLOOKUP(AS681,Data!M:S,7,0)*AT681)</f>
        <v>0</v>
      </c>
    </row>
    <row r="682" spans="1:54" x14ac:dyDescent="0.2">
      <c r="A682">
        <v>474431</v>
      </c>
      <c r="B682">
        <v>474487</v>
      </c>
      <c r="C682" t="s">
        <v>156</v>
      </c>
      <c r="D682" t="s">
        <v>257</v>
      </c>
      <c r="E682" t="s">
        <v>56</v>
      </c>
      <c r="F682">
        <v>2</v>
      </c>
      <c r="G682" t="s">
        <v>489</v>
      </c>
      <c r="H682" t="s">
        <v>367</v>
      </c>
      <c r="I682" t="s">
        <v>368</v>
      </c>
      <c r="J682" t="s">
        <v>59</v>
      </c>
      <c r="K682" t="s">
        <v>845</v>
      </c>
      <c r="L682" t="s">
        <v>846</v>
      </c>
      <c r="M682" s="57">
        <v>44501</v>
      </c>
      <c r="N682" s="57">
        <v>44530</v>
      </c>
      <c r="O682"/>
      <c r="P682">
        <v>752100</v>
      </c>
      <c r="Q682" t="s">
        <v>847</v>
      </c>
      <c r="R682">
        <v>200101</v>
      </c>
      <c r="S682"/>
      <c r="T682">
        <v>930020002177</v>
      </c>
      <c r="U682"/>
      <c r="V682" t="s">
        <v>476</v>
      </c>
      <c r="W682">
        <v>1</v>
      </c>
      <c r="X682" t="s">
        <v>625</v>
      </c>
      <c r="Y682" t="s">
        <v>848</v>
      </c>
      <c r="Z682" t="s">
        <v>849</v>
      </c>
      <c r="AA682" t="s">
        <v>68</v>
      </c>
      <c r="AB682" t="s">
        <v>69</v>
      </c>
      <c r="AC682" t="s">
        <v>70</v>
      </c>
      <c r="AD682">
        <v>32</v>
      </c>
      <c r="AE682" t="s">
        <v>850</v>
      </c>
      <c r="AF682">
        <v>107.35</v>
      </c>
      <c r="AG682">
        <v>107.35</v>
      </c>
      <c r="AH682">
        <v>1005004564</v>
      </c>
      <c r="AI682">
        <v>800300</v>
      </c>
      <c r="AJ682" t="s">
        <v>629</v>
      </c>
      <c r="AK682" t="s">
        <v>855</v>
      </c>
      <c r="AL682" t="s">
        <v>72</v>
      </c>
      <c r="AM682" t="s">
        <v>73</v>
      </c>
      <c r="AN682" s="1"/>
      <c r="AO682" s="59">
        <f t="shared" si="60"/>
        <v>11</v>
      </c>
      <c r="AP682" s="59" t="str">
        <f>VLOOKUP(AO682,Data!J:K,2,0)</f>
        <v>November</v>
      </c>
      <c r="AQ682" s="59">
        <f t="shared" si="56"/>
        <v>4</v>
      </c>
      <c r="AR682" s="60">
        <f t="shared" si="57"/>
        <v>2021</v>
      </c>
      <c r="AS682" s="60" t="str">
        <f>VLOOKUP(AD682,Data!D:E,2,0)</f>
        <v>kartonnen bekers</v>
      </c>
      <c r="AT682" s="61">
        <f>IF(X682="TON",IF(OR(LEFT(Z682,2)="TO",LEFT(Y682,2)="HA",Y682="TV ALG TON",Y682="AFVALBEL-TON",Y682="TANKW1-TON"),0,W682*1000),IF(OR(X682="KG",X682="LTR"),IF(OR(LEFT(Y682,2)="R ",LEFT(Y682,2)="HA",LEFT(Y682,2)="VK",LEFT(Z682,2)="TO"),0,W682),IF(X682="M3",VLOOKUP(Z682,Data!A:B,2,0)*W682,IF(AND(OR(X682="KEER",X682="STUK"),OR(LEFT(Y682,2)="LE",LEFT(Y682,2)="EL",LEFT(Y682,2)="LV")),VLOOKUP(Z682,Data!A:B,2,0)*W682,IF(X682="MAAND",IF(LEFT(Z682,2)="AB",IF(OR(LEFT(Y682,3)="AB ",LEFT(Y682,3)="ABW"),0,VLOOKUP(Z682,Data!A:B,2,0)*W682*VLOOKUP(AJ682,Data!G:H,2,0)*((N682-M682+1)/30.4)),0),0)))))</f>
        <v>103.02631578947368</v>
      </c>
      <c r="AU682" s="62">
        <f t="shared" si="58"/>
        <v>107.35</v>
      </c>
      <c r="AV682" s="62">
        <f t="shared" si="59"/>
        <v>0</v>
      </c>
      <c r="AW682" s="47" t="str">
        <f>IFERROR(VLOOKUP(AS682,Data!M:S,2,0),"nee")</f>
        <v>nee</v>
      </c>
      <c r="AX682" s="63">
        <f>IF(facturen[[#This Row],[TNO gecertificeerd]]="nee",0,VLOOKUP(AS682,Data!M:S,3,0)*(AT682/1000))</f>
        <v>0</v>
      </c>
      <c r="AY682" s="63">
        <f>IF(facturen[[#This Row],[TNO gecertificeerd]]="nee",0,VLOOKUP(AS682,Data!M:S,4,0)*AT682)</f>
        <v>0</v>
      </c>
      <c r="AZ682" s="63">
        <f>IF(facturen[[#This Row],[TNO gecertificeerd]]="nee",0,VLOOKUP(AS682,Data!M:S,5,0)*AT682)</f>
        <v>0</v>
      </c>
      <c r="BA682" s="63">
        <f>IF(facturen[[#This Row],[TNO gecertificeerd]]="nee",0,VLOOKUP(AS682,Data!M:S,6,0)*AT682)</f>
        <v>0</v>
      </c>
      <c r="BB682" s="63">
        <f>IF(facturen[[#This Row],[TNO gecertificeerd]]="nee",0,VLOOKUP(AS682,Data!M:S,7,0)*AT682)</f>
        <v>0</v>
      </c>
    </row>
    <row r="683" spans="1:54" x14ac:dyDescent="0.2">
      <c r="A683">
        <v>474431</v>
      </c>
      <c r="B683">
        <v>474487</v>
      </c>
      <c r="C683" t="s">
        <v>156</v>
      </c>
      <c r="D683" t="s">
        <v>257</v>
      </c>
      <c r="E683" t="s">
        <v>56</v>
      </c>
      <c r="F683">
        <v>2</v>
      </c>
      <c r="G683" t="s">
        <v>489</v>
      </c>
      <c r="H683" t="s">
        <v>367</v>
      </c>
      <c r="I683" t="s">
        <v>368</v>
      </c>
      <c r="J683" t="s">
        <v>59</v>
      </c>
      <c r="K683" t="s">
        <v>845</v>
      </c>
      <c r="L683" t="s">
        <v>846</v>
      </c>
      <c r="M683" s="57">
        <v>44531</v>
      </c>
      <c r="N683" s="57">
        <v>44561</v>
      </c>
      <c r="O683"/>
      <c r="P683">
        <v>752100</v>
      </c>
      <c r="Q683" t="s">
        <v>847</v>
      </c>
      <c r="R683">
        <v>200101</v>
      </c>
      <c r="S683"/>
      <c r="T683">
        <v>930020002177</v>
      </c>
      <c r="U683"/>
      <c r="V683" t="s">
        <v>476</v>
      </c>
      <c r="W683">
        <v>1</v>
      </c>
      <c r="X683" t="s">
        <v>625</v>
      </c>
      <c r="Y683" t="s">
        <v>848</v>
      </c>
      <c r="Z683" t="s">
        <v>849</v>
      </c>
      <c r="AA683" t="s">
        <v>68</v>
      </c>
      <c r="AB683" t="s">
        <v>69</v>
      </c>
      <c r="AC683" t="s">
        <v>70</v>
      </c>
      <c r="AD683">
        <v>32</v>
      </c>
      <c r="AE683" t="s">
        <v>850</v>
      </c>
      <c r="AF683">
        <v>107.35</v>
      </c>
      <c r="AG683">
        <v>107.35</v>
      </c>
      <c r="AH683">
        <v>1005092395</v>
      </c>
      <c r="AI683">
        <v>800300</v>
      </c>
      <c r="AJ683" t="s">
        <v>629</v>
      </c>
      <c r="AK683" t="s">
        <v>856</v>
      </c>
      <c r="AL683" t="s">
        <v>72</v>
      </c>
      <c r="AM683" t="s">
        <v>73</v>
      </c>
      <c r="AN683" s="1"/>
      <c r="AO683" s="59">
        <f t="shared" si="60"/>
        <v>12</v>
      </c>
      <c r="AP683" s="59" t="str">
        <f>VLOOKUP(AO683,Data!J:K,2,0)</f>
        <v>December</v>
      </c>
      <c r="AQ683" s="59">
        <f t="shared" si="56"/>
        <v>4</v>
      </c>
      <c r="AR683" s="60">
        <f t="shared" si="57"/>
        <v>2021</v>
      </c>
      <c r="AS683" s="60" t="str">
        <f>VLOOKUP(AD683,Data!D:E,2,0)</f>
        <v>kartonnen bekers</v>
      </c>
      <c r="AT683" s="61">
        <f>IF(X683="TON",IF(OR(LEFT(Z683,2)="TO",LEFT(Y683,2)="HA",Y683="TV ALG TON",Y683="AFVALBEL-TON",Y683="TANKW1-TON"),0,W683*1000),IF(OR(X683="KG",X683="LTR"),IF(OR(LEFT(Y683,2)="R ",LEFT(Y683,2)="HA",LEFT(Y683,2)="VK",LEFT(Z683,2)="TO"),0,W683),IF(X683="M3",VLOOKUP(Z683,Data!A:B,2,0)*W683,IF(AND(OR(X683="KEER",X683="STUK"),OR(LEFT(Y683,2)="LE",LEFT(Y683,2)="EL",LEFT(Y683,2)="LV")),VLOOKUP(Z683,Data!A:B,2,0)*W683,IF(X683="MAAND",IF(LEFT(Z683,2)="AB",IF(OR(LEFT(Y683,3)="AB ",LEFT(Y683,3)="ABW"),0,VLOOKUP(Z683,Data!A:B,2,0)*W683*VLOOKUP(AJ683,Data!G:H,2,0)*((N683-M683+1)/30.4)),0),0)))))</f>
        <v>106.46052631578948</v>
      </c>
      <c r="AU683" s="62">
        <f t="shared" si="58"/>
        <v>107.35</v>
      </c>
      <c r="AV683" s="62">
        <f t="shared" si="59"/>
        <v>0</v>
      </c>
      <c r="AW683" s="47" t="str">
        <f>IFERROR(VLOOKUP(AS683,Data!M:S,2,0),"nee")</f>
        <v>nee</v>
      </c>
      <c r="AX683" s="63">
        <f>IF(facturen[[#This Row],[TNO gecertificeerd]]="nee",0,VLOOKUP(AS683,Data!M:S,3,0)*(AT683/1000))</f>
        <v>0</v>
      </c>
      <c r="AY683" s="63">
        <f>IF(facturen[[#This Row],[TNO gecertificeerd]]="nee",0,VLOOKUP(AS683,Data!M:S,4,0)*AT683)</f>
        <v>0</v>
      </c>
      <c r="AZ683" s="63">
        <f>IF(facturen[[#This Row],[TNO gecertificeerd]]="nee",0,VLOOKUP(AS683,Data!M:S,5,0)*AT683)</f>
        <v>0</v>
      </c>
      <c r="BA683" s="63">
        <f>IF(facturen[[#This Row],[TNO gecertificeerd]]="nee",0,VLOOKUP(AS683,Data!M:S,6,0)*AT683)</f>
        <v>0</v>
      </c>
      <c r="BB683" s="63">
        <f>IF(facturen[[#This Row],[TNO gecertificeerd]]="nee",0,VLOOKUP(AS683,Data!M:S,7,0)*AT683)</f>
        <v>0</v>
      </c>
    </row>
    <row r="684" spans="1:54" x14ac:dyDescent="0.2">
      <c r="A684">
        <v>474431</v>
      </c>
      <c r="B684">
        <v>474494</v>
      </c>
      <c r="C684" t="s">
        <v>176</v>
      </c>
      <c r="D684" t="s">
        <v>194</v>
      </c>
      <c r="E684" t="s">
        <v>195</v>
      </c>
      <c r="F684">
        <v>1</v>
      </c>
      <c r="G684" t="s">
        <v>176</v>
      </c>
      <c r="H684" t="s">
        <v>177</v>
      </c>
      <c r="I684" t="s">
        <v>178</v>
      </c>
      <c r="J684" t="s">
        <v>59</v>
      </c>
      <c r="K684" t="s">
        <v>584</v>
      </c>
      <c r="L684" t="s">
        <v>295</v>
      </c>
      <c r="M684" s="57">
        <v>44452</v>
      </c>
      <c r="N684" s="57">
        <v>44469</v>
      </c>
      <c r="O684"/>
      <c r="P684"/>
      <c r="Q684"/>
      <c r="R684"/>
      <c r="S684"/>
      <c r="T684"/>
      <c r="U684"/>
      <c r="V684" t="s">
        <v>297</v>
      </c>
      <c r="W684">
        <v>1</v>
      </c>
      <c r="X684" t="s">
        <v>625</v>
      </c>
      <c r="Y684" t="s">
        <v>840</v>
      </c>
      <c r="Z684" t="s">
        <v>841</v>
      </c>
      <c r="AA684" t="s">
        <v>68</v>
      </c>
      <c r="AB684" t="s">
        <v>69</v>
      </c>
      <c r="AC684" t="s">
        <v>70</v>
      </c>
      <c r="AD684">
        <v>100</v>
      </c>
      <c r="AE684" t="s">
        <v>842</v>
      </c>
      <c r="AF684">
        <v>0</v>
      </c>
      <c r="AG684">
        <v>0</v>
      </c>
      <c r="AH684">
        <v>1004806489</v>
      </c>
      <c r="AI684">
        <v>800010</v>
      </c>
      <c r="AJ684"/>
      <c r="AK684"/>
      <c r="AL684" t="s">
        <v>72</v>
      </c>
      <c r="AM684" t="s">
        <v>73</v>
      </c>
      <c r="AN684" s="1"/>
      <c r="AO684" s="59">
        <f t="shared" ref="AO684:AO692" si="61">MONTH(M684)</f>
        <v>9</v>
      </c>
      <c r="AP684" s="59" t="str">
        <f>VLOOKUP(AO684,Data!J:K,2,0)</f>
        <v>September</v>
      </c>
      <c r="AQ684" s="59">
        <f t="shared" si="56"/>
        <v>3</v>
      </c>
      <c r="AR684" s="60">
        <f t="shared" si="57"/>
        <v>2021</v>
      </c>
      <c r="AS684" s="60" t="str">
        <f>VLOOKUP(AD684,Data!D:E,2,0)</f>
        <v>Vetten</v>
      </c>
      <c r="AT684" s="61">
        <f>IF(X684="TON",IF(OR(LEFT(Z684,2)="TO",LEFT(Y684,2)="HA",Y684="TV ALG TON",Y684="AFVALBEL-TON",Y684="TANKW1-TON"),0,W684*1000),IF(OR(X684="KG",X684="LTR"),IF(OR(LEFT(Y684,2)="R ",LEFT(Y684,2)="HA",LEFT(Y684,2)="VK",LEFT(Z684,2)="TO"),0,W684),IF(X684="M3",VLOOKUP(Z684,Data!A:B,2,0)*W684,IF(AND(OR(X684="KEER",X684="STUK"),OR(LEFT(Y684,2)="LE",LEFT(Y684,2)="EL",LEFT(Y684,2)="LV")),VLOOKUP(Z684,Data!A:B,2,0)*W684,IF(X684="MAAND",IF(LEFT(Z684,2)="AB",IF(OR(LEFT(Y684,3)="AB ",LEFT(Y684,3)="ABW"),0,VLOOKUP(Z684,Data!A:B,2,0)*W684*VLOOKUP(AJ684,Data!G:H,2,0)*((N684-M684+1)/30.4)),0),0)))))</f>
        <v>0</v>
      </c>
      <c r="AU684" s="62">
        <f t="shared" si="58"/>
        <v>0</v>
      </c>
      <c r="AV684" s="62">
        <f t="shared" si="59"/>
        <v>0</v>
      </c>
      <c r="AW684" s="47" t="str">
        <f>IFERROR(VLOOKUP(AS684,Data!M:S,2,0),"nee")</f>
        <v>ja</v>
      </c>
      <c r="AX684" s="63">
        <f>IF(facturen[[#This Row],[TNO gecertificeerd]]="nee",0,VLOOKUP(AS684,Data!M:S,3,0)*(AT684/1000))</f>
        <v>0</v>
      </c>
      <c r="AY684" s="63">
        <f>IF(facturen[[#This Row],[TNO gecertificeerd]]="nee",0,VLOOKUP(AS684,Data!M:S,4,0)*AT684)</f>
        <v>0</v>
      </c>
      <c r="AZ684" s="63">
        <f>IF(facturen[[#This Row],[TNO gecertificeerd]]="nee",0,VLOOKUP(AS684,Data!M:S,5,0)*AT684)</f>
        <v>0</v>
      </c>
      <c r="BA684" s="63">
        <f>IF(facturen[[#This Row],[TNO gecertificeerd]]="nee",0,VLOOKUP(AS684,Data!M:S,6,0)*AT684)</f>
        <v>0</v>
      </c>
      <c r="BB684" s="63">
        <f>IF(facturen[[#This Row],[TNO gecertificeerd]]="nee",0,VLOOKUP(AS684,Data!M:S,7,0)*AT684)</f>
        <v>0</v>
      </c>
    </row>
    <row r="685" spans="1:54" x14ac:dyDescent="0.2">
      <c r="A685">
        <v>474431</v>
      </c>
      <c r="B685">
        <v>474494</v>
      </c>
      <c r="C685" t="s">
        <v>176</v>
      </c>
      <c r="D685" t="s">
        <v>194</v>
      </c>
      <c r="E685" t="s">
        <v>195</v>
      </c>
      <c r="F685">
        <v>1</v>
      </c>
      <c r="G685" t="s">
        <v>176</v>
      </c>
      <c r="H685" t="s">
        <v>177</v>
      </c>
      <c r="I685" t="s">
        <v>178</v>
      </c>
      <c r="J685" t="s">
        <v>59</v>
      </c>
      <c r="K685" t="s">
        <v>584</v>
      </c>
      <c r="L685" t="s">
        <v>295</v>
      </c>
      <c r="M685" s="57">
        <v>44470</v>
      </c>
      <c r="N685" s="57">
        <v>44500</v>
      </c>
      <c r="O685"/>
      <c r="P685"/>
      <c r="Q685"/>
      <c r="R685"/>
      <c r="S685"/>
      <c r="T685"/>
      <c r="U685"/>
      <c r="V685" t="s">
        <v>297</v>
      </c>
      <c r="W685">
        <v>1</v>
      </c>
      <c r="X685" t="s">
        <v>625</v>
      </c>
      <c r="Y685" t="s">
        <v>840</v>
      </c>
      <c r="Z685" t="s">
        <v>841</v>
      </c>
      <c r="AA685" t="s">
        <v>68</v>
      </c>
      <c r="AB685" t="s">
        <v>69</v>
      </c>
      <c r="AC685" t="s">
        <v>70</v>
      </c>
      <c r="AD685">
        <v>100</v>
      </c>
      <c r="AE685" t="s">
        <v>842</v>
      </c>
      <c r="AF685">
        <v>0</v>
      </c>
      <c r="AG685">
        <v>0</v>
      </c>
      <c r="AH685">
        <v>1004921702</v>
      </c>
      <c r="AI685">
        <v>800010</v>
      </c>
      <c r="AJ685"/>
      <c r="AK685"/>
      <c r="AL685" t="s">
        <v>72</v>
      </c>
      <c r="AM685" t="s">
        <v>73</v>
      </c>
      <c r="AN685" s="1"/>
      <c r="AO685" s="59">
        <f t="shared" si="61"/>
        <v>10</v>
      </c>
      <c r="AP685" s="59" t="str">
        <f>VLOOKUP(AO685,Data!J:K,2,0)</f>
        <v>Oktober</v>
      </c>
      <c r="AQ685" s="59">
        <f t="shared" si="56"/>
        <v>4</v>
      </c>
      <c r="AR685" s="60">
        <f t="shared" si="57"/>
        <v>2021</v>
      </c>
      <c r="AS685" s="60" t="str">
        <f>VLOOKUP(AD685,Data!D:E,2,0)</f>
        <v>Vetten</v>
      </c>
      <c r="AT685" s="61">
        <f>IF(X685="TON",IF(OR(LEFT(Z685,2)="TO",LEFT(Y685,2)="HA",Y685="TV ALG TON",Y685="AFVALBEL-TON",Y685="TANKW1-TON"),0,W685*1000),IF(OR(X685="KG",X685="LTR"),IF(OR(LEFT(Y685,2)="R ",LEFT(Y685,2)="HA",LEFT(Y685,2)="VK",LEFT(Z685,2)="TO"),0,W685),IF(X685="M3",VLOOKUP(Z685,Data!A:B,2,0)*W685,IF(AND(OR(X685="KEER",X685="STUK"),OR(LEFT(Y685,2)="LE",LEFT(Y685,2)="EL",LEFT(Y685,2)="LV")),VLOOKUP(Z685,Data!A:B,2,0)*W685,IF(X685="MAAND",IF(LEFT(Z685,2)="AB",IF(OR(LEFT(Y685,3)="AB ",LEFT(Y685,3)="ABW"),0,VLOOKUP(Z685,Data!A:B,2,0)*W685*VLOOKUP(AJ685,Data!G:H,2,0)*((N685-M685+1)/30.4)),0),0)))))</f>
        <v>0</v>
      </c>
      <c r="AU685" s="62">
        <f t="shared" si="58"/>
        <v>0</v>
      </c>
      <c r="AV685" s="62">
        <f t="shared" si="59"/>
        <v>0</v>
      </c>
      <c r="AW685" s="47" t="str">
        <f>IFERROR(VLOOKUP(AS685,Data!M:S,2,0),"nee")</f>
        <v>ja</v>
      </c>
      <c r="AX685" s="63">
        <f>IF(facturen[[#This Row],[TNO gecertificeerd]]="nee",0,VLOOKUP(AS685,Data!M:S,3,0)*(AT685/1000))</f>
        <v>0</v>
      </c>
      <c r="AY685" s="63">
        <f>IF(facturen[[#This Row],[TNO gecertificeerd]]="nee",0,VLOOKUP(AS685,Data!M:S,4,0)*AT685)</f>
        <v>0</v>
      </c>
      <c r="AZ685" s="63">
        <f>IF(facturen[[#This Row],[TNO gecertificeerd]]="nee",0,VLOOKUP(AS685,Data!M:S,5,0)*AT685)</f>
        <v>0</v>
      </c>
      <c r="BA685" s="63">
        <f>IF(facturen[[#This Row],[TNO gecertificeerd]]="nee",0,VLOOKUP(AS685,Data!M:S,6,0)*AT685)</f>
        <v>0</v>
      </c>
      <c r="BB685" s="63">
        <f>IF(facturen[[#This Row],[TNO gecertificeerd]]="nee",0,VLOOKUP(AS685,Data!M:S,7,0)*AT685)</f>
        <v>0</v>
      </c>
    </row>
    <row r="686" spans="1:54" x14ac:dyDescent="0.2">
      <c r="A686">
        <v>474431</v>
      </c>
      <c r="B686">
        <v>474494</v>
      </c>
      <c r="C686" t="s">
        <v>176</v>
      </c>
      <c r="D686" t="s">
        <v>194</v>
      </c>
      <c r="E686" t="s">
        <v>195</v>
      </c>
      <c r="F686">
        <v>1</v>
      </c>
      <c r="G686" t="s">
        <v>176</v>
      </c>
      <c r="H686" t="s">
        <v>177</v>
      </c>
      <c r="I686" t="s">
        <v>178</v>
      </c>
      <c r="J686" t="s">
        <v>59</v>
      </c>
      <c r="K686" t="s">
        <v>584</v>
      </c>
      <c r="L686" t="s">
        <v>295</v>
      </c>
      <c r="M686" s="57">
        <v>44501</v>
      </c>
      <c r="N686" s="57">
        <v>44530</v>
      </c>
      <c r="O686"/>
      <c r="P686"/>
      <c r="Q686"/>
      <c r="R686"/>
      <c r="S686"/>
      <c r="T686"/>
      <c r="U686"/>
      <c r="V686" t="s">
        <v>297</v>
      </c>
      <c r="W686">
        <v>1</v>
      </c>
      <c r="X686" t="s">
        <v>625</v>
      </c>
      <c r="Y686" t="s">
        <v>840</v>
      </c>
      <c r="Z686" t="s">
        <v>841</v>
      </c>
      <c r="AA686" t="s">
        <v>68</v>
      </c>
      <c r="AB686" t="s">
        <v>69</v>
      </c>
      <c r="AC686" t="s">
        <v>70</v>
      </c>
      <c r="AD686">
        <v>100</v>
      </c>
      <c r="AE686" t="s">
        <v>842</v>
      </c>
      <c r="AF686">
        <v>0</v>
      </c>
      <c r="AG686">
        <v>0</v>
      </c>
      <c r="AH686">
        <v>1005004563</v>
      </c>
      <c r="AI686">
        <v>800010</v>
      </c>
      <c r="AJ686"/>
      <c r="AK686"/>
      <c r="AL686" t="s">
        <v>72</v>
      </c>
      <c r="AM686" t="s">
        <v>73</v>
      </c>
      <c r="AN686" s="1"/>
      <c r="AO686" s="59">
        <f t="shared" si="61"/>
        <v>11</v>
      </c>
      <c r="AP686" s="59" t="str">
        <f>VLOOKUP(AO686,Data!J:K,2,0)</f>
        <v>November</v>
      </c>
      <c r="AQ686" s="59">
        <f t="shared" si="56"/>
        <v>4</v>
      </c>
      <c r="AR686" s="60">
        <f t="shared" si="57"/>
        <v>2021</v>
      </c>
      <c r="AS686" s="60" t="str">
        <f>VLOOKUP(AD686,Data!D:E,2,0)</f>
        <v>Vetten</v>
      </c>
      <c r="AT686" s="61">
        <f>IF(X686="TON",IF(OR(LEFT(Z686,2)="TO",LEFT(Y686,2)="HA",Y686="TV ALG TON",Y686="AFVALBEL-TON",Y686="TANKW1-TON"),0,W686*1000),IF(OR(X686="KG",X686="LTR"),IF(OR(LEFT(Y686,2)="R ",LEFT(Y686,2)="HA",LEFT(Y686,2)="VK",LEFT(Z686,2)="TO"),0,W686),IF(X686="M3",VLOOKUP(Z686,Data!A:B,2,0)*W686,IF(AND(OR(X686="KEER",X686="STUK"),OR(LEFT(Y686,2)="LE",LEFT(Y686,2)="EL",LEFT(Y686,2)="LV")),VLOOKUP(Z686,Data!A:B,2,0)*W686,IF(X686="MAAND",IF(LEFT(Z686,2)="AB",IF(OR(LEFT(Y686,3)="AB ",LEFT(Y686,3)="ABW"),0,VLOOKUP(Z686,Data!A:B,2,0)*W686*VLOOKUP(AJ686,Data!G:H,2,0)*((N686-M686+1)/30.4)),0),0)))))</f>
        <v>0</v>
      </c>
      <c r="AU686" s="62">
        <f t="shared" si="58"/>
        <v>0</v>
      </c>
      <c r="AV686" s="62">
        <f t="shared" si="59"/>
        <v>0</v>
      </c>
      <c r="AW686" s="47" t="str">
        <f>IFERROR(VLOOKUP(AS686,Data!M:S,2,0),"nee")</f>
        <v>ja</v>
      </c>
      <c r="AX686" s="63">
        <f>IF(facturen[[#This Row],[TNO gecertificeerd]]="nee",0,VLOOKUP(AS686,Data!M:S,3,0)*(AT686/1000))</f>
        <v>0</v>
      </c>
      <c r="AY686" s="63">
        <f>IF(facturen[[#This Row],[TNO gecertificeerd]]="nee",0,VLOOKUP(AS686,Data!M:S,4,0)*AT686)</f>
        <v>0</v>
      </c>
      <c r="AZ686" s="63">
        <f>IF(facturen[[#This Row],[TNO gecertificeerd]]="nee",0,VLOOKUP(AS686,Data!M:S,5,0)*AT686)</f>
        <v>0</v>
      </c>
      <c r="BA686" s="63">
        <f>IF(facturen[[#This Row],[TNO gecertificeerd]]="nee",0,VLOOKUP(AS686,Data!M:S,6,0)*AT686)</f>
        <v>0</v>
      </c>
      <c r="BB686" s="63">
        <f>IF(facturen[[#This Row],[TNO gecertificeerd]]="nee",0,VLOOKUP(AS686,Data!M:S,7,0)*AT686)</f>
        <v>0</v>
      </c>
    </row>
    <row r="687" spans="1:54" x14ac:dyDescent="0.2">
      <c r="A687">
        <v>474431</v>
      </c>
      <c r="B687">
        <v>474494</v>
      </c>
      <c r="C687" t="s">
        <v>176</v>
      </c>
      <c r="D687" t="s">
        <v>194</v>
      </c>
      <c r="E687" t="s">
        <v>195</v>
      </c>
      <c r="F687">
        <v>1</v>
      </c>
      <c r="G687" t="s">
        <v>176</v>
      </c>
      <c r="H687" t="s">
        <v>177</v>
      </c>
      <c r="I687" t="s">
        <v>178</v>
      </c>
      <c r="J687" t="s">
        <v>59</v>
      </c>
      <c r="K687" t="s">
        <v>584</v>
      </c>
      <c r="L687" t="s">
        <v>295</v>
      </c>
      <c r="M687" s="57">
        <v>44531</v>
      </c>
      <c r="N687" s="57">
        <v>44561</v>
      </c>
      <c r="O687"/>
      <c r="P687"/>
      <c r="Q687"/>
      <c r="R687"/>
      <c r="S687"/>
      <c r="T687"/>
      <c r="U687"/>
      <c r="V687" t="s">
        <v>297</v>
      </c>
      <c r="W687">
        <v>1</v>
      </c>
      <c r="X687" t="s">
        <v>625</v>
      </c>
      <c r="Y687" t="s">
        <v>840</v>
      </c>
      <c r="Z687" t="s">
        <v>841</v>
      </c>
      <c r="AA687" t="s">
        <v>68</v>
      </c>
      <c r="AB687" t="s">
        <v>69</v>
      </c>
      <c r="AC687" t="s">
        <v>70</v>
      </c>
      <c r="AD687">
        <v>100</v>
      </c>
      <c r="AE687" t="s">
        <v>842</v>
      </c>
      <c r="AF687">
        <v>0</v>
      </c>
      <c r="AG687">
        <v>0</v>
      </c>
      <c r="AH687">
        <v>1005092394</v>
      </c>
      <c r="AI687">
        <v>800010</v>
      </c>
      <c r="AJ687"/>
      <c r="AK687"/>
      <c r="AL687" t="s">
        <v>72</v>
      </c>
      <c r="AM687" t="s">
        <v>73</v>
      </c>
      <c r="AN687" s="1"/>
      <c r="AO687" s="59">
        <f t="shared" si="61"/>
        <v>12</v>
      </c>
      <c r="AP687" s="59" t="str">
        <f>VLOOKUP(AO687,Data!J:K,2,0)</f>
        <v>December</v>
      </c>
      <c r="AQ687" s="59">
        <f t="shared" si="56"/>
        <v>4</v>
      </c>
      <c r="AR687" s="60">
        <f t="shared" si="57"/>
        <v>2021</v>
      </c>
      <c r="AS687" s="60" t="str">
        <f>VLOOKUP(AD687,Data!D:E,2,0)</f>
        <v>Vetten</v>
      </c>
      <c r="AT687" s="61">
        <f>IF(X687="TON",IF(OR(LEFT(Z687,2)="TO",LEFT(Y687,2)="HA",Y687="TV ALG TON",Y687="AFVALBEL-TON",Y687="TANKW1-TON"),0,W687*1000),IF(OR(X687="KG",X687="LTR"),IF(OR(LEFT(Y687,2)="R ",LEFT(Y687,2)="HA",LEFT(Y687,2)="VK",LEFT(Z687,2)="TO"),0,W687),IF(X687="M3",VLOOKUP(Z687,Data!A:B,2,0)*W687,IF(AND(OR(X687="KEER",X687="STUK"),OR(LEFT(Y687,2)="LE",LEFT(Y687,2)="EL",LEFT(Y687,2)="LV")),VLOOKUP(Z687,Data!A:B,2,0)*W687,IF(X687="MAAND",IF(LEFT(Z687,2)="AB",IF(OR(LEFT(Y687,3)="AB ",LEFT(Y687,3)="ABW"),0,VLOOKUP(Z687,Data!A:B,2,0)*W687*VLOOKUP(AJ687,Data!G:H,2,0)*((N687-M687+1)/30.4)),0),0)))))</f>
        <v>0</v>
      </c>
      <c r="AU687" s="62">
        <f t="shared" si="58"/>
        <v>0</v>
      </c>
      <c r="AV687" s="62">
        <f t="shared" si="59"/>
        <v>0</v>
      </c>
      <c r="AW687" s="47" t="str">
        <f>IFERROR(VLOOKUP(AS687,Data!M:S,2,0),"nee")</f>
        <v>ja</v>
      </c>
      <c r="AX687" s="63">
        <f>IF(facturen[[#This Row],[TNO gecertificeerd]]="nee",0,VLOOKUP(AS687,Data!M:S,3,0)*(AT687/1000))</f>
        <v>0</v>
      </c>
      <c r="AY687" s="63">
        <f>IF(facturen[[#This Row],[TNO gecertificeerd]]="nee",0,VLOOKUP(AS687,Data!M:S,4,0)*AT687)</f>
        <v>0</v>
      </c>
      <c r="AZ687" s="63">
        <f>IF(facturen[[#This Row],[TNO gecertificeerd]]="nee",0,VLOOKUP(AS687,Data!M:S,5,0)*AT687)</f>
        <v>0</v>
      </c>
      <c r="BA687" s="63">
        <f>IF(facturen[[#This Row],[TNO gecertificeerd]]="nee",0,VLOOKUP(AS687,Data!M:S,6,0)*AT687)</f>
        <v>0</v>
      </c>
      <c r="BB687" s="63">
        <f>IF(facturen[[#This Row],[TNO gecertificeerd]]="nee",0,VLOOKUP(AS687,Data!M:S,7,0)*AT687)</f>
        <v>0</v>
      </c>
    </row>
    <row r="688" spans="1:54" x14ac:dyDescent="0.2">
      <c r="A688">
        <v>474431</v>
      </c>
      <c r="B688">
        <v>479587</v>
      </c>
      <c r="C688" t="s">
        <v>351</v>
      </c>
      <c r="D688" t="s">
        <v>257</v>
      </c>
      <c r="E688" t="s">
        <v>56</v>
      </c>
      <c r="F688">
        <v>1</v>
      </c>
      <c r="G688" t="s">
        <v>352</v>
      </c>
      <c r="H688" t="s">
        <v>353</v>
      </c>
      <c r="I688" t="s">
        <v>354</v>
      </c>
      <c r="J688" t="s">
        <v>59</v>
      </c>
      <c r="K688" t="s">
        <v>857</v>
      </c>
      <c r="L688" t="s">
        <v>345</v>
      </c>
      <c r="M688" s="57">
        <v>44536</v>
      </c>
      <c r="N688" s="57">
        <v>44561</v>
      </c>
      <c r="O688"/>
      <c r="P688">
        <v>1601010</v>
      </c>
      <c r="Q688" t="s">
        <v>465</v>
      </c>
      <c r="R688">
        <v>200301</v>
      </c>
      <c r="S688"/>
      <c r="T688" t="s">
        <v>467</v>
      </c>
      <c r="U688"/>
      <c r="V688" t="s">
        <v>94</v>
      </c>
      <c r="W688">
        <v>1</v>
      </c>
      <c r="X688" t="s">
        <v>625</v>
      </c>
      <c r="Y688" t="s">
        <v>626</v>
      </c>
      <c r="Z688" t="s">
        <v>627</v>
      </c>
      <c r="AA688" t="s">
        <v>68</v>
      </c>
      <c r="AB688" t="s">
        <v>69</v>
      </c>
      <c r="AC688" t="s">
        <v>70</v>
      </c>
      <c r="AD688">
        <v>10</v>
      </c>
      <c r="AE688" t="s">
        <v>628</v>
      </c>
      <c r="AF688">
        <v>85</v>
      </c>
      <c r="AG688">
        <v>85</v>
      </c>
      <c r="AH688">
        <v>1005092394</v>
      </c>
      <c r="AI688">
        <v>800100</v>
      </c>
      <c r="AJ688" t="s">
        <v>735</v>
      </c>
      <c r="AK688" t="s">
        <v>420</v>
      </c>
      <c r="AL688" t="s">
        <v>72</v>
      </c>
      <c r="AM688" t="s">
        <v>73</v>
      </c>
      <c r="AN688" s="1"/>
      <c r="AO688" s="59">
        <f t="shared" si="61"/>
        <v>12</v>
      </c>
      <c r="AP688" s="59" t="str">
        <f>VLOOKUP(AO688,Data!J:K,2,0)</f>
        <v>December</v>
      </c>
      <c r="AQ688" s="59">
        <f t="shared" si="56"/>
        <v>4</v>
      </c>
      <c r="AR688" s="60">
        <f t="shared" si="57"/>
        <v>2021</v>
      </c>
      <c r="AS688" s="60" t="str">
        <f>VLOOKUP(AD688,Data!D:E,2,0)</f>
        <v>Afval/Restafval</v>
      </c>
      <c r="AT688" s="61">
        <f>IF(X688="TON",IF(OR(LEFT(Z688,2)="TO",LEFT(Y688,2)="HA",Y688="TV ALG TON",Y688="AFVALBEL-TON",Y688="TANKW1-TON"),0,W688*1000),IF(OR(X688="KG",X688="LTR"),IF(OR(LEFT(Y688,2)="R ",LEFT(Y688,2)="HA",LEFT(Y688,2)="VK",LEFT(Z688,2)="TO"),0,W688),IF(X688="M3",VLOOKUP(Z688,Data!A:B,2,0)*W688,IF(AND(OR(X688="KEER",X688="STUK"),OR(LEFT(Y688,2)="LE",LEFT(Y688,2)="EL",LEFT(Y688,2)="LV")),VLOOKUP(Z688,Data!A:B,2,0)*W688,IF(X688="MAAND",IF(LEFT(Z688,2)="AB",IF(OR(LEFT(Y688,3)="AB ",LEFT(Y688,3)="ABW"),0,VLOOKUP(Z688,Data!A:B,2,0)*W688*VLOOKUP(AJ688,Data!G:H,2,0)*((N688-M688+1)/30.4)),0),0)))))</f>
        <v>167.03289473684208</v>
      </c>
      <c r="AU688" s="62">
        <f t="shared" si="58"/>
        <v>85</v>
      </c>
      <c r="AV688" s="62">
        <f t="shared" si="59"/>
        <v>0</v>
      </c>
      <c r="AW688" s="47" t="str">
        <f>IFERROR(VLOOKUP(AS688,Data!M:S,2,0),"nee")</f>
        <v>ja</v>
      </c>
      <c r="AX688" s="63">
        <f>IF(facturen[[#This Row],[TNO gecertificeerd]]="nee",0,VLOOKUP(AS688,Data!M:S,3,0)*(AT688/1000))</f>
        <v>0</v>
      </c>
      <c r="AY688" s="63">
        <f>IF(facturen[[#This Row],[TNO gecertificeerd]]="nee",0,VLOOKUP(AS688,Data!M:S,4,0)*AT688)</f>
        <v>8.3516447368421041</v>
      </c>
      <c r="AZ688" s="63">
        <f>IF(facturen[[#This Row],[TNO gecertificeerd]]="nee",0,VLOOKUP(AS688,Data!M:S,5,0)*AT688)</f>
        <v>60.131842105263146</v>
      </c>
      <c r="BA688" s="63">
        <f>IF(facturen[[#This Row],[TNO gecertificeerd]]="nee",0,VLOOKUP(AS688,Data!M:S,6,0)*AT688)</f>
        <v>61.802171052631572</v>
      </c>
      <c r="BB688" s="63">
        <f>IF(facturen[[#This Row],[TNO gecertificeerd]]="nee",0,VLOOKUP(AS688,Data!M:S,7,0)*AT688)</f>
        <v>36.747236842105259</v>
      </c>
    </row>
    <row r="689" spans="1:54" x14ac:dyDescent="0.2">
      <c r="A689">
        <v>474431</v>
      </c>
      <c r="B689">
        <v>479587</v>
      </c>
      <c r="C689" t="s">
        <v>351</v>
      </c>
      <c r="D689" t="s">
        <v>257</v>
      </c>
      <c r="E689" t="s">
        <v>56</v>
      </c>
      <c r="F689">
        <v>1</v>
      </c>
      <c r="G689" t="s">
        <v>352</v>
      </c>
      <c r="H689" t="s">
        <v>353</v>
      </c>
      <c r="I689" t="s">
        <v>354</v>
      </c>
      <c r="J689" t="s">
        <v>59</v>
      </c>
      <c r="K689" t="s">
        <v>857</v>
      </c>
      <c r="L689" t="s">
        <v>345</v>
      </c>
      <c r="M689" s="57">
        <v>44487</v>
      </c>
      <c r="N689" s="57">
        <v>44500</v>
      </c>
      <c r="O689"/>
      <c r="P689">
        <v>1601010</v>
      </c>
      <c r="Q689" t="s">
        <v>465</v>
      </c>
      <c r="R689">
        <v>200301</v>
      </c>
      <c r="S689"/>
      <c r="T689" t="s">
        <v>467</v>
      </c>
      <c r="U689"/>
      <c r="V689" t="s">
        <v>94</v>
      </c>
      <c r="W689">
        <v>1</v>
      </c>
      <c r="X689" t="s">
        <v>625</v>
      </c>
      <c r="Y689" t="s">
        <v>626</v>
      </c>
      <c r="Z689" t="s">
        <v>627</v>
      </c>
      <c r="AA689" t="s">
        <v>68</v>
      </c>
      <c r="AB689" t="s">
        <v>69</v>
      </c>
      <c r="AC689" t="s">
        <v>70</v>
      </c>
      <c r="AD689">
        <v>10</v>
      </c>
      <c r="AE689" t="s">
        <v>628</v>
      </c>
      <c r="AF689">
        <v>45.77</v>
      </c>
      <c r="AG689">
        <v>45.77</v>
      </c>
      <c r="AH689">
        <v>1004921702</v>
      </c>
      <c r="AI689">
        <v>800100</v>
      </c>
      <c r="AJ689" t="s">
        <v>629</v>
      </c>
      <c r="AK689" t="s">
        <v>420</v>
      </c>
      <c r="AL689" t="s">
        <v>72</v>
      </c>
      <c r="AM689" t="s">
        <v>73</v>
      </c>
      <c r="AN689" s="1"/>
      <c r="AO689" s="59">
        <f t="shared" si="61"/>
        <v>10</v>
      </c>
      <c r="AP689" s="59" t="str">
        <f>VLOOKUP(AO689,Data!J:K,2,0)</f>
        <v>Oktober</v>
      </c>
      <c r="AQ689" s="59">
        <f t="shared" si="56"/>
        <v>4</v>
      </c>
      <c r="AR689" s="60">
        <f t="shared" si="57"/>
        <v>2021</v>
      </c>
      <c r="AS689" s="60" t="str">
        <f>VLOOKUP(AD689,Data!D:E,2,0)</f>
        <v>Afval/Restafval</v>
      </c>
      <c r="AT689" s="61">
        <f>IF(X689="TON",IF(OR(LEFT(Z689,2)="TO",LEFT(Y689,2)="HA",Y689="TV ALG TON",Y689="AFVALBEL-TON",Y689="TANKW1-TON"),0,W689*1000),IF(OR(X689="KG",X689="LTR"),IF(OR(LEFT(Y689,2)="R ",LEFT(Y689,2)="HA",LEFT(Y689,2)="VK",LEFT(Z689,2)="TO"),0,W689),IF(X689="M3",VLOOKUP(Z689,Data!A:B,2,0)*W689,IF(AND(OR(X689="KEER",X689="STUK"),OR(LEFT(Y689,2)="LE",LEFT(Y689,2)="EL",LEFT(Y689,2)="LV")),VLOOKUP(Z689,Data!A:B,2,0)*W689,IF(X689="MAAND",IF(LEFT(Z689,2)="AB",IF(OR(LEFT(Y689,3)="AB ",LEFT(Y689,3)="ABW"),0,VLOOKUP(Z689,Data!A:B,2,0)*W689*VLOOKUP(AJ689,Data!G:H,2,0)*((N689-M689+1)/30.4)),0),0)))))</f>
        <v>180.29605263157893</v>
      </c>
      <c r="AU689" s="62">
        <f t="shared" si="58"/>
        <v>45.77</v>
      </c>
      <c r="AV689" s="62">
        <f t="shared" si="59"/>
        <v>0</v>
      </c>
      <c r="AW689" s="47" t="str">
        <f>IFERROR(VLOOKUP(AS689,Data!M:S,2,0),"nee")</f>
        <v>ja</v>
      </c>
      <c r="AX689" s="63">
        <f>IF(facturen[[#This Row],[TNO gecertificeerd]]="nee",0,VLOOKUP(AS689,Data!M:S,3,0)*(AT689/1000))</f>
        <v>0</v>
      </c>
      <c r="AY689" s="63">
        <f>IF(facturen[[#This Row],[TNO gecertificeerd]]="nee",0,VLOOKUP(AS689,Data!M:S,4,0)*AT689)</f>
        <v>9.0148026315789469</v>
      </c>
      <c r="AZ689" s="63">
        <f>IF(facturen[[#This Row],[TNO gecertificeerd]]="nee",0,VLOOKUP(AS689,Data!M:S,5,0)*AT689)</f>
        <v>64.906578947368416</v>
      </c>
      <c r="BA689" s="63">
        <f>IF(facturen[[#This Row],[TNO gecertificeerd]]="nee",0,VLOOKUP(AS689,Data!M:S,6,0)*AT689)</f>
        <v>66.709539473684202</v>
      </c>
      <c r="BB689" s="63">
        <f>IF(facturen[[#This Row],[TNO gecertificeerd]]="nee",0,VLOOKUP(AS689,Data!M:S,7,0)*AT689)</f>
        <v>39.665131578947367</v>
      </c>
    </row>
    <row r="690" spans="1:54" x14ac:dyDescent="0.2">
      <c r="A690">
        <v>474431</v>
      </c>
      <c r="B690">
        <v>479587</v>
      </c>
      <c r="C690" t="s">
        <v>351</v>
      </c>
      <c r="D690" t="s">
        <v>257</v>
      </c>
      <c r="E690" t="s">
        <v>56</v>
      </c>
      <c r="F690">
        <v>1</v>
      </c>
      <c r="G690" t="s">
        <v>352</v>
      </c>
      <c r="H690" t="s">
        <v>353</v>
      </c>
      <c r="I690" t="s">
        <v>354</v>
      </c>
      <c r="J690" t="s">
        <v>59</v>
      </c>
      <c r="K690" t="s">
        <v>857</v>
      </c>
      <c r="L690" t="s">
        <v>345</v>
      </c>
      <c r="M690" s="57">
        <v>44501</v>
      </c>
      <c r="N690" s="57">
        <v>44530</v>
      </c>
      <c r="O690"/>
      <c r="P690">
        <v>1601010</v>
      </c>
      <c r="Q690" t="s">
        <v>465</v>
      </c>
      <c r="R690">
        <v>200301</v>
      </c>
      <c r="S690"/>
      <c r="T690" t="s">
        <v>467</v>
      </c>
      <c r="U690"/>
      <c r="V690" t="s">
        <v>94</v>
      </c>
      <c r="W690">
        <v>1</v>
      </c>
      <c r="X690" t="s">
        <v>625</v>
      </c>
      <c r="Y690" t="s">
        <v>626</v>
      </c>
      <c r="Z690" t="s">
        <v>627</v>
      </c>
      <c r="AA690" t="s">
        <v>68</v>
      </c>
      <c r="AB690" t="s">
        <v>69</v>
      </c>
      <c r="AC690" t="s">
        <v>70</v>
      </c>
      <c r="AD690">
        <v>10</v>
      </c>
      <c r="AE690" t="s">
        <v>628</v>
      </c>
      <c r="AF690">
        <v>101.35</v>
      </c>
      <c r="AG690">
        <v>101.35</v>
      </c>
      <c r="AH690">
        <v>1005004563</v>
      </c>
      <c r="AI690">
        <v>800100</v>
      </c>
      <c r="AJ690" t="s">
        <v>629</v>
      </c>
      <c r="AK690" t="s">
        <v>686</v>
      </c>
      <c r="AL690" t="s">
        <v>72</v>
      </c>
      <c r="AM690" t="s">
        <v>73</v>
      </c>
      <c r="AN690" s="1"/>
      <c r="AO690" s="59">
        <f t="shared" si="61"/>
        <v>11</v>
      </c>
      <c r="AP690" s="59" t="str">
        <f>VLOOKUP(AO690,Data!J:K,2,0)</f>
        <v>November</v>
      </c>
      <c r="AQ690" s="59">
        <f t="shared" si="56"/>
        <v>4</v>
      </c>
      <c r="AR690" s="60">
        <f t="shared" si="57"/>
        <v>2021</v>
      </c>
      <c r="AS690" s="60" t="str">
        <f>VLOOKUP(AD690,Data!D:E,2,0)</f>
        <v>Afval/Restafval</v>
      </c>
      <c r="AT690" s="61">
        <f>IF(X690="TON",IF(OR(LEFT(Z690,2)="TO",LEFT(Y690,2)="HA",Y690="TV ALG TON",Y690="AFVALBEL-TON",Y690="TANKW1-TON"),0,W690*1000),IF(OR(X690="KG",X690="LTR"),IF(OR(LEFT(Y690,2)="R ",LEFT(Y690,2)="HA",LEFT(Y690,2)="VK",LEFT(Z690,2)="TO"),0,W690),IF(X690="M3",VLOOKUP(Z690,Data!A:B,2,0)*W690,IF(AND(OR(X690="KEER",X690="STUK"),OR(LEFT(Y690,2)="LE",LEFT(Y690,2)="EL",LEFT(Y690,2)="LV")),VLOOKUP(Z690,Data!A:B,2,0)*W690,IF(X690="MAAND",IF(LEFT(Z690,2)="AB",IF(OR(LEFT(Y690,3)="AB ",LEFT(Y690,3)="ABW"),0,VLOOKUP(Z690,Data!A:B,2,0)*W690*VLOOKUP(AJ690,Data!G:H,2,0)*((N690-M690+1)/30.4)),0),0)))))</f>
        <v>386.3486842105263</v>
      </c>
      <c r="AU690" s="62">
        <f t="shared" si="58"/>
        <v>101.35</v>
      </c>
      <c r="AV690" s="62">
        <f t="shared" si="59"/>
        <v>0</v>
      </c>
      <c r="AW690" s="47" t="str">
        <f>IFERROR(VLOOKUP(AS690,Data!M:S,2,0),"nee")</f>
        <v>ja</v>
      </c>
      <c r="AX690" s="63">
        <f>IF(facturen[[#This Row],[TNO gecertificeerd]]="nee",0,VLOOKUP(AS690,Data!M:S,3,0)*(AT690/1000))</f>
        <v>0</v>
      </c>
      <c r="AY690" s="63">
        <f>IF(facturen[[#This Row],[TNO gecertificeerd]]="nee",0,VLOOKUP(AS690,Data!M:S,4,0)*AT690)</f>
        <v>19.317434210526315</v>
      </c>
      <c r="AZ690" s="63">
        <f>IF(facturen[[#This Row],[TNO gecertificeerd]]="nee",0,VLOOKUP(AS690,Data!M:S,5,0)*AT690)</f>
        <v>139.08552631578945</v>
      </c>
      <c r="BA690" s="63">
        <f>IF(facturen[[#This Row],[TNO gecertificeerd]]="nee",0,VLOOKUP(AS690,Data!M:S,6,0)*AT690)</f>
        <v>142.94901315789474</v>
      </c>
      <c r="BB690" s="63">
        <f>IF(facturen[[#This Row],[TNO gecertificeerd]]="nee",0,VLOOKUP(AS690,Data!M:S,7,0)*AT690)</f>
        <v>84.99671052631578</v>
      </c>
    </row>
    <row r="691" spans="1:54" x14ac:dyDescent="0.2">
      <c r="A691">
        <v>474431</v>
      </c>
      <c r="B691">
        <v>479587</v>
      </c>
      <c r="C691" t="s">
        <v>351</v>
      </c>
      <c r="D691" t="s">
        <v>257</v>
      </c>
      <c r="E691" t="s">
        <v>56</v>
      </c>
      <c r="F691">
        <v>1</v>
      </c>
      <c r="G691" t="s">
        <v>352</v>
      </c>
      <c r="H691" t="s">
        <v>353</v>
      </c>
      <c r="I691" t="s">
        <v>354</v>
      </c>
      <c r="J691" t="s">
        <v>59</v>
      </c>
      <c r="K691" t="s">
        <v>857</v>
      </c>
      <c r="L691" t="s">
        <v>345</v>
      </c>
      <c r="M691" s="57">
        <v>44531</v>
      </c>
      <c r="N691" s="57">
        <v>44535</v>
      </c>
      <c r="O691"/>
      <c r="P691">
        <v>1601010</v>
      </c>
      <c r="Q691" t="s">
        <v>465</v>
      </c>
      <c r="R691">
        <v>200301</v>
      </c>
      <c r="S691"/>
      <c r="T691" t="s">
        <v>467</v>
      </c>
      <c r="U691"/>
      <c r="V691" t="s">
        <v>94</v>
      </c>
      <c r="W691">
        <v>1</v>
      </c>
      <c r="X691" t="s">
        <v>625</v>
      </c>
      <c r="Y691" t="s">
        <v>626</v>
      </c>
      <c r="Z691" t="s">
        <v>627</v>
      </c>
      <c r="AA691" t="s">
        <v>68</v>
      </c>
      <c r="AB691" t="s">
        <v>69</v>
      </c>
      <c r="AC691" t="s">
        <v>70</v>
      </c>
      <c r="AD691">
        <v>10</v>
      </c>
      <c r="AE691" t="s">
        <v>628</v>
      </c>
      <c r="AF691">
        <v>16.350000000000001</v>
      </c>
      <c r="AG691">
        <v>16.350000000000001</v>
      </c>
      <c r="AH691">
        <v>1005092394</v>
      </c>
      <c r="AI691">
        <v>800100</v>
      </c>
      <c r="AJ691" t="s">
        <v>629</v>
      </c>
      <c r="AK691" t="s">
        <v>687</v>
      </c>
      <c r="AL691" t="s">
        <v>72</v>
      </c>
      <c r="AM691" t="s">
        <v>73</v>
      </c>
      <c r="AN691" s="1"/>
      <c r="AO691" s="59">
        <f t="shared" si="61"/>
        <v>12</v>
      </c>
      <c r="AP691" s="59" t="str">
        <f>VLOOKUP(AO691,Data!J:K,2,0)</f>
        <v>December</v>
      </c>
      <c r="AQ691" s="59">
        <f t="shared" si="56"/>
        <v>4</v>
      </c>
      <c r="AR691" s="60">
        <f t="shared" si="57"/>
        <v>2021</v>
      </c>
      <c r="AS691" s="60" t="str">
        <f>VLOOKUP(AD691,Data!D:E,2,0)</f>
        <v>Afval/Restafval</v>
      </c>
      <c r="AT691" s="61">
        <f>IF(X691="TON",IF(OR(LEFT(Z691,2)="TO",LEFT(Y691,2)="HA",Y691="TV ALG TON",Y691="AFVALBEL-TON",Y691="TANKW1-TON"),0,W691*1000),IF(OR(X691="KG",X691="LTR"),IF(OR(LEFT(Y691,2)="R ",LEFT(Y691,2)="HA",LEFT(Y691,2)="VK",LEFT(Z691,2)="TO"),0,W691),IF(X691="M3",VLOOKUP(Z691,Data!A:B,2,0)*W691,IF(AND(OR(X691="KEER",X691="STUK"),OR(LEFT(Y691,2)="LE",LEFT(Y691,2)="EL",LEFT(Y691,2)="LV")),VLOOKUP(Z691,Data!A:B,2,0)*W691,IF(X691="MAAND",IF(LEFT(Z691,2)="AB",IF(OR(LEFT(Y691,3)="AB ",LEFT(Y691,3)="ABW"),0,VLOOKUP(Z691,Data!A:B,2,0)*W691*VLOOKUP(AJ691,Data!G:H,2,0)*((N691-M691+1)/30.4)),0),0)))))</f>
        <v>64.391447368421055</v>
      </c>
      <c r="AU691" s="62">
        <f t="shared" si="58"/>
        <v>16.350000000000001</v>
      </c>
      <c r="AV691" s="62">
        <f t="shared" si="59"/>
        <v>0</v>
      </c>
      <c r="AW691" s="47" t="str">
        <f>IFERROR(VLOOKUP(AS691,Data!M:S,2,0),"nee")</f>
        <v>ja</v>
      </c>
      <c r="AX691" s="63">
        <f>IF(facturen[[#This Row],[TNO gecertificeerd]]="nee",0,VLOOKUP(AS691,Data!M:S,3,0)*(AT691/1000))</f>
        <v>0</v>
      </c>
      <c r="AY691" s="63">
        <f>IF(facturen[[#This Row],[TNO gecertificeerd]]="nee",0,VLOOKUP(AS691,Data!M:S,4,0)*AT691)</f>
        <v>3.2195723684210531</v>
      </c>
      <c r="AZ691" s="63">
        <f>IF(facturen[[#This Row],[TNO gecertificeerd]]="nee",0,VLOOKUP(AS691,Data!M:S,5,0)*AT691)</f>
        <v>23.180921052631579</v>
      </c>
      <c r="BA691" s="63">
        <f>IF(facturen[[#This Row],[TNO gecertificeerd]]="nee",0,VLOOKUP(AS691,Data!M:S,6,0)*AT691)</f>
        <v>23.824835526315791</v>
      </c>
      <c r="BB691" s="63">
        <f>IF(facturen[[#This Row],[TNO gecertificeerd]]="nee",0,VLOOKUP(AS691,Data!M:S,7,0)*AT691)</f>
        <v>14.166118421052632</v>
      </c>
    </row>
    <row r="692" spans="1:54" x14ac:dyDescent="0.2">
      <c r="A692">
        <v>474431</v>
      </c>
      <c r="B692">
        <v>474431</v>
      </c>
      <c r="C692" t="s">
        <v>366</v>
      </c>
      <c r="D692" t="s">
        <v>194</v>
      </c>
      <c r="E692" t="s">
        <v>388</v>
      </c>
      <c r="F692">
        <v>2</v>
      </c>
      <c r="G692" t="s">
        <v>499</v>
      </c>
      <c r="H692" t="s">
        <v>110</v>
      </c>
      <c r="I692" t="s">
        <v>111</v>
      </c>
      <c r="J692" t="s">
        <v>59</v>
      </c>
      <c r="K692" t="s">
        <v>858</v>
      </c>
      <c r="L692" t="s">
        <v>859</v>
      </c>
      <c r="M692" s="57">
        <v>44531</v>
      </c>
      <c r="N692" s="57">
        <v>44561</v>
      </c>
      <c r="O692"/>
      <c r="P692"/>
      <c r="Q692"/>
      <c r="R692"/>
      <c r="S692"/>
      <c r="T692"/>
      <c r="U692"/>
      <c r="V692" t="s">
        <v>371</v>
      </c>
      <c r="W692">
        <v>1</v>
      </c>
      <c r="X692" t="s">
        <v>625</v>
      </c>
      <c r="Y692" t="s">
        <v>860</v>
      </c>
      <c r="Z692" t="s">
        <v>861</v>
      </c>
      <c r="AA692" t="s">
        <v>68</v>
      </c>
      <c r="AB692" t="s">
        <v>69</v>
      </c>
      <c r="AC692" t="s">
        <v>70</v>
      </c>
      <c r="AD692">
        <v>35</v>
      </c>
      <c r="AE692" t="s">
        <v>862</v>
      </c>
      <c r="AF692">
        <v>0</v>
      </c>
      <c r="AG692">
        <v>0</v>
      </c>
      <c r="AH692">
        <v>1005092394</v>
      </c>
      <c r="AI692">
        <v>800010</v>
      </c>
      <c r="AJ692"/>
      <c r="AK692"/>
      <c r="AL692" t="s">
        <v>204</v>
      </c>
      <c r="AM692" t="s">
        <v>73</v>
      </c>
      <c r="AN692" s="1"/>
      <c r="AO692" s="59">
        <f t="shared" si="61"/>
        <v>12</v>
      </c>
      <c r="AP692" s="59" t="str">
        <f>VLOOKUP(AO692,Data!J:K,2,0)</f>
        <v>December</v>
      </c>
      <c r="AQ692" s="59">
        <f t="shared" si="56"/>
        <v>4</v>
      </c>
      <c r="AR692" s="60">
        <f t="shared" si="57"/>
        <v>2021</v>
      </c>
      <c r="AS692" s="60" t="str">
        <f>VLOOKUP(AD692,Data!D:E,2,0)</f>
        <v>Vertrouwelijk papier</v>
      </c>
      <c r="AT692" s="61">
        <f>IF(X692="TON",IF(OR(LEFT(Z692,2)="TO",LEFT(Y692,2)="HA",Y692="TV ALG TON",Y692="AFVALBEL-TON",Y692="TANKW1-TON"),0,W692*1000),IF(OR(X692="KG",X692="LTR"),IF(OR(LEFT(Y692,2)="R ",LEFT(Y692,2)="HA",LEFT(Y692,2)="VK",LEFT(Z692,2)="TO"),0,W692),IF(X692="M3",VLOOKUP(Z692,Data!A:B,2,0)*W692,IF(AND(OR(X692="KEER",X692="STUK"),OR(LEFT(Y692,2)="LE",LEFT(Y692,2)="EL",LEFT(Y692,2)="LV")),VLOOKUP(Z692,Data!A:B,2,0)*W692,IF(X692="MAAND",IF(LEFT(Z692,2)="AB",IF(OR(LEFT(Y692,3)="AB ",LEFT(Y692,3)="ABW"),0,VLOOKUP(Z692,Data!A:B,2,0)*W692*VLOOKUP(AJ692,Data!G:H,2,0)*((N692-M692+1)/30.4)),0),0)))))</f>
        <v>0</v>
      </c>
      <c r="AU692" s="62">
        <f t="shared" si="58"/>
        <v>0</v>
      </c>
      <c r="AV692" s="62">
        <f t="shared" si="59"/>
        <v>0</v>
      </c>
      <c r="AW692" s="47" t="str">
        <f>IFERROR(VLOOKUP(AS692,Data!M:S,2,0),"nee")</f>
        <v>ja</v>
      </c>
      <c r="AX692" s="63">
        <f>IF(facturen[[#This Row],[TNO gecertificeerd]]="nee",0,VLOOKUP(AS692,Data!M:S,3,0)*(AT692/1000))</f>
        <v>0</v>
      </c>
      <c r="AY692" s="63">
        <f>IF(facturen[[#This Row],[TNO gecertificeerd]]="nee",0,VLOOKUP(AS692,Data!M:S,4,0)*AT692)</f>
        <v>0</v>
      </c>
      <c r="AZ692" s="63">
        <f>IF(facturen[[#This Row],[TNO gecertificeerd]]="nee",0,VLOOKUP(AS692,Data!M:S,5,0)*AT692)</f>
        <v>0</v>
      </c>
      <c r="BA692" s="63">
        <f>IF(facturen[[#This Row],[TNO gecertificeerd]]="nee",0,VLOOKUP(AS692,Data!M:S,6,0)*AT692)</f>
        <v>0</v>
      </c>
      <c r="BB692" s="63">
        <f>IF(facturen[[#This Row],[TNO gecertificeerd]]="nee",0,VLOOKUP(AS692,Data!M:S,7,0)*AT692)</f>
        <v>0</v>
      </c>
    </row>
  </sheetData>
  <sheetProtection autoFilter="0"/>
  <phoneticPr fontId="0" type="noConversion"/>
  <pageMargins left="0.75" right="0.75" top="1" bottom="1" header="0.5" footer="0.5"/>
  <pageSetup paperSize="9" scale="70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00FA-DD2D-4E6D-8368-8E3E0CA6CD80}">
  <sheetPr>
    <pageSetUpPr fitToPage="1"/>
  </sheetPr>
  <dimension ref="A1:O36"/>
  <sheetViews>
    <sheetView showGridLines="0" zoomScaleNormal="100" workbookViewId="0">
      <pane ySplit="11" topLeftCell="A12" activePane="bottomLeft" state="frozen"/>
      <selection sqref="A1:P2"/>
      <selection pane="bottomLeft" activeCell="A5" sqref="A5:XFD11"/>
    </sheetView>
  </sheetViews>
  <sheetFormatPr defaultColWidth="9.140625" defaultRowHeight="12.75" x14ac:dyDescent="0.2"/>
  <cols>
    <col min="1" max="1" width="21.85546875" style="41" bestFit="1" customWidth="1"/>
    <col min="2" max="2" width="19.7109375" style="41" hidden="1" customWidth="1"/>
    <col min="3" max="3" width="11.85546875" style="41" hidden="1" customWidth="1"/>
    <col min="4" max="6" width="11.85546875" style="41" bestFit="1" customWidth="1"/>
    <col min="7" max="7" width="22.42578125" style="41" bestFit="1" customWidth="1"/>
    <col min="8" max="8" width="16.85546875" style="41" bestFit="1" customWidth="1"/>
    <col min="9" max="9" width="17" style="41" hidden="1" customWidth="1"/>
    <col min="10" max="10" width="8.140625" style="41" hidden="1" customWidth="1"/>
    <col min="11" max="16384" width="9.140625" style="41"/>
  </cols>
  <sheetData>
    <row r="1" spans="1:15" x14ac:dyDescent="0.2">
      <c r="K1" s="24"/>
      <c r="L1" s="24"/>
      <c r="M1" s="24"/>
      <c r="N1" s="24"/>
    </row>
    <row r="2" spans="1:15" ht="12.75" customHeight="1" x14ac:dyDescent="0.2">
      <c r="A2" s="102" t="s">
        <v>1288</v>
      </c>
      <c r="B2" s="103"/>
      <c r="C2" s="103"/>
      <c r="D2" s="103"/>
      <c r="E2" s="103"/>
      <c r="F2" s="103"/>
      <c r="G2" s="103"/>
      <c r="H2" s="103"/>
      <c r="I2" s="103"/>
      <c r="K2" s="24"/>
      <c r="L2" s="24"/>
      <c r="M2" s="24"/>
      <c r="N2" s="24"/>
    </row>
    <row r="3" spans="1:15" ht="12.75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K3" s="24"/>
      <c r="L3" s="24"/>
      <c r="M3" s="24"/>
      <c r="N3" s="24"/>
    </row>
    <row r="4" spans="1:15" x14ac:dyDescent="0.2">
      <c r="A4" s="44"/>
      <c r="B4" s="44"/>
      <c r="C4" s="44"/>
      <c r="D4" s="44"/>
      <c r="E4" s="44"/>
      <c r="F4" s="44"/>
      <c r="G4" s="44"/>
      <c r="H4" s="44"/>
      <c r="I4" s="44"/>
      <c r="K4" s="24"/>
      <c r="L4" s="24"/>
      <c r="M4" s="24"/>
      <c r="N4" s="24"/>
    </row>
    <row r="5" spans="1:15" x14ac:dyDescent="0.2">
      <c r="A5" s="24"/>
      <c r="B5" s="24"/>
      <c r="C5" s="44"/>
      <c r="D5" s="44"/>
      <c r="E5" s="44"/>
      <c r="F5" s="44"/>
      <c r="G5" s="44"/>
      <c r="H5" s="44"/>
      <c r="I5" s="44"/>
      <c r="K5" s="24"/>
      <c r="L5" s="24"/>
      <c r="M5" s="24"/>
      <c r="N5" s="24"/>
    </row>
    <row r="6" spans="1:15" x14ac:dyDescent="0.2">
      <c r="A6" s="86" t="s">
        <v>6</v>
      </c>
      <c r="B6" s="86" t="s">
        <v>1276</v>
      </c>
      <c r="C6" s="44"/>
      <c r="D6" s="44"/>
      <c r="E6" s="44"/>
      <c r="F6" s="44"/>
      <c r="G6" s="44"/>
      <c r="H6" s="44"/>
      <c r="I6" s="44"/>
      <c r="K6" s="24"/>
      <c r="L6" s="24"/>
      <c r="M6" s="24"/>
      <c r="N6" s="24"/>
    </row>
    <row r="7" spans="1:15" ht="15.75" x14ac:dyDescent="0.25">
      <c r="A7" s="86" t="s">
        <v>9</v>
      </c>
      <c r="B7" s="86" t="s">
        <v>1276</v>
      </c>
      <c r="C7" s="43"/>
      <c r="D7" s="43"/>
      <c r="E7" s="43"/>
      <c r="F7" s="42"/>
      <c r="G7" s="42"/>
      <c r="H7" s="42"/>
      <c r="I7" s="42"/>
      <c r="K7" s="24"/>
      <c r="L7" s="24"/>
      <c r="M7" s="24"/>
      <c r="N7" s="24"/>
    </row>
    <row r="8" spans="1:15" ht="15.75" x14ac:dyDescent="0.25">
      <c r="A8" s="86" t="s">
        <v>7</v>
      </c>
      <c r="B8" s="86" t="s">
        <v>1276</v>
      </c>
      <c r="C8" s="43"/>
      <c r="D8" s="43"/>
      <c r="E8" s="43"/>
      <c r="F8" s="42"/>
      <c r="G8" s="42"/>
      <c r="H8" s="42"/>
      <c r="I8" s="42"/>
      <c r="K8" s="24"/>
      <c r="L8" s="24"/>
      <c r="M8" s="24"/>
      <c r="N8" s="24"/>
    </row>
    <row r="9" spans="1:15" x14ac:dyDescent="0.2">
      <c r="A9" s="86" t="s">
        <v>5</v>
      </c>
      <c r="B9" s="86" t="s">
        <v>1276</v>
      </c>
    </row>
    <row r="10" spans="1:15" x14ac:dyDescent="0.2">
      <c r="A10" s="86" t="s">
        <v>41</v>
      </c>
      <c r="B10" s="86" t="s">
        <v>1276</v>
      </c>
    </row>
    <row r="11" spans="1:15" x14ac:dyDescent="0.2">
      <c r="A11" s="86" t="s">
        <v>42</v>
      </c>
      <c r="B11" s="86" t="s">
        <v>1276</v>
      </c>
    </row>
    <row r="13" spans="1:15" x14ac:dyDescent="0.2">
      <c r="A13" s="85"/>
      <c r="B13" s="85"/>
      <c r="C13" s="87" t="s">
        <v>1332</v>
      </c>
      <c r="D13" s="87" t="s">
        <v>43</v>
      </c>
      <c r="E13" s="85"/>
      <c r="F13" s="85"/>
      <c r="G13" s="85"/>
      <c r="H13" s="85"/>
      <c r="I13" s="24"/>
      <c r="J13" s="24"/>
    </row>
    <row r="14" spans="1:15" x14ac:dyDescent="0.2">
      <c r="A14" s="85"/>
      <c r="B14" s="85"/>
      <c r="C14" s="85" t="s">
        <v>45</v>
      </c>
      <c r="D14" s="85"/>
      <c r="E14" s="85" t="s">
        <v>1283</v>
      </c>
      <c r="F14" s="85"/>
      <c r="G14" s="85" t="s">
        <v>1333</v>
      </c>
      <c r="H14" s="85" t="s">
        <v>1334</v>
      </c>
    </row>
    <row r="15" spans="1:15" x14ac:dyDescent="0.2">
      <c r="A15" s="87" t="s">
        <v>44</v>
      </c>
      <c r="B15" s="87" t="s">
        <v>48</v>
      </c>
      <c r="C15" s="85">
        <v>2021</v>
      </c>
      <c r="D15" s="85">
        <v>2022</v>
      </c>
      <c r="E15" s="85">
        <v>2021</v>
      </c>
      <c r="F15" s="85">
        <v>2022</v>
      </c>
      <c r="G15" s="85"/>
      <c r="H15" s="85"/>
      <c r="I15" s="81" t="s">
        <v>44</v>
      </c>
      <c r="J15" s="82" t="s">
        <v>45</v>
      </c>
      <c r="K15" s="24"/>
      <c r="L15" s="24"/>
      <c r="M15" s="24"/>
      <c r="N15" s="24"/>
      <c r="O15" s="24"/>
    </row>
    <row r="16" spans="1:15" x14ac:dyDescent="0.2">
      <c r="A16" s="82" t="s">
        <v>884</v>
      </c>
      <c r="B16" s="82" t="s">
        <v>885</v>
      </c>
      <c r="C16" s="84">
        <v>88232.890460526352</v>
      </c>
      <c r="D16" s="84">
        <v>59094.906578947375</v>
      </c>
      <c r="E16" s="83">
        <v>0.80193458760954039</v>
      </c>
      <c r="F16" s="83">
        <v>0.81126890309979227</v>
      </c>
      <c r="G16" s="84">
        <v>147327.79703947372</v>
      </c>
      <c r="H16" s="83">
        <v>0.80565277186300666</v>
      </c>
      <c r="I16" s="82" t="s">
        <v>962</v>
      </c>
      <c r="J16" s="83">
        <v>5.9059119263075565E-4</v>
      </c>
      <c r="K16" s="24"/>
      <c r="L16" s="24"/>
      <c r="M16" s="24"/>
      <c r="N16" s="24"/>
      <c r="O16" s="24"/>
    </row>
    <row r="17" spans="1:15" x14ac:dyDescent="0.2">
      <c r="A17" s="82" t="s">
        <v>902</v>
      </c>
      <c r="B17" s="82" t="s">
        <v>885</v>
      </c>
      <c r="C17" s="84">
        <v>190</v>
      </c>
      <c r="D17" s="84">
        <v>0</v>
      </c>
      <c r="E17" s="83">
        <v>1.7268795213501353E-3</v>
      </c>
      <c r="F17" s="83">
        <v>0</v>
      </c>
      <c r="G17" s="84">
        <v>190</v>
      </c>
      <c r="H17" s="83">
        <v>1.039003024072626E-3</v>
      </c>
      <c r="I17" s="82" t="s">
        <v>933</v>
      </c>
      <c r="J17" s="83">
        <v>3.2263778115939425E-3</v>
      </c>
      <c r="K17" s="24"/>
      <c r="L17" s="24"/>
      <c r="M17" s="24"/>
      <c r="N17" s="24"/>
      <c r="O17" s="24"/>
    </row>
    <row r="18" spans="1:15" x14ac:dyDescent="0.2">
      <c r="A18" s="82" t="s">
        <v>914</v>
      </c>
      <c r="B18" s="82" t="s">
        <v>885</v>
      </c>
      <c r="C18" s="84">
        <v>1172.4424342105265</v>
      </c>
      <c r="D18" s="84">
        <v>769.54440789473688</v>
      </c>
      <c r="E18" s="83">
        <v>1.0656141208421377E-2</v>
      </c>
      <c r="F18" s="83">
        <v>1.0564488275234072E-2</v>
      </c>
      <c r="G18" s="84">
        <v>1941.9868421052633</v>
      </c>
      <c r="H18" s="83">
        <v>1.0619632640297989E-2</v>
      </c>
      <c r="I18" s="82" t="s">
        <v>954</v>
      </c>
      <c r="J18" s="83">
        <v>9.9744020486779578E-2</v>
      </c>
      <c r="K18" s="24"/>
      <c r="L18" s="24"/>
      <c r="M18" s="24"/>
      <c r="N18" s="24"/>
      <c r="O18" s="24"/>
    </row>
    <row r="19" spans="1:15" x14ac:dyDescent="0.2">
      <c r="A19" s="82" t="s">
        <v>881</v>
      </c>
      <c r="B19" s="82" t="s">
        <v>890</v>
      </c>
      <c r="C19" s="84">
        <v>566.64473684210532</v>
      </c>
      <c r="D19" s="84">
        <v>1307.2506578947368</v>
      </c>
      <c r="E19" s="83">
        <v>5.1501431154393059E-3</v>
      </c>
      <c r="F19" s="83">
        <v>1.7946247294425212E-2</v>
      </c>
      <c r="G19" s="84">
        <v>1873.8953947368423</v>
      </c>
      <c r="H19" s="83">
        <v>1.0247278852249192E-2</v>
      </c>
      <c r="I19" s="82" t="s">
        <v>925</v>
      </c>
      <c r="J19" s="83">
        <v>6.8880324129369397E-2</v>
      </c>
      <c r="K19" s="24"/>
      <c r="L19" s="24"/>
      <c r="M19" s="24"/>
      <c r="N19" s="24"/>
      <c r="O19" s="24"/>
    </row>
    <row r="20" spans="1:15" x14ac:dyDescent="0.2">
      <c r="A20" s="82" t="s">
        <v>925</v>
      </c>
      <c r="B20" s="82" t="s">
        <v>885</v>
      </c>
      <c r="C20" s="84">
        <v>8108.0065789473656</v>
      </c>
      <c r="D20" s="84">
        <v>4487.9736842105267</v>
      </c>
      <c r="E20" s="83">
        <v>7.3692371158717768E-2</v>
      </c>
      <c r="F20" s="83">
        <v>6.1611967912430905E-2</v>
      </c>
      <c r="G20" s="84">
        <v>12595.980263157893</v>
      </c>
      <c r="H20" s="83">
        <v>6.8880324129369272E-2</v>
      </c>
      <c r="I20" s="82" t="s">
        <v>881</v>
      </c>
      <c r="J20" s="83">
        <v>1.0247278852249188E-2</v>
      </c>
      <c r="K20" s="24"/>
      <c r="L20" s="24"/>
      <c r="M20" s="24"/>
      <c r="N20" s="24"/>
      <c r="O20" s="24"/>
    </row>
    <row r="21" spans="1:15" x14ac:dyDescent="0.2">
      <c r="A21" s="82" t="s">
        <v>954</v>
      </c>
      <c r="B21" s="82" t="s">
        <v>885</v>
      </c>
      <c r="C21" s="84">
        <v>11609.062500000004</v>
      </c>
      <c r="D21" s="84">
        <v>6630.8881578947367</v>
      </c>
      <c r="E21" s="83">
        <v>0.10551290680696743</v>
      </c>
      <c r="F21" s="83">
        <v>9.1030406406448133E-2</v>
      </c>
      <c r="G21" s="84">
        <v>18239.95065789474</v>
      </c>
      <c r="H21" s="83">
        <v>9.9744020486779578E-2</v>
      </c>
      <c r="I21" s="82" t="s">
        <v>914</v>
      </c>
      <c r="J21" s="83">
        <v>1.0619632640297983E-2</v>
      </c>
      <c r="K21" s="24"/>
      <c r="L21" s="24"/>
      <c r="M21" s="24"/>
      <c r="N21" s="24"/>
      <c r="O21" s="24"/>
    </row>
    <row r="22" spans="1:15" x14ac:dyDescent="0.2">
      <c r="A22" s="82" t="s">
        <v>933</v>
      </c>
      <c r="B22" s="82" t="s">
        <v>885</v>
      </c>
      <c r="C22" s="84">
        <v>110</v>
      </c>
      <c r="D22" s="84">
        <v>480</v>
      </c>
      <c r="E22" s="83">
        <v>9.997723544658678E-4</v>
      </c>
      <c r="F22" s="83">
        <v>6.5895539231908646E-3</v>
      </c>
      <c r="G22" s="84">
        <v>590</v>
      </c>
      <c r="H22" s="83">
        <v>3.2263778115939439E-3</v>
      </c>
      <c r="I22" s="82" t="s">
        <v>902</v>
      </c>
      <c r="J22" s="83">
        <v>1.0390030240726256E-3</v>
      </c>
      <c r="K22" s="24"/>
      <c r="L22" s="24"/>
      <c r="M22" s="24"/>
      <c r="N22" s="24"/>
      <c r="O22" s="24"/>
    </row>
    <row r="23" spans="1:15" x14ac:dyDescent="0.2">
      <c r="A23" s="82" t="s">
        <v>962</v>
      </c>
      <c r="B23" s="82" t="s">
        <v>885</v>
      </c>
      <c r="C23" s="84">
        <v>36</v>
      </c>
      <c r="D23" s="84">
        <v>72</v>
      </c>
      <c r="E23" s="83">
        <v>3.2719822509792035E-4</v>
      </c>
      <c r="F23" s="83">
        <v>9.8843308847862974E-4</v>
      </c>
      <c r="G23" s="84">
        <v>108</v>
      </c>
      <c r="H23" s="83">
        <v>5.9059119263075587E-4</v>
      </c>
      <c r="I23" s="82" t="s">
        <v>884</v>
      </c>
      <c r="J23" s="83">
        <v>0.80565277186300654</v>
      </c>
      <c r="K23" s="24"/>
      <c r="L23" s="24"/>
      <c r="M23" s="24"/>
      <c r="N23" s="24"/>
      <c r="O23" s="24"/>
    </row>
    <row r="24" spans="1:15" x14ac:dyDescent="0.2">
      <c r="A24" s="82" t="s">
        <v>875</v>
      </c>
      <c r="B24" s="82"/>
      <c r="C24" s="84">
        <v>110025.04671052634</v>
      </c>
      <c r="D24" s="84">
        <v>72842.563486842104</v>
      </c>
      <c r="E24" s="83">
        <v>1</v>
      </c>
      <c r="F24" s="83">
        <v>1</v>
      </c>
      <c r="G24" s="84">
        <v>182867.61019736846</v>
      </c>
      <c r="H24" s="83">
        <v>1</v>
      </c>
      <c r="I24" s="24"/>
      <c r="J24" s="24"/>
      <c r="K24" s="24"/>
      <c r="L24" s="24"/>
      <c r="M24" s="24"/>
      <c r="N24" s="24"/>
      <c r="O24" s="24"/>
    </row>
    <row r="25" spans="1:15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x14ac:dyDescent="0.2">
      <c r="A26" s="24" t="s">
        <v>1360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x14ac:dyDescent="0.2">
      <c r="A27" s="24"/>
      <c r="B27" s="24"/>
      <c r="C27" s="24"/>
      <c r="D27" s="24"/>
      <c r="G27" s="24"/>
      <c r="I27" s="24"/>
      <c r="J27" s="24"/>
    </row>
    <row r="28" spans="1:15" x14ac:dyDescent="0.2">
      <c r="A28" s="24"/>
      <c r="B28" s="24"/>
      <c r="C28" s="24"/>
      <c r="D28" s="24"/>
      <c r="G28" s="24"/>
      <c r="I28" s="24"/>
      <c r="J28" s="24"/>
    </row>
    <row r="29" spans="1:15" x14ac:dyDescent="0.2">
      <c r="A29" s="24"/>
      <c r="B29" s="24"/>
      <c r="C29" s="24"/>
      <c r="D29" s="24"/>
      <c r="G29" s="24"/>
    </row>
    <row r="30" spans="1:15" x14ac:dyDescent="0.2">
      <c r="A30" s="24"/>
      <c r="B30" s="24"/>
      <c r="C30" s="24"/>
      <c r="D30" s="24"/>
      <c r="G30" s="24"/>
    </row>
    <row r="31" spans="1:15" x14ac:dyDescent="0.2">
      <c r="A31" s="24"/>
      <c r="B31" s="24"/>
      <c r="C31" s="24"/>
      <c r="D31" s="24"/>
      <c r="G31" s="24"/>
    </row>
    <row r="32" spans="1:15" x14ac:dyDescent="0.2">
      <c r="A32" s="24"/>
      <c r="B32" s="24"/>
      <c r="C32" s="24"/>
      <c r="D32" s="24"/>
      <c r="G32" s="24"/>
    </row>
    <row r="33" spans="1:4" x14ac:dyDescent="0.2">
      <c r="A33" s="24"/>
      <c r="B33" s="24"/>
      <c r="C33" s="24"/>
      <c r="D33" s="24"/>
    </row>
    <row r="34" spans="1:4" x14ac:dyDescent="0.2">
      <c r="A34" s="24"/>
      <c r="B34" s="24"/>
      <c r="C34" s="24"/>
      <c r="D34" s="24"/>
    </row>
    <row r="35" spans="1:4" x14ac:dyDescent="0.2">
      <c r="A35" s="24"/>
      <c r="B35" s="24"/>
      <c r="C35" s="24"/>
      <c r="D35" s="24"/>
    </row>
    <row r="36" spans="1:4" x14ac:dyDescent="0.2">
      <c r="A36" s="24"/>
      <c r="B36" s="24"/>
      <c r="C36" s="24"/>
      <c r="D36" s="24"/>
    </row>
  </sheetData>
  <mergeCells count="1">
    <mergeCell ref="A2:I3"/>
  </mergeCells>
  <conditionalFormatting sqref="D1:D13 D27:D1048576">
    <cfRule type="containsErrors" dxfId="48" priority="1">
      <formula>ISERROR(D1)</formula>
    </cfRule>
  </conditionalFormatting>
  <pageMargins left="0.75" right="0.75" top="1" bottom="1" header="0.5" footer="0.5"/>
  <pageSetup paperSize="9" scale="64" orientation="portrait" verticalDpi="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J5"/>
  <sheetViews>
    <sheetView showGridLines="0" zoomScaleNormal="100" workbookViewId="0">
      <selection activeCell="Q7" sqref="Q7"/>
    </sheetView>
  </sheetViews>
  <sheetFormatPr defaultColWidth="9.140625" defaultRowHeight="12.75" x14ac:dyDescent="0.2"/>
  <cols>
    <col min="1" max="1" width="20.5703125" style="41" customWidth="1"/>
    <col min="2" max="2" width="19.85546875" style="41" customWidth="1"/>
    <col min="3" max="3" width="15.85546875" style="41" bestFit="1" customWidth="1"/>
    <col min="4" max="4" width="22" style="41" bestFit="1" customWidth="1"/>
    <col min="5" max="5" width="9.140625" style="41"/>
    <col min="6" max="6" width="6.5703125" style="41" bestFit="1" customWidth="1"/>
    <col min="7" max="16384" width="9.140625" style="41"/>
  </cols>
  <sheetData>
    <row r="2" spans="1:10" ht="12.75" customHeight="1" x14ac:dyDescent="0.2">
      <c r="A2" s="105" t="s">
        <v>1289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12.75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5" spans="1:10" ht="19.5" x14ac:dyDescent="0.2">
      <c r="A5" s="104" t="s">
        <v>1290</v>
      </c>
      <c r="B5" s="104"/>
      <c r="C5" s="104"/>
      <c r="D5" s="104"/>
      <c r="E5" s="104" t="s">
        <v>1291</v>
      </c>
      <c r="F5" s="104"/>
      <c r="G5" s="104"/>
    </row>
  </sheetData>
  <mergeCells count="3">
    <mergeCell ref="E5:G5"/>
    <mergeCell ref="A2:J3"/>
    <mergeCell ref="A5:D5"/>
  </mergeCells>
  <conditionalFormatting sqref="D1 D4:D1048576">
    <cfRule type="containsErrors" dxfId="21" priority="1">
      <formula>ISERROR(D1)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30"/>
  <sheetViews>
    <sheetView showGridLines="0" zoomScaleNormal="100" workbookViewId="0">
      <pane ySplit="9" topLeftCell="A10" activePane="bottomLeft" state="frozen"/>
      <selection sqref="A1:P2"/>
      <selection pane="bottomLeft" activeCell="F27" sqref="F27"/>
    </sheetView>
  </sheetViews>
  <sheetFormatPr defaultColWidth="9.140625" defaultRowHeight="12.75" x14ac:dyDescent="0.2"/>
  <cols>
    <col min="1" max="1" width="14.42578125" style="28" bestFit="1" customWidth="1"/>
    <col min="2" max="2" width="7.5703125" style="28" bestFit="1" customWidth="1"/>
    <col min="3" max="3" width="5.5703125" style="28" bestFit="1" customWidth="1"/>
    <col min="4" max="4" width="5.5703125" style="28" customWidth="1"/>
    <col min="5" max="5" width="6.5703125" style="28" bestFit="1" customWidth="1"/>
    <col min="6" max="6" width="13.28515625" style="28" bestFit="1" customWidth="1"/>
    <col min="7" max="7" width="11.42578125" style="28" customWidth="1"/>
    <col min="8" max="9" width="9.140625" style="28"/>
    <col min="10" max="10" width="14" style="28" bestFit="1" customWidth="1"/>
    <col min="11" max="11" width="11.42578125" style="28" bestFit="1" customWidth="1"/>
    <col min="12" max="16384" width="9.140625" style="28"/>
  </cols>
  <sheetData>
    <row r="1" spans="1:18" x14ac:dyDescent="0.2">
      <c r="O1"/>
      <c r="P1"/>
      <c r="Q1"/>
      <c r="R1"/>
    </row>
    <row r="2" spans="1:18" x14ac:dyDescent="0.2">
      <c r="A2" s="100" t="s">
        <v>1292</v>
      </c>
      <c r="B2" s="101"/>
      <c r="C2" s="101"/>
      <c r="D2" s="101"/>
      <c r="E2" s="101"/>
      <c r="F2" s="101"/>
      <c r="G2" s="101"/>
      <c r="H2" s="101"/>
      <c r="I2" s="101"/>
      <c r="J2" s="101"/>
      <c r="O2"/>
      <c r="P2"/>
      <c r="Q2"/>
      <c r="R2"/>
    </row>
    <row r="3" spans="1:18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O3"/>
      <c r="P3"/>
      <c r="Q3"/>
      <c r="R3"/>
    </row>
    <row r="4" spans="1:18" x14ac:dyDescent="0.2">
      <c r="A4"/>
      <c r="B4"/>
      <c r="C4" s="10"/>
      <c r="D4" s="10"/>
      <c r="E4" s="10"/>
      <c r="F4" s="10"/>
      <c r="G4" s="10"/>
      <c r="H4" s="10"/>
      <c r="I4" s="10"/>
      <c r="J4" s="10"/>
      <c r="O4"/>
      <c r="P4"/>
      <c r="Q4"/>
      <c r="R4"/>
    </row>
    <row r="5" spans="1:18" ht="12.75" customHeight="1" x14ac:dyDescent="0.25">
      <c r="A5" s="74" t="s">
        <v>6</v>
      </c>
      <c r="B5" s="74" t="s">
        <v>1276</v>
      </c>
      <c r="C5" s="7"/>
      <c r="D5" s="7"/>
      <c r="E5" s="7"/>
      <c r="F5" s="7"/>
      <c r="G5" s="8"/>
      <c r="H5" s="8"/>
      <c r="I5" s="8"/>
      <c r="J5" s="8"/>
      <c r="O5"/>
      <c r="P5"/>
      <c r="Q5"/>
      <c r="R5"/>
    </row>
    <row r="6" spans="1:18" ht="12.75" customHeight="1" x14ac:dyDescent="0.25">
      <c r="A6" s="74" t="s">
        <v>7</v>
      </c>
      <c r="B6" s="74" t="s">
        <v>1276</v>
      </c>
      <c r="C6" s="7"/>
      <c r="D6" s="7"/>
      <c r="E6" s="7"/>
      <c r="F6" s="7"/>
      <c r="G6" s="8"/>
      <c r="H6" s="8"/>
      <c r="I6" s="8"/>
      <c r="J6" s="8"/>
      <c r="O6"/>
      <c r="P6"/>
      <c r="Q6"/>
      <c r="R6"/>
    </row>
    <row r="7" spans="1:18" x14ac:dyDescent="0.2">
      <c r="A7" s="74" t="s">
        <v>9</v>
      </c>
      <c r="B7" s="74" t="s">
        <v>1276</v>
      </c>
    </row>
    <row r="8" spans="1:18" x14ac:dyDescent="0.2">
      <c r="A8" s="74" t="s">
        <v>5</v>
      </c>
      <c r="B8" s="74" t="s">
        <v>1276</v>
      </c>
    </row>
    <row r="9" spans="1:18" x14ac:dyDescent="0.2">
      <c r="A9" s="74" t="s">
        <v>44</v>
      </c>
      <c r="B9" s="74" t="s">
        <v>1276</v>
      </c>
    </row>
    <row r="11" spans="1:18" ht="15.75" x14ac:dyDescent="0.25">
      <c r="A11" s="75" t="s">
        <v>1293</v>
      </c>
      <c r="B11" s="75" t="s">
        <v>43</v>
      </c>
      <c r="C11" s="75"/>
      <c r="D11" s="75"/>
      <c r="E11"/>
      <c r="F11"/>
      <c r="G11"/>
      <c r="H11"/>
      <c r="J11"/>
      <c r="K11"/>
      <c r="L11" s="7"/>
    </row>
    <row r="12" spans="1:18" ht="15.75" x14ac:dyDescent="0.25">
      <c r="A12" s="75" t="s">
        <v>41</v>
      </c>
      <c r="B12" s="75">
        <v>2020</v>
      </c>
      <c r="C12" s="75">
        <v>2021</v>
      </c>
      <c r="D12" s="78">
        <v>2022</v>
      </c>
      <c r="E12"/>
      <c r="F12"/>
      <c r="G12"/>
      <c r="H12"/>
      <c r="L12" s="7"/>
    </row>
    <row r="13" spans="1:18" x14ac:dyDescent="0.2">
      <c r="A13" t="s">
        <v>883</v>
      </c>
      <c r="B13" s="32"/>
      <c r="C13" s="32">
        <v>531.72382236842111</v>
      </c>
      <c r="D13" s="79">
        <v>457.60058552631585</v>
      </c>
      <c r="E13"/>
      <c r="F13"/>
      <c r="G13"/>
      <c r="H13"/>
      <c r="N13" s="30"/>
    </row>
    <row r="14" spans="1:18" x14ac:dyDescent="0.2">
      <c r="A14" t="s">
        <v>888</v>
      </c>
      <c r="B14" s="32"/>
      <c r="C14" s="32">
        <v>480.66771052631577</v>
      </c>
      <c r="D14" s="79">
        <v>407.81265789473684</v>
      </c>
      <c r="E14"/>
      <c r="F14"/>
      <c r="G14"/>
      <c r="H14"/>
    </row>
    <row r="15" spans="1:18" x14ac:dyDescent="0.2">
      <c r="A15" t="s">
        <v>893</v>
      </c>
      <c r="B15" s="32"/>
      <c r="C15" s="32">
        <v>579.24382236842121</v>
      </c>
      <c r="D15" s="79">
        <v>460.1125855263158</v>
      </c>
      <c r="E15"/>
      <c r="F15"/>
      <c r="G15"/>
      <c r="H15"/>
    </row>
    <row r="16" spans="1:18" x14ac:dyDescent="0.2">
      <c r="A16" t="s">
        <v>897</v>
      </c>
      <c r="B16" s="32"/>
      <c r="C16" s="32">
        <v>534.32111842105269</v>
      </c>
      <c r="D16" s="79">
        <v>420.28727631578954</v>
      </c>
      <c r="E16"/>
      <c r="F16"/>
      <c r="G16"/>
      <c r="H16"/>
    </row>
    <row r="17" spans="1:12" x14ac:dyDescent="0.2">
      <c r="A17" t="s">
        <v>901</v>
      </c>
      <c r="B17" s="32"/>
      <c r="C17" s="32">
        <v>539.4598223684211</v>
      </c>
      <c r="D17" s="79">
        <v>471.7565855263158</v>
      </c>
      <c r="E17"/>
      <c r="F17"/>
      <c r="G17"/>
      <c r="H17"/>
    </row>
    <row r="18" spans="1:12" x14ac:dyDescent="0.2">
      <c r="A18" t="s">
        <v>905</v>
      </c>
      <c r="B18" s="32"/>
      <c r="C18" s="32">
        <v>555.66111842105272</v>
      </c>
      <c r="D18" s="79">
        <v>439.42327631578951</v>
      </c>
      <c r="E18"/>
      <c r="F18"/>
      <c r="G18"/>
      <c r="H18"/>
    </row>
    <row r="19" spans="1:12" x14ac:dyDescent="0.2">
      <c r="A19" t="s">
        <v>909</v>
      </c>
      <c r="B19" s="32"/>
      <c r="C19" s="32">
        <v>442.15955921052637</v>
      </c>
      <c r="D19" s="79">
        <v>527.66906578947362</v>
      </c>
      <c r="E19"/>
      <c r="F19"/>
      <c r="G19"/>
      <c r="H19"/>
    </row>
    <row r="20" spans="1:12" x14ac:dyDescent="0.2">
      <c r="A20" t="s">
        <v>913</v>
      </c>
      <c r="B20" s="32"/>
      <c r="C20" s="32">
        <v>328.02934868421056</v>
      </c>
      <c r="D20" s="79"/>
      <c r="E20"/>
      <c r="F20"/>
      <c r="G20"/>
      <c r="H20"/>
    </row>
    <row r="21" spans="1:12" x14ac:dyDescent="0.2">
      <c r="A21" t="s">
        <v>917</v>
      </c>
      <c r="B21" s="32"/>
      <c r="C21" s="32">
        <v>435.18143421052639</v>
      </c>
      <c r="D21" s="79"/>
      <c r="E21"/>
      <c r="F21"/>
      <c r="G21"/>
      <c r="H21"/>
    </row>
    <row r="22" spans="1:12" x14ac:dyDescent="0.2">
      <c r="A22" t="s">
        <v>921</v>
      </c>
      <c r="B22" s="32"/>
      <c r="C22" s="32">
        <v>359.5253486842106</v>
      </c>
      <c r="D22" s="79"/>
      <c r="E22"/>
      <c r="F22"/>
      <c r="G22"/>
      <c r="H22"/>
    </row>
    <row r="23" spans="1:12" x14ac:dyDescent="0.2">
      <c r="A23" t="s">
        <v>926</v>
      </c>
      <c r="B23" s="32">
        <v>0</v>
      </c>
      <c r="C23" s="32">
        <v>329.46143421052636</v>
      </c>
      <c r="D23" s="79"/>
      <c r="E23"/>
      <c r="F23"/>
      <c r="G23"/>
      <c r="H23"/>
    </row>
    <row r="24" spans="1:12" x14ac:dyDescent="0.2">
      <c r="A24" t="s">
        <v>930</v>
      </c>
      <c r="B24" s="32">
        <v>531.72382236842111</v>
      </c>
      <c r="C24" s="32">
        <v>489.27658552631578</v>
      </c>
      <c r="D24" s="79"/>
      <c r="E24"/>
      <c r="F24"/>
      <c r="G24"/>
      <c r="H24"/>
    </row>
    <row r="25" spans="1:12" ht="13.5" thickBot="1" x14ac:dyDescent="0.25">
      <c r="A25" t="s">
        <v>875</v>
      </c>
      <c r="B25" s="32">
        <v>531.72382236842111</v>
      </c>
      <c r="C25" s="32">
        <v>5604.7111250000007</v>
      </c>
      <c r="D25" s="80">
        <v>3184.662032894737</v>
      </c>
      <c r="E25"/>
    </row>
    <row r="26" spans="1:12" x14ac:dyDescent="0.2">
      <c r="A26"/>
      <c r="B26"/>
      <c r="C26"/>
      <c r="D26"/>
      <c r="J26"/>
      <c r="K26"/>
      <c r="L26"/>
    </row>
    <row r="27" spans="1:12" x14ac:dyDescent="0.2">
      <c r="A27" s="49" t="s">
        <v>1360</v>
      </c>
      <c r="B27"/>
      <c r="L27"/>
    </row>
    <row r="28" spans="1:12" x14ac:dyDescent="0.2">
      <c r="A28"/>
      <c r="B28"/>
      <c r="L28"/>
    </row>
    <row r="29" spans="1:12" x14ac:dyDescent="0.2">
      <c r="A29"/>
      <c r="B29"/>
      <c r="L29"/>
    </row>
    <row r="30" spans="1:12" x14ac:dyDescent="0.2">
      <c r="A30"/>
      <c r="B30"/>
      <c r="L30"/>
    </row>
  </sheetData>
  <mergeCells count="1">
    <mergeCell ref="A2:J3"/>
  </mergeCells>
  <pageMargins left="0.75" right="0.75" top="1" bottom="1" header="0.5" footer="0.5"/>
  <pageSetup paperSize="9" scale="78" orientation="landscape" verticalDpi="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32"/>
  <sheetViews>
    <sheetView showGridLines="0" tabSelected="1" zoomScale="85" zoomScaleNormal="85" workbookViewId="0">
      <pane ySplit="13" topLeftCell="A14" activePane="bottomLeft" state="frozen"/>
      <selection activeCell="C31" sqref="C31"/>
      <selection pane="bottomLeft" activeCell="K7" sqref="K7"/>
    </sheetView>
  </sheetViews>
  <sheetFormatPr defaultColWidth="9.140625" defaultRowHeight="12.75" x14ac:dyDescent="0.2"/>
  <cols>
    <col min="1" max="1" width="20.5703125" style="41" bestFit="1" customWidth="1"/>
    <col min="2" max="2" width="17.42578125" style="41" bestFit="1" customWidth="1"/>
    <col min="3" max="3" width="18.5703125" style="41" bestFit="1" customWidth="1"/>
    <col min="4" max="4" width="9.7109375" style="41" bestFit="1" customWidth="1"/>
    <col min="5" max="5" width="15.42578125" style="41" bestFit="1" customWidth="1"/>
    <col min="6" max="6" width="14.140625" style="41" bestFit="1" customWidth="1"/>
    <col min="7" max="7" width="7.42578125" style="41" bestFit="1" customWidth="1"/>
    <col min="8" max="43" width="11.5703125" style="41" bestFit="1" customWidth="1"/>
    <col min="44" max="44" width="12.5703125" style="41" bestFit="1" customWidth="1"/>
    <col min="45" max="16384" width="9.140625" style="41"/>
  </cols>
  <sheetData>
    <row r="1" spans="1:11" x14ac:dyDescent="0.2">
      <c r="A1" s="24"/>
      <c r="B1" s="24"/>
      <c r="C1" s="24"/>
      <c r="D1" s="24"/>
      <c r="E1" s="24"/>
      <c r="F1" s="24"/>
      <c r="G1" s="44"/>
      <c r="H1" s="44"/>
      <c r="I1" s="44"/>
      <c r="J1" s="44"/>
    </row>
    <row r="2" spans="1:11" ht="12.75" customHeight="1" x14ac:dyDescent="0.2">
      <c r="A2" s="100" t="s">
        <v>1294</v>
      </c>
      <c r="B2" s="101"/>
      <c r="C2" s="101"/>
      <c r="D2" s="101"/>
      <c r="E2" s="101"/>
      <c r="F2" s="101"/>
      <c r="G2" s="44"/>
      <c r="H2" s="44"/>
      <c r="I2" s="44"/>
      <c r="J2" s="44"/>
    </row>
    <row r="3" spans="1:11" ht="12.75" customHeight="1" x14ac:dyDescent="0.2">
      <c r="A3" s="101"/>
      <c r="B3" s="101"/>
      <c r="C3" s="101"/>
      <c r="D3" s="101"/>
      <c r="E3" s="101"/>
      <c r="F3" s="101"/>
      <c r="G3" s="44"/>
      <c r="H3" s="44"/>
      <c r="I3" s="44"/>
      <c r="J3" s="44"/>
    </row>
    <row r="4" spans="1:11" x14ac:dyDescent="0.2">
      <c r="A4" s="24"/>
      <c r="B4" s="24"/>
      <c r="C4" s="24"/>
      <c r="D4" s="24"/>
      <c r="E4" s="24"/>
      <c r="F4" s="24"/>
      <c r="G4" s="44"/>
      <c r="H4" s="44"/>
      <c r="I4" s="44"/>
      <c r="J4" s="44"/>
    </row>
    <row r="5" spans="1:11" x14ac:dyDescent="0.2">
      <c r="A5" s="74" t="s">
        <v>6</v>
      </c>
      <c r="B5" s="74" t="s">
        <v>1276</v>
      </c>
      <c r="C5" s="24"/>
      <c r="D5" s="24"/>
      <c r="E5" s="24"/>
      <c r="F5" s="24"/>
      <c r="G5" s="44"/>
      <c r="H5" s="44"/>
      <c r="I5" s="44"/>
      <c r="J5" s="44"/>
    </row>
    <row r="6" spans="1:11" x14ac:dyDescent="0.2">
      <c r="A6" s="74" t="s">
        <v>9</v>
      </c>
      <c r="B6" s="74" t="s">
        <v>1276</v>
      </c>
      <c r="C6" s="44"/>
      <c r="D6" s="44"/>
      <c r="E6" s="44"/>
      <c r="F6" s="44"/>
      <c r="G6" s="44"/>
      <c r="H6" s="44"/>
      <c r="I6" s="44"/>
      <c r="J6" s="44"/>
    </row>
    <row r="7" spans="1:11" x14ac:dyDescent="0.2">
      <c r="A7" s="74" t="s">
        <v>7</v>
      </c>
      <c r="B7" s="74" t="s">
        <v>1276</v>
      </c>
      <c r="C7" s="44"/>
      <c r="D7" s="44"/>
      <c r="E7" s="44"/>
      <c r="F7" s="44"/>
      <c r="G7" s="44"/>
      <c r="H7" s="44"/>
      <c r="I7" s="44"/>
      <c r="J7" s="44"/>
    </row>
    <row r="8" spans="1:11" ht="12.75" customHeight="1" x14ac:dyDescent="0.25">
      <c r="A8" s="74" t="s">
        <v>5</v>
      </c>
      <c r="B8" s="74" t="s">
        <v>1276</v>
      </c>
      <c r="C8" s="43"/>
      <c r="D8" s="43"/>
      <c r="E8" s="43"/>
      <c r="F8" s="43"/>
      <c r="G8" s="42"/>
      <c r="H8" s="42"/>
    </row>
    <row r="9" spans="1:11" x14ac:dyDescent="0.2">
      <c r="A9" s="74" t="s">
        <v>41</v>
      </c>
      <c r="B9" s="74" t="s">
        <v>1276</v>
      </c>
    </row>
    <row r="10" spans="1:11" x14ac:dyDescent="0.2">
      <c r="A10" s="74" t="s">
        <v>42</v>
      </c>
      <c r="B10" s="74" t="s">
        <v>1276</v>
      </c>
    </row>
    <row r="11" spans="1:11" x14ac:dyDescent="0.2">
      <c r="A11" s="74" t="s">
        <v>43</v>
      </c>
      <c r="B11" s="74" t="s">
        <v>1276</v>
      </c>
    </row>
    <row r="12" spans="1:11" ht="26.45" customHeight="1" x14ac:dyDescent="0.2"/>
    <row r="13" spans="1:11" x14ac:dyDescent="0.2">
      <c r="A13" s="75" t="s">
        <v>48</v>
      </c>
      <c r="B13" s="75" t="s">
        <v>44</v>
      </c>
      <c r="C13" s="75" t="s">
        <v>1295</v>
      </c>
      <c r="D13" s="75" t="s">
        <v>50</v>
      </c>
      <c r="E13" s="75" t="s">
        <v>51</v>
      </c>
      <c r="F13" s="75" t="s">
        <v>52</v>
      </c>
      <c r="G13" s="75" t="s">
        <v>53</v>
      </c>
      <c r="H13" s="90" t="s">
        <v>1335</v>
      </c>
      <c r="J13" s="89"/>
      <c r="K13" s="89"/>
    </row>
    <row r="14" spans="1:11" x14ac:dyDescent="0.2">
      <c r="A14" t="s">
        <v>885</v>
      </c>
      <c r="B14" t="s">
        <v>884</v>
      </c>
      <c r="C14" s="32">
        <v>96055.820394736904</v>
      </c>
      <c r="D14" s="32">
        <v>4802.7910197368337</v>
      </c>
      <c r="E14" s="32">
        <v>34580.095342105262</v>
      </c>
      <c r="F14" s="32">
        <v>35540.653546052665</v>
      </c>
      <c r="G14" s="32">
        <v>21132.280486842115</v>
      </c>
    </row>
    <row r="15" spans="1:11" x14ac:dyDescent="0.2">
      <c r="A15"/>
      <c r="B15" t="s">
        <v>902</v>
      </c>
      <c r="C15" s="32">
        <v>190</v>
      </c>
      <c r="D15" s="32">
        <v>186.2</v>
      </c>
      <c r="E15" s="32">
        <v>0</v>
      </c>
      <c r="F15" s="32">
        <v>1.9000000000000001</v>
      </c>
      <c r="G15" s="32">
        <v>1.9000000000000001</v>
      </c>
      <c r="H15" s="89"/>
    </row>
    <row r="16" spans="1:11" x14ac:dyDescent="0.2">
      <c r="A16"/>
      <c r="B16" t="s">
        <v>914</v>
      </c>
      <c r="C16" s="32">
        <v>1272.0197368421054</v>
      </c>
      <c r="D16" s="32">
        <v>1246.5793421052631</v>
      </c>
      <c r="E16" s="32">
        <v>12.720197368421054</v>
      </c>
      <c r="F16" s="32">
        <v>12.720197368421054</v>
      </c>
      <c r="G16" s="32">
        <v>0</v>
      </c>
    </row>
    <row r="17" spans="1:11" x14ac:dyDescent="0.2">
      <c r="A17"/>
      <c r="B17" t="s">
        <v>925</v>
      </c>
      <c r="C17" s="32">
        <v>8757.0263157894751</v>
      </c>
      <c r="D17" s="32">
        <v>6918.0507894736784</v>
      </c>
      <c r="E17" s="32">
        <v>700.56210526315851</v>
      </c>
      <c r="F17" s="32">
        <v>700.56210526315851</v>
      </c>
      <c r="G17" s="32">
        <v>437.85131578947403</v>
      </c>
    </row>
    <row r="18" spans="1:11" x14ac:dyDescent="0.2">
      <c r="A18"/>
      <c r="B18" t="s">
        <v>954</v>
      </c>
      <c r="C18" s="32">
        <v>12851.101973684217</v>
      </c>
      <c r="D18" s="32">
        <v>12080.035855263153</v>
      </c>
      <c r="E18" s="32">
        <v>385.53305921052646</v>
      </c>
      <c r="F18" s="32">
        <v>385.53305921052646</v>
      </c>
      <c r="G18" s="32">
        <v>0</v>
      </c>
    </row>
    <row r="19" spans="1:11" x14ac:dyDescent="0.2">
      <c r="A19"/>
      <c r="B19" t="s">
        <v>933</v>
      </c>
      <c r="C19" s="32">
        <v>110</v>
      </c>
      <c r="D19" s="32">
        <v>92.399999999999991</v>
      </c>
      <c r="E19" s="32">
        <v>17.600000000000001</v>
      </c>
      <c r="F19" s="32">
        <v>0</v>
      </c>
      <c r="G19" s="32">
        <v>0</v>
      </c>
    </row>
    <row r="20" spans="1:11" x14ac:dyDescent="0.2">
      <c r="A20"/>
      <c r="B20" t="s">
        <v>962</v>
      </c>
      <c r="C20" s="32">
        <v>36</v>
      </c>
      <c r="D20" s="32">
        <v>32.4</v>
      </c>
      <c r="E20" s="32">
        <v>1.44</v>
      </c>
      <c r="F20" s="32">
        <v>1.44</v>
      </c>
      <c r="G20" s="32">
        <v>0.72</v>
      </c>
    </row>
    <row r="21" spans="1:11" x14ac:dyDescent="0.2">
      <c r="A21" s="76" t="s">
        <v>875</v>
      </c>
      <c r="B21" s="76"/>
      <c r="C21" s="77">
        <v>119271.9684210527</v>
      </c>
      <c r="D21" s="77">
        <v>25358.45700657893</v>
      </c>
      <c r="E21" s="77">
        <v>35697.950703947368</v>
      </c>
      <c r="F21" s="77">
        <v>36642.808907894774</v>
      </c>
      <c r="G21" s="77">
        <v>21572.751802631592</v>
      </c>
    </row>
    <row r="22" spans="1:11" x14ac:dyDescent="0.2">
      <c r="A22"/>
      <c r="B22"/>
      <c r="C22"/>
      <c r="D22"/>
      <c r="E22"/>
      <c r="F22"/>
      <c r="G22"/>
    </row>
    <row r="23" spans="1:11" x14ac:dyDescent="0.2">
      <c r="A23"/>
      <c r="B23"/>
      <c r="C23"/>
      <c r="D23"/>
      <c r="E23"/>
      <c r="F23"/>
      <c r="G23"/>
      <c r="H23" s="90" t="s">
        <v>1336</v>
      </c>
      <c r="K23" s="89"/>
    </row>
    <row r="24" spans="1:11" x14ac:dyDescent="0.2">
      <c r="A24"/>
      <c r="B24"/>
      <c r="C24"/>
      <c r="D24"/>
      <c r="E24"/>
      <c r="F24"/>
      <c r="G24"/>
    </row>
    <row r="25" spans="1:11" x14ac:dyDescent="0.2">
      <c r="A25"/>
      <c r="B25"/>
      <c r="C25"/>
      <c r="D25"/>
      <c r="E25"/>
      <c r="F25"/>
      <c r="G25"/>
      <c r="J25" s="89"/>
    </row>
    <row r="26" spans="1:11" x14ac:dyDescent="0.2">
      <c r="A26" s="24"/>
      <c r="B26" s="24"/>
    </row>
    <row r="27" spans="1:11" x14ac:dyDescent="0.2">
      <c r="A27" s="24"/>
      <c r="B27" s="24"/>
    </row>
    <row r="28" spans="1:11" x14ac:dyDescent="0.2">
      <c r="A28" s="24"/>
      <c r="B28" s="24"/>
    </row>
    <row r="29" spans="1:11" x14ac:dyDescent="0.2">
      <c r="A29" s="24"/>
      <c r="B29" s="24"/>
    </row>
    <row r="30" spans="1:11" x14ac:dyDescent="0.2">
      <c r="A30" s="24"/>
      <c r="B30" s="24"/>
    </row>
    <row r="31" spans="1:11" x14ac:dyDescent="0.2">
      <c r="A31" s="24"/>
      <c r="B31" s="24"/>
    </row>
    <row r="32" spans="1:11" x14ac:dyDescent="0.2">
      <c r="A32" s="24"/>
      <c r="B32" s="24"/>
    </row>
  </sheetData>
  <mergeCells count="1">
    <mergeCell ref="A2:F3"/>
  </mergeCells>
  <pageMargins left="0.75" right="0.75" top="1" bottom="1" header="0.5" footer="0.5"/>
  <pageSetup paperSize="9" scale="67" orientation="portrait" horizontalDpi="0" verticalDpi="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DE0"/>
  </sheetPr>
  <dimension ref="A1:P615"/>
  <sheetViews>
    <sheetView showGridLines="0" workbookViewId="0">
      <selection activeCell="H31" sqref="H31"/>
    </sheetView>
  </sheetViews>
  <sheetFormatPr defaultRowHeight="12.75" x14ac:dyDescent="0.2"/>
  <cols>
    <col min="1" max="1" width="8.7109375" bestFit="1" customWidth="1"/>
    <col min="2" max="2" width="11.140625" customWidth="1"/>
    <col min="3" max="3" width="10.42578125" bestFit="1" customWidth="1"/>
    <col min="5" max="6" width="11.140625" bestFit="1" customWidth="1"/>
    <col min="8" max="8" width="11.140625" bestFit="1" customWidth="1"/>
    <col min="9" max="9" width="9.85546875" bestFit="1" customWidth="1"/>
  </cols>
  <sheetData>
    <row r="1" spans="1:16" ht="12.75" customHeight="1" x14ac:dyDescent="0.2">
      <c r="A1" s="94" t="s">
        <v>863</v>
      </c>
      <c r="B1" s="95"/>
      <c r="C1" s="95"/>
      <c r="D1" s="95"/>
      <c r="E1" s="95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3.7" customHeight="1" x14ac:dyDescent="0.2">
      <c r="A2" s="95"/>
      <c r="B2" s="95"/>
      <c r="C2" s="95"/>
      <c r="D2" s="95"/>
      <c r="E2" s="95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ht="13.7" customHeight="1" x14ac:dyDescent="0.2">
      <c r="A3" s="33"/>
      <c r="B3" s="33"/>
      <c r="C3" s="33"/>
      <c r="D3" s="33"/>
      <c r="E3" s="33"/>
    </row>
    <row r="4" spans="1:16" ht="13.7" customHeight="1" x14ac:dyDescent="0.2">
      <c r="A4" s="33"/>
      <c r="B4" s="33"/>
      <c r="C4" s="33"/>
      <c r="D4" s="33"/>
      <c r="E4" s="33"/>
    </row>
    <row r="6" spans="1:16" x14ac:dyDescent="0.2">
      <c r="A6" s="97" t="s">
        <v>864</v>
      </c>
      <c r="B6" s="96"/>
      <c r="C6" s="96"/>
      <c r="D6" s="96"/>
      <c r="E6" s="96"/>
      <c r="F6" s="96"/>
    </row>
    <row r="10" spans="1:16" x14ac:dyDescent="0.2">
      <c r="A10" s="97" t="s">
        <v>865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4" spans="1:16" x14ac:dyDescent="0.2">
      <c r="A14" s="25" t="s">
        <v>866</v>
      </c>
      <c r="B14" s="25" t="s">
        <v>867</v>
      </c>
      <c r="E14" s="25" t="s">
        <v>45</v>
      </c>
      <c r="H14" s="25" t="s">
        <v>45</v>
      </c>
    </row>
    <row r="15" spans="1:16" x14ac:dyDescent="0.2">
      <c r="A15" s="26" t="s">
        <v>868</v>
      </c>
      <c r="B15" s="26" t="s">
        <v>29</v>
      </c>
      <c r="C15" s="27" t="s">
        <v>869</v>
      </c>
      <c r="D15" s="27"/>
      <c r="E15" s="26" t="s">
        <v>870</v>
      </c>
      <c r="F15" s="27" t="s">
        <v>871</v>
      </c>
      <c r="H15" s="26" t="s">
        <v>872</v>
      </c>
      <c r="I15" s="27" t="s">
        <v>873</v>
      </c>
    </row>
    <row r="16" spans="1:16" x14ac:dyDescent="0.2">
      <c r="B16" s="20" t="s">
        <v>874</v>
      </c>
      <c r="E16" s="20" t="s">
        <v>874</v>
      </c>
      <c r="H16" s="20" t="s">
        <v>874</v>
      </c>
    </row>
    <row r="17" spans="2:8" x14ac:dyDescent="0.2">
      <c r="B17" s="1" t="s">
        <v>875</v>
      </c>
      <c r="E17" s="1" t="s">
        <v>875</v>
      </c>
      <c r="H17" s="1" t="s">
        <v>875</v>
      </c>
    </row>
    <row r="18" spans="2:8" x14ac:dyDescent="0.2">
      <c r="F18" s="51" t="str">
        <f>IF(OR(E18="",E18="Eindtotaal"),"",IF(ISERROR(VLOOKUP(E18,Data!A:B,2,0)),"","Artikel reeds bekend! Basisgegevens controleren"))</f>
        <v/>
      </c>
    </row>
    <row r="19" spans="2:8" x14ac:dyDescent="0.2">
      <c r="F19" s="51" t="str">
        <f>IF(OR(E19="",E19="Eindtotaal"),"",IF(ISERROR(VLOOKUP(E19,Data!A:B,2,0)),"","Artikel reeds bekend! Basisgegevens controleren"))</f>
        <v/>
      </c>
    </row>
    <row r="20" spans="2:8" x14ac:dyDescent="0.2">
      <c r="F20" s="51" t="str">
        <f>IF(OR(E20="",E20="Eindtotaal"),"",IF(ISERROR(VLOOKUP(E20,Data!A:B,2,0)),"","Artikel reeds bekend! Basisgegevens controleren"))</f>
        <v/>
      </c>
    </row>
    <row r="21" spans="2:8" x14ac:dyDescent="0.2">
      <c r="F21" s="51" t="str">
        <f>IF(OR(E21="",E21="Eindtotaal"),"",IF(ISERROR(VLOOKUP(E21,Data!A:B,2,0)),"","Artikel reeds bekend! Basisgegevens controleren"))</f>
        <v/>
      </c>
    </row>
    <row r="22" spans="2:8" x14ac:dyDescent="0.2">
      <c r="F22" s="51" t="str">
        <f>IF(OR(E22="",E22="Eindtotaal"),"",IF(ISERROR(VLOOKUP(E22,Data!A:B,2,0)),"","Artikel reeds bekend! Basisgegevens controleren"))</f>
        <v/>
      </c>
    </row>
    <row r="23" spans="2:8" x14ac:dyDescent="0.2">
      <c r="F23" s="51" t="str">
        <f>IF(OR(E23="",E23="Eindtotaal"),"",IF(ISERROR(VLOOKUP(E23,Data!A:B,2,0)),"","Artikel reeds bekend! Basisgegevens controleren"))</f>
        <v/>
      </c>
    </row>
    <row r="24" spans="2:8" x14ac:dyDescent="0.2">
      <c r="F24" s="51" t="str">
        <f>IF(OR(E24="",E24="Eindtotaal"),"",IF(ISERROR(VLOOKUP(E24,Data!A:B,2,0)),"","Artikel reeds bekend! Basisgegevens controleren"))</f>
        <v/>
      </c>
    </row>
    <row r="25" spans="2:8" x14ac:dyDescent="0.2">
      <c r="F25" s="51" t="str">
        <f>IF(OR(E25="",E25="Eindtotaal"),"",IF(ISERROR(VLOOKUP(E25,Data!A:B,2,0)),"","Artikel reeds bekend! Basisgegevens controleren"))</f>
        <v/>
      </c>
    </row>
    <row r="26" spans="2:8" x14ac:dyDescent="0.2">
      <c r="F26" s="51" t="str">
        <f>IF(OR(E26="",E26="Eindtotaal"),"",IF(ISERROR(VLOOKUP(E26,Data!A:B,2,0)),"","Artikel reeds bekend! Basisgegevens controleren"))</f>
        <v/>
      </c>
    </row>
    <row r="27" spans="2:8" x14ac:dyDescent="0.2">
      <c r="F27" s="51" t="str">
        <f>IF(OR(E27="",E27="Eindtotaal"),"",IF(ISERROR(VLOOKUP(E27,Data!A:B,2,0)),"","Artikel reeds bekend! Basisgegevens controleren"))</f>
        <v/>
      </c>
    </row>
    <row r="28" spans="2:8" x14ac:dyDescent="0.2">
      <c r="F28" s="51" t="str">
        <f>IF(OR(E28="",E28="Eindtotaal"),"",IF(ISERROR(VLOOKUP(E28,Data!A:B,2,0)),"","Artikel reeds bekend! Basisgegevens controleren"))</f>
        <v/>
      </c>
    </row>
    <row r="29" spans="2:8" x14ac:dyDescent="0.2">
      <c r="F29" s="51" t="str">
        <f>IF(OR(E29="",E29="Eindtotaal"),"",IF(ISERROR(VLOOKUP(E29,Data!A:B,2,0)),"","Artikel reeds bekend! Basisgegevens controleren"))</f>
        <v/>
      </c>
    </row>
    <row r="30" spans="2:8" x14ac:dyDescent="0.2">
      <c r="F30" s="51" t="str">
        <f>IF(OR(E30="",E30="Eindtotaal"),"",IF(ISERROR(VLOOKUP(E30,Data!A:B,2,0)),"","Artikel reeds bekend! Basisgegevens controleren"))</f>
        <v/>
      </c>
    </row>
    <row r="31" spans="2:8" x14ac:dyDescent="0.2">
      <c r="F31" s="51" t="str">
        <f>IF(OR(E31="",E31="Eindtotaal"),"",IF(ISERROR(VLOOKUP(E31,Data!A:B,2,0)),"","Artikel reeds bekend! Basisgegevens controleren"))</f>
        <v/>
      </c>
    </row>
    <row r="32" spans="2:8" x14ac:dyDescent="0.2">
      <c r="F32" s="51" t="str">
        <f>IF(OR(E32="",E32="Eindtotaal"),"",IF(ISERROR(VLOOKUP(E32,Data!A:B,2,0)),"","Artikel reeds bekend! Basisgegevens controleren"))</f>
        <v/>
      </c>
    </row>
    <row r="33" spans="6:6" x14ac:dyDescent="0.2">
      <c r="F33" s="51" t="str">
        <f>IF(OR(E33="",E33="Eindtotaal"),"",IF(ISERROR(VLOOKUP(E33,Data!A:B,2,0)),"","Artikel reeds bekend! Basisgegevens controleren"))</f>
        <v/>
      </c>
    </row>
    <row r="34" spans="6:6" x14ac:dyDescent="0.2">
      <c r="F34" s="51" t="str">
        <f>IF(OR(E34="",E34="Eindtotaal"),"",IF(ISERROR(VLOOKUP(E34,Data!A:B,2,0)),"","Artikel reeds bekend! Basisgegevens controleren"))</f>
        <v/>
      </c>
    </row>
    <row r="35" spans="6:6" x14ac:dyDescent="0.2">
      <c r="F35" s="51" t="str">
        <f>IF(OR(E35="",E35="Eindtotaal"),"",IF(ISERROR(VLOOKUP(E35,Data!A:B,2,0)),"","Artikel reeds bekend! Basisgegevens controleren"))</f>
        <v/>
      </c>
    </row>
    <row r="36" spans="6:6" x14ac:dyDescent="0.2">
      <c r="F36" s="51" t="str">
        <f>IF(OR(E36="",E36="Eindtotaal"),"",IF(ISERROR(VLOOKUP(E36,Data!A:B,2,0)),"","Artikel reeds bekend! Basisgegevens controleren"))</f>
        <v/>
      </c>
    </row>
    <row r="37" spans="6:6" x14ac:dyDescent="0.2">
      <c r="F37" s="51" t="str">
        <f>IF(OR(E37="",E37="Eindtotaal"),"",IF(ISERROR(VLOOKUP(E37,Data!A:B,2,0)),"","Artikel reeds bekend! Basisgegevens controleren"))</f>
        <v/>
      </c>
    </row>
    <row r="38" spans="6:6" x14ac:dyDescent="0.2">
      <c r="F38" s="51" t="str">
        <f>IF(OR(E38="",E38="Eindtotaal"),"",IF(ISERROR(VLOOKUP(E38,Data!A:B,2,0)),"","Artikel reeds bekend! Basisgegevens controleren"))</f>
        <v/>
      </c>
    </row>
    <row r="39" spans="6:6" x14ac:dyDescent="0.2">
      <c r="F39" s="51" t="str">
        <f>IF(OR(E39="",E39="Eindtotaal"),"",IF(ISERROR(VLOOKUP(E39,Data!A:B,2,0)),"","Artikel reeds bekend! Basisgegevens controleren"))</f>
        <v/>
      </c>
    </row>
    <row r="40" spans="6:6" x14ac:dyDescent="0.2">
      <c r="F40" s="51" t="str">
        <f>IF(OR(E40="",E40="Eindtotaal"),"",IF(ISERROR(VLOOKUP(E40,Data!A:B,2,0)),"","Artikel reeds bekend! Basisgegevens controleren"))</f>
        <v/>
      </c>
    </row>
    <row r="41" spans="6:6" x14ac:dyDescent="0.2">
      <c r="F41" s="51" t="str">
        <f>IF(OR(E41="",E41="Eindtotaal"),"",IF(ISERROR(VLOOKUP(E41,Data!A:B,2,0)),"","Artikel reeds bekend! Basisgegevens controleren"))</f>
        <v/>
      </c>
    </row>
    <row r="42" spans="6:6" x14ac:dyDescent="0.2">
      <c r="F42" s="51" t="str">
        <f>IF(OR(E42="",E42="Eindtotaal"),"",IF(ISERROR(VLOOKUP(E42,Data!A:B,2,0)),"","Artikel reeds bekend! Basisgegevens controleren"))</f>
        <v/>
      </c>
    </row>
    <row r="43" spans="6:6" x14ac:dyDescent="0.2">
      <c r="F43" s="51" t="str">
        <f>IF(OR(E43="",E43="Eindtotaal"),"",IF(ISERROR(VLOOKUP(E43,Data!A:B,2,0)),"","Artikel reeds bekend! Basisgegevens controleren"))</f>
        <v/>
      </c>
    </row>
    <row r="44" spans="6:6" x14ac:dyDescent="0.2">
      <c r="F44" s="51" t="str">
        <f>IF(OR(E44="",E44="Eindtotaal"),"",IF(ISERROR(VLOOKUP(E44,Data!A:B,2,0)),"","Artikel reeds bekend! Basisgegevens controleren"))</f>
        <v/>
      </c>
    </row>
    <row r="45" spans="6:6" x14ac:dyDescent="0.2">
      <c r="F45" s="51" t="str">
        <f>IF(OR(E45="",E45="Eindtotaal"),"",IF(ISERROR(VLOOKUP(E45,Data!A:B,2,0)),"","Artikel reeds bekend! Basisgegevens controleren"))</f>
        <v/>
      </c>
    </row>
    <row r="46" spans="6:6" x14ac:dyDescent="0.2">
      <c r="F46" s="32"/>
    </row>
    <row r="47" spans="6:6" x14ac:dyDescent="0.2">
      <c r="F47" s="32"/>
    </row>
    <row r="48" spans="6:6" x14ac:dyDescent="0.2">
      <c r="F48" s="32"/>
    </row>
    <row r="49" spans="6:6" x14ac:dyDescent="0.2">
      <c r="F49" s="32"/>
    </row>
    <row r="50" spans="6:6" x14ac:dyDescent="0.2">
      <c r="F50" s="32"/>
    </row>
    <row r="51" spans="6:6" x14ac:dyDescent="0.2">
      <c r="F51" s="32"/>
    </row>
    <row r="52" spans="6:6" x14ac:dyDescent="0.2">
      <c r="F52" s="32"/>
    </row>
    <row r="53" spans="6:6" x14ac:dyDescent="0.2">
      <c r="F53" s="32"/>
    </row>
    <row r="54" spans="6:6" x14ac:dyDescent="0.2">
      <c r="F54" s="32"/>
    </row>
    <row r="55" spans="6:6" x14ac:dyDescent="0.2">
      <c r="F55" s="32"/>
    </row>
    <row r="56" spans="6:6" x14ac:dyDescent="0.2">
      <c r="F56" s="32"/>
    </row>
    <row r="57" spans="6:6" x14ac:dyDescent="0.2">
      <c r="F57" s="32"/>
    </row>
    <row r="58" spans="6:6" x14ac:dyDescent="0.2">
      <c r="F58" s="32"/>
    </row>
    <row r="59" spans="6:6" x14ac:dyDescent="0.2">
      <c r="F59" s="32"/>
    </row>
    <row r="60" spans="6:6" x14ac:dyDescent="0.2">
      <c r="F60" s="32"/>
    </row>
    <row r="61" spans="6:6" x14ac:dyDescent="0.2">
      <c r="F61" s="32"/>
    </row>
    <row r="62" spans="6:6" x14ac:dyDescent="0.2">
      <c r="F62" s="32"/>
    </row>
    <row r="63" spans="6:6" x14ac:dyDescent="0.2">
      <c r="F63" s="32"/>
    </row>
    <row r="64" spans="6:6" x14ac:dyDescent="0.2">
      <c r="F64" s="32"/>
    </row>
    <row r="65" spans="6:6" x14ac:dyDescent="0.2">
      <c r="F65" s="32"/>
    </row>
    <row r="66" spans="6:6" x14ac:dyDescent="0.2">
      <c r="F66" s="32"/>
    </row>
    <row r="67" spans="6:6" x14ac:dyDescent="0.2">
      <c r="F67" s="32"/>
    </row>
    <row r="68" spans="6:6" x14ac:dyDescent="0.2">
      <c r="F68" s="32"/>
    </row>
    <row r="69" spans="6:6" x14ac:dyDescent="0.2">
      <c r="F69" s="32"/>
    </row>
    <row r="70" spans="6:6" x14ac:dyDescent="0.2">
      <c r="F70" s="32"/>
    </row>
    <row r="71" spans="6:6" x14ac:dyDescent="0.2">
      <c r="F71" s="32"/>
    </row>
    <row r="72" spans="6:6" x14ac:dyDescent="0.2">
      <c r="F72" s="32"/>
    </row>
    <row r="73" spans="6:6" x14ac:dyDescent="0.2">
      <c r="F73" s="32"/>
    </row>
    <row r="74" spans="6:6" x14ac:dyDescent="0.2">
      <c r="F74" s="32"/>
    </row>
    <row r="75" spans="6:6" x14ac:dyDescent="0.2">
      <c r="F75" s="32"/>
    </row>
    <row r="76" spans="6:6" x14ac:dyDescent="0.2">
      <c r="F76" s="32"/>
    </row>
    <row r="77" spans="6:6" x14ac:dyDescent="0.2">
      <c r="F77" s="32"/>
    </row>
    <row r="78" spans="6:6" x14ac:dyDescent="0.2">
      <c r="F78" s="32"/>
    </row>
    <row r="79" spans="6:6" x14ac:dyDescent="0.2">
      <c r="F79" s="32"/>
    </row>
    <row r="80" spans="6:6" x14ac:dyDescent="0.2">
      <c r="F80" s="32"/>
    </row>
    <row r="81" spans="6:6" x14ac:dyDescent="0.2">
      <c r="F81" s="32"/>
    </row>
    <row r="82" spans="6:6" x14ac:dyDescent="0.2">
      <c r="F82" s="32"/>
    </row>
    <row r="83" spans="6:6" x14ac:dyDescent="0.2">
      <c r="F83" s="32"/>
    </row>
    <row r="84" spans="6:6" x14ac:dyDescent="0.2">
      <c r="F84" s="32"/>
    </row>
    <row r="85" spans="6:6" x14ac:dyDescent="0.2">
      <c r="F85" s="32"/>
    </row>
    <row r="86" spans="6:6" x14ac:dyDescent="0.2">
      <c r="F86" s="32"/>
    </row>
    <row r="87" spans="6:6" x14ac:dyDescent="0.2">
      <c r="F87" s="32"/>
    </row>
    <row r="88" spans="6:6" x14ac:dyDescent="0.2">
      <c r="F88" s="32"/>
    </row>
    <row r="89" spans="6:6" x14ac:dyDescent="0.2">
      <c r="F89" s="32"/>
    </row>
    <row r="90" spans="6:6" x14ac:dyDescent="0.2">
      <c r="F90" s="32"/>
    </row>
    <row r="91" spans="6:6" x14ac:dyDescent="0.2">
      <c r="F91" s="32"/>
    </row>
    <row r="92" spans="6:6" x14ac:dyDescent="0.2">
      <c r="F92" s="32"/>
    </row>
    <row r="93" spans="6:6" x14ac:dyDescent="0.2">
      <c r="F93" s="32"/>
    </row>
    <row r="94" spans="6:6" x14ac:dyDescent="0.2">
      <c r="F94" s="32"/>
    </row>
    <row r="95" spans="6:6" x14ac:dyDescent="0.2">
      <c r="F95" s="32"/>
    </row>
    <row r="96" spans="6:6" x14ac:dyDescent="0.2">
      <c r="F96" s="32"/>
    </row>
    <row r="97" spans="6:6" x14ac:dyDescent="0.2">
      <c r="F97" s="32"/>
    </row>
    <row r="98" spans="6:6" x14ac:dyDescent="0.2">
      <c r="F98" s="32"/>
    </row>
    <row r="99" spans="6:6" x14ac:dyDescent="0.2">
      <c r="F99" s="32"/>
    </row>
    <row r="100" spans="6:6" x14ac:dyDescent="0.2">
      <c r="F100" s="32"/>
    </row>
    <row r="101" spans="6:6" x14ac:dyDescent="0.2">
      <c r="F101" s="32"/>
    </row>
    <row r="102" spans="6:6" x14ac:dyDescent="0.2">
      <c r="F102" s="32"/>
    </row>
    <row r="103" spans="6:6" x14ac:dyDescent="0.2">
      <c r="F103" s="32"/>
    </row>
    <row r="104" spans="6:6" x14ac:dyDescent="0.2">
      <c r="F104" s="32"/>
    </row>
    <row r="105" spans="6:6" x14ac:dyDescent="0.2">
      <c r="F105" s="32"/>
    </row>
    <row r="106" spans="6:6" x14ac:dyDescent="0.2">
      <c r="F106" s="32"/>
    </row>
    <row r="107" spans="6:6" x14ac:dyDescent="0.2">
      <c r="F107" s="32"/>
    </row>
    <row r="108" spans="6:6" x14ac:dyDescent="0.2">
      <c r="F108" s="32"/>
    </row>
    <row r="109" spans="6:6" x14ac:dyDescent="0.2">
      <c r="F109" s="32"/>
    </row>
    <row r="110" spans="6:6" x14ac:dyDescent="0.2">
      <c r="F110" s="32"/>
    </row>
    <row r="111" spans="6:6" x14ac:dyDescent="0.2">
      <c r="F111" s="32"/>
    </row>
    <row r="112" spans="6:6" x14ac:dyDescent="0.2">
      <c r="F112" s="32"/>
    </row>
    <row r="113" spans="6:6" x14ac:dyDescent="0.2">
      <c r="F113" s="32"/>
    </row>
    <row r="114" spans="6:6" x14ac:dyDescent="0.2">
      <c r="F114" s="32"/>
    </row>
    <row r="115" spans="6:6" x14ac:dyDescent="0.2">
      <c r="F115" s="32"/>
    </row>
    <row r="116" spans="6:6" x14ac:dyDescent="0.2">
      <c r="F116" s="32"/>
    </row>
    <row r="117" spans="6:6" x14ac:dyDescent="0.2">
      <c r="F117" s="32"/>
    </row>
    <row r="118" spans="6:6" x14ac:dyDescent="0.2">
      <c r="F118" s="32"/>
    </row>
    <row r="119" spans="6:6" x14ac:dyDescent="0.2">
      <c r="F119" s="32"/>
    </row>
    <row r="120" spans="6:6" x14ac:dyDescent="0.2">
      <c r="F120" s="32"/>
    </row>
    <row r="121" spans="6:6" x14ac:dyDescent="0.2">
      <c r="F121" s="32"/>
    </row>
    <row r="122" spans="6:6" x14ac:dyDescent="0.2">
      <c r="F122" s="32"/>
    </row>
    <row r="123" spans="6:6" x14ac:dyDescent="0.2">
      <c r="F123" s="32"/>
    </row>
    <row r="124" spans="6:6" x14ac:dyDescent="0.2">
      <c r="F124" s="32"/>
    </row>
    <row r="125" spans="6:6" x14ac:dyDescent="0.2">
      <c r="F125" s="32"/>
    </row>
    <row r="126" spans="6:6" x14ac:dyDescent="0.2">
      <c r="F126" s="32"/>
    </row>
    <row r="127" spans="6:6" x14ac:dyDescent="0.2">
      <c r="F127" s="32"/>
    </row>
    <row r="128" spans="6:6" x14ac:dyDescent="0.2">
      <c r="F128" s="32"/>
    </row>
    <row r="129" spans="6:6" x14ac:dyDescent="0.2">
      <c r="F129" s="32"/>
    </row>
    <row r="130" spans="6:6" x14ac:dyDescent="0.2">
      <c r="F130" s="32"/>
    </row>
    <row r="131" spans="6:6" x14ac:dyDescent="0.2">
      <c r="F131" s="32"/>
    </row>
    <row r="132" spans="6:6" x14ac:dyDescent="0.2">
      <c r="F132" s="32"/>
    </row>
    <row r="133" spans="6:6" x14ac:dyDescent="0.2">
      <c r="F133" s="32"/>
    </row>
    <row r="134" spans="6:6" x14ac:dyDescent="0.2">
      <c r="F134" s="32"/>
    </row>
    <row r="135" spans="6:6" x14ac:dyDescent="0.2">
      <c r="F135" s="32"/>
    </row>
    <row r="136" spans="6:6" x14ac:dyDescent="0.2">
      <c r="F136" s="32"/>
    </row>
    <row r="137" spans="6:6" x14ac:dyDescent="0.2">
      <c r="F137" s="32"/>
    </row>
    <row r="138" spans="6:6" x14ac:dyDescent="0.2">
      <c r="F138" s="32"/>
    </row>
    <row r="139" spans="6:6" x14ac:dyDescent="0.2">
      <c r="F139" s="32"/>
    </row>
    <row r="140" spans="6:6" x14ac:dyDescent="0.2">
      <c r="F140" s="32"/>
    </row>
    <row r="141" spans="6:6" x14ac:dyDescent="0.2">
      <c r="F141" s="32"/>
    </row>
    <row r="142" spans="6:6" x14ac:dyDescent="0.2">
      <c r="F142" s="32"/>
    </row>
    <row r="143" spans="6:6" x14ac:dyDescent="0.2">
      <c r="F143" s="32"/>
    </row>
    <row r="144" spans="6:6" x14ac:dyDescent="0.2">
      <c r="F144" s="32"/>
    </row>
    <row r="145" spans="6:6" x14ac:dyDescent="0.2">
      <c r="F145" s="32"/>
    </row>
    <row r="146" spans="6:6" x14ac:dyDescent="0.2">
      <c r="F146" s="32"/>
    </row>
    <row r="147" spans="6:6" x14ac:dyDescent="0.2">
      <c r="F147" s="32"/>
    </row>
    <row r="148" spans="6:6" x14ac:dyDescent="0.2">
      <c r="F148" s="32"/>
    </row>
    <row r="149" spans="6:6" x14ac:dyDescent="0.2">
      <c r="F149" s="32"/>
    </row>
    <row r="150" spans="6:6" x14ac:dyDescent="0.2">
      <c r="F150" s="32"/>
    </row>
    <row r="151" spans="6:6" x14ac:dyDescent="0.2">
      <c r="F151" s="32"/>
    </row>
    <row r="152" spans="6:6" x14ac:dyDescent="0.2">
      <c r="F152" s="32"/>
    </row>
    <row r="153" spans="6:6" x14ac:dyDescent="0.2">
      <c r="F153" s="32"/>
    </row>
    <row r="154" spans="6:6" x14ac:dyDescent="0.2">
      <c r="F154" s="32"/>
    </row>
    <row r="155" spans="6:6" x14ac:dyDescent="0.2">
      <c r="F155" s="32"/>
    </row>
    <row r="156" spans="6:6" x14ac:dyDescent="0.2">
      <c r="F156" s="32"/>
    </row>
    <row r="157" spans="6:6" x14ac:dyDescent="0.2">
      <c r="F157" s="32"/>
    </row>
    <row r="158" spans="6:6" x14ac:dyDescent="0.2">
      <c r="F158" s="32"/>
    </row>
    <row r="159" spans="6:6" x14ac:dyDescent="0.2">
      <c r="F159" s="32"/>
    </row>
    <row r="160" spans="6:6" x14ac:dyDescent="0.2">
      <c r="F160" s="32"/>
    </row>
    <row r="161" spans="6:6" x14ac:dyDescent="0.2">
      <c r="F161" s="32"/>
    </row>
    <row r="162" spans="6:6" x14ac:dyDescent="0.2">
      <c r="F162" s="32"/>
    </row>
    <row r="163" spans="6:6" x14ac:dyDescent="0.2">
      <c r="F163" s="32"/>
    </row>
    <row r="164" spans="6:6" x14ac:dyDescent="0.2">
      <c r="F164" s="32"/>
    </row>
    <row r="165" spans="6:6" x14ac:dyDescent="0.2">
      <c r="F165" s="32"/>
    </row>
    <row r="166" spans="6:6" x14ac:dyDescent="0.2">
      <c r="F166" s="32"/>
    </row>
    <row r="167" spans="6:6" x14ac:dyDescent="0.2">
      <c r="F167" s="32"/>
    </row>
    <row r="168" spans="6:6" x14ac:dyDescent="0.2">
      <c r="F168" s="32"/>
    </row>
    <row r="169" spans="6:6" x14ac:dyDescent="0.2">
      <c r="F169" s="32"/>
    </row>
    <row r="170" spans="6:6" x14ac:dyDescent="0.2">
      <c r="F170" s="32"/>
    </row>
    <row r="171" spans="6:6" x14ac:dyDescent="0.2">
      <c r="F171" s="32"/>
    </row>
    <row r="172" spans="6:6" x14ac:dyDescent="0.2">
      <c r="F172" s="32"/>
    </row>
    <row r="173" spans="6:6" x14ac:dyDescent="0.2">
      <c r="F173" s="32"/>
    </row>
    <row r="174" spans="6:6" x14ac:dyDescent="0.2">
      <c r="F174" s="32"/>
    </row>
    <row r="175" spans="6:6" x14ac:dyDescent="0.2">
      <c r="F175" s="32"/>
    </row>
    <row r="176" spans="6:6" x14ac:dyDescent="0.2">
      <c r="F176" s="32"/>
    </row>
    <row r="177" spans="6:6" x14ac:dyDescent="0.2">
      <c r="F177" s="32"/>
    </row>
    <row r="178" spans="6:6" x14ac:dyDescent="0.2">
      <c r="F178" s="32"/>
    </row>
    <row r="179" spans="6:6" x14ac:dyDescent="0.2">
      <c r="F179" s="32"/>
    </row>
    <row r="180" spans="6:6" x14ac:dyDescent="0.2">
      <c r="F180" s="32"/>
    </row>
    <row r="181" spans="6:6" x14ac:dyDescent="0.2">
      <c r="F181" s="32"/>
    </row>
    <row r="182" spans="6:6" x14ac:dyDescent="0.2">
      <c r="F182" s="32"/>
    </row>
    <row r="183" spans="6:6" x14ac:dyDescent="0.2">
      <c r="F183" s="32"/>
    </row>
    <row r="184" spans="6:6" x14ac:dyDescent="0.2">
      <c r="F184" s="32"/>
    </row>
    <row r="185" spans="6:6" x14ac:dyDescent="0.2">
      <c r="F185" s="32"/>
    </row>
    <row r="186" spans="6:6" x14ac:dyDescent="0.2">
      <c r="F186" s="32"/>
    </row>
    <row r="187" spans="6:6" x14ac:dyDescent="0.2">
      <c r="F187" s="32"/>
    </row>
    <row r="188" spans="6:6" x14ac:dyDescent="0.2">
      <c r="F188" s="32"/>
    </row>
    <row r="189" spans="6:6" x14ac:dyDescent="0.2">
      <c r="F189" s="32"/>
    </row>
    <row r="190" spans="6:6" x14ac:dyDescent="0.2">
      <c r="F190" s="32"/>
    </row>
    <row r="191" spans="6:6" x14ac:dyDescent="0.2">
      <c r="F191" s="32"/>
    </row>
    <row r="192" spans="6:6" x14ac:dyDescent="0.2">
      <c r="F192" s="32"/>
    </row>
    <row r="193" spans="6:6" x14ac:dyDescent="0.2">
      <c r="F193" s="32"/>
    </row>
    <row r="194" spans="6:6" x14ac:dyDescent="0.2">
      <c r="F194" s="32"/>
    </row>
    <row r="195" spans="6:6" x14ac:dyDescent="0.2">
      <c r="F195" s="32"/>
    </row>
    <row r="196" spans="6:6" x14ac:dyDescent="0.2">
      <c r="F196" s="32"/>
    </row>
    <row r="197" spans="6:6" x14ac:dyDescent="0.2">
      <c r="F197" s="32"/>
    </row>
    <row r="198" spans="6:6" x14ac:dyDescent="0.2">
      <c r="F198" s="32"/>
    </row>
    <row r="199" spans="6:6" x14ac:dyDescent="0.2">
      <c r="F199" s="32"/>
    </row>
    <row r="200" spans="6:6" x14ac:dyDescent="0.2">
      <c r="F200" s="32"/>
    </row>
    <row r="201" spans="6:6" x14ac:dyDescent="0.2">
      <c r="F201" s="32"/>
    </row>
    <row r="202" spans="6:6" x14ac:dyDescent="0.2">
      <c r="F202" s="32"/>
    </row>
    <row r="203" spans="6:6" x14ac:dyDescent="0.2">
      <c r="F203" s="32"/>
    </row>
    <row r="204" spans="6:6" x14ac:dyDescent="0.2">
      <c r="F204" s="32"/>
    </row>
    <row r="205" spans="6:6" x14ac:dyDescent="0.2">
      <c r="F205" s="32"/>
    </row>
    <row r="206" spans="6:6" x14ac:dyDescent="0.2">
      <c r="F206" s="32"/>
    </row>
    <row r="207" spans="6:6" x14ac:dyDescent="0.2">
      <c r="F207" s="32"/>
    </row>
    <row r="208" spans="6:6" x14ac:dyDescent="0.2">
      <c r="F208" s="32"/>
    </row>
    <row r="209" spans="6:6" x14ac:dyDescent="0.2">
      <c r="F209" s="32"/>
    </row>
    <row r="210" spans="6:6" x14ac:dyDescent="0.2">
      <c r="F210" s="32"/>
    </row>
    <row r="211" spans="6:6" x14ac:dyDescent="0.2">
      <c r="F211" s="32"/>
    </row>
    <row r="212" spans="6:6" x14ac:dyDescent="0.2">
      <c r="F212" s="32"/>
    </row>
    <row r="213" spans="6:6" x14ac:dyDescent="0.2">
      <c r="F213" s="32"/>
    </row>
    <row r="214" spans="6:6" x14ac:dyDescent="0.2">
      <c r="F214" s="32"/>
    </row>
    <row r="215" spans="6:6" x14ac:dyDescent="0.2">
      <c r="F215" s="32"/>
    </row>
    <row r="216" spans="6:6" x14ac:dyDescent="0.2">
      <c r="F216" s="32"/>
    </row>
    <row r="217" spans="6:6" x14ac:dyDescent="0.2">
      <c r="F217" s="32"/>
    </row>
    <row r="218" spans="6:6" x14ac:dyDescent="0.2">
      <c r="F218" s="32"/>
    </row>
    <row r="219" spans="6:6" x14ac:dyDescent="0.2">
      <c r="F219" s="32"/>
    </row>
    <row r="220" spans="6:6" x14ac:dyDescent="0.2">
      <c r="F220" s="32"/>
    </row>
    <row r="221" spans="6:6" x14ac:dyDescent="0.2">
      <c r="F221" s="32"/>
    </row>
    <row r="222" spans="6:6" x14ac:dyDescent="0.2">
      <c r="F222" s="32"/>
    </row>
    <row r="223" spans="6:6" x14ac:dyDescent="0.2">
      <c r="F223" s="32"/>
    </row>
    <row r="224" spans="6:6" x14ac:dyDescent="0.2">
      <c r="F224" s="32"/>
    </row>
    <row r="225" spans="6:6" x14ac:dyDescent="0.2">
      <c r="F225" s="32"/>
    </row>
    <row r="226" spans="6:6" x14ac:dyDescent="0.2">
      <c r="F226" s="32"/>
    </row>
    <row r="227" spans="6:6" x14ac:dyDescent="0.2">
      <c r="F227" s="32"/>
    </row>
    <row r="228" spans="6:6" x14ac:dyDescent="0.2">
      <c r="F228" s="32"/>
    </row>
    <row r="229" spans="6:6" x14ac:dyDescent="0.2">
      <c r="F229" s="32"/>
    </row>
    <row r="230" spans="6:6" x14ac:dyDescent="0.2">
      <c r="F230" s="32"/>
    </row>
    <row r="231" spans="6:6" x14ac:dyDescent="0.2">
      <c r="F231" s="32"/>
    </row>
    <row r="232" spans="6:6" x14ac:dyDescent="0.2">
      <c r="F232" s="32"/>
    </row>
    <row r="233" spans="6:6" x14ac:dyDescent="0.2">
      <c r="F233" s="32"/>
    </row>
    <row r="234" spans="6:6" x14ac:dyDescent="0.2">
      <c r="F234" s="32"/>
    </row>
    <row r="235" spans="6:6" x14ac:dyDescent="0.2">
      <c r="F235" s="32"/>
    </row>
    <row r="236" spans="6:6" x14ac:dyDescent="0.2">
      <c r="F236" s="32"/>
    </row>
    <row r="237" spans="6:6" x14ac:dyDescent="0.2">
      <c r="F237" s="32"/>
    </row>
    <row r="238" spans="6:6" x14ac:dyDescent="0.2">
      <c r="F238" s="32"/>
    </row>
    <row r="239" spans="6:6" x14ac:dyDescent="0.2">
      <c r="F239" s="32"/>
    </row>
    <row r="240" spans="6:6" x14ac:dyDescent="0.2">
      <c r="F240" s="32"/>
    </row>
    <row r="241" spans="6:6" x14ac:dyDescent="0.2">
      <c r="F241" s="32"/>
    </row>
    <row r="242" spans="6:6" x14ac:dyDescent="0.2">
      <c r="F242" s="32"/>
    </row>
    <row r="243" spans="6:6" x14ac:dyDescent="0.2">
      <c r="F243" s="32"/>
    </row>
    <row r="244" spans="6:6" x14ac:dyDescent="0.2">
      <c r="F244" s="32"/>
    </row>
    <row r="245" spans="6:6" x14ac:dyDescent="0.2">
      <c r="F245" s="32"/>
    </row>
    <row r="246" spans="6:6" x14ac:dyDescent="0.2">
      <c r="F246" s="32"/>
    </row>
    <row r="247" spans="6:6" x14ac:dyDescent="0.2">
      <c r="F247" s="32"/>
    </row>
    <row r="248" spans="6:6" x14ac:dyDescent="0.2">
      <c r="F248" s="32"/>
    </row>
    <row r="249" spans="6:6" x14ac:dyDescent="0.2">
      <c r="F249" s="32"/>
    </row>
    <row r="250" spans="6:6" x14ac:dyDescent="0.2">
      <c r="F250" s="32"/>
    </row>
    <row r="251" spans="6:6" x14ac:dyDescent="0.2">
      <c r="F251" s="32"/>
    </row>
    <row r="252" spans="6:6" x14ac:dyDescent="0.2">
      <c r="F252" s="32"/>
    </row>
    <row r="253" spans="6:6" x14ac:dyDescent="0.2">
      <c r="F253" s="32"/>
    </row>
    <row r="254" spans="6:6" x14ac:dyDescent="0.2">
      <c r="F254" s="32"/>
    </row>
    <row r="255" spans="6:6" x14ac:dyDescent="0.2">
      <c r="F255" s="32"/>
    </row>
    <row r="256" spans="6:6" x14ac:dyDescent="0.2">
      <c r="F256" s="32"/>
    </row>
    <row r="257" spans="6:6" x14ac:dyDescent="0.2">
      <c r="F257" s="32"/>
    </row>
    <row r="258" spans="6:6" x14ac:dyDescent="0.2">
      <c r="F258" s="32"/>
    </row>
    <row r="259" spans="6:6" x14ac:dyDescent="0.2">
      <c r="F259" s="32"/>
    </row>
    <row r="260" spans="6:6" x14ac:dyDescent="0.2">
      <c r="F260" s="32"/>
    </row>
    <row r="261" spans="6:6" x14ac:dyDescent="0.2">
      <c r="F261" s="32"/>
    </row>
    <row r="262" spans="6:6" x14ac:dyDescent="0.2">
      <c r="F262" s="32"/>
    </row>
    <row r="263" spans="6:6" x14ac:dyDescent="0.2">
      <c r="F263" s="32"/>
    </row>
    <row r="264" spans="6:6" x14ac:dyDescent="0.2">
      <c r="F264" s="32"/>
    </row>
    <row r="265" spans="6:6" x14ac:dyDescent="0.2">
      <c r="F265" s="32"/>
    </row>
    <row r="266" spans="6:6" x14ac:dyDescent="0.2">
      <c r="F266" s="32"/>
    </row>
    <row r="267" spans="6:6" x14ac:dyDescent="0.2">
      <c r="F267" s="32"/>
    </row>
    <row r="268" spans="6:6" x14ac:dyDescent="0.2">
      <c r="F268" s="32"/>
    </row>
    <row r="269" spans="6:6" x14ac:dyDescent="0.2">
      <c r="F269" s="32"/>
    </row>
    <row r="270" spans="6:6" x14ac:dyDescent="0.2">
      <c r="F270" s="32"/>
    </row>
    <row r="271" spans="6:6" x14ac:dyDescent="0.2">
      <c r="F271" s="32"/>
    </row>
    <row r="272" spans="6:6" x14ac:dyDescent="0.2">
      <c r="F272" s="32"/>
    </row>
    <row r="273" spans="6:6" x14ac:dyDescent="0.2">
      <c r="F273" s="32"/>
    </row>
    <row r="274" spans="6:6" x14ac:dyDescent="0.2">
      <c r="F274" s="32"/>
    </row>
    <row r="275" spans="6:6" x14ac:dyDescent="0.2">
      <c r="F275" s="32"/>
    </row>
    <row r="276" spans="6:6" x14ac:dyDescent="0.2">
      <c r="F276" s="32"/>
    </row>
    <row r="277" spans="6:6" x14ac:dyDescent="0.2">
      <c r="F277" s="32"/>
    </row>
    <row r="278" spans="6:6" x14ac:dyDescent="0.2">
      <c r="F278" s="32"/>
    </row>
    <row r="279" spans="6:6" x14ac:dyDescent="0.2">
      <c r="F279" s="32"/>
    </row>
    <row r="280" spans="6:6" x14ac:dyDescent="0.2">
      <c r="F280" s="32"/>
    </row>
    <row r="281" spans="6:6" x14ac:dyDescent="0.2">
      <c r="F281" s="32"/>
    </row>
    <row r="282" spans="6:6" x14ac:dyDescent="0.2">
      <c r="F282" s="32"/>
    </row>
    <row r="283" spans="6:6" x14ac:dyDescent="0.2">
      <c r="F283" s="32"/>
    </row>
    <row r="284" spans="6:6" x14ac:dyDescent="0.2">
      <c r="F284" s="32"/>
    </row>
    <row r="285" spans="6:6" x14ac:dyDescent="0.2">
      <c r="F285" s="32"/>
    </row>
    <row r="286" spans="6:6" x14ac:dyDescent="0.2">
      <c r="F286" s="32"/>
    </row>
    <row r="287" spans="6:6" x14ac:dyDescent="0.2">
      <c r="F287" s="32"/>
    </row>
    <row r="288" spans="6:6" x14ac:dyDescent="0.2">
      <c r="F288" s="32"/>
    </row>
    <row r="289" spans="6:6" x14ac:dyDescent="0.2">
      <c r="F289" s="32"/>
    </row>
    <row r="290" spans="6:6" x14ac:dyDescent="0.2">
      <c r="F290" s="32"/>
    </row>
    <row r="291" spans="6:6" x14ac:dyDescent="0.2">
      <c r="F291" s="32"/>
    </row>
    <row r="292" spans="6:6" x14ac:dyDescent="0.2">
      <c r="F292" s="32"/>
    </row>
    <row r="293" spans="6:6" x14ac:dyDescent="0.2">
      <c r="F293" s="32"/>
    </row>
    <row r="294" spans="6:6" x14ac:dyDescent="0.2">
      <c r="F294" s="32"/>
    </row>
    <row r="295" spans="6:6" x14ac:dyDescent="0.2">
      <c r="F295" s="32"/>
    </row>
    <row r="296" spans="6:6" x14ac:dyDescent="0.2">
      <c r="F296" s="32"/>
    </row>
    <row r="297" spans="6:6" x14ac:dyDescent="0.2">
      <c r="F297" s="32"/>
    </row>
    <row r="298" spans="6:6" x14ac:dyDescent="0.2">
      <c r="F298" s="32"/>
    </row>
    <row r="299" spans="6:6" x14ac:dyDescent="0.2">
      <c r="F299" s="32"/>
    </row>
    <row r="300" spans="6:6" x14ac:dyDescent="0.2">
      <c r="F300" s="32"/>
    </row>
    <row r="301" spans="6:6" x14ac:dyDescent="0.2">
      <c r="F301" s="32"/>
    </row>
    <row r="302" spans="6:6" x14ac:dyDescent="0.2">
      <c r="F302" s="32"/>
    </row>
    <row r="303" spans="6:6" x14ac:dyDescent="0.2">
      <c r="F303" s="32"/>
    </row>
    <row r="304" spans="6:6" x14ac:dyDescent="0.2">
      <c r="F304" s="32"/>
    </row>
    <row r="305" spans="6:6" x14ac:dyDescent="0.2">
      <c r="F305" s="32"/>
    </row>
    <row r="306" spans="6:6" x14ac:dyDescent="0.2">
      <c r="F306" s="32"/>
    </row>
    <row r="307" spans="6:6" x14ac:dyDescent="0.2">
      <c r="F307" s="32"/>
    </row>
    <row r="308" spans="6:6" x14ac:dyDescent="0.2">
      <c r="F308" s="32"/>
    </row>
    <row r="309" spans="6:6" x14ac:dyDescent="0.2">
      <c r="F309" s="32"/>
    </row>
    <row r="310" spans="6:6" x14ac:dyDescent="0.2">
      <c r="F310" s="32"/>
    </row>
    <row r="311" spans="6:6" x14ac:dyDescent="0.2">
      <c r="F311" s="32"/>
    </row>
    <row r="312" spans="6:6" x14ac:dyDescent="0.2">
      <c r="F312" s="32"/>
    </row>
    <row r="313" spans="6:6" x14ac:dyDescent="0.2">
      <c r="F313" s="32"/>
    </row>
    <row r="314" spans="6:6" x14ac:dyDescent="0.2">
      <c r="F314" s="32"/>
    </row>
    <row r="315" spans="6:6" x14ac:dyDescent="0.2">
      <c r="F315" s="32"/>
    </row>
    <row r="316" spans="6:6" x14ac:dyDescent="0.2">
      <c r="F316" s="32"/>
    </row>
    <row r="317" spans="6:6" x14ac:dyDescent="0.2">
      <c r="F317" s="32"/>
    </row>
    <row r="318" spans="6:6" x14ac:dyDescent="0.2">
      <c r="F318" s="32"/>
    </row>
    <row r="319" spans="6:6" x14ac:dyDescent="0.2">
      <c r="F319" s="32"/>
    </row>
    <row r="320" spans="6:6" x14ac:dyDescent="0.2">
      <c r="F320" s="32"/>
    </row>
    <row r="321" spans="6:6" x14ac:dyDescent="0.2">
      <c r="F321" s="32"/>
    </row>
    <row r="322" spans="6:6" x14ac:dyDescent="0.2">
      <c r="F322" s="32"/>
    </row>
    <row r="323" spans="6:6" x14ac:dyDescent="0.2">
      <c r="F323" s="32"/>
    </row>
    <row r="324" spans="6:6" x14ac:dyDescent="0.2">
      <c r="F324" s="32"/>
    </row>
    <row r="325" spans="6:6" x14ac:dyDescent="0.2">
      <c r="F325" s="32"/>
    </row>
    <row r="326" spans="6:6" x14ac:dyDescent="0.2">
      <c r="F326" s="32"/>
    </row>
    <row r="327" spans="6:6" x14ac:dyDescent="0.2">
      <c r="F327" s="32"/>
    </row>
    <row r="328" spans="6:6" x14ac:dyDescent="0.2">
      <c r="F328" s="32"/>
    </row>
    <row r="329" spans="6:6" x14ac:dyDescent="0.2">
      <c r="F329" s="32"/>
    </row>
    <row r="330" spans="6:6" x14ac:dyDescent="0.2">
      <c r="F330" s="32"/>
    </row>
    <row r="331" spans="6:6" x14ac:dyDescent="0.2">
      <c r="F331" s="32"/>
    </row>
    <row r="332" spans="6:6" x14ac:dyDescent="0.2">
      <c r="F332" s="32"/>
    </row>
    <row r="333" spans="6:6" x14ac:dyDescent="0.2">
      <c r="F333" s="32"/>
    </row>
    <row r="334" spans="6:6" x14ac:dyDescent="0.2">
      <c r="F334" s="32"/>
    </row>
    <row r="335" spans="6:6" x14ac:dyDescent="0.2">
      <c r="F335" s="32"/>
    </row>
    <row r="336" spans="6:6" x14ac:dyDescent="0.2">
      <c r="F336" s="32"/>
    </row>
    <row r="337" spans="6:6" x14ac:dyDescent="0.2">
      <c r="F337" s="32"/>
    </row>
    <row r="338" spans="6:6" x14ac:dyDescent="0.2">
      <c r="F338" s="32"/>
    </row>
    <row r="339" spans="6:6" x14ac:dyDescent="0.2">
      <c r="F339" s="32"/>
    </row>
    <row r="340" spans="6:6" x14ac:dyDescent="0.2">
      <c r="F340" s="32"/>
    </row>
    <row r="341" spans="6:6" x14ac:dyDescent="0.2">
      <c r="F341" s="32"/>
    </row>
    <row r="342" spans="6:6" x14ac:dyDescent="0.2">
      <c r="F342" s="32"/>
    </row>
    <row r="343" spans="6:6" x14ac:dyDescent="0.2">
      <c r="F343" s="32"/>
    </row>
    <row r="344" spans="6:6" x14ac:dyDescent="0.2">
      <c r="F344" s="32"/>
    </row>
    <row r="345" spans="6:6" x14ac:dyDescent="0.2">
      <c r="F345" s="32"/>
    </row>
    <row r="346" spans="6:6" x14ac:dyDescent="0.2">
      <c r="F346" s="32"/>
    </row>
    <row r="347" spans="6:6" x14ac:dyDescent="0.2">
      <c r="F347" s="32"/>
    </row>
    <row r="348" spans="6:6" x14ac:dyDescent="0.2">
      <c r="F348" s="32"/>
    </row>
    <row r="349" spans="6:6" x14ac:dyDescent="0.2">
      <c r="F349" s="32"/>
    </row>
    <row r="350" spans="6:6" x14ac:dyDescent="0.2">
      <c r="F350" s="32"/>
    </row>
    <row r="351" spans="6:6" x14ac:dyDescent="0.2">
      <c r="F351" s="32"/>
    </row>
    <row r="352" spans="6:6" x14ac:dyDescent="0.2">
      <c r="F352" s="32"/>
    </row>
    <row r="353" spans="6:6" x14ac:dyDescent="0.2">
      <c r="F353" s="32"/>
    </row>
    <row r="354" spans="6:6" x14ac:dyDescent="0.2">
      <c r="F354" s="32"/>
    </row>
    <row r="355" spans="6:6" x14ac:dyDescent="0.2">
      <c r="F355" s="32"/>
    </row>
    <row r="356" spans="6:6" x14ac:dyDescent="0.2">
      <c r="F356" s="32"/>
    </row>
    <row r="357" spans="6:6" x14ac:dyDescent="0.2">
      <c r="F357" s="32"/>
    </row>
    <row r="358" spans="6:6" x14ac:dyDescent="0.2">
      <c r="F358" s="32"/>
    </row>
    <row r="359" spans="6:6" x14ac:dyDescent="0.2">
      <c r="F359" s="32"/>
    </row>
    <row r="360" spans="6:6" x14ac:dyDescent="0.2">
      <c r="F360" s="32"/>
    </row>
    <row r="361" spans="6:6" x14ac:dyDescent="0.2">
      <c r="F361" s="32"/>
    </row>
    <row r="362" spans="6:6" x14ac:dyDescent="0.2">
      <c r="F362" s="32"/>
    </row>
    <row r="363" spans="6:6" x14ac:dyDescent="0.2">
      <c r="F363" s="32"/>
    </row>
    <row r="364" spans="6:6" x14ac:dyDescent="0.2">
      <c r="F364" s="32"/>
    </row>
    <row r="365" spans="6:6" x14ac:dyDescent="0.2">
      <c r="F365" s="32"/>
    </row>
    <row r="366" spans="6:6" x14ac:dyDescent="0.2">
      <c r="F366" s="32"/>
    </row>
    <row r="367" spans="6:6" x14ac:dyDescent="0.2">
      <c r="F367" s="32"/>
    </row>
    <row r="368" spans="6:6" x14ac:dyDescent="0.2">
      <c r="F368" s="32"/>
    </row>
    <row r="369" spans="6:6" x14ac:dyDescent="0.2">
      <c r="F369" s="32"/>
    </row>
    <row r="370" spans="6:6" x14ac:dyDescent="0.2">
      <c r="F370" s="32"/>
    </row>
    <row r="371" spans="6:6" x14ac:dyDescent="0.2">
      <c r="F371" s="32"/>
    </row>
    <row r="372" spans="6:6" x14ac:dyDescent="0.2">
      <c r="F372" s="32"/>
    </row>
    <row r="373" spans="6:6" x14ac:dyDescent="0.2">
      <c r="F373" s="32"/>
    </row>
    <row r="374" spans="6:6" x14ac:dyDescent="0.2">
      <c r="F374" s="32"/>
    </row>
    <row r="375" spans="6:6" x14ac:dyDescent="0.2">
      <c r="F375" s="32"/>
    </row>
    <row r="376" spans="6:6" x14ac:dyDescent="0.2">
      <c r="F376" s="32"/>
    </row>
    <row r="377" spans="6:6" x14ac:dyDescent="0.2">
      <c r="F377" s="32"/>
    </row>
    <row r="378" spans="6:6" x14ac:dyDescent="0.2">
      <c r="F378" s="32"/>
    </row>
    <row r="379" spans="6:6" x14ac:dyDescent="0.2">
      <c r="F379" s="32"/>
    </row>
    <row r="380" spans="6:6" x14ac:dyDescent="0.2">
      <c r="F380" s="32"/>
    </row>
    <row r="381" spans="6:6" x14ac:dyDescent="0.2">
      <c r="F381" s="32"/>
    </row>
    <row r="382" spans="6:6" x14ac:dyDescent="0.2">
      <c r="F382" s="32"/>
    </row>
    <row r="383" spans="6:6" x14ac:dyDescent="0.2">
      <c r="F383" s="32"/>
    </row>
    <row r="384" spans="6:6" x14ac:dyDescent="0.2">
      <c r="F384" s="32"/>
    </row>
    <row r="385" spans="6:6" x14ac:dyDescent="0.2">
      <c r="F385" s="32"/>
    </row>
    <row r="386" spans="6:6" x14ac:dyDescent="0.2">
      <c r="F386" s="32"/>
    </row>
    <row r="387" spans="6:6" x14ac:dyDescent="0.2">
      <c r="F387" s="32"/>
    </row>
    <row r="388" spans="6:6" x14ac:dyDescent="0.2">
      <c r="F388" s="32"/>
    </row>
    <row r="389" spans="6:6" x14ac:dyDescent="0.2">
      <c r="F389" s="32"/>
    </row>
    <row r="390" spans="6:6" x14ac:dyDescent="0.2">
      <c r="F390" s="32"/>
    </row>
    <row r="391" spans="6:6" x14ac:dyDescent="0.2">
      <c r="F391" s="32"/>
    </row>
    <row r="392" spans="6:6" x14ac:dyDescent="0.2">
      <c r="F392" s="32"/>
    </row>
    <row r="393" spans="6:6" x14ac:dyDescent="0.2">
      <c r="F393" s="32"/>
    </row>
    <row r="394" spans="6:6" x14ac:dyDescent="0.2">
      <c r="F394" s="32"/>
    </row>
    <row r="395" spans="6:6" x14ac:dyDescent="0.2">
      <c r="F395" s="32"/>
    </row>
    <row r="396" spans="6:6" x14ac:dyDescent="0.2">
      <c r="F396" s="32"/>
    </row>
    <row r="397" spans="6:6" x14ac:dyDescent="0.2">
      <c r="F397" s="32"/>
    </row>
    <row r="398" spans="6:6" x14ac:dyDescent="0.2">
      <c r="F398" s="32"/>
    </row>
    <row r="399" spans="6:6" x14ac:dyDescent="0.2">
      <c r="F399" s="32"/>
    </row>
    <row r="400" spans="6:6" x14ac:dyDescent="0.2">
      <c r="F400" s="32"/>
    </row>
    <row r="401" spans="6:6" x14ac:dyDescent="0.2">
      <c r="F401" s="32"/>
    </row>
    <row r="402" spans="6:6" x14ac:dyDescent="0.2">
      <c r="F402" s="32"/>
    </row>
    <row r="403" spans="6:6" x14ac:dyDescent="0.2">
      <c r="F403" s="32"/>
    </row>
    <row r="404" spans="6:6" x14ac:dyDescent="0.2">
      <c r="F404" s="32"/>
    </row>
    <row r="405" spans="6:6" x14ac:dyDescent="0.2">
      <c r="F405" s="32"/>
    </row>
    <row r="406" spans="6:6" x14ac:dyDescent="0.2">
      <c r="F406" s="32"/>
    </row>
    <row r="407" spans="6:6" x14ac:dyDescent="0.2">
      <c r="F407" s="32"/>
    </row>
    <row r="408" spans="6:6" x14ac:dyDescent="0.2">
      <c r="F408" s="32"/>
    </row>
    <row r="409" spans="6:6" x14ac:dyDescent="0.2">
      <c r="F409" s="32"/>
    </row>
    <row r="410" spans="6:6" x14ac:dyDescent="0.2">
      <c r="F410" s="32"/>
    </row>
    <row r="411" spans="6:6" x14ac:dyDescent="0.2">
      <c r="F411" s="32"/>
    </row>
    <row r="412" spans="6:6" x14ac:dyDescent="0.2">
      <c r="F412" s="32"/>
    </row>
    <row r="413" spans="6:6" x14ac:dyDescent="0.2">
      <c r="F413" s="32"/>
    </row>
    <row r="414" spans="6:6" x14ac:dyDescent="0.2">
      <c r="F414" s="32"/>
    </row>
    <row r="415" spans="6:6" x14ac:dyDescent="0.2">
      <c r="F415" s="32"/>
    </row>
    <row r="416" spans="6:6" x14ac:dyDescent="0.2">
      <c r="F416" s="32"/>
    </row>
    <row r="417" spans="6:6" x14ac:dyDescent="0.2">
      <c r="F417" s="32"/>
    </row>
    <row r="418" spans="6:6" x14ac:dyDescent="0.2">
      <c r="F418" s="32"/>
    </row>
    <row r="419" spans="6:6" x14ac:dyDescent="0.2">
      <c r="F419" s="32"/>
    </row>
    <row r="420" spans="6:6" x14ac:dyDescent="0.2">
      <c r="F420" s="32"/>
    </row>
    <row r="421" spans="6:6" x14ac:dyDescent="0.2">
      <c r="F421" s="32"/>
    </row>
    <row r="422" spans="6:6" x14ac:dyDescent="0.2">
      <c r="F422" s="32"/>
    </row>
    <row r="423" spans="6:6" x14ac:dyDescent="0.2">
      <c r="F423" s="32"/>
    </row>
    <row r="424" spans="6:6" x14ac:dyDescent="0.2">
      <c r="F424" s="32"/>
    </row>
    <row r="425" spans="6:6" x14ac:dyDescent="0.2">
      <c r="F425" s="32"/>
    </row>
    <row r="426" spans="6:6" x14ac:dyDescent="0.2">
      <c r="F426" s="32"/>
    </row>
    <row r="427" spans="6:6" x14ac:dyDescent="0.2">
      <c r="F427" s="32"/>
    </row>
    <row r="428" spans="6:6" x14ac:dyDescent="0.2">
      <c r="F428" s="32"/>
    </row>
    <row r="429" spans="6:6" x14ac:dyDescent="0.2">
      <c r="F429" s="32"/>
    </row>
    <row r="430" spans="6:6" x14ac:dyDescent="0.2">
      <c r="F430" s="32"/>
    </row>
    <row r="431" spans="6:6" x14ac:dyDescent="0.2">
      <c r="F431" s="32"/>
    </row>
    <row r="432" spans="6:6" x14ac:dyDescent="0.2">
      <c r="F432" s="32"/>
    </row>
    <row r="433" spans="6:6" x14ac:dyDescent="0.2">
      <c r="F433" s="32"/>
    </row>
    <row r="434" spans="6:6" x14ac:dyDescent="0.2">
      <c r="F434" s="32"/>
    </row>
    <row r="435" spans="6:6" x14ac:dyDescent="0.2">
      <c r="F435" s="32"/>
    </row>
    <row r="436" spans="6:6" x14ac:dyDescent="0.2">
      <c r="F436" s="32"/>
    </row>
    <row r="437" spans="6:6" x14ac:dyDescent="0.2">
      <c r="F437" s="32"/>
    </row>
    <row r="438" spans="6:6" x14ac:dyDescent="0.2">
      <c r="F438" s="32"/>
    </row>
    <row r="439" spans="6:6" x14ac:dyDescent="0.2">
      <c r="F439" s="32"/>
    </row>
    <row r="440" spans="6:6" x14ac:dyDescent="0.2">
      <c r="F440" s="32"/>
    </row>
    <row r="441" spans="6:6" x14ac:dyDescent="0.2">
      <c r="F441" s="32"/>
    </row>
    <row r="442" spans="6:6" x14ac:dyDescent="0.2">
      <c r="F442" s="32"/>
    </row>
    <row r="443" spans="6:6" x14ac:dyDescent="0.2">
      <c r="F443" s="32"/>
    </row>
    <row r="444" spans="6:6" x14ac:dyDescent="0.2">
      <c r="F444" s="32"/>
    </row>
    <row r="445" spans="6:6" x14ac:dyDescent="0.2">
      <c r="F445" s="32"/>
    </row>
    <row r="446" spans="6:6" x14ac:dyDescent="0.2">
      <c r="F446" s="32"/>
    </row>
    <row r="447" spans="6:6" x14ac:dyDescent="0.2">
      <c r="F447" s="32"/>
    </row>
    <row r="448" spans="6:6" x14ac:dyDescent="0.2">
      <c r="F448" s="32"/>
    </row>
    <row r="449" spans="6:6" x14ac:dyDescent="0.2">
      <c r="F449" s="32"/>
    </row>
    <row r="450" spans="6:6" x14ac:dyDescent="0.2">
      <c r="F450" s="32"/>
    </row>
    <row r="451" spans="6:6" x14ac:dyDescent="0.2">
      <c r="F451" s="32"/>
    </row>
    <row r="452" spans="6:6" x14ac:dyDescent="0.2">
      <c r="F452" s="32"/>
    </row>
    <row r="453" spans="6:6" x14ac:dyDescent="0.2">
      <c r="F453" s="32"/>
    </row>
    <row r="454" spans="6:6" x14ac:dyDescent="0.2">
      <c r="F454" s="32"/>
    </row>
    <row r="455" spans="6:6" x14ac:dyDescent="0.2">
      <c r="F455" s="32"/>
    </row>
    <row r="456" spans="6:6" x14ac:dyDescent="0.2">
      <c r="F456" s="32"/>
    </row>
    <row r="457" spans="6:6" x14ac:dyDescent="0.2">
      <c r="F457" s="32"/>
    </row>
    <row r="458" spans="6:6" x14ac:dyDescent="0.2">
      <c r="F458" s="32"/>
    </row>
    <row r="459" spans="6:6" x14ac:dyDescent="0.2">
      <c r="F459" s="32"/>
    </row>
    <row r="460" spans="6:6" x14ac:dyDescent="0.2">
      <c r="F460" s="32"/>
    </row>
    <row r="461" spans="6:6" x14ac:dyDescent="0.2">
      <c r="F461" s="32"/>
    </row>
    <row r="462" spans="6:6" x14ac:dyDescent="0.2">
      <c r="F462" s="32"/>
    </row>
    <row r="463" spans="6:6" x14ac:dyDescent="0.2">
      <c r="F463" s="32"/>
    </row>
    <row r="464" spans="6:6" x14ac:dyDescent="0.2">
      <c r="F464" s="32"/>
    </row>
    <row r="465" spans="6:6" x14ac:dyDescent="0.2">
      <c r="F465" s="32"/>
    </row>
    <row r="466" spans="6:6" x14ac:dyDescent="0.2">
      <c r="F466" s="32"/>
    </row>
    <row r="467" spans="6:6" x14ac:dyDescent="0.2">
      <c r="F467" s="32"/>
    </row>
    <row r="468" spans="6:6" x14ac:dyDescent="0.2">
      <c r="F468" s="32"/>
    </row>
    <row r="469" spans="6:6" x14ac:dyDescent="0.2">
      <c r="F469" s="32"/>
    </row>
    <row r="470" spans="6:6" x14ac:dyDescent="0.2">
      <c r="F470" s="32"/>
    </row>
    <row r="471" spans="6:6" x14ac:dyDescent="0.2">
      <c r="F471" s="32"/>
    </row>
    <row r="472" spans="6:6" x14ac:dyDescent="0.2">
      <c r="F472" s="32"/>
    </row>
    <row r="473" spans="6:6" x14ac:dyDescent="0.2">
      <c r="F473" s="32"/>
    </row>
    <row r="474" spans="6:6" x14ac:dyDescent="0.2">
      <c r="F474" s="32"/>
    </row>
    <row r="475" spans="6:6" x14ac:dyDescent="0.2">
      <c r="F475" s="32"/>
    </row>
    <row r="476" spans="6:6" x14ac:dyDescent="0.2">
      <c r="F476" s="32"/>
    </row>
    <row r="477" spans="6:6" x14ac:dyDescent="0.2">
      <c r="F477" s="32"/>
    </row>
    <row r="478" spans="6:6" x14ac:dyDescent="0.2">
      <c r="F478" s="32"/>
    </row>
    <row r="479" spans="6:6" x14ac:dyDescent="0.2">
      <c r="F479" s="32"/>
    </row>
    <row r="480" spans="6:6" x14ac:dyDescent="0.2">
      <c r="F480" s="32"/>
    </row>
    <row r="481" spans="6:6" x14ac:dyDescent="0.2">
      <c r="F481" s="32"/>
    </row>
    <row r="482" spans="6:6" x14ac:dyDescent="0.2">
      <c r="F482" s="32"/>
    </row>
    <row r="483" spans="6:6" x14ac:dyDescent="0.2">
      <c r="F483" s="32"/>
    </row>
    <row r="484" spans="6:6" x14ac:dyDescent="0.2">
      <c r="F484" s="32"/>
    </row>
    <row r="485" spans="6:6" x14ac:dyDescent="0.2">
      <c r="F485" s="32"/>
    </row>
    <row r="486" spans="6:6" x14ac:dyDescent="0.2">
      <c r="F486" s="32"/>
    </row>
    <row r="487" spans="6:6" x14ac:dyDescent="0.2">
      <c r="F487" s="32"/>
    </row>
    <row r="488" spans="6:6" x14ac:dyDescent="0.2">
      <c r="F488" s="32"/>
    </row>
    <row r="489" spans="6:6" x14ac:dyDescent="0.2">
      <c r="F489" s="32"/>
    </row>
    <row r="490" spans="6:6" x14ac:dyDescent="0.2">
      <c r="F490" s="32"/>
    </row>
    <row r="491" spans="6:6" x14ac:dyDescent="0.2">
      <c r="F491" s="32"/>
    </row>
    <row r="492" spans="6:6" x14ac:dyDescent="0.2">
      <c r="F492" s="32"/>
    </row>
    <row r="493" spans="6:6" x14ac:dyDescent="0.2">
      <c r="F493" s="32"/>
    </row>
    <row r="494" spans="6:6" x14ac:dyDescent="0.2">
      <c r="F494" s="32"/>
    </row>
    <row r="495" spans="6:6" x14ac:dyDescent="0.2">
      <c r="F495" s="32"/>
    </row>
    <row r="496" spans="6:6" x14ac:dyDescent="0.2">
      <c r="F496" s="32"/>
    </row>
    <row r="497" spans="6:6" x14ac:dyDescent="0.2">
      <c r="F497" s="32"/>
    </row>
    <row r="498" spans="6:6" x14ac:dyDescent="0.2">
      <c r="F498" s="32"/>
    </row>
    <row r="499" spans="6:6" x14ac:dyDescent="0.2">
      <c r="F499" s="32"/>
    </row>
    <row r="500" spans="6:6" x14ac:dyDescent="0.2">
      <c r="F500" s="32"/>
    </row>
    <row r="501" spans="6:6" x14ac:dyDescent="0.2">
      <c r="F501" s="32"/>
    </row>
    <row r="502" spans="6:6" x14ac:dyDescent="0.2">
      <c r="F502" s="32"/>
    </row>
    <row r="503" spans="6:6" x14ac:dyDescent="0.2">
      <c r="F503" s="32"/>
    </row>
    <row r="504" spans="6:6" x14ac:dyDescent="0.2">
      <c r="F504" s="32"/>
    </row>
    <row r="505" spans="6:6" x14ac:dyDescent="0.2">
      <c r="F505" s="32"/>
    </row>
    <row r="506" spans="6:6" x14ac:dyDescent="0.2">
      <c r="F506" s="32"/>
    </row>
    <row r="507" spans="6:6" x14ac:dyDescent="0.2">
      <c r="F507" s="32"/>
    </row>
    <row r="508" spans="6:6" x14ac:dyDescent="0.2">
      <c r="F508" s="32"/>
    </row>
    <row r="509" spans="6:6" x14ac:dyDescent="0.2">
      <c r="F509" s="32"/>
    </row>
    <row r="510" spans="6:6" x14ac:dyDescent="0.2">
      <c r="F510" s="32"/>
    </row>
    <row r="511" spans="6:6" x14ac:dyDescent="0.2">
      <c r="F511" s="32"/>
    </row>
    <row r="512" spans="6:6" x14ac:dyDescent="0.2">
      <c r="F512" s="32"/>
    </row>
    <row r="513" spans="6:6" x14ac:dyDescent="0.2">
      <c r="F513" s="32"/>
    </row>
    <row r="514" spans="6:6" x14ac:dyDescent="0.2">
      <c r="F514" s="32"/>
    </row>
    <row r="515" spans="6:6" x14ac:dyDescent="0.2">
      <c r="F515" s="32"/>
    </row>
    <row r="516" spans="6:6" x14ac:dyDescent="0.2">
      <c r="F516" s="32"/>
    </row>
    <row r="517" spans="6:6" x14ac:dyDescent="0.2">
      <c r="F517" s="32"/>
    </row>
    <row r="518" spans="6:6" x14ac:dyDescent="0.2">
      <c r="F518" s="32"/>
    </row>
    <row r="519" spans="6:6" x14ac:dyDescent="0.2">
      <c r="F519" s="32"/>
    </row>
    <row r="520" spans="6:6" x14ac:dyDescent="0.2">
      <c r="F520" s="32"/>
    </row>
    <row r="521" spans="6:6" x14ac:dyDescent="0.2">
      <c r="F521" s="32"/>
    </row>
    <row r="522" spans="6:6" x14ac:dyDescent="0.2">
      <c r="F522" s="32"/>
    </row>
    <row r="523" spans="6:6" x14ac:dyDescent="0.2">
      <c r="F523" s="32"/>
    </row>
    <row r="524" spans="6:6" x14ac:dyDescent="0.2">
      <c r="F524" s="32"/>
    </row>
    <row r="525" spans="6:6" x14ac:dyDescent="0.2">
      <c r="F525" s="32"/>
    </row>
    <row r="526" spans="6:6" x14ac:dyDescent="0.2">
      <c r="F526" s="32"/>
    </row>
    <row r="527" spans="6:6" x14ac:dyDescent="0.2">
      <c r="F527" s="32"/>
    </row>
    <row r="528" spans="6:6" x14ac:dyDescent="0.2">
      <c r="F528" s="32"/>
    </row>
    <row r="529" spans="6:6" x14ac:dyDescent="0.2">
      <c r="F529" s="32"/>
    </row>
    <row r="530" spans="6:6" x14ac:dyDescent="0.2">
      <c r="F530" s="32"/>
    </row>
    <row r="531" spans="6:6" x14ac:dyDescent="0.2">
      <c r="F531" s="32"/>
    </row>
    <row r="532" spans="6:6" x14ac:dyDescent="0.2">
      <c r="F532" s="32"/>
    </row>
    <row r="533" spans="6:6" x14ac:dyDescent="0.2">
      <c r="F533" s="32"/>
    </row>
    <row r="534" spans="6:6" x14ac:dyDescent="0.2">
      <c r="F534" s="32"/>
    </row>
    <row r="535" spans="6:6" x14ac:dyDescent="0.2">
      <c r="F535" s="32"/>
    </row>
    <row r="536" spans="6:6" x14ac:dyDescent="0.2">
      <c r="F536" s="32"/>
    </row>
    <row r="537" spans="6:6" x14ac:dyDescent="0.2">
      <c r="F537" s="32"/>
    </row>
    <row r="538" spans="6:6" x14ac:dyDescent="0.2">
      <c r="F538" s="32"/>
    </row>
    <row r="539" spans="6:6" x14ac:dyDescent="0.2">
      <c r="F539" s="32"/>
    </row>
    <row r="540" spans="6:6" x14ac:dyDescent="0.2">
      <c r="F540" s="32"/>
    </row>
    <row r="541" spans="6:6" x14ac:dyDescent="0.2">
      <c r="F541" s="32"/>
    </row>
    <row r="542" spans="6:6" x14ac:dyDescent="0.2">
      <c r="F542" s="32"/>
    </row>
    <row r="543" spans="6:6" x14ac:dyDescent="0.2">
      <c r="F543" s="32"/>
    </row>
    <row r="544" spans="6:6" x14ac:dyDescent="0.2">
      <c r="F544" s="32"/>
    </row>
    <row r="545" spans="6:6" x14ac:dyDescent="0.2">
      <c r="F545" s="32"/>
    </row>
    <row r="546" spans="6:6" x14ac:dyDescent="0.2">
      <c r="F546" s="32"/>
    </row>
    <row r="547" spans="6:6" x14ac:dyDescent="0.2">
      <c r="F547" s="32"/>
    </row>
    <row r="548" spans="6:6" x14ac:dyDescent="0.2">
      <c r="F548" s="32"/>
    </row>
    <row r="549" spans="6:6" x14ac:dyDescent="0.2">
      <c r="F549" s="32"/>
    </row>
    <row r="550" spans="6:6" x14ac:dyDescent="0.2">
      <c r="F550" s="32"/>
    </row>
    <row r="551" spans="6:6" x14ac:dyDescent="0.2">
      <c r="F551" s="32"/>
    </row>
    <row r="552" spans="6:6" x14ac:dyDescent="0.2">
      <c r="F552" s="32"/>
    </row>
    <row r="553" spans="6:6" x14ac:dyDescent="0.2">
      <c r="F553" s="32"/>
    </row>
    <row r="554" spans="6:6" x14ac:dyDescent="0.2">
      <c r="F554" s="32"/>
    </row>
    <row r="555" spans="6:6" x14ac:dyDescent="0.2">
      <c r="F555" s="32"/>
    </row>
    <row r="556" spans="6:6" x14ac:dyDescent="0.2">
      <c r="F556" s="32"/>
    </row>
    <row r="557" spans="6:6" x14ac:dyDescent="0.2">
      <c r="F557" s="32"/>
    </row>
    <row r="558" spans="6:6" x14ac:dyDescent="0.2">
      <c r="F558" s="32"/>
    </row>
    <row r="559" spans="6:6" x14ac:dyDescent="0.2">
      <c r="F559" s="32"/>
    </row>
    <row r="560" spans="6:6" x14ac:dyDescent="0.2">
      <c r="F560" s="32"/>
    </row>
    <row r="561" spans="6:6" x14ac:dyDescent="0.2">
      <c r="F561" s="32"/>
    </row>
    <row r="562" spans="6:6" x14ac:dyDescent="0.2">
      <c r="F562" s="32"/>
    </row>
    <row r="563" spans="6:6" x14ac:dyDescent="0.2">
      <c r="F563" s="32"/>
    </row>
    <row r="564" spans="6:6" x14ac:dyDescent="0.2">
      <c r="F564" s="32"/>
    </row>
    <row r="565" spans="6:6" x14ac:dyDescent="0.2">
      <c r="F565" s="32"/>
    </row>
    <row r="566" spans="6:6" x14ac:dyDescent="0.2">
      <c r="F566" s="32"/>
    </row>
    <row r="567" spans="6:6" x14ac:dyDescent="0.2">
      <c r="F567" s="32"/>
    </row>
    <row r="568" spans="6:6" x14ac:dyDescent="0.2">
      <c r="F568" s="32"/>
    </row>
    <row r="569" spans="6:6" x14ac:dyDescent="0.2">
      <c r="F569" s="32"/>
    </row>
    <row r="570" spans="6:6" x14ac:dyDescent="0.2">
      <c r="F570" s="32"/>
    </row>
    <row r="571" spans="6:6" x14ac:dyDescent="0.2">
      <c r="F571" s="32"/>
    </row>
    <row r="572" spans="6:6" x14ac:dyDescent="0.2">
      <c r="F572" s="32"/>
    </row>
    <row r="573" spans="6:6" x14ac:dyDescent="0.2">
      <c r="F573" s="32"/>
    </row>
    <row r="574" spans="6:6" x14ac:dyDescent="0.2">
      <c r="F574" s="32"/>
    </row>
    <row r="575" spans="6:6" x14ac:dyDescent="0.2">
      <c r="F575" s="32"/>
    </row>
    <row r="576" spans="6:6" x14ac:dyDescent="0.2">
      <c r="F576" s="32"/>
    </row>
    <row r="577" spans="6:6" x14ac:dyDescent="0.2">
      <c r="F577" s="32"/>
    </row>
    <row r="578" spans="6:6" x14ac:dyDescent="0.2">
      <c r="F578" s="32"/>
    </row>
    <row r="579" spans="6:6" x14ac:dyDescent="0.2">
      <c r="F579" s="32"/>
    </row>
    <row r="580" spans="6:6" x14ac:dyDescent="0.2">
      <c r="F580" s="32"/>
    </row>
    <row r="581" spans="6:6" x14ac:dyDescent="0.2">
      <c r="F581" s="32"/>
    </row>
    <row r="582" spans="6:6" x14ac:dyDescent="0.2">
      <c r="F582" s="32"/>
    </row>
    <row r="583" spans="6:6" x14ac:dyDescent="0.2">
      <c r="F583" s="32"/>
    </row>
    <row r="584" spans="6:6" x14ac:dyDescent="0.2">
      <c r="F584" s="32"/>
    </row>
    <row r="585" spans="6:6" x14ac:dyDescent="0.2">
      <c r="F585" s="32"/>
    </row>
    <row r="586" spans="6:6" x14ac:dyDescent="0.2">
      <c r="F586" s="32"/>
    </row>
    <row r="587" spans="6:6" x14ac:dyDescent="0.2">
      <c r="F587" s="32"/>
    </row>
    <row r="588" spans="6:6" x14ac:dyDescent="0.2">
      <c r="F588" s="32"/>
    </row>
    <row r="589" spans="6:6" x14ac:dyDescent="0.2">
      <c r="F589" s="32"/>
    </row>
    <row r="590" spans="6:6" x14ac:dyDescent="0.2">
      <c r="F590" s="32"/>
    </row>
    <row r="591" spans="6:6" x14ac:dyDescent="0.2">
      <c r="F591" s="32"/>
    </row>
    <row r="592" spans="6:6" x14ac:dyDescent="0.2">
      <c r="F592" s="32"/>
    </row>
    <row r="593" spans="6:6" x14ac:dyDescent="0.2">
      <c r="F593" s="32"/>
    </row>
    <row r="594" spans="6:6" x14ac:dyDescent="0.2">
      <c r="F594" s="32"/>
    </row>
    <row r="595" spans="6:6" x14ac:dyDescent="0.2">
      <c r="F595" s="32"/>
    </row>
    <row r="596" spans="6:6" x14ac:dyDescent="0.2">
      <c r="F596" s="32"/>
    </row>
    <row r="597" spans="6:6" x14ac:dyDescent="0.2">
      <c r="F597" s="32"/>
    </row>
    <row r="598" spans="6:6" x14ac:dyDescent="0.2">
      <c r="F598" s="32"/>
    </row>
    <row r="599" spans="6:6" x14ac:dyDescent="0.2">
      <c r="F599" s="32"/>
    </row>
    <row r="600" spans="6:6" x14ac:dyDescent="0.2">
      <c r="F600" s="32"/>
    </row>
    <row r="601" spans="6:6" x14ac:dyDescent="0.2">
      <c r="F601" s="32"/>
    </row>
    <row r="602" spans="6:6" x14ac:dyDescent="0.2">
      <c r="F602" s="32"/>
    </row>
    <row r="603" spans="6:6" x14ac:dyDescent="0.2">
      <c r="F603" s="32"/>
    </row>
    <row r="604" spans="6:6" x14ac:dyDescent="0.2">
      <c r="F604" s="32"/>
    </row>
    <row r="605" spans="6:6" x14ac:dyDescent="0.2">
      <c r="F605" s="32"/>
    </row>
    <row r="606" spans="6:6" x14ac:dyDescent="0.2">
      <c r="F606" s="32"/>
    </row>
    <row r="607" spans="6:6" x14ac:dyDescent="0.2">
      <c r="F607" s="32"/>
    </row>
    <row r="608" spans="6:6" x14ac:dyDescent="0.2">
      <c r="F608" s="32"/>
    </row>
    <row r="609" spans="6:6" x14ac:dyDescent="0.2">
      <c r="F609" s="32"/>
    </row>
    <row r="610" spans="6:6" x14ac:dyDescent="0.2">
      <c r="F610" s="32"/>
    </row>
    <row r="611" spans="6:6" x14ac:dyDescent="0.2">
      <c r="F611" s="32"/>
    </row>
    <row r="612" spans="6:6" x14ac:dyDescent="0.2">
      <c r="F612" s="32"/>
    </row>
    <row r="613" spans="6:6" x14ac:dyDescent="0.2">
      <c r="F613" s="32"/>
    </row>
    <row r="614" spans="6:6" x14ac:dyDescent="0.2">
      <c r="F614" s="32"/>
    </row>
    <row r="615" spans="6:6" x14ac:dyDescent="0.2">
      <c r="F615" s="32"/>
    </row>
  </sheetData>
  <mergeCells count="3">
    <mergeCell ref="A1:P2"/>
    <mergeCell ref="A10:P10"/>
    <mergeCell ref="A6:F6"/>
  </mergeCell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DE0"/>
  </sheetPr>
  <dimension ref="A1:T348"/>
  <sheetViews>
    <sheetView showGridLines="0" zoomScale="85" zoomScaleNormal="85" workbookViewId="0">
      <pane ySplit="1" topLeftCell="A245" activePane="bottomLeft" state="frozen"/>
      <selection activeCell="B18" sqref="B18"/>
      <selection pane="bottomLeft" activeCell="B343" sqref="B343"/>
    </sheetView>
  </sheetViews>
  <sheetFormatPr defaultRowHeight="12.75" x14ac:dyDescent="0.2"/>
  <cols>
    <col min="1" max="1" width="35.28515625" style="49" customWidth="1"/>
    <col min="2" max="2" width="8.7109375" style="49" customWidth="1"/>
    <col min="3" max="3" width="7.28515625" customWidth="1"/>
    <col min="4" max="4" width="16.7109375" bestFit="1" customWidth="1"/>
    <col min="5" max="5" width="19.42578125" bestFit="1" customWidth="1"/>
    <col min="6" max="6" width="7.28515625" customWidth="1"/>
    <col min="7" max="7" width="11.28515625" bestFit="1" customWidth="1"/>
    <col min="8" max="8" width="11.42578125" bestFit="1" customWidth="1"/>
    <col min="9" max="9" width="7.28515625" customWidth="1"/>
    <col min="10" max="10" width="9.28515625" bestFit="1" customWidth="1"/>
    <col min="11" max="11" width="10" style="1" bestFit="1" customWidth="1"/>
    <col min="13" max="13" width="19.28515625" bestFit="1" customWidth="1"/>
    <col min="14" max="14" width="18.85546875" bestFit="1" customWidth="1"/>
  </cols>
  <sheetData>
    <row r="1" spans="1:20" ht="15" thickTop="1" x14ac:dyDescent="0.25">
      <c r="A1" s="34" t="s">
        <v>876</v>
      </c>
      <c r="B1" s="34" t="s">
        <v>45</v>
      </c>
      <c r="D1" s="34" t="s">
        <v>29</v>
      </c>
      <c r="E1" s="34" t="s">
        <v>44</v>
      </c>
      <c r="G1" s="64" t="s">
        <v>877</v>
      </c>
      <c r="H1" s="65" t="s">
        <v>878</v>
      </c>
      <c r="J1" s="66" t="s">
        <v>40</v>
      </c>
      <c r="K1" s="67" t="s">
        <v>41</v>
      </c>
      <c r="M1" s="34" t="s">
        <v>44</v>
      </c>
      <c r="N1" s="34" t="s">
        <v>48</v>
      </c>
      <c r="O1" s="35" t="s">
        <v>879</v>
      </c>
      <c r="P1" s="34" t="s">
        <v>50</v>
      </c>
      <c r="Q1" s="34" t="s">
        <v>51</v>
      </c>
      <c r="R1" s="34" t="s">
        <v>52</v>
      </c>
      <c r="S1" s="34" t="s">
        <v>53</v>
      </c>
    </row>
    <row r="2" spans="1:20" x14ac:dyDescent="0.2">
      <c r="A2" s="2" t="s">
        <v>880</v>
      </c>
      <c r="B2" s="15">
        <v>15</v>
      </c>
      <c r="D2" s="15">
        <v>0</v>
      </c>
      <c r="E2" s="15" t="s">
        <v>881</v>
      </c>
      <c r="G2" s="2" t="s">
        <v>882</v>
      </c>
      <c r="H2" s="12">
        <v>0.08</v>
      </c>
      <c r="J2" s="16">
        <v>1</v>
      </c>
      <c r="K2" s="17" t="s">
        <v>883</v>
      </c>
      <c r="M2" s="15" t="s">
        <v>884</v>
      </c>
      <c r="N2" s="15" t="s">
        <v>885</v>
      </c>
      <c r="O2" s="36">
        <v>0</v>
      </c>
      <c r="P2" s="37">
        <v>0.05</v>
      </c>
      <c r="Q2" s="37">
        <v>0.36</v>
      </c>
      <c r="R2" s="37">
        <v>0.37</v>
      </c>
      <c r="S2" s="37">
        <v>0.22</v>
      </c>
    </row>
    <row r="3" spans="1:20" x14ac:dyDescent="0.2">
      <c r="A3" s="15" t="s">
        <v>886</v>
      </c>
      <c r="B3" s="15">
        <v>7.5</v>
      </c>
      <c r="D3" s="15">
        <v>10</v>
      </c>
      <c r="E3" s="15" t="s">
        <v>884</v>
      </c>
      <c r="G3" s="2" t="s">
        <v>887</v>
      </c>
      <c r="H3" s="12">
        <v>0.11</v>
      </c>
      <c r="J3" s="16">
        <v>2</v>
      </c>
      <c r="K3" s="17" t="s">
        <v>888</v>
      </c>
      <c r="M3" s="15" t="s">
        <v>889</v>
      </c>
      <c r="N3" s="15" t="s">
        <v>890</v>
      </c>
      <c r="O3" s="2"/>
      <c r="P3" s="2"/>
      <c r="Q3" s="2"/>
      <c r="R3" s="2"/>
      <c r="S3" s="2"/>
    </row>
    <row r="4" spans="1:20" x14ac:dyDescent="0.2">
      <c r="A4" s="15" t="s">
        <v>891</v>
      </c>
      <c r="B4" s="15">
        <v>110</v>
      </c>
      <c r="D4" s="15">
        <v>11</v>
      </c>
      <c r="E4" s="15" t="s">
        <v>884</v>
      </c>
      <c r="G4" s="2" t="s">
        <v>892</v>
      </c>
      <c r="H4" s="12">
        <v>0.17</v>
      </c>
      <c r="J4" s="16">
        <v>3</v>
      </c>
      <c r="K4" s="17" t="s">
        <v>893</v>
      </c>
      <c r="M4" s="15" t="s">
        <v>894</v>
      </c>
      <c r="N4" s="15" t="s">
        <v>885</v>
      </c>
      <c r="O4" s="36">
        <v>232</v>
      </c>
      <c r="P4" s="37">
        <v>0.5</v>
      </c>
      <c r="Q4" s="37">
        <v>0.33</v>
      </c>
      <c r="R4" s="37">
        <v>0.16</v>
      </c>
      <c r="S4" s="37">
        <v>0.01</v>
      </c>
    </row>
    <row r="5" spans="1:20" x14ac:dyDescent="0.2">
      <c r="A5" s="2" t="s">
        <v>895</v>
      </c>
      <c r="B5" s="15">
        <v>90</v>
      </c>
      <c r="D5" s="15">
        <v>12</v>
      </c>
      <c r="E5" s="15" t="s">
        <v>884</v>
      </c>
      <c r="G5" s="2" t="s">
        <v>896</v>
      </c>
      <c r="H5" s="12">
        <v>0.36</v>
      </c>
      <c r="J5" s="16">
        <v>4</v>
      </c>
      <c r="K5" s="17" t="s">
        <v>897</v>
      </c>
      <c r="M5" s="15" t="s">
        <v>898</v>
      </c>
      <c r="N5" s="15" t="s">
        <v>885</v>
      </c>
      <c r="O5" s="36">
        <v>1735</v>
      </c>
      <c r="P5" s="37">
        <v>0.76</v>
      </c>
      <c r="Q5" s="37">
        <v>0.22</v>
      </c>
      <c r="R5" s="37">
        <v>0.02</v>
      </c>
      <c r="S5" s="37">
        <v>0</v>
      </c>
    </row>
    <row r="6" spans="1:20" x14ac:dyDescent="0.2">
      <c r="A6" s="2" t="s">
        <v>899</v>
      </c>
      <c r="B6" s="15">
        <v>110</v>
      </c>
      <c r="D6" s="15">
        <v>13</v>
      </c>
      <c r="E6" s="15" t="s">
        <v>884</v>
      </c>
      <c r="G6" s="2" t="s">
        <v>900</v>
      </c>
      <c r="H6" s="12">
        <v>0.44</v>
      </c>
      <c r="J6" s="16">
        <v>5</v>
      </c>
      <c r="K6" s="17" t="s">
        <v>901</v>
      </c>
      <c r="M6" s="15" t="s">
        <v>902</v>
      </c>
      <c r="N6" s="15" t="s">
        <v>885</v>
      </c>
      <c r="O6" s="36">
        <v>1188</v>
      </c>
      <c r="P6" s="37">
        <v>0.98</v>
      </c>
      <c r="Q6" s="37">
        <v>0</v>
      </c>
      <c r="R6" s="37">
        <v>0.01</v>
      </c>
      <c r="S6" s="37">
        <v>0.01</v>
      </c>
    </row>
    <row r="7" spans="1:20" x14ac:dyDescent="0.2">
      <c r="A7" s="2" t="s">
        <v>903</v>
      </c>
      <c r="B7" s="15">
        <v>45</v>
      </c>
      <c r="D7" s="15">
        <v>14</v>
      </c>
      <c r="E7" s="15" t="s">
        <v>884</v>
      </c>
      <c r="G7" s="2" t="s">
        <v>904</v>
      </c>
      <c r="H7" s="12">
        <v>0.48</v>
      </c>
      <c r="J7" s="16">
        <v>6</v>
      </c>
      <c r="K7" s="17" t="s">
        <v>905</v>
      </c>
      <c r="M7" s="15" t="s">
        <v>906</v>
      </c>
      <c r="N7" s="15" t="s">
        <v>890</v>
      </c>
      <c r="O7" s="36"/>
      <c r="P7" s="37"/>
      <c r="Q7" s="37"/>
      <c r="R7" s="37"/>
      <c r="S7" s="37"/>
    </row>
    <row r="8" spans="1:20" x14ac:dyDescent="0.2">
      <c r="A8" s="2" t="s">
        <v>907</v>
      </c>
      <c r="B8" s="15">
        <v>90</v>
      </c>
      <c r="D8" s="15">
        <v>20</v>
      </c>
      <c r="E8" s="15" t="s">
        <v>894</v>
      </c>
      <c r="G8" s="2" t="s">
        <v>908</v>
      </c>
      <c r="H8" s="12">
        <v>0.54</v>
      </c>
      <c r="J8" s="16">
        <v>7</v>
      </c>
      <c r="K8" s="17" t="s">
        <v>909</v>
      </c>
      <c r="M8" s="15" t="s">
        <v>910</v>
      </c>
      <c r="N8" s="15" t="s">
        <v>885</v>
      </c>
      <c r="O8" s="2">
        <v>289</v>
      </c>
      <c r="P8" s="2">
        <v>0.9</v>
      </c>
      <c r="Q8" s="2">
        <v>0.05</v>
      </c>
      <c r="R8" s="2">
        <v>0.05</v>
      </c>
      <c r="S8" s="2">
        <v>0</v>
      </c>
    </row>
    <row r="9" spans="1:20" x14ac:dyDescent="0.2">
      <c r="A9" s="48" t="s">
        <v>911</v>
      </c>
      <c r="B9" s="15">
        <v>110</v>
      </c>
      <c r="D9" s="15">
        <v>21</v>
      </c>
      <c r="E9" s="15" t="s">
        <v>894</v>
      </c>
      <c r="G9" s="2" t="s">
        <v>912</v>
      </c>
      <c r="H9" s="12">
        <v>0.62</v>
      </c>
      <c r="J9" s="16">
        <v>8</v>
      </c>
      <c r="K9" s="17" t="s">
        <v>913</v>
      </c>
      <c r="M9" s="15" t="s">
        <v>914</v>
      </c>
      <c r="N9" s="15" t="s">
        <v>885</v>
      </c>
      <c r="O9" s="36">
        <v>284</v>
      </c>
      <c r="P9" s="37">
        <v>0.98</v>
      </c>
      <c r="Q9" s="37">
        <v>0.01</v>
      </c>
      <c r="R9" s="37">
        <v>0.01</v>
      </c>
      <c r="S9" s="37">
        <v>0</v>
      </c>
    </row>
    <row r="10" spans="1:20" x14ac:dyDescent="0.2">
      <c r="A10" s="15" t="s">
        <v>915</v>
      </c>
      <c r="B10" s="15">
        <v>115</v>
      </c>
      <c r="D10" s="2">
        <v>25</v>
      </c>
      <c r="E10" s="15" t="s">
        <v>894</v>
      </c>
      <c r="G10" s="2" t="s">
        <v>916</v>
      </c>
      <c r="H10" s="12">
        <v>0.72</v>
      </c>
      <c r="J10" s="16">
        <v>9</v>
      </c>
      <c r="K10" s="17" t="s">
        <v>917</v>
      </c>
      <c r="M10" s="15" t="s">
        <v>918</v>
      </c>
      <c r="N10" s="15" t="s">
        <v>890</v>
      </c>
      <c r="O10" s="2"/>
      <c r="P10" s="2"/>
      <c r="Q10" s="37"/>
      <c r="R10" s="37"/>
      <c r="S10" s="37"/>
    </row>
    <row r="11" spans="1:20" x14ac:dyDescent="0.2">
      <c r="A11" s="48" t="s">
        <v>919</v>
      </c>
      <c r="B11" s="15">
        <v>90</v>
      </c>
      <c r="D11" s="2">
        <v>26</v>
      </c>
      <c r="E11" s="15" t="s">
        <v>894</v>
      </c>
      <c r="G11" s="2" t="s">
        <v>920</v>
      </c>
      <c r="H11" s="12">
        <v>0.87</v>
      </c>
      <c r="J11" s="16">
        <v>10</v>
      </c>
      <c r="K11" s="17" t="s">
        <v>921</v>
      </c>
      <c r="M11" s="15" t="s">
        <v>922</v>
      </c>
      <c r="N11" s="15" t="s">
        <v>885</v>
      </c>
      <c r="O11" s="36">
        <v>989</v>
      </c>
      <c r="P11" s="37">
        <v>0.08</v>
      </c>
      <c r="Q11" s="37">
        <v>0.92</v>
      </c>
      <c r="R11" s="37">
        <v>0</v>
      </c>
      <c r="S11" s="37">
        <v>0</v>
      </c>
      <c r="T11" t="s">
        <v>923</v>
      </c>
    </row>
    <row r="12" spans="1:20" x14ac:dyDescent="0.2">
      <c r="A12" s="2" t="s">
        <v>924</v>
      </c>
      <c r="B12" s="15">
        <v>45</v>
      </c>
      <c r="D12" s="15">
        <v>30</v>
      </c>
      <c r="E12" s="15" t="s">
        <v>925</v>
      </c>
      <c r="G12" s="2" t="s">
        <v>647</v>
      </c>
      <c r="H12" s="12">
        <v>1.0900000000000001</v>
      </c>
      <c r="J12" s="16">
        <v>11</v>
      </c>
      <c r="K12" s="17" t="s">
        <v>926</v>
      </c>
      <c r="M12" s="15" t="s">
        <v>927</v>
      </c>
      <c r="N12" s="15" t="s">
        <v>890</v>
      </c>
      <c r="O12" s="2"/>
      <c r="P12" s="2"/>
      <c r="Q12" s="2"/>
      <c r="R12" s="2"/>
      <c r="S12" s="2"/>
    </row>
    <row r="13" spans="1:20" x14ac:dyDescent="0.2">
      <c r="A13" s="2" t="s">
        <v>928</v>
      </c>
      <c r="B13" s="15">
        <v>27</v>
      </c>
      <c r="D13" s="15">
        <v>31</v>
      </c>
      <c r="E13" s="15" t="s">
        <v>925</v>
      </c>
      <c r="G13" s="2" t="s">
        <v>929</v>
      </c>
      <c r="H13" s="12">
        <v>1.45</v>
      </c>
      <c r="J13" s="16">
        <v>12</v>
      </c>
      <c r="K13" s="17" t="s">
        <v>930</v>
      </c>
      <c r="M13" s="15" t="s">
        <v>931</v>
      </c>
      <c r="N13" s="15" t="s">
        <v>890</v>
      </c>
      <c r="O13" s="2"/>
      <c r="P13" s="2"/>
      <c r="Q13" s="37"/>
      <c r="R13" s="37"/>
      <c r="S13" s="37"/>
    </row>
    <row r="14" spans="1:20" x14ac:dyDescent="0.2">
      <c r="A14" s="48" t="s">
        <v>932</v>
      </c>
      <c r="B14" s="15">
        <v>155</v>
      </c>
      <c r="D14" s="15">
        <v>35</v>
      </c>
      <c r="E14" s="15" t="s">
        <v>933</v>
      </c>
      <c r="G14" s="2" t="s">
        <v>735</v>
      </c>
      <c r="H14" s="12">
        <v>2.17</v>
      </c>
      <c r="M14" s="15" t="s">
        <v>934</v>
      </c>
      <c r="N14" s="15" t="s">
        <v>890</v>
      </c>
      <c r="O14" s="2"/>
      <c r="P14" s="2"/>
      <c r="Q14" s="37"/>
      <c r="R14" s="37"/>
      <c r="S14" s="37"/>
    </row>
    <row r="15" spans="1:20" x14ac:dyDescent="0.2">
      <c r="A15" s="15" t="s">
        <v>935</v>
      </c>
      <c r="B15" s="15">
        <v>120</v>
      </c>
      <c r="D15" s="15">
        <v>36</v>
      </c>
      <c r="E15" s="15" t="s">
        <v>936</v>
      </c>
      <c r="G15" s="2" t="s">
        <v>629</v>
      </c>
      <c r="H15" s="12">
        <v>4.3499999999999996</v>
      </c>
      <c r="M15" s="15" t="s">
        <v>937</v>
      </c>
      <c r="N15" s="15" t="s">
        <v>885</v>
      </c>
      <c r="O15" s="2">
        <v>501</v>
      </c>
      <c r="P15" s="2">
        <v>0.82</v>
      </c>
      <c r="Q15" s="2">
        <v>0.18</v>
      </c>
      <c r="R15" s="2">
        <v>0</v>
      </c>
      <c r="S15" s="2">
        <v>0</v>
      </c>
    </row>
    <row r="16" spans="1:20" x14ac:dyDescent="0.2">
      <c r="A16" s="2" t="s">
        <v>938</v>
      </c>
      <c r="B16" s="15">
        <v>90</v>
      </c>
      <c r="D16" s="15">
        <v>40</v>
      </c>
      <c r="E16" s="15" t="s">
        <v>914</v>
      </c>
      <c r="G16" s="2" t="s">
        <v>797</v>
      </c>
      <c r="H16" s="12">
        <v>8.6999999999999993</v>
      </c>
      <c r="M16" s="14" t="s">
        <v>939</v>
      </c>
      <c r="N16" s="15" t="s">
        <v>890</v>
      </c>
      <c r="O16" s="2"/>
      <c r="P16" s="2"/>
      <c r="Q16" s="37"/>
      <c r="R16" s="37"/>
      <c r="S16" s="37"/>
    </row>
    <row r="17" spans="1:20" x14ac:dyDescent="0.2">
      <c r="A17" s="2" t="s">
        <v>940</v>
      </c>
      <c r="B17" s="15">
        <v>45</v>
      </c>
      <c r="D17" s="15">
        <v>41</v>
      </c>
      <c r="E17" s="15" t="s">
        <v>914</v>
      </c>
      <c r="G17" s="2" t="s">
        <v>941</v>
      </c>
      <c r="H17" s="12">
        <v>13.05</v>
      </c>
      <c r="M17" s="15" t="s">
        <v>881</v>
      </c>
      <c r="N17" s="15" t="s">
        <v>890</v>
      </c>
      <c r="O17" s="36"/>
      <c r="P17" s="37"/>
      <c r="Q17" s="37"/>
      <c r="R17" s="37"/>
      <c r="S17" s="37"/>
    </row>
    <row r="18" spans="1:20" x14ac:dyDescent="0.2">
      <c r="A18" s="2" t="s">
        <v>627</v>
      </c>
      <c r="B18" s="15">
        <v>90</v>
      </c>
      <c r="D18" s="15">
        <v>51</v>
      </c>
      <c r="E18" s="15" t="s">
        <v>906</v>
      </c>
      <c r="G18" s="2" t="s">
        <v>942</v>
      </c>
      <c r="H18" s="12">
        <v>17.39</v>
      </c>
      <c r="M18" s="15" t="s">
        <v>925</v>
      </c>
      <c r="N18" s="15" t="s">
        <v>885</v>
      </c>
      <c r="O18" s="36">
        <v>148</v>
      </c>
      <c r="P18" s="37">
        <v>0.79</v>
      </c>
      <c r="Q18" s="37">
        <v>0.08</v>
      </c>
      <c r="R18" s="37">
        <v>0.08</v>
      </c>
      <c r="S18" s="37">
        <v>0.05</v>
      </c>
    </row>
    <row r="19" spans="1:20" x14ac:dyDescent="0.2">
      <c r="A19" s="15" t="s">
        <v>943</v>
      </c>
      <c r="B19" s="15">
        <v>8</v>
      </c>
      <c r="D19" s="15">
        <v>53</v>
      </c>
      <c r="E19" s="15" t="s">
        <v>906</v>
      </c>
      <c r="G19" s="2" t="s">
        <v>944</v>
      </c>
      <c r="H19" s="12">
        <v>21.74</v>
      </c>
      <c r="M19" s="15" t="s">
        <v>945</v>
      </c>
      <c r="N19" s="15" t="s">
        <v>885</v>
      </c>
      <c r="O19" s="2">
        <v>1468</v>
      </c>
      <c r="P19" s="2">
        <v>0.86</v>
      </c>
      <c r="Q19" s="2">
        <v>0.02</v>
      </c>
      <c r="R19" s="2">
        <v>0.12</v>
      </c>
      <c r="S19" s="2">
        <v>0</v>
      </c>
    </row>
    <row r="20" spans="1:20" x14ac:dyDescent="0.2">
      <c r="A20" s="48" t="s">
        <v>946</v>
      </c>
      <c r="B20" s="15">
        <v>25</v>
      </c>
      <c r="D20" s="15">
        <v>54</v>
      </c>
      <c r="E20" s="15" t="s">
        <v>906</v>
      </c>
      <c r="G20" s="2" t="s">
        <v>947</v>
      </c>
      <c r="H20" s="12">
        <v>26.09</v>
      </c>
      <c r="M20" s="15" t="s">
        <v>948</v>
      </c>
      <c r="N20" s="15" t="s">
        <v>885</v>
      </c>
      <c r="O20" s="2">
        <v>233</v>
      </c>
      <c r="P20" s="2">
        <v>0.99</v>
      </c>
      <c r="Q20" s="2">
        <v>0</v>
      </c>
      <c r="R20" s="2">
        <v>0</v>
      </c>
      <c r="S20" s="2">
        <v>0.01</v>
      </c>
    </row>
    <row r="21" spans="1:20" x14ac:dyDescent="0.2">
      <c r="A21" s="48" t="s">
        <v>949</v>
      </c>
      <c r="B21" s="15">
        <v>10</v>
      </c>
      <c r="D21" s="15">
        <v>55</v>
      </c>
      <c r="E21" s="15" t="s">
        <v>906</v>
      </c>
      <c r="G21" s="2" t="s">
        <v>950</v>
      </c>
      <c r="H21" s="12">
        <v>30.44</v>
      </c>
      <c r="M21" s="15" t="s">
        <v>951</v>
      </c>
      <c r="N21" s="15" t="s">
        <v>885</v>
      </c>
      <c r="O21" s="36">
        <v>1876</v>
      </c>
      <c r="P21" s="37">
        <v>0.96</v>
      </c>
      <c r="Q21" s="37">
        <v>0</v>
      </c>
      <c r="R21" s="37">
        <v>0.02</v>
      </c>
      <c r="S21" s="37">
        <v>0.02</v>
      </c>
    </row>
    <row r="22" spans="1:20" x14ac:dyDescent="0.2">
      <c r="A22" s="2" t="s">
        <v>952</v>
      </c>
      <c r="B22" s="15">
        <v>14</v>
      </c>
      <c r="D22" s="15">
        <v>57</v>
      </c>
      <c r="E22" s="15" t="s">
        <v>906</v>
      </c>
      <c r="M22" s="15" t="s">
        <v>953</v>
      </c>
      <c r="N22" s="15" t="s">
        <v>890</v>
      </c>
      <c r="O22" s="2"/>
      <c r="P22" s="2"/>
      <c r="Q22" s="37"/>
      <c r="R22" s="37"/>
      <c r="S22" s="37"/>
    </row>
    <row r="23" spans="1:20" x14ac:dyDescent="0.2">
      <c r="A23" s="2" t="s">
        <v>821</v>
      </c>
      <c r="B23" s="15">
        <v>70</v>
      </c>
      <c r="D23" s="15">
        <v>59</v>
      </c>
      <c r="E23" s="15" t="s">
        <v>906</v>
      </c>
      <c r="M23" s="15" t="s">
        <v>954</v>
      </c>
      <c r="N23" s="15" t="s">
        <v>885</v>
      </c>
      <c r="O23" s="36">
        <v>328</v>
      </c>
      <c r="P23" s="37">
        <v>0.94</v>
      </c>
      <c r="Q23" s="37">
        <v>0.03</v>
      </c>
      <c r="R23" s="37">
        <v>0.03</v>
      </c>
      <c r="S23" s="37">
        <v>0</v>
      </c>
    </row>
    <row r="24" spans="1:20" x14ac:dyDescent="0.2">
      <c r="A24" s="15" t="s">
        <v>955</v>
      </c>
      <c r="B24" s="15">
        <v>115</v>
      </c>
      <c r="D24" s="15">
        <v>60</v>
      </c>
      <c r="E24" s="15" t="s">
        <v>906</v>
      </c>
      <c r="M24" s="15" t="s">
        <v>956</v>
      </c>
      <c r="N24" s="15" t="s">
        <v>890</v>
      </c>
      <c r="O24" s="2"/>
      <c r="P24" s="2"/>
      <c r="Q24" s="37"/>
      <c r="R24" s="37"/>
      <c r="S24" s="37"/>
    </row>
    <row r="25" spans="1:20" x14ac:dyDescent="0.2">
      <c r="A25" s="15" t="s">
        <v>957</v>
      </c>
      <c r="B25" s="15">
        <v>140</v>
      </c>
      <c r="D25" s="15">
        <v>65</v>
      </c>
      <c r="E25" s="15" t="s">
        <v>906</v>
      </c>
      <c r="M25" s="15" t="s">
        <v>958</v>
      </c>
      <c r="N25" s="15" t="s">
        <v>890</v>
      </c>
      <c r="O25" s="2"/>
      <c r="P25" s="2"/>
      <c r="Q25" s="37"/>
      <c r="R25" s="37"/>
      <c r="S25" s="37"/>
    </row>
    <row r="26" spans="1:20" x14ac:dyDescent="0.2">
      <c r="A26" s="2" t="s">
        <v>959</v>
      </c>
      <c r="B26" s="15">
        <v>48</v>
      </c>
      <c r="D26" s="15">
        <v>70</v>
      </c>
      <c r="E26" s="14" t="s">
        <v>939</v>
      </c>
      <c r="M26" s="15" t="s">
        <v>936</v>
      </c>
      <c r="N26" s="15" t="s">
        <v>885</v>
      </c>
      <c r="O26" s="36">
        <v>0</v>
      </c>
      <c r="P26" s="37">
        <v>0.05</v>
      </c>
      <c r="Q26" s="37">
        <v>0.36</v>
      </c>
      <c r="R26" s="37">
        <v>0.37</v>
      </c>
      <c r="S26" s="37">
        <v>0.22</v>
      </c>
    </row>
    <row r="27" spans="1:20" x14ac:dyDescent="0.2">
      <c r="A27" s="2" t="s">
        <v>960</v>
      </c>
      <c r="B27" s="15">
        <v>115</v>
      </c>
      <c r="D27" s="15">
        <v>80</v>
      </c>
      <c r="E27" s="15" t="s">
        <v>922</v>
      </c>
      <c r="M27" s="15" t="s">
        <v>933</v>
      </c>
      <c r="N27" s="15" t="s">
        <v>885</v>
      </c>
      <c r="O27" s="36">
        <v>194</v>
      </c>
      <c r="P27" s="37">
        <v>0.84</v>
      </c>
      <c r="Q27" s="37">
        <v>0.16</v>
      </c>
      <c r="R27" s="37">
        <v>0</v>
      </c>
      <c r="S27" s="37">
        <v>0</v>
      </c>
    </row>
    <row r="28" spans="1:20" x14ac:dyDescent="0.2">
      <c r="A28" s="2" t="s">
        <v>961</v>
      </c>
      <c r="B28" s="15">
        <v>22</v>
      </c>
      <c r="D28" s="15">
        <v>81</v>
      </c>
      <c r="E28" s="15" t="s">
        <v>922</v>
      </c>
      <c r="M28" s="15" t="s">
        <v>962</v>
      </c>
      <c r="N28" s="15" t="s">
        <v>885</v>
      </c>
      <c r="O28" s="36">
        <v>470</v>
      </c>
      <c r="P28" s="37">
        <v>0.9</v>
      </c>
      <c r="Q28" s="37">
        <v>0.04</v>
      </c>
      <c r="R28" s="37">
        <v>0.04</v>
      </c>
      <c r="S28" s="37">
        <v>0.02</v>
      </c>
      <c r="T28" t="s">
        <v>963</v>
      </c>
    </row>
    <row r="29" spans="1:20" x14ac:dyDescent="0.2">
      <c r="A29" s="48" t="s">
        <v>964</v>
      </c>
      <c r="B29" s="15">
        <v>25</v>
      </c>
      <c r="D29" s="15">
        <v>85</v>
      </c>
      <c r="E29" s="15" t="s">
        <v>910</v>
      </c>
    </row>
    <row r="30" spans="1:20" x14ac:dyDescent="0.2">
      <c r="A30" s="2" t="s">
        <v>965</v>
      </c>
      <c r="B30" s="15">
        <v>30</v>
      </c>
      <c r="D30" s="15">
        <v>86</v>
      </c>
      <c r="E30" s="15" t="s">
        <v>910</v>
      </c>
    </row>
    <row r="31" spans="1:20" x14ac:dyDescent="0.2">
      <c r="A31" s="2" t="s">
        <v>966</v>
      </c>
      <c r="B31" s="15">
        <v>10</v>
      </c>
      <c r="D31" s="15">
        <v>90</v>
      </c>
      <c r="E31" s="15" t="s">
        <v>954</v>
      </c>
    </row>
    <row r="32" spans="1:20" x14ac:dyDescent="0.2">
      <c r="A32" s="2" t="s">
        <v>967</v>
      </c>
      <c r="B32" s="15">
        <v>14</v>
      </c>
      <c r="D32" s="15">
        <v>100</v>
      </c>
      <c r="E32" s="15" t="s">
        <v>962</v>
      </c>
    </row>
    <row r="33" spans="1:5" x14ac:dyDescent="0.2">
      <c r="A33" s="15" t="s">
        <v>968</v>
      </c>
      <c r="B33" s="15">
        <v>115</v>
      </c>
      <c r="D33" s="15">
        <v>105</v>
      </c>
      <c r="E33" s="15" t="s">
        <v>962</v>
      </c>
    </row>
    <row r="34" spans="1:5" x14ac:dyDescent="0.2">
      <c r="A34" s="15" t="s">
        <v>969</v>
      </c>
      <c r="B34" s="15">
        <v>70</v>
      </c>
      <c r="D34" s="15">
        <v>110</v>
      </c>
      <c r="E34" s="15" t="s">
        <v>951</v>
      </c>
    </row>
    <row r="35" spans="1:5" x14ac:dyDescent="0.2">
      <c r="A35" s="48" t="s">
        <v>970</v>
      </c>
      <c r="B35" s="15">
        <v>140</v>
      </c>
      <c r="D35" s="15">
        <v>115</v>
      </c>
      <c r="E35" s="15" t="s">
        <v>934</v>
      </c>
    </row>
    <row r="36" spans="1:5" x14ac:dyDescent="0.2">
      <c r="A36" s="2" t="s">
        <v>971</v>
      </c>
      <c r="B36" s="15">
        <v>49</v>
      </c>
      <c r="D36" s="15">
        <v>120</v>
      </c>
      <c r="E36" s="15" t="s">
        <v>927</v>
      </c>
    </row>
    <row r="37" spans="1:5" x14ac:dyDescent="0.2">
      <c r="A37" s="2" t="s">
        <v>972</v>
      </c>
      <c r="B37" s="15">
        <v>139</v>
      </c>
      <c r="D37" s="15">
        <v>130</v>
      </c>
      <c r="E37" s="15" t="s">
        <v>918</v>
      </c>
    </row>
    <row r="38" spans="1:5" x14ac:dyDescent="0.2">
      <c r="A38" s="48" t="s">
        <v>973</v>
      </c>
      <c r="B38" s="15">
        <v>44</v>
      </c>
      <c r="D38" s="15">
        <v>140</v>
      </c>
      <c r="E38" s="15" t="s">
        <v>902</v>
      </c>
    </row>
    <row r="39" spans="1:5" x14ac:dyDescent="0.2">
      <c r="A39" s="48" t="s">
        <v>974</v>
      </c>
      <c r="B39" s="15">
        <v>140</v>
      </c>
      <c r="D39" s="15">
        <v>150</v>
      </c>
      <c r="E39" s="15" t="s">
        <v>902</v>
      </c>
    </row>
    <row r="40" spans="1:5" x14ac:dyDescent="0.2">
      <c r="A40" s="2" t="s">
        <v>975</v>
      </c>
      <c r="B40" s="15">
        <v>46</v>
      </c>
      <c r="D40" s="15">
        <v>170</v>
      </c>
      <c r="E40" s="15" t="s">
        <v>931</v>
      </c>
    </row>
    <row r="41" spans="1:5" x14ac:dyDescent="0.2">
      <c r="A41" s="2" t="s">
        <v>976</v>
      </c>
      <c r="B41" s="15">
        <v>145</v>
      </c>
      <c r="D41" s="2">
        <v>180</v>
      </c>
      <c r="E41" s="15" t="s">
        <v>958</v>
      </c>
    </row>
    <row r="42" spans="1:5" x14ac:dyDescent="0.2">
      <c r="A42" s="48" t="s">
        <v>977</v>
      </c>
      <c r="B42" s="15">
        <v>200</v>
      </c>
      <c r="D42" s="15">
        <v>190</v>
      </c>
      <c r="E42" s="15" t="s">
        <v>898</v>
      </c>
    </row>
    <row r="43" spans="1:5" x14ac:dyDescent="0.2">
      <c r="A43" s="15" t="s">
        <v>978</v>
      </c>
      <c r="B43" s="15">
        <v>15</v>
      </c>
      <c r="D43" s="2">
        <v>200</v>
      </c>
      <c r="E43" s="15" t="s">
        <v>889</v>
      </c>
    </row>
    <row r="44" spans="1:5" x14ac:dyDescent="0.2">
      <c r="A44" s="2" t="s">
        <v>979</v>
      </c>
      <c r="B44" s="15">
        <v>38</v>
      </c>
      <c r="D44" s="2">
        <v>220</v>
      </c>
      <c r="E44" s="15" t="s">
        <v>956</v>
      </c>
    </row>
    <row r="45" spans="1:5" x14ac:dyDescent="0.2">
      <c r="A45" s="15" t="s">
        <v>980</v>
      </c>
      <c r="B45" s="15">
        <v>6</v>
      </c>
      <c r="D45" s="2">
        <v>225</v>
      </c>
      <c r="E45" s="15" t="s">
        <v>956</v>
      </c>
    </row>
    <row r="46" spans="1:5" x14ac:dyDescent="0.2">
      <c r="A46" s="2" t="s">
        <v>981</v>
      </c>
      <c r="B46" s="15">
        <v>45</v>
      </c>
      <c r="D46" s="2">
        <v>230</v>
      </c>
      <c r="E46" s="15" t="s">
        <v>937</v>
      </c>
    </row>
    <row r="47" spans="1:5" x14ac:dyDescent="0.2">
      <c r="A47" s="2" t="s">
        <v>772</v>
      </c>
      <c r="B47" s="15">
        <v>45</v>
      </c>
      <c r="D47" s="2">
        <v>240</v>
      </c>
      <c r="E47" s="15" t="s">
        <v>937</v>
      </c>
    </row>
    <row r="48" spans="1:5" x14ac:dyDescent="0.2">
      <c r="A48" s="2" t="s">
        <v>982</v>
      </c>
      <c r="B48" s="15">
        <v>22</v>
      </c>
      <c r="D48" s="15">
        <v>260</v>
      </c>
      <c r="E48" s="15" t="s">
        <v>898</v>
      </c>
    </row>
    <row r="49" spans="1:5" x14ac:dyDescent="0.2">
      <c r="A49" s="15" t="s">
        <v>983</v>
      </c>
      <c r="B49" s="15">
        <v>14</v>
      </c>
      <c r="D49" s="15">
        <v>265</v>
      </c>
      <c r="E49" s="15" t="s">
        <v>898</v>
      </c>
    </row>
    <row r="50" spans="1:5" x14ac:dyDescent="0.2">
      <c r="A50" s="15" t="s">
        <v>984</v>
      </c>
      <c r="B50" s="15">
        <v>90</v>
      </c>
      <c r="D50" s="15">
        <v>270</v>
      </c>
      <c r="E50" s="15" t="s">
        <v>889</v>
      </c>
    </row>
    <row r="51" spans="1:5" x14ac:dyDescent="0.2">
      <c r="A51" s="15" t="s">
        <v>985</v>
      </c>
      <c r="B51" s="15">
        <v>20</v>
      </c>
      <c r="D51" s="15">
        <v>275</v>
      </c>
      <c r="E51" s="15" t="s">
        <v>889</v>
      </c>
    </row>
    <row r="52" spans="1:5" x14ac:dyDescent="0.2">
      <c r="A52" s="15" t="s">
        <v>645</v>
      </c>
      <c r="B52" s="15">
        <v>22</v>
      </c>
      <c r="D52" s="15">
        <v>990</v>
      </c>
      <c r="E52" s="15" t="s">
        <v>884</v>
      </c>
    </row>
    <row r="53" spans="1:5" x14ac:dyDescent="0.2">
      <c r="A53" s="15" t="s">
        <v>986</v>
      </c>
      <c r="B53" s="15">
        <v>59</v>
      </c>
      <c r="D53" s="15">
        <v>991</v>
      </c>
      <c r="E53" s="15" t="s">
        <v>953</v>
      </c>
    </row>
    <row r="54" spans="1:5" x14ac:dyDescent="0.2">
      <c r="A54" s="15" t="s">
        <v>987</v>
      </c>
      <c r="B54" s="15">
        <v>70</v>
      </c>
      <c r="D54" s="15">
        <v>995</v>
      </c>
      <c r="E54" s="15" t="s">
        <v>881</v>
      </c>
    </row>
    <row r="55" spans="1:5" x14ac:dyDescent="0.2">
      <c r="A55" s="48" t="s">
        <v>988</v>
      </c>
      <c r="B55" s="15">
        <v>240</v>
      </c>
      <c r="D55" s="15">
        <v>998</v>
      </c>
      <c r="E55" s="15" t="s">
        <v>881</v>
      </c>
    </row>
    <row r="56" spans="1:5" x14ac:dyDescent="0.2">
      <c r="A56" s="15" t="s">
        <v>989</v>
      </c>
      <c r="B56" s="15">
        <v>72</v>
      </c>
      <c r="D56" s="2">
        <v>999</v>
      </c>
      <c r="E56" s="15" t="s">
        <v>881</v>
      </c>
    </row>
    <row r="57" spans="1:5" x14ac:dyDescent="0.2">
      <c r="A57" s="15" t="s">
        <v>642</v>
      </c>
      <c r="B57" s="15">
        <v>200</v>
      </c>
      <c r="D57" s="2">
        <v>142</v>
      </c>
      <c r="E57" s="15" t="s">
        <v>945</v>
      </c>
    </row>
    <row r="58" spans="1:5" x14ac:dyDescent="0.2">
      <c r="A58" s="48" t="s">
        <v>990</v>
      </c>
      <c r="B58" s="15">
        <v>260</v>
      </c>
      <c r="D58" s="54">
        <v>32</v>
      </c>
      <c r="E58" s="15" t="s">
        <v>991</v>
      </c>
    </row>
    <row r="59" spans="1:5" x14ac:dyDescent="0.2">
      <c r="A59" s="15" t="s">
        <v>992</v>
      </c>
      <c r="B59" s="15">
        <v>7.5</v>
      </c>
    </row>
    <row r="60" spans="1:5" x14ac:dyDescent="0.2">
      <c r="A60" s="15" t="s">
        <v>993</v>
      </c>
      <c r="B60" s="15">
        <v>80</v>
      </c>
    </row>
    <row r="61" spans="1:5" x14ac:dyDescent="0.2">
      <c r="A61" s="15" t="s">
        <v>994</v>
      </c>
      <c r="B61" s="15">
        <v>300</v>
      </c>
    </row>
    <row r="62" spans="1:5" x14ac:dyDescent="0.2">
      <c r="A62" s="48" t="s">
        <v>995</v>
      </c>
      <c r="B62" s="15">
        <v>300</v>
      </c>
    </row>
    <row r="63" spans="1:5" x14ac:dyDescent="0.2">
      <c r="A63" s="48" t="s">
        <v>996</v>
      </c>
      <c r="B63" s="15">
        <v>240</v>
      </c>
    </row>
    <row r="64" spans="1:5" x14ac:dyDescent="0.2">
      <c r="A64" s="15" t="s">
        <v>997</v>
      </c>
      <c r="B64" s="15">
        <v>300</v>
      </c>
    </row>
    <row r="65" spans="1:2" x14ac:dyDescent="0.2">
      <c r="A65" s="48" t="s">
        <v>998</v>
      </c>
      <c r="B65" s="15">
        <v>90</v>
      </c>
    </row>
    <row r="66" spans="1:2" x14ac:dyDescent="0.2">
      <c r="A66" s="48" t="s">
        <v>999</v>
      </c>
      <c r="B66" s="15">
        <v>90</v>
      </c>
    </row>
    <row r="67" spans="1:2" x14ac:dyDescent="0.2">
      <c r="A67" s="15" t="s">
        <v>1000</v>
      </c>
      <c r="B67" s="15">
        <v>240</v>
      </c>
    </row>
    <row r="68" spans="1:2" x14ac:dyDescent="0.2">
      <c r="A68" s="48" t="s">
        <v>1001</v>
      </c>
      <c r="B68" s="15">
        <v>240</v>
      </c>
    </row>
    <row r="69" spans="1:2" x14ac:dyDescent="0.2">
      <c r="A69" s="48" t="s">
        <v>1002</v>
      </c>
      <c r="B69" s="15">
        <v>300</v>
      </c>
    </row>
    <row r="70" spans="1:2" x14ac:dyDescent="0.2">
      <c r="A70" s="48" t="s">
        <v>1003</v>
      </c>
      <c r="B70" s="15">
        <v>300</v>
      </c>
    </row>
    <row r="71" spans="1:2" x14ac:dyDescent="0.2">
      <c r="A71" s="48" t="s">
        <v>1004</v>
      </c>
      <c r="B71" s="15">
        <v>70</v>
      </c>
    </row>
    <row r="72" spans="1:2" x14ac:dyDescent="0.2">
      <c r="A72" s="15" t="s">
        <v>1005</v>
      </c>
      <c r="B72" s="15">
        <v>25</v>
      </c>
    </row>
    <row r="73" spans="1:2" x14ac:dyDescent="0.2">
      <c r="A73" s="15" t="s">
        <v>1006</v>
      </c>
      <c r="B73" s="15">
        <v>27</v>
      </c>
    </row>
    <row r="74" spans="1:2" x14ac:dyDescent="0.2">
      <c r="A74" s="15" t="s">
        <v>1007</v>
      </c>
      <c r="B74" s="15">
        <v>5</v>
      </c>
    </row>
    <row r="75" spans="1:2" x14ac:dyDescent="0.2">
      <c r="A75" s="15" t="s">
        <v>1008</v>
      </c>
      <c r="B75" s="15">
        <v>10</v>
      </c>
    </row>
    <row r="76" spans="1:2" x14ac:dyDescent="0.2">
      <c r="A76" s="15" t="s">
        <v>1009</v>
      </c>
      <c r="B76" s="15">
        <v>70</v>
      </c>
    </row>
    <row r="77" spans="1:2" x14ac:dyDescent="0.2">
      <c r="A77" s="15" t="s">
        <v>1010</v>
      </c>
      <c r="B77" s="15">
        <v>400</v>
      </c>
    </row>
    <row r="78" spans="1:2" x14ac:dyDescent="0.2">
      <c r="A78" s="2" t="s">
        <v>849</v>
      </c>
      <c r="B78" s="15">
        <v>24</v>
      </c>
    </row>
    <row r="79" spans="1:2" x14ac:dyDescent="0.2">
      <c r="A79" s="15" t="s">
        <v>1011</v>
      </c>
      <c r="B79" s="15">
        <v>70</v>
      </c>
    </row>
    <row r="80" spans="1:2" x14ac:dyDescent="0.2">
      <c r="A80" s="48" t="s">
        <v>1012</v>
      </c>
      <c r="B80" s="15">
        <v>90</v>
      </c>
    </row>
    <row r="81" spans="1:2" x14ac:dyDescent="0.2">
      <c r="A81" s="15" t="s">
        <v>1013</v>
      </c>
      <c r="B81" s="15">
        <v>45</v>
      </c>
    </row>
    <row r="82" spans="1:2" x14ac:dyDescent="0.2">
      <c r="A82" s="15" t="s">
        <v>1014</v>
      </c>
      <c r="B82" s="15">
        <v>27</v>
      </c>
    </row>
    <row r="83" spans="1:2" x14ac:dyDescent="0.2">
      <c r="A83" s="15" t="s">
        <v>1015</v>
      </c>
      <c r="B83" s="15">
        <v>61</v>
      </c>
    </row>
    <row r="84" spans="1:2" x14ac:dyDescent="0.2">
      <c r="A84" s="48" t="s">
        <v>1016</v>
      </c>
      <c r="B84" s="15">
        <v>500</v>
      </c>
    </row>
    <row r="85" spans="1:2" x14ac:dyDescent="0.2">
      <c r="A85" s="48" t="s">
        <v>1017</v>
      </c>
      <c r="B85" s="15">
        <v>400</v>
      </c>
    </row>
    <row r="86" spans="1:2" x14ac:dyDescent="0.2">
      <c r="A86" s="48" t="s">
        <v>1018</v>
      </c>
      <c r="B86" s="15">
        <v>500</v>
      </c>
    </row>
    <row r="87" spans="1:2" x14ac:dyDescent="0.2">
      <c r="A87" s="15" t="s">
        <v>1019</v>
      </c>
      <c r="B87" s="15">
        <v>150</v>
      </c>
    </row>
    <row r="88" spans="1:2" x14ac:dyDescent="0.2">
      <c r="A88" s="48" t="s">
        <v>1020</v>
      </c>
      <c r="B88" s="15">
        <v>150</v>
      </c>
    </row>
    <row r="89" spans="1:2" x14ac:dyDescent="0.2">
      <c r="A89" s="15" t="s">
        <v>1021</v>
      </c>
      <c r="B89" s="15">
        <v>400</v>
      </c>
    </row>
    <row r="90" spans="1:2" x14ac:dyDescent="0.2">
      <c r="A90" s="15" t="s">
        <v>1022</v>
      </c>
      <c r="B90" s="15">
        <v>400</v>
      </c>
    </row>
    <row r="91" spans="1:2" x14ac:dyDescent="0.2">
      <c r="A91" s="48" t="s">
        <v>1023</v>
      </c>
      <c r="B91" s="15">
        <v>500</v>
      </c>
    </row>
    <row r="92" spans="1:2" x14ac:dyDescent="0.2">
      <c r="A92" s="15" t="s">
        <v>1024</v>
      </c>
      <c r="B92" s="15">
        <v>6</v>
      </c>
    </row>
    <row r="93" spans="1:2" x14ac:dyDescent="0.2">
      <c r="A93" s="15" t="s">
        <v>1025</v>
      </c>
      <c r="B93" s="15">
        <v>8</v>
      </c>
    </row>
    <row r="94" spans="1:2" x14ac:dyDescent="0.2">
      <c r="A94" s="48" t="s">
        <v>1026</v>
      </c>
      <c r="B94" s="15">
        <v>35</v>
      </c>
    </row>
    <row r="95" spans="1:2" x14ac:dyDescent="0.2">
      <c r="A95" s="15" t="s">
        <v>1027</v>
      </c>
      <c r="B95" s="15">
        <v>240</v>
      </c>
    </row>
    <row r="96" spans="1:2" x14ac:dyDescent="0.2">
      <c r="A96" s="15" t="s">
        <v>1028</v>
      </c>
      <c r="B96" s="15">
        <v>30</v>
      </c>
    </row>
    <row r="97" spans="1:2" x14ac:dyDescent="0.2">
      <c r="A97" s="48" t="s">
        <v>1029</v>
      </c>
      <c r="B97" s="15">
        <v>90</v>
      </c>
    </row>
    <row r="98" spans="1:2" x14ac:dyDescent="0.2">
      <c r="A98" s="48" t="s">
        <v>1030</v>
      </c>
      <c r="B98" s="15">
        <v>110</v>
      </c>
    </row>
    <row r="99" spans="1:2" x14ac:dyDescent="0.2">
      <c r="A99" s="15" t="s">
        <v>1031</v>
      </c>
      <c r="B99" s="15">
        <v>85</v>
      </c>
    </row>
    <row r="100" spans="1:2" x14ac:dyDescent="0.2">
      <c r="A100" s="15" t="s">
        <v>1032</v>
      </c>
      <c r="B100" s="15">
        <v>67</v>
      </c>
    </row>
    <row r="101" spans="1:2" x14ac:dyDescent="0.2">
      <c r="A101" s="15" t="s">
        <v>750</v>
      </c>
      <c r="B101" s="15">
        <v>28</v>
      </c>
    </row>
    <row r="102" spans="1:2" x14ac:dyDescent="0.2">
      <c r="A102" s="15" t="s">
        <v>765</v>
      </c>
      <c r="B102" s="15">
        <v>67</v>
      </c>
    </row>
    <row r="103" spans="1:2" x14ac:dyDescent="0.2">
      <c r="A103" s="15" t="s">
        <v>1033</v>
      </c>
      <c r="B103" s="15">
        <v>70</v>
      </c>
    </row>
    <row r="104" spans="1:2" x14ac:dyDescent="0.2">
      <c r="A104" s="15" t="s">
        <v>1034</v>
      </c>
      <c r="B104" s="15">
        <v>35</v>
      </c>
    </row>
    <row r="105" spans="1:2" x14ac:dyDescent="0.2">
      <c r="A105" s="15" t="s">
        <v>1035</v>
      </c>
      <c r="B105" s="15">
        <v>70</v>
      </c>
    </row>
    <row r="106" spans="1:2" x14ac:dyDescent="0.2">
      <c r="A106" s="15" t="s">
        <v>1036</v>
      </c>
      <c r="B106" s="15">
        <v>38</v>
      </c>
    </row>
    <row r="107" spans="1:2" x14ac:dyDescent="0.2">
      <c r="A107" s="48" t="s">
        <v>1037</v>
      </c>
      <c r="B107" s="15">
        <v>110</v>
      </c>
    </row>
    <row r="108" spans="1:2" x14ac:dyDescent="0.2">
      <c r="A108" s="15" t="s">
        <v>1038</v>
      </c>
      <c r="B108" s="15">
        <v>70</v>
      </c>
    </row>
    <row r="109" spans="1:2" x14ac:dyDescent="0.2">
      <c r="A109" s="15" t="s">
        <v>1039</v>
      </c>
      <c r="B109" s="15">
        <v>38</v>
      </c>
    </row>
    <row r="110" spans="1:2" x14ac:dyDescent="0.2">
      <c r="A110" s="15" t="s">
        <v>1040</v>
      </c>
      <c r="B110" s="15">
        <v>35</v>
      </c>
    </row>
    <row r="111" spans="1:2" x14ac:dyDescent="0.2">
      <c r="A111" s="15" t="s">
        <v>741</v>
      </c>
      <c r="B111" s="15">
        <v>70</v>
      </c>
    </row>
    <row r="112" spans="1:2" x14ac:dyDescent="0.2">
      <c r="A112" s="48" t="s">
        <v>1041</v>
      </c>
      <c r="B112" s="15">
        <v>103</v>
      </c>
    </row>
    <row r="113" spans="1:2" x14ac:dyDescent="0.2">
      <c r="A113" s="48" t="s">
        <v>1042</v>
      </c>
      <c r="B113" s="15">
        <v>35</v>
      </c>
    </row>
    <row r="114" spans="1:2" x14ac:dyDescent="0.2">
      <c r="A114" s="15" t="s">
        <v>1043</v>
      </c>
      <c r="B114" s="15">
        <v>70</v>
      </c>
    </row>
    <row r="115" spans="1:2" x14ac:dyDescent="0.2">
      <c r="A115" s="15" t="s">
        <v>1044</v>
      </c>
      <c r="B115" s="15">
        <v>0</v>
      </c>
    </row>
    <row r="116" spans="1:2" x14ac:dyDescent="0.2">
      <c r="A116" s="15" t="s">
        <v>1045</v>
      </c>
      <c r="B116" s="15">
        <v>0</v>
      </c>
    </row>
    <row r="117" spans="1:2" x14ac:dyDescent="0.2">
      <c r="A117" s="15" t="s">
        <v>1046</v>
      </c>
      <c r="B117" s="15">
        <v>15</v>
      </c>
    </row>
    <row r="118" spans="1:2" x14ac:dyDescent="0.2">
      <c r="A118" s="15" t="s">
        <v>1047</v>
      </c>
      <c r="B118" s="15">
        <v>7.5</v>
      </c>
    </row>
    <row r="119" spans="1:2" x14ac:dyDescent="0.2">
      <c r="A119" s="15" t="s">
        <v>1048</v>
      </c>
      <c r="B119" s="15">
        <v>110</v>
      </c>
    </row>
    <row r="120" spans="1:2" x14ac:dyDescent="0.2">
      <c r="A120" s="15" t="s">
        <v>1049</v>
      </c>
      <c r="B120" s="15">
        <v>90</v>
      </c>
    </row>
    <row r="121" spans="1:2" x14ac:dyDescent="0.2">
      <c r="A121" s="48" t="s">
        <v>1050</v>
      </c>
      <c r="B121" s="15">
        <v>45</v>
      </c>
    </row>
    <row r="122" spans="1:2" x14ac:dyDescent="0.2">
      <c r="A122" s="15" t="s">
        <v>1051</v>
      </c>
      <c r="B122" s="15">
        <v>90</v>
      </c>
    </row>
    <row r="123" spans="1:2" x14ac:dyDescent="0.2">
      <c r="A123" s="15" t="s">
        <v>1052</v>
      </c>
      <c r="B123" s="15">
        <v>45</v>
      </c>
    </row>
    <row r="124" spans="1:2" x14ac:dyDescent="0.2">
      <c r="A124" s="15" t="s">
        <v>1053</v>
      </c>
      <c r="B124" s="15">
        <v>27</v>
      </c>
    </row>
    <row r="125" spans="1:2" x14ac:dyDescent="0.2">
      <c r="A125" s="15" t="s">
        <v>1054</v>
      </c>
      <c r="B125" s="15">
        <v>90</v>
      </c>
    </row>
    <row r="126" spans="1:2" x14ac:dyDescent="0.2">
      <c r="A126" s="15" t="s">
        <v>1055</v>
      </c>
      <c r="B126" s="15">
        <v>45</v>
      </c>
    </row>
    <row r="127" spans="1:2" x14ac:dyDescent="0.2">
      <c r="A127" s="15" t="s">
        <v>1056</v>
      </c>
      <c r="B127" s="15">
        <v>90</v>
      </c>
    </row>
    <row r="128" spans="1:2" x14ac:dyDescent="0.2">
      <c r="A128" s="48" t="s">
        <v>1057</v>
      </c>
      <c r="B128" s="15">
        <v>14</v>
      </c>
    </row>
    <row r="129" spans="1:2" x14ac:dyDescent="0.2">
      <c r="A129" s="15" t="s">
        <v>1058</v>
      </c>
      <c r="B129" s="15">
        <v>70</v>
      </c>
    </row>
    <row r="130" spans="1:2" x14ac:dyDescent="0.2">
      <c r="A130" s="15" t="s">
        <v>1059</v>
      </c>
      <c r="B130" s="15">
        <v>115</v>
      </c>
    </row>
    <row r="131" spans="1:2" x14ac:dyDescent="0.2">
      <c r="A131" s="15" t="s">
        <v>1060</v>
      </c>
      <c r="B131" s="15">
        <v>115</v>
      </c>
    </row>
    <row r="132" spans="1:2" x14ac:dyDescent="0.2">
      <c r="A132" s="48" t="s">
        <v>1061</v>
      </c>
      <c r="B132" s="15">
        <v>22</v>
      </c>
    </row>
    <row r="133" spans="1:2" x14ac:dyDescent="0.2">
      <c r="A133" s="15" t="s">
        <v>1062</v>
      </c>
      <c r="B133" s="15">
        <v>10</v>
      </c>
    </row>
    <row r="134" spans="1:2" x14ac:dyDescent="0.2">
      <c r="A134" s="15" t="s">
        <v>1063</v>
      </c>
      <c r="B134" s="15">
        <v>123</v>
      </c>
    </row>
    <row r="135" spans="1:2" x14ac:dyDescent="0.2">
      <c r="A135" s="48" t="s">
        <v>1064</v>
      </c>
      <c r="B135" s="15">
        <v>49</v>
      </c>
    </row>
    <row r="136" spans="1:2" x14ac:dyDescent="0.2">
      <c r="A136" s="15" t="s">
        <v>1065</v>
      </c>
      <c r="B136" s="15">
        <v>139</v>
      </c>
    </row>
    <row r="137" spans="1:2" x14ac:dyDescent="0.2">
      <c r="A137" s="15" t="s">
        <v>1066</v>
      </c>
      <c r="B137" s="15">
        <v>140</v>
      </c>
    </row>
    <row r="138" spans="1:2" x14ac:dyDescent="0.2">
      <c r="A138" s="48" t="s">
        <v>1067</v>
      </c>
      <c r="B138" s="15">
        <v>46</v>
      </c>
    </row>
    <row r="139" spans="1:2" x14ac:dyDescent="0.2">
      <c r="A139" s="15" t="s">
        <v>1068</v>
      </c>
      <c r="B139" s="15">
        <v>145</v>
      </c>
    </row>
    <row r="140" spans="1:2" x14ac:dyDescent="0.2">
      <c r="A140" s="15" t="s">
        <v>1069</v>
      </c>
      <c r="B140" s="15">
        <v>15</v>
      </c>
    </row>
    <row r="141" spans="1:2" x14ac:dyDescent="0.2">
      <c r="A141" s="15" t="s">
        <v>1070</v>
      </c>
      <c r="B141" s="15">
        <v>38</v>
      </c>
    </row>
    <row r="142" spans="1:2" x14ac:dyDescent="0.2">
      <c r="A142" s="15" t="s">
        <v>1071</v>
      </c>
      <c r="B142" s="15">
        <v>6</v>
      </c>
    </row>
    <row r="143" spans="1:2" x14ac:dyDescent="0.2">
      <c r="A143" s="48" t="s">
        <v>1072</v>
      </c>
      <c r="B143" s="15">
        <v>45</v>
      </c>
    </row>
    <row r="144" spans="1:2" x14ac:dyDescent="0.2">
      <c r="A144" s="15" t="s">
        <v>1073</v>
      </c>
      <c r="B144" s="15">
        <v>45</v>
      </c>
    </row>
    <row r="145" spans="1:2" x14ac:dyDescent="0.2">
      <c r="A145" s="15" t="s">
        <v>1074</v>
      </c>
      <c r="B145" s="15">
        <v>14</v>
      </c>
    </row>
    <row r="146" spans="1:2" x14ac:dyDescent="0.2">
      <c r="A146" s="15" t="s">
        <v>1075</v>
      </c>
      <c r="B146" s="15">
        <v>90</v>
      </c>
    </row>
    <row r="147" spans="1:2" x14ac:dyDescent="0.2">
      <c r="A147" s="15" t="s">
        <v>1076</v>
      </c>
      <c r="B147" s="15">
        <v>20</v>
      </c>
    </row>
    <row r="148" spans="1:2" x14ac:dyDescent="0.2">
      <c r="A148" s="15" t="s">
        <v>1077</v>
      </c>
      <c r="B148" s="15">
        <v>22</v>
      </c>
    </row>
    <row r="149" spans="1:2" x14ac:dyDescent="0.2">
      <c r="A149" s="15" t="s">
        <v>1078</v>
      </c>
      <c r="B149" s="15">
        <v>70</v>
      </c>
    </row>
    <row r="150" spans="1:2" x14ac:dyDescent="0.2">
      <c r="A150" s="15" t="s">
        <v>1079</v>
      </c>
      <c r="B150" s="15">
        <v>0</v>
      </c>
    </row>
    <row r="151" spans="1:2" x14ac:dyDescent="0.2">
      <c r="A151" s="48" t="s">
        <v>1080</v>
      </c>
      <c r="B151" s="15">
        <v>72</v>
      </c>
    </row>
    <row r="152" spans="1:2" x14ac:dyDescent="0.2">
      <c r="A152" s="15" t="s">
        <v>385</v>
      </c>
      <c r="B152" s="15">
        <v>200</v>
      </c>
    </row>
    <row r="153" spans="1:2" x14ac:dyDescent="0.2">
      <c r="A153" s="15" t="s">
        <v>1081</v>
      </c>
      <c r="B153" s="15">
        <v>0</v>
      </c>
    </row>
    <row r="154" spans="1:2" x14ac:dyDescent="0.2">
      <c r="A154" s="15" t="s">
        <v>1082</v>
      </c>
      <c r="B154" s="15">
        <v>300</v>
      </c>
    </row>
    <row r="155" spans="1:2" x14ac:dyDescent="0.2">
      <c r="A155" s="15" t="s">
        <v>1083</v>
      </c>
      <c r="B155" s="15">
        <v>240</v>
      </c>
    </row>
    <row r="156" spans="1:2" x14ac:dyDescent="0.2">
      <c r="A156" s="48" t="s">
        <v>1084</v>
      </c>
      <c r="B156" s="15">
        <v>300</v>
      </c>
    </row>
    <row r="157" spans="1:2" x14ac:dyDescent="0.2">
      <c r="A157" s="15" t="s">
        <v>1085</v>
      </c>
      <c r="B157" s="15">
        <v>10</v>
      </c>
    </row>
    <row r="158" spans="1:2" x14ac:dyDescent="0.2">
      <c r="A158" s="15" t="s">
        <v>1086</v>
      </c>
      <c r="B158" s="15">
        <v>10</v>
      </c>
    </row>
    <row r="159" spans="1:2" x14ac:dyDescent="0.2">
      <c r="A159" s="15" t="s">
        <v>1087</v>
      </c>
      <c r="B159" s="15">
        <v>400</v>
      </c>
    </row>
    <row r="160" spans="1:2" x14ac:dyDescent="0.2">
      <c r="A160" s="15" t="s">
        <v>1088</v>
      </c>
      <c r="B160" s="15">
        <v>24</v>
      </c>
    </row>
    <row r="161" spans="1:2" x14ac:dyDescent="0.2">
      <c r="A161" s="15" t="s">
        <v>1089</v>
      </c>
      <c r="B161" s="15">
        <v>70</v>
      </c>
    </row>
    <row r="162" spans="1:2" x14ac:dyDescent="0.2">
      <c r="A162" s="15" t="s">
        <v>1090</v>
      </c>
      <c r="B162" s="15">
        <v>61</v>
      </c>
    </row>
    <row r="163" spans="1:2" x14ac:dyDescent="0.2">
      <c r="A163" s="15" t="s">
        <v>1091</v>
      </c>
      <c r="B163" s="15">
        <v>100</v>
      </c>
    </row>
    <row r="164" spans="1:2" x14ac:dyDescent="0.2">
      <c r="A164" s="48" t="s">
        <v>1092</v>
      </c>
      <c r="B164" s="15">
        <v>0</v>
      </c>
    </row>
    <row r="165" spans="1:2" x14ac:dyDescent="0.2">
      <c r="A165" s="15" t="s">
        <v>1093</v>
      </c>
      <c r="B165" s="15">
        <v>400</v>
      </c>
    </row>
    <row r="166" spans="1:2" x14ac:dyDescent="0.2">
      <c r="A166" s="15" t="s">
        <v>1094</v>
      </c>
      <c r="B166" s="15">
        <v>400</v>
      </c>
    </row>
    <row r="167" spans="1:2" x14ac:dyDescent="0.2">
      <c r="A167" s="48" t="s">
        <v>1095</v>
      </c>
      <c r="B167" s="15">
        <v>150</v>
      </c>
    </row>
    <row r="168" spans="1:2" x14ac:dyDescent="0.2">
      <c r="A168" s="15" t="s">
        <v>1096</v>
      </c>
      <c r="B168" s="15">
        <v>400</v>
      </c>
    </row>
    <row r="169" spans="1:2" x14ac:dyDescent="0.2">
      <c r="A169" s="15" t="s">
        <v>1097</v>
      </c>
      <c r="B169" s="15">
        <v>7</v>
      </c>
    </row>
    <row r="170" spans="1:2" x14ac:dyDescent="0.2">
      <c r="A170" s="15" t="s">
        <v>1098</v>
      </c>
      <c r="B170" s="15">
        <v>240</v>
      </c>
    </row>
    <row r="171" spans="1:2" x14ac:dyDescent="0.2">
      <c r="A171" s="15" t="s">
        <v>1099</v>
      </c>
      <c r="B171" s="15">
        <v>30</v>
      </c>
    </row>
    <row r="172" spans="1:2" x14ac:dyDescent="0.2">
      <c r="A172" s="15" t="s">
        <v>1100</v>
      </c>
      <c r="B172" s="15">
        <v>110</v>
      </c>
    </row>
    <row r="173" spans="1:2" x14ac:dyDescent="0.2">
      <c r="A173" s="15" t="s">
        <v>1101</v>
      </c>
      <c r="B173" s="15">
        <v>85</v>
      </c>
    </row>
    <row r="174" spans="1:2" x14ac:dyDescent="0.2">
      <c r="A174" s="15" t="s">
        <v>1102</v>
      </c>
      <c r="B174" s="15">
        <v>67</v>
      </c>
    </row>
    <row r="175" spans="1:2" x14ac:dyDescent="0.2">
      <c r="A175" s="15" t="s">
        <v>496</v>
      </c>
      <c r="B175" s="15">
        <v>28</v>
      </c>
    </row>
    <row r="176" spans="1:2" x14ac:dyDescent="0.2">
      <c r="A176" s="15" t="s">
        <v>1103</v>
      </c>
      <c r="B176" s="15">
        <v>67</v>
      </c>
    </row>
    <row r="177" spans="1:2" x14ac:dyDescent="0.2">
      <c r="A177" s="15" t="s">
        <v>1104</v>
      </c>
      <c r="B177" s="15">
        <v>70</v>
      </c>
    </row>
    <row r="178" spans="1:2" x14ac:dyDescent="0.2">
      <c r="A178" s="48" t="s">
        <v>1105</v>
      </c>
      <c r="B178" s="15">
        <v>35</v>
      </c>
    </row>
    <row r="179" spans="1:2" x14ac:dyDescent="0.2">
      <c r="A179" s="48" t="s">
        <v>1106</v>
      </c>
      <c r="B179" s="15">
        <v>70</v>
      </c>
    </row>
    <row r="180" spans="1:2" x14ac:dyDescent="0.2">
      <c r="A180" s="15" t="s">
        <v>1107</v>
      </c>
      <c r="B180" s="15">
        <v>35</v>
      </c>
    </row>
    <row r="181" spans="1:2" x14ac:dyDescent="0.2">
      <c r="A181" s="15" t="s">
        <v>1108</v>
      </c>
      <c r="B181" s="15">
        <v>70</v>
      </c>
    </row>
    <row r="182" spans="1:2" x14ac:dyDescent="0.2">
      <c r="A182" s="15" t="s">
        <v>1109</v>
      </c>
      <c r="B182" s="15">
        <v>38</v>
      </c>
    </row>
    <row r="183" spans="1:2" x14ac:dyDescent="0.2">
      <c r="A183" s="15" t="s">
        <v>1110</v>
      </c>
      <c r="B183" s="15">
        <v>0</v>
      </c>
    </row>
    <row r="184" spans="1:2" x14ac:dyDescent="0.2">
      <c r="A184" s="15" t="s">
        <v>1111</v>
      </c>
      <c r="B184" s="15">
        <v>0</v>
      </c>
    </row>
    <row r="185" spans="1:2" x14ac:dyDescent="0.2">
      <c r="A185" s="15" t="s">
        <v>1112</v>
      </c>
      <c r="B185" s="15">
        <v>0</v>
      </c>
    </row>
    <row r="186" spans="1:2" x14ac:dyDescent="0.2">
      <c r="A186" s="15" t="s">
        <v>1113</v>
      </c>
      <c r="B186" s="15">
        <v>0</v>
      </c>
    </row>
    <row r="187" spans="1:2" x14ac:dyDescent="0.2">
      <c r="A187" s="15" t="s">
        <v>1114</v>
      </c>
      <c r="B187" s="15">
        <v>0</v>
      </c>
    </row>
    <row r="188" spans="1:2" x14ac:dyDescent="0.2">
      <c r="A188" s="15" t="s">
        <v>1115</v>
      </c>
      <c r="B188" s="15">
        <v>15</v>
      </c>
    </row>
    <row r="189" spans="1:2" x14ac:dyDescent="0.2">
      <c r="A189" s="15" t="s">
        <v>1116</v>
      </c>
      <c r="B189" s="15">
        <v>0</v>
      </c>
    </row>
    <row r="190" spans="1:2" x14ac:dyDescent="0.2">
      <c r="A190" s="15" t="s">
        <v>1117</v>
      </c>
      <c r="B190" s="15">
        <v>10</v>
      </c>
    </row>
    <row r="191" spans="1:2" x14ac:dyDescent="0.2">
      <c r="A191" s="15" t="s">
        <v>1118</v>
      </c>
      <c r="B191" s="15">
        <v>360</v>
      </c>
    </row>
    <row r="192" spans="1:2" x14ac:dyDescent="0.2">
      <c r="A192" s="15" t="s">
        <v>433</v>
      </c>
      <c r="B192" s="15">
        <v>0</v>
      </c>
    </row>
    <row r="193" spans="1:2" x14ac:dyDescent="0.2">
      <c r="A193" s="15" t="s">
        <v>1119</v>
      </c>
      <c r="B193" s="15">
        <v>0</v>
      </c>
    </row>
    <row r="194" spans="1:2" x14ac:dyDescent="0.2">
      <c r="A194" s="15" t="s">
        <v>1120</v>
      </c>
      <c r="B194" s="15">
        <v>0</v>
      </c>
    </row>
    <row r="195" spans="1:2" x14ac:dyDescent="0.2">
      <c r="A195" s="15" t="s">
        <v>1121</v>
      </c>
      <c r="B195" s="15">
        <v>0</v>
      </c>
    </row>
    <row r="196" spans="1:2" x14ac:dyDescent="0.2">
      <c r="A196" s="15" t="s">
        <v>1122</v>
      </c>
      <c r="B196" s="15">
        <v>0</v>
      </c>
    </row>
    <row r="197" spans="1:2" x14ac:dyDescent="0.2">
      <c r="A197" s="15" t="s">
        <v>1123</v>
      </c>
      <c r="B197" s="15">
        <v>0</v>
      </c>
    </row>
    <row r="198" spans="1:2" x14ac:dyDescent="0.2">
      <c r="A198" s="15" t="s">
        <v>1124</v>
      </c>
      <c r="B198" s="15">
        <v>0</v>
      </c>
    </row>
    <row r="199" spans="1:2" x14ac:dyDescent="0.2">
      <c r="A199" s="15" t="s">
        <v>1125</v>
      </c>
      <c r="B199" s="15">
        <v>0</v>
      </c>
    </row>
    <row r="200" spans="1:2" x14ac:dyDescent="0.2">
      <c r="A200" s="15" t="s">
        <v>1126</v>
      </c>
      <c r="B200" s="15">
        <v>0</v>
      </c>
    </row>
    <row r="201" spans="1:2" x14ac:dyDescent="0.2">
      <c r="A201" s="15" t="s">
        <v>1127</v>
      </c>
      <c r="B201" s="15">
        <v>15</v>
      </c>
    </row>
    <row r="202" spans="1:2" x14ac:dyDescent="0.2">
      <c r="A202" s="15" t="s">
        <v>1128</v>
      </c>
      <c r="B202" s="15">
        <v>7.5</v>
      </c>
    </row>
    <row r="203" spans="1:2" x14ac:dyDescent="0.2">
      <c r="A203" s="15" t="s">
        <v>1129</v>
      </c>
      <c r="B203" s="15">
        <v>27</v>
      </c>
    </row>
    <row r="204" spans="1:2" x14ac:dyDescent="0.2">
      <c r="A204" s="15" t="s">
        <v>1130</v>
      </c>
      <c r="B204" s="15">
        <v>110</v>
      </c>
    </row>
    <row r="205" spans="1:2" x14ac:dyDescent="0.2">
      <c r="A205" s="15" t="s">
        <v>1131</v>
      </c>
      <c r="B205" s="15">
        <v>45</v>
      </c>
    </row>
    <row r="206" spans="1:2" x14ac:dyDescent="0.2">
      <c r="A206" s="15" t="s">
        <v>1132</v>
      </c>
      <c r="B206" s="15">
        <v>90</v>
      </c>
    </row>
    <row r="207" spans="1:2" x14ac:dyDescent="0.2">
      <c r="A207" s="15" t="s">
        <v>1133</v>
      </c>
      <c r="B207" s="15">
        <v>90</v>
      </c>
    </row>
    <row r="208" spans="1:2" x14ac:dyDescent="0.2">
      <c r="A208" s="15" t="s">
        <v>1134</v>
      </c>
      <c r="B208" s="15">
        <v>45</v>
      </c>
    </row>
    <row r="209" spans="1:2" x14ac:dyDescent="0.2">
      <c r="A209" s="15" t="s">
        <v>1135</v>
      </c>
      <c r="B209" s="15">
        <v>27</v>
      </c>
    </row>
    <row r="210" spans="1:2" x14ac:dyDescent="0.2">
      <c r="A210" s="15" t="s">
        <v>1136</v>
      </c>
      <c r="B210" s="15">
        <v>155</v>
      </c>
    </row>
    <row r="211" spans="1:2" x14ac:dyDescent="0.2">
      <c r="A211" s="15" t="s">
        <v>1137</v>
      </c>
      <c r="B211" s="15">
        <v>90</v>
      </c>
    </row>
    <row r="212" spans="1:2" x14ac:dyDescent="0.2">
      <c r="A212" s="15" t="s">
        <v>1138</v>
      </c>
      <c r="B212" s="15">
        <v>45</v>
      </c>
    </row>
    <row r="213" spans="1:2" x14ac:dyDescent="0.2">
      <c r="A213" s="15" t="s">
        <v>348</v>
      </c>
      <c r="B213" s="15">
        <v>90</v>
      </c>
    </row>
    <row r="214" spans="1:2" x14ac:dyDescent="0.2">
      <c r="A214" s="15" t="s">
        <v>1139</v>
      </c>
      <c r="B214" s="15">
        <v>25</v>
      </c>
    </row>
    <row r="215" spans="1:2" x14ac:dyDescent="0.2">
      <c r="A215" s="15" t="s">
        <v>1140</v>
      </c>
      <c r="B215" s="15">
        <v>10</v>
      </c>
    </row>
    <row r="216" spans="1:2" x14ac:dyDescent="0.2">
      <c r="A216" s="15" t="s">
        <v>1141</v>
      </c>
      <c r="B216" s="15">
        <v>14</v>
      </c>
    </row>
    <row r="217" spans="1:2" x14ac:dyDescent="0.2">
      <c r="A217" s="15" t="s">
        <v>1142</v>
      </c>
      <c r="B217" s="15">
        <v>70</v>
      </c>
    </row>
    <row r="218" spans="1:2" x14ac:dyDescent="0.2">
      <c r="A218" s="15" t="s">
        <v>1143</v>
      </c>
      <c r="B218" s="15">
        <v>140</v>
      </c>
    </row>
    <row r="219" spans="1:2" x14ac:dyDescent="0.2">
      <c r="A219" s="15" t="s">
        <v>1144</v>
      </c>
      <c r="B219" s="15">
        <v>58</v>
      </c>
    </row>
    <row r="220" spans="1:2" x14ac:dyDescent="0.2">
      <c r="A220" s="15" t="s">
        <v>1145</v>
      </c>
      <c r="B220" s="15">
        <v>115</v>
      </c>
    </row>
    <row r="221" spans="1:2" x14ac:dyDescent="0.2">
      <c r="A221" s="15" t="s">
        <v>1146</v>
      </c>
      <c r="B221" s="15">
        <v>8</v>
      </c>
    </row>
    <row r="222" spans="1:2" x14ac:dyDescent="0.2">
      <c r="A222" s="15" t="s">
        <v>1147</v>
      </c>
      <c r="B222" s="15">
        <v>22</v>
      </c>
    </row>
    <row r="223" spans="1:2" x14ac:dyDescent="0.2">
      <c r="A223" s="15" t="s">
        <v>1148</v>
      </c>
      <c r="B223" s="15">
        <v>25</v>
      </c>
    </row>
    <row r="224" spans="1:2" x14ac:dyDescent="0.2">
      <c r="A224" s="15" t="s">
        <v>1149</v>
      </c>
      <c r="B224" s="15">
        <v>30</v>
      </c>
    </row>
    <row r="225" spans="1:2" x14ac:dyDescent="0.2">
      <c r="A225" s="15" t="s">
        <v>1150</v>
      </c>
      <c r="B225" s="15">
        <v>14</v>
      </c>
    </row>
    <row r="226" spans="1:2" x14ac:dyDescent="0.2">
      <c r="A226" s="15" t="s">
        <v>1151</v>
      </c>
      <c r="B226" s="15">
        <v>35</v>
      </c>
    </row>
    <row r="227" spans="1:2" x14ac:dyDescent="0.2">
      <c r="A227" s="15" t="s">
        <v>1152</v>
      </c>
      <c r="B227" s="15">
        <v>90</v>
      </c>
    </row>
    <row r="228" spans="1:2" x14ac:dyDescent="0.2">
      <c r="A228" s="15" t="s">
        <v>1153</v>
      </c>
      <c r="B228" s="15">
        <v>70</v>
      </c>
    </row>
    <row r="229" spans="1:2" x14ac:dyDescent="0.2">
      <c r="A229" s="15" t="s">
        <v>1154</v>
      </c>
      <c r="B229" s="15">
        <v>170</v>
      </c>
    </row>
    <row r="230" spans="1:2" x14ac:dyDescent="0.2">
      <c r="A230" s="15" t="s">
        <v>1155</v>
      </c>
      <c r="B230" s="15">
        <v>139</v>
      </c>
    </row>
    <row r="231" spans="1:2" x14ac:dyDescent="0.2">
      <c r="A231" s="15" t="s">
        <v>1156</v>
      </c>
      <c r="B231" s="15">
        <v>235</v>
      </c>
    </row>
    <row r="232" spans="1:2" x14ac:dyDescent="0.2">
      <c r="A232" s="15" t="s">
        <v>1157</v>
      </c>
      <c r="B232" s="15">
        <v>46</v>
      </c>
    </row>
    <row r="233" spans="1:2" x14ac:dyDescent="0.2">
      <c r="A233" s="15" t="s">
        <v>1158</v>
      </c>
      <c r="B233" s="15">
        <v>145</v>
      </c>
    </row>
    <row r="234" spans="1:2" x14ac:dyDescent="0.2">
      <c r="A234" s="15" t="s">
        <v>1159</v>
      </c>
      <c r="B234" s="15">
        <v>120</v>
      </c>
    </row>
    <row r="235" spans="1:2" x14ac:dyDescent="0.2">
      <c r="A235" s="15" t="s">
        <v>1160</v>
      </c>
      <c r="B235" s="15">
        <v>144</v>
      </c>
    </row>
    <row r="236" spans="1:2" x14ac:dyDescent="0.2">
      <c r="A236" s="15" t="s">
        <v>1161</v>
      </c>
      <c r="B236" s="15">
        <v>38</v>
      </c>
    </row>
    <row r="237" spans="1:2" x14ac:dyDescent="0.2">
      <c r="A237" s="15" t="s">
        <v>1162</v>
      </c>
      <c r="B237" s="15">
        <v>24</v>
      </c>
    </row>
    <row r="238" spans="1:2" x14ac:dyDescent="0.2">
      <c r="A238" s="15" t="s">
        <v>1163</v>
      </c>
      <c r="B238" s="15">
        <v>6</v>
      </c>
    </row>
    <row r="239" spans="1:2" x14ac:dyDescent="0.2">
      <c r="A239" s="15" t="s">
        <v>1164</v>
      </c>
      <c r="B239" s="15">
        <v>45</v>
      </c>
    </row>
    <row r="240" spans="1:2" x14ac:dyDescent="0.2">
      <c r="A240" s="15" t="s">
        <v>1165</v>
      </c>
      <c r="B240" s="15">
        <v>45</v>
      </c>
    </row>
    <row r="241" spans="1:2" x14ac:dyDescent="0.2">
      <c r="A241" s="15" t="s">
        <v>1166</v>
      </c>
      <c r="B241" s="15">
        <v>15</v>
      </c>
    </row>
    <row r="242" spans="1:2" x14ac:dyDescent="0.2">
      <c r="A242" s="15" t="s">
        <v>1167</v>
      </c>
      <c r="B242" s="15">
        <v>90</v>
      </c>
    </row>
    <row r="243" spans="1:2" x14ac:dyDescent="0.2">
      <c r="A243" s="15" t="s">
        <v>1168</v>
      </c>
      <c r="B243" s="15">
        <v>20</v>
      </c>
    </row>
    <row r="244" spans="1:2" x14ac:dyDescent="0.2">
      <c r="A244" s="15" t="s">
        <v>1169</v>
      </c>
      <c r="B244" s="15">
        <v>22</v>
      </c>
    </row>
    <row r="245" spans="1:2" x14ac:dyDescent="0.2">
      <c r="A245" s="15" t="s">
        <v>1170</v>
      </c>
      <c r="B245" s="15">
        <v>78</v>
      </c>
    </row>
    <row r="246" spans="1:2" x14ac:dyDescent="0.2">
      <c r="A246" s="15" t="s">
        <v>1171</v>
      </c>
      <c r="B246" s="15">
        <v>50</v>
      </c>
    </row>
    <row r="247" spans="1:2" x14ac:dyDescent="0.2">
      <c r="A247" s="15" t="s">
        <v>1172</v>
      </c>
      <c r="B247" s="15">
        <v>70</v>
      </c>
    </row>
    <row r="248" spans="1:2" x14ac:dyDescent="0.2">
      <c r="A248" s="15" t="s">
        <v>1173</v>
      </c>
      <c r="B248" s="15">
        <v>5</v>
      </c>
    </row>
    <row r="249" spans="1:2" x14ac:dyDescent="0.2">
      <c r="A249" s="15" t="s">
        <v>1174</v>
      </c>
      <c r="B249" s="15">
        <v>4</v>
      </c>
    </row>
    <row r="250" spans="1:2" x14ac:dyDescent="0.2">
      <c r="A250" s="15" t="s">
        <v>1175</v>
      </c>
      <c r="B250" s="15">
        <v>78</v>
      </c>
    </row>
    <row r="251" spans="1:2" x14ac:dyDescent="0.2">
      <c r="A251" s="15" t="s">
        <v>1176</v>
      </c>
      <c r="B251" s="15">
        <v>72</v>
      </c>
    </row>
    <row r="252" spans="1:2" x14ac:dyDescent="0.2">
      <c r="A252" s="15" t="s">
        <v>1177</v>
      </c>
      <c r="B252" s="15">
        <v>200</v>
      </c>
    </row>
    <row r="253" spans="1:2" x14ac:dyDescent="0.2">
      <c r="A253" s="15" t="s">
        <v>1178</v>
      </c>
      <c r="B253" s="15">
        <v>200</v>
      </c>
    </row>
    <row r="254" spans="1:2" x14ac:dyDescent="0.2">
      <c r="A254" s="15" t="s">
        <v>1179</v>
      </c>
      <c r="B254" s="15">
        <v>7.5</v>
      </c>
    </row>
    <row r="255" spans="1:2" x14ac:dyDescent="0.2">
      <c r="A255" s="15" t="s">
        <v>1180</v>
      </c>
      <c r="B255" s="15">
        <v>60</v>
      </c>
    </row>
    <row r="256" spans="1:2" x14ac:dyDescent="0.2">
      <c r="A256" s="15" t="s">
        <v>1181</v>
      </c>
      <c r="B256" s="15">
        <v>300</v>
      </c>
    </row>
    <row r="257" spans="1:2" x14ac:dyDescent="0.2">
      <c r="A257" s="15" t="s">
        <v>1182</v>
      </c>
      <c r="B257" s="15">
        <v>95</v>
      </c>
    </row>
    <row r="258" spans="1:2" x14ac:dyDescent="0.2">
      <c r="A258" s="15" t="s">
        <v>1183</v>
      </c>
      <c r="B258" s="15">
        <v>300</v>
      </c>
    </row>
    <row r="259" spans="1:2" x14ac:dyDescent="0.2">
      <c r="A259" s="15" t="s">
        <v>1184</v>
      </c>
      <c r="B259" s="15">
        <v>240</v>
      </c>
    </row>
    <row r="260" spans="1:2" x14ac:dyDescent="0.2">
      <c r="A260" s="15" t="s">
        <v>1185</v>
      </c>
      <c r="B260" s="15">
        <v>240</v>
      </c>
    </row>
    <row r="261" spans="1:2" x14ac:dyDescent="0.2">
      <c r="A261" s="15" t="s">
        <v>1186</v>
      </c>
      <c r="B261" s="15">
        <v>109</v>
      </c>
    </row>
    <row r="262" spans="1:2" x14ac:dyDescent="0.2">
      <c r="A262" s="15" t="s">
        <v>1187</v>
      </c>
      <c r="B262" s="15">
        <v>25</v>
      </c>
    </row>
    <row r="263" spans="1:2" x14ac:dyDescent="0.2">
      <c r="A263" s="15" t="s">
        <v>1188</v>
      </c>
      <c r="B263" s="15">
        <v>27</v>
      </c>
    </row>
    <row r="264" spans="1:2" x14ac:dyDescent="0.2">
      <c r="A264" s="15" t="s">
        <v>1189</v>
      </c>
      <c r="B264" s="15">
        <v>7</v>
      </c>
    </row>
    <row r="265" spans="1:2" x14ac:dyDescent="0.2">
      <c r="A265" s="15" t="s">
        <v>1190</v>
      </c>
      <c r="B265" s="15">
        <v>9</v>
      </c>
    </row>
    <row r="266" spans="1:2" x14ac:dyDescent="0.2">
      <c r="A266" s="15" t="s">
        <v>1191</v>
      </c>
      <c r="B266" s="15">
        <v>20</v>
      </c>
    </row>
    <row r="267" spans="1:2" x14ac:dyDescent="0.2">
      <c r="A267" s="15" t="s">
        <v>1192</v>
      </c>
      <c r="B267" s="15">
        <v>10</v>
      </c>
    </row>
    <row r="268" spans="1:2" x14ac:dyDescent="0.2">
      <c r="A268" s="15" t="s">
        <v>361</v>
      </c>
      <c r="B268" s="15">
        <v>10</v>
      </c>
    </row>
    <row r="269" spans="1:2" x14ac:dyDescent="0.2">
      <c r="A269" s="15" t="s">
        <v>1193</v>
      </c>
      <c r="B269" s="15">
        <v>10</v>
      </c>
    </row>
    <row r="270" spans="1:2" x14ac:dyDescent="0.2">
      <c r="A270" s="2" t="s">
        <v>1194</v>
      </c>
      <c r="B270" s="2">
        <v>70</v>
      </c>
    </row>
    <row r="271" spans="1:2" x14ac:dyDescent="0.2">
      <c r="A271" s="15" t="s">
        <v>1195</v>
      </c>
      <c r="B271" s="15">
        <v>125</v>
      </c>
    </row>
    <row r="272" spans="1:2" x14ac:dyDescent="0.2">
      <c r="A272" s="15" t="s">
        <v>1196</v>
      </c>
      <c r="B272" s="15">
        <v>400</v>
      </c>
    </row>
    <row r="273" spans="1:2" x14ac:dyDescent="0.2">
      <c r="A273" s="15" t="s">
        <v>1197</v>
      </c>
      <c r="B273" s="15">
        <v>80</v>
      </c>
    </row>
    <row r="274" spans="1:2" x14ac:dyDescent="0.2">
      <c r="A274" s="15" t="s">
        <v>1198</v>
      </c>
      <c r="B274" s="15">
        <v>320</v>
      </c>
    </row>
    <row r="275" spans="1:2" x14ac:dyDescent="0.2">
      <c r="A275" s="15" t="s">
        <v>1199</v>
      </c>
      <c r="B275" s="15">
        <v>352</v>
      </c>
    </row>
    <row r="276" spans="1:2" x14ac:dyDescent="0.2">
      <c r="A276" s="15" t="s">
        <v>1200</v>
      </c>
      <c r="B276" s="15">
        <v>25</v>
      </c>
    </row>
    <row r="277" spans="1:2" x14ac:dyDescent="0.2">
      <c r="A277" s="15" t="s">
        <v>1201</v>
      </c>
      <c r="B277" s="15">
        <v>24</v>
      </c>
    </row>
    <row r="278" spans="1:2" x14ac:dyDescent="0.2">
      <c r="A278" s="15" t="s">
        <v>1202</v>
      </c>
      <c r="B278" s="15">
        <v>70</v>
      </c>
    </row>
    <row r="279" spans="1:2" x14ac:dyDescent="0.2">
      <c r="A279" s="15" t="s">
        <v>1203</v>
      </c>
      <c r="B279" s="15">
        <v>85</v>
      </c>
    </row>
    <row r="280" spans="1:2" x14ac:dyDescent="0.2">
      <c r="A280" s="15" t="s">
        <v>1204</v>
      </c>
      <c r="B280" s="15">
        <v>27</v>
      </c>
    </row>
    <row r="281" spans="1:2" x14ac:dyDescent="0.2">
      <c r="A281" s="15" t="s">
        <v>1205</v>
      </c>
      <c r="B281" s="15">
        <v>61</v>
      </c>
    </row>
    <row r="282" spans="1:2" x14ac:dyDescent="0.2">
      <c r="A282" s="15" t="s">
        <v>1206</v>
      </c>
      <c r="B282" s="15">
        <v>100</v>
      </c>
    </row>
    <row r="283" spans="1:2" x14ac:dyDescent="0.2">
      <c r="A283" s="15" t="s">
        <v>1207</v>
      </c>
      <c r="B283" s="15">
        <v>500</v>
      </c>
    </row>
    <row r="284" spans="1:2" x14ac:dyDescent="0.2">
      <c r="A284" s="15" t="s">
        <v>1208</v>
      </c>
      <c r="B284" s="15">
        <v>400</v>
      </c>
    </row>
    <row r="285" spans="1:2" x14ac:dyDescent="0.2">
      <c r="A285" s="15" t="s">
        <v>1209</v>
      </c>
      <c r="B285" s="15">
        <v>156</v>
      </c>
    </row>
    <row r="286" spans="1:2" x14ac:dyDescent="0.2">
      <c r="A286" s="15" t="s">
        <v>1210</v>
      </c>
      <c r="B286" s="15">
        <v>500</v>
      </c>
    </row>
    <row r="287" spans="1:2" x14ac:dyDescent="0.2">
      <c r="A287" s="15" t="s">
        <v>1211</v>
      </c>
      <c r="B287" s="15">
        <v>0</v>
      </c>
    </row>
    <row r="288" spans="1:2" x14ac:dyDescent="0.2">
      <c r="A288" s="15" t="s">
        <v>1212</v>
      </c>
      <c r="B288" s="15">
        <v>150</v>
      </c>
    </row>
    <row r="289" spans="1:2" x14ac:dyDescent="0.2">
      <c r="A289" s="15" t="s">
        <v>1213</v>
      </c>
      <c r="B289" s="15">
        <v>150</v>
      </c>
    </row>
    <row r="290" spans="1:2" x14ac:dyDescent="0.2">
      <c r="A290" s="15" t="s">
        <v>1214</v>
      </c>
      <c r="B290" s="15">
        <v>400</v>
      </c>
    </row>
    <row r="291" spans="1:2" x14ac:dyDescent="0.2">
      <c r="A291" s="15" t="s">
        <v>1215</v>
      </c>
      <c r="B291" s="15">
        <v>400</v>
      </c>
    </row>
    <row r="292" spans="1:2" x14ac:dyDescent="0.2">
      <c r="A292" s="15" t="s">
        <v>587</v>
      </c>
      <c r="B292" s="15">
        <v>36</v>
      </c>
    </row>
    <row r="293" spans="1:2" x14ac:dyDescent="0.2">
      <c r="A293" s="15" t="s">
        <v>1216</v>
      </c>
      <c r="B293" s="15">
        <v>7</v>
      </c>
    </row>
    <row r="294" spans="1:2" x14ac:dyDescent="0.2">
      <c r="A294" s="15" t="s">
        <v>1217</v>
      </c>
      <c r="B294" s="15">
        <v>240</v>
      </c>
    </row>
    <row r="295" spans="1:2" x14ac:dyDescent="0.2">
      <c r="A295" s="15" t="s">
        <v>1218</v>
      </c>
      <c r="B295" s="15">
        <v>85</v>
      </c>
    </row>
    <row r="296" spans="1:2" x14ac:dyDescent="0.2">
      <c r="A296" s="15" t="s">
        <v>1219</v>
      </c>
      <c r="B296" s="15">
        <v>30</v>
      </c>
    </row>
    <row r="297" spans="1:2" x14ac:dyDescent="0.2">
      <c r="A297" s="15" t="s">
        <v>321</v>
      </c>
      <c r="B297" s="15">
        <v>28</v>
      </c>
    </row>
    <row r="298" spans="1:2" x14ac:dyDescent="0.2">
      <c r="A298" s="15" t="s">
        <v>1220</v>
      </c>
      <c r="B298" s="15">
        <v>67</v>
      </c>
    </row>
    <row r="299" spans="1:2" x14ac:dyDescent="0.2">
      <c r="A299" s="15" t="s">
        <v>1221</v>
      </c>
      <c r="B299" s="15">
        <v>11</v>
      </c>
    </row>
    <row r="300" spans="1:2" x14ac:dyDescent="0.2">
      <c r="A300" s="15" t="s">
        <v>1222</v>
      </c>
      <c r="B300" s="15">
        <v>11</v>
      </c>
    </row>
    <row r="301" spans="1:2" x14ac:dyDescent="0.2">
      <c r="A301" s="15" t="s">
        <v>1223</v>
      </c>
      <c r="B301" s="15">
        <v>110</v>
      </c>
    </row>
    <row r="302" spans="1:2" x14ac:dyDescent="0.2">
      <c r="A302" s="15" t="s">
        <v>1224</v>
      </c>
      <c r="B302" s="15">
        <v>70</v>
      </c>
    </row>
    <row r="303" spans="1:2" x14ac:dyDescent="0.2">
      <c r="A303" s="15" t="s">
        <v>1225</v>
      </c>
      <c r="B303" s="15">
        <v>70</v>
      </c>
    </row>
    <row r="304" spans="1:2" x14ac:dyDescent="0.2">
      <c r="A304" s="15" t="s">
        <v>1226</v>
      </c>
      <c r="B304" s="15">
        <v>103</v>
      </c>
    </row>
    <row r="305" spans="1:2" x14ac:dyDescent="0.2">
      <c r="A305" s="15" t="s">
        <v>1227</v>
      </c>
      <c r="B305" s="15">
        <v>35</v>
      </c>
    </row>
    <row r="306" spans="1:2" x14ac:dyDescent="0.2">
      <c r="A306" s="15" t="s">
        <v>1228</v>
      </c>
      <c r="B306" s="15">
        <v>70</v>
      </c>
    </row>
    <row r="307" spans="1:2" x14ac:dyDescent="0.2">
      <c r="A307" s="15" t="s">
        <v>1229</v>
      </c>
      <c r="B307" s="15">
        <v>38</v>
      </c>
    </row>
    <row r="308" spans="1:2" x14ac:dyDescent="0.2">
      <c r="A308" s="15" t="s">
        <v>1230</v>
      </c>
      <c r="B308" s="15">
        <v>7</v>
      </c>
    </row>
    <row r="309" spans="1:2" x14ac:dyDescent="0.2">
      <c r="A309" s="15" t="s">
        <v>1231</v>
      </c>
      <c r="B309" s="15">
        <v>103</v>
      </c>
    </row>
    <row r="310" spans="1:2" x14ac:dyDescent="0.2">
      <c r="A310" s="15" t="s">
        <v>1232</v>
      </c>
      <c r="B310" s="15">
        <v>0</v>
      </c>
    </row>
    <row r="311" spans="1:2" x14ac:dyDescent="0.2">
      <c r="A311" s="48" t="s">
        <v>1233</v>
      </c>
      <c r="B311" s="15">
        <v>0</v>
      </c>
    </row>
    <row r="312" spans="1:2" x14ac:dyDescent="0.2">
      <c r="A312" s="15" t="s">
        <v>1234</v>
      </c>
      <c r="B312" s="15">
        <v>0</v>
      </c>
    </row>
    <row r="313" spans="1:2" x14ac:dyDescent="0.2">
      <c r="A313" s="15" t="s">
        <v>1235</v>
      </c>
      <c r="B313" s="15">
        <v>0</v>
      </c>
    </row>
    <row r="314" spans="1:2" x14ac:dyDescent="0.2">
      <c r="A314" s="15" t="s">
        <v>1236</v>
      </c>
      <c r="B314" s="15">
        <v>0</v>
      </c>
    </row>
    <row r="315" spans="1:2" x14ac:dyDescent="0.2">
      <c r="A315" s="15" t="s">
        <v>1237</v>
      </c>
      <c r="B315" s="15">
        <v>0</v>
      </c>
    </row>
    <row r="316" spans="1:2" x14ac:dyDescent="0.2">
      <c r="A316" s="15" t="s">
        <v>1238</v>
      </c>
      <c r="B316" s="15">
        <v>0</v>
      </c>
    </row>
    <row r="317" spans="1:2" x14ac:dyDescent="0.2">
      <c r="A317" s="15" t="s">
        <v>1239</v>
      </c>
      <c r="B317" s="15">
        <v>0</v>
      </c>
    </row>
    <row r="318" spans="1:2" x14ac:dyDescent="0.2">
      <c r="A318" s="15" t="s">
        <v>1240</v>
      </c>
      <c r="B318" s="15">
        <v>0</v>
      </c>
    </row>
    <row r="319" spans="1:2" x14ac:dyDescent="0.2">
      <c r="A319" s="15" t="s">
        <v>1241</v>
      </c>
      <c r="B319" s="15">
        <v>0</v>
      </c>
    </row>
    <row r="320" spans="1:2" x14ac:dyDescent="0.2">
      <c r="A320" s="15" t="s">
        <v>1242</v>
      </c>
      <c r="B320" s="15">
        <v>0</v>
      </c>
    </row>
    <row r="321" spans="1:2" x14ac:dyDescent="0.2">
      <c r="A321" s="15" t="s">
        <v>1243</v>
      </c>
      <c r="B321" s="15">
        <v>0</v>
      </c>
    </row>
    <row r="322" spans="1:2" x14ac:dyDescent="0.2">
      <c r="A322" s="15" t="s">
        <v>1244</v>
      </c>
      <c r="B322" s="15">
        <v>0</v>
      </c>
    </row>
    <row r="323" spans="1:2" x14ac:dyDescent="0.2">
      <c r="A323" s="15" t="s">
        <v>1245</v>
      </c>
      <c r="B323" s="15">
        <v>0</v>
      </c>
    </row>
    <row r="324" spans="1:2" x14ac:dyDescent="0.2">
      <c r="A324" s="15" t="s">
        <v>1246</v>
      </c>
      <c r="B324" s="15">
        <v>0</v>
      </c>
    </row>
    <row r="325" spans="1:2" x14ac:dyDescent="0.2">
      <c r="A325" s="15" t="s">
        <v>1247</v>
      </c>
      <c r="B325" s="15">
        <v>0</v>
      </c>
    </row>
    <row r="326" spans="1:2" x14ac:dyDescent="0.2">
      <c r="A326" s="15" t="s">
        <v>1248</v>
      </c>
      <c r="B326" s="15">
        <v>0</v>
      </c>
    </row>
    <row r="327" spans="1:2" x14ac:dyDescent="0.2">
      <c r="A327" s="15" t="s">
        <v>1249</v>
      </c>
      <c r="B327" s="15">
        <v>0</v>
      </c>
    </row>
    <row r="328" spans="1:2" x14ac:dyDescent="0.2">
      <c r="A328" s="15" t="s">
        <v>1250</v>
      </c>
      <c r="B328" s="15">
        <v>0</v>
      </c>
    </row>
    <row r="329" spans="1:2" x14ac:dyDescent="0.2">
      <c r="A329" s="15" t="s">
        <v>1251</v>
      </c>
      <c r="B329" s="15">
        <v>0</v>
      </c>
    </row>
    <row r="330" spans="1:2" x14ac:dyDescent="0.2">
      <c r="A330" s="15" t="s">
        <v>1252</v>
      </c>
      <c r="B330" s="15">
        <v>0</v>
      </c>
    </row>
    <row r="331" spans="1:2" x14ac:dyDescent="0.2">
      <c r="A331" s="15" t="s">
        <v>1253</v>
      </c>
      <c r="B331" s="15">
        <v>0</v>
      </c>
    </row>
    <row r="332" spans="1:2" x14ac:dyDescent="0.2">
      <c r="A332" s="15" t="s">
        <v>1254</v>
      </c>
      <c r="B332" s="15">
        <v>0</v>
      </c>
    </row>
    <row r="333" spans="1:2" x14ac:dyDescent="0.2">
      <c r="A333" s="15" t="s">
        <v>1255</v>
      </c>
      <c r="B333" s="15">
        <v>0</v>
      </c>
    </row>
    <row r="334" spans="1:2" x14ac:dyDescent="0.2">
      <c r="A334" s="15" t="s">
        <v>1256</v>
      </c>
      <c r="B334" s="15">
        <v>0</v>
      </c>
    </row>
    <row r="335" spans="1:2" x14ac:dyDescent="0.2">
      <c r="A335" s="15" t="s">
        <v>1257</v>
      </c>
      <c r="B335" s="15">
        <v>0</v>
      </c>
    </row>
    <row r="336" spans="1:2" x14ac:dyDescent="0.2">
      <c r="A336" s="15" t="s">
        <v>1258</v>
      </c>
      <c r="B336" s="15">
        <v>0</v>
      </c>
    </row>
    <row r="337" spans="1:2" x14ac:dyDescent="0.2">
      <c r="A337" s="15" t="s">
        <v>1259</v>
      </c>
      <c r="B337" s="15">
        <v>27</v>
      </c>
    </row>
    <row r="338" spans="1:2" x14ac:dyDescent="0.2">
      <c r="A338" s="15" t="s">
        <v>1260</v>
      </c>
      <c r="B338" s="15">
        <v>90</v>
      </c>
    </row>
    <row r="339" spans="1:2" x14ac:dyDescent="0.2">
      <c r="A339" s="48" t="s">
        <v>1261</v>
      </c>
      <c r="B339" s="15">
        <v>45</v>
      </c>
    </row>
    <row r="340" spans="1:2" x14ac:dyDescent="0.2">
      <c r="A340" s="15" t="s">
        <v>1262</v>
      </c>
      <c r="B340" s="15">
        <v>45</v>
      </c>
    </row>
    <row r="341" spans="1:2" x14ac:dyDescent="0.2">
      <c r="A341" s="15" t="s">
        <v>1263</v>
      </c>
      <c r="B341" s="15">
        <v>90</v>
      </c>
    </row>
    <row r="342" spans="1:2" x14ac:dyDescent="0.2">
      <c r="A342" s="15" t="s">
        <v>1264</v>
      </c>
      <c r="B342" s="15">
        <v>0</v>
      </c>
    </row>
    <row r="343" spans="1:2" x14ac:dyDescent="0.2">
      <c r="A343" s="15" t="s">
        <v>1265</v>
      </c>
      <c r="B343" s="15">
        <v>0</v>
      </c>
    </row>
    <row r="344" spans="1:2" x14ac:dyDescent="0.2">
      <c r="A344" s="15" t="s">
        <v>1266</v>
      </c>
      <c r="B344" s="15">
        <v>155</v>
      </c>
    </row>
    <row r="345" spans="1:2" x14ac:dyDescent="0.2">
      <c r="A345" s="52" t="s">
        <v>1267</v>
      </c>
      <c r="B345" s="15">
        <v>16</v>
      </c>
    </row>
    <row r="346" spans="1:2" x14ac:dyDescent="0.2">
      <c r="A346" s="53" t="s">
        <v>1268</v>
      </c>
      <c r="B346" s="15">
        <v>23</v>
      </c>
    </row>
    <row r="347" spans="1:2" x14ac:dyDescent="0.2">
      <c r="A347" s="55" t="s">
        <v>1269</v>
      </c>
      <c r="B347" s="56">
        <v>0</v>
      </c>
    </row>
    <row r="348" spans="1:2" x14ac:dyDescent="0.2">
      <c r="A348" s="55" t="s">
        <v>1270</v>
      </c>
      <c r="B348" s="56">
        <v>0</v>
      </c>
    </row>
  </sheetData>
  <sheetProtection autoFilter="0"/>
  <autoFilter ref="A1:B345" xr:uid="{00000000-0009-0000-0000-000002000000}"/>
  <dataConsolidate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>
      <selection activeCell="A3" sqref="A3"/>
    </sheetView>
  </sheetViews>
  <sheetFormatPr defaultRowHeight="12.75" x14ac:dyDescent="0.2"/>
  <cols>
    <col min="1" max="1" width="11.140625" bestFit="1" customWidth="1"/>
    <col min="2" max="2" width="15.5703125" customWidth="1"/>
    <col min="5" max="5" width="12.140625" bestFit="1" customWidth="1"/>
    <col min="6" max="6" width="16.7109375" bestFit="1" customWidth="1"/>
    <col min="7" max="7" width="15.42578125" bestFit="1" customWidth="1"/>
    <col min="8" max="8" width="10.85546875" bestFit="1" customWidth="1"/>
    <col min="9" max="9" width="3.85546875" bestFit="1" customWidth="1"/>
  </cols>
  <sheetData>
    <row r="1" spans="1:9" x14ac:dyDescent="0.2">
      <c r="E1" s="21" t="s">
        <v>1271</v>
      </c>
      <c r="F1" s="21" t="s">
        <v>1272</v>
      </c>
      <c r="G1" s="21" t="s">
        <v>1273</v>
      </c>
      <c r="H1" s="21" t="s">
        <v>1274</v>
      </c>
      <c r="I1" s="22" t="s">
        <v>43</v>
      </c>
    </row>
    <row r="2" spans="1:9" x14ac:dyDescent="0.2">
      <c r="D2" s="23" t="e">
        <f>VLOOKUP(E2,A:B,2,0)-G2</f>
        <v>#N/A</v>
      </c>
    </row>
    <row r="3" spans="1:9" x14ac:dyDescent="0.2">
      <c r="A3" s="20" t="s">
        <v>874</v>
      </c>
      <c r="B3" t="s">
        <v>1275</v>
      </c>
      <c r="D3" s="23" t="e">
        <f t="shared" ref="D3:D14" si="0">VLOOKUP(E3,A:B,2,0)-G3</f>
        <v>#N/A</v>
      </c>
    </row>
    <row r="4" spans="1:9" x14ac:dyDescent="0.2">
      <c r="A4" s="1">
        <v>1004194254</v>
      </c>
      <c r="B4">
        <v>2762.5600000000004</v>
      </c>
      <c r="D4" s="23" t="e">
        <f t="shared" si="0"/>
        <v>#N/A</v>
      </c>
    </row>
    <row r="5" spans="1:9" x14ac:dyDescent="0.2">
      <c r="A5" s="1">
        <v>1003982976</v>
      </c>
      <c r="B5">
        <v>276.62</v>
      </c>
      <c r="D5" s="23" t="e">
        <f t="shared" si="0"/>
        <v>#N/A</v>
      </c>
    </row>
    <row r="6" spans="1:9" x14ac:dyDescent="0.2">
      <c r="A6" s="1">
        <v>1004195045</v>
      </c>
      <c r="B6">
        <v>1967.4199999999998</v>
      </c>
      <c r="D6" s="23" t="e">
        <f t="shared" si="0"/>
        <v>#N/A</v>
      </c>
    </row>
    <row r="7" spans="1:9" x14ac:dyDescent="0.2">
      <c r="A7" s="1">
        <v>1004248111</v>
      </c>
      <c r="B7">
        <v>2660.2599999999998</v>
      </c>
      <c r="D7" s="23" t="e">
        <f t="shared" si="0"/>
        <v>#N/A</v>
      </c>
    </row>
    <row r="8" spans="1:9" x14ac:dyDescent="0.2">
      <c r="A8" s="1">
        <v>1004318104</v>
      </c>
      <c r="B8">
        <v>3013.1099999999992</v>
      </c>
      <c r="D8" s="23" t="e">
        <f t="shared" si="0"/>
        <v>#N/A</v>
      </c>
    </row>
    <row r="9" spans="1:9" x14ac:dyDescent="0.2">
      <c r="A9" s="1">
        <v>1004429006</v>
      </c>
      <c r="B9">
        <v>2583.41</v>
      </c>
      <c r="D9" s="23" t="e">
        <f t="shared" si="0"/>
        <v>#N/A</v>
      </c>
    </row>
    <row r="10" spans="1:9" x14ac:dyDescent="0.2">
      <c r="A10" s="1">
        <v>1004493829</v>
      </c>
      <c r="B10">
        <v>2554.6499999999996</v>
      </c>
      <c r="D10" s="23" t="e">
        <f t="shared" si="0"/>
        <v>#N/A</v>
      </c>
    </row>
    <row r="11" spans="1:9" x14ac:dyDescent="0.2">
      <c r="A11" s="1">
        <v>1004542502</v>
      </c>
      <c r="B11">
        <v>3189.1299999999992</v>
      </c>
      <c r="D11" s="23" t="e">
        <f t="shared" si="0"/>
        <v>#N/A</v>
      </c>
    </row>
    <row r="12" spans="1:9" x14ac:dyDescent="0.2">
      <c r="A12" s="1">
        <v>1004659075</v>
      </c>
      <c r="B12">
        <v>2775.97</v>
      </c>
      <c r="D12" s="23" t="e">
        <f t="shared" si="0"/>
        <v>#N/A</v>
      </c>
    </row>
    <row r="13" spans="1:9" x14ac:dyDescent="0.2">
      <c r="A13" s="1">
        <v>1004659076</v>
      </c>
      <c r="B13">
        <v>264.96000000000004</v>
      </c>
      <c r="D13" s="23" t="e">
        <f t="shared" si="0"/>
        <v>#N/A</v>
      </c>
    </row>
    <row r="14" spans="1:9" x14ac:dyDescent="0.2">
      <c r="A14" s="1">
        <v>1004731850</v>
      </c>
      <c r="B14">
        <v>3457.3199999999997</v>
      </c>
      <c r="D14" s="23" t="e">
        <f t="shared" si="0"/>
        <v>#N/A</v>
      </c>
    </row>
    <row r="15" spans="1:9" x14ac:dyDescent="0.2">
      <c r="A15" s="1">
        <v>1004806490</v>
      </c>
      <c r="B15">
        <v>181.06</v>
      </c>
    </row>
    <row r="16" spans="1:9" x14ac:dyDescent="0.2">
      <c r="A16" s="1">
        <v>1004806489</v>
      </c>
      <c r="B16">
        <v>2638.23</v>
      </c>
    </row>
    <row r="17" spans="1:2" x14ac:dyDescent="0.2">
      <c r="A17" s="1">
        <v>1004921703</v>
      </c>
      <c r="B17">
        <v>133.43</v>
      </c>
    </row>
    <row r="18" spans="1:2" x14ac:dyDescent="0.2">
      <c r="A18" s="1">
        <v>1004921702</v>
      </c>
      <c r="B18">
        <v>3281.83</v>
      </c>
    </row>
    <row r="19" spans="1:2" x14ac:dyDescent="0.2">
      <c r="A19" s="1">
        <v>1005004563</v>
      </c>
      <c r="B19">
        <v>2636.91</v>
      </c>
    </row>
    <row r="20" spans="1:2" x14ac:dyDescent="0.2">
      <c r="A20" s="1">
        <v>1004975384</v>
      </c>
      <c r="B20">
        <v>-133.43</v>
      </c>
    </row>
    <row r="21" spans="1:2" x14ac:dyDescent="0.2">
      <c r="A21" s="1">
        <v>1005092394</v>
      </c>
      <c r="B21">
        <v>2878.1899999999996</v>
      </c>
    </row>
    <row r="22" spans="1:2" x14ac:dyDescent="0.2">
      <c r="A22" s="1">
        <v>1004731851</v>
      </c>
      <c r="B22">
        <v>107.35</v>
      </c>
    </row>
    <row r="23" spans="1:2" x14ac:dyDescent="0.2">
      <c r="A23" s="1">
        <v>1004806491</v>
      </c>
      <c r="B23">
        <v>107.35</v>
      </c>
    </row>
    <row r="24" spans="1:2" x14ac:dyDescent="0.2">
      <c r="A24" s="1">
        <v>1004921704</v>
      </c>
      <c r="B24">
        <v>107.35</v>
      </c>
    </row>
    <row r="25" spans="1:2" x14ac:dyDescent="0.2">
      <c r="A25" s="1">
        <v>1005004564</v>
      </c>
      <c r="B25">
        <v>107.35</v>
      </c>
    </row>
    <row r="26" spans="1:2" x14ac:dyDescent="0.2">
      <c r="A26" s="1">
        <v>1005092395</v>
      </c>
      <c r="B26">
        <v>107.35</v>
      </c>
    </row>
    <row r="27" spans="1:2" x14ac:dyDescent="0.2">
      <c r="A27" s="1" t="s">
        <v>875</v>
      </c>
      <c r="B27">
        <v>37658.37999999999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showGridLines="0" workbookViewId="0">
      <selection activeCell="A6" sqref="A6"/>
    </sheetView>
  </sheetViews>
  <sheetFormatPr defaultRowHeight="12.75" x14ac:dyDescent="0.2"/>
  <cols>
    <col min="1" max="1" width="14" customWidth="1"/>
    <col min="2" max="2" width="17.42578125" bestFit="1" customWidth="1"/>
    <col min="3" max="3" width="18" bestFit="1" customWidth="1"/>
    <col min="4" max="4" width="13.7109375" bestFit="1" customWidth="1"/>
    <col min="5" max="5" width="19.42578125" bestFit="1" customWidth="1"/>
    <col min="6" max="6" width="18.140625" bestFit="1" customWidth="1"/>
    <col min="7" max="7" width="12" bestFit="1" customWidth="1"/>
    <col min="8" max="8" width="24" bestFit="1" customWidth="1"/>
  </cols>
  <sheetData>
    <row r="1" spans="1:8" x14ac:dyDescent="0.2">
      <c r="A1" s="20" t="s">
        <v>6</v>
      </c>
      <c r="B1" t="s">
        <v>1276</v>
      </c>
    </row>
    <row r="2" spans="1:8" x14ac:dyDescent="0.2">
      <c r="A2" s="20" t="s">
        <v>9</v>
      </c>
      <c r="B2" t="s">
        <v>1276</v>
      </c>
    </row>
    <row r="3" spans="1:8" x14ac:dyDescent="0.2">
      <c r="A3" s="20" t="s">
        <v>7</v>
      </c>
      <c r="B3" t="s">
        <v>1276</v>
      </c>
    </row>
    <row r="4" spans="1:8" x14ac:dyDescent="0.2">
      <c r="A4" s="20" t="s">
        <v>5</v>
      </c>
      <c r="B4" t="s">
        <v>1276</v>
      </c>
      <c r="C4" s="28"/>
    </row>
    <row r="5" spans="1:8" x14ac:dyDescent="0.2">
      <c r="A5" s="20" t="s">
        <v>41</v>
      </c>
      <c r="B5" t="s">
        <v>1276</v>
      </c>
      <c r="C5" s="28"/>
    </row>
    <row r="6" spans="1:8" x14ac:dyDescent="0.2">
      <c r="A6" s="20" t="s">
        <v>42</v>
      </c>
      <c r="B6" t="s">
        <v>1276</v>
      </c>
      <c r="C6" s="28"/>
    </row>
    <row r="7" spans="1:8" x14ac:dyDescent="0.2">
      <c r="A7" s="28"/>
      <c r="B7" s="28"/>
      <c r="C7" s="28"/>
    </row>
    <row r="8" spans="1:8" x14ac:dyDescent="0.2">
      <c r="A8" s="20" t="s">
        <v>48</v>
      </c>
      <c r="B8" s="20" t="s">
        <v>44</v>
      </c>
      <c r="C8" t="s">
        <v>1277</v>
      </c>
      <c r="D8" t="s">
        <v>1278</v>
      </c>
      <c r="E8" t="s">
        <v>1279</v>
      </c>
      <c r="F8" t="s">
        <v>1280</v>
      </c>
      <c r="G8" t="s">
        <v>1281</v>
      </c>
      <c r="H8" t="s">
        <v>1282</v>
      </c>
    </row>
    <row r="9" spans="1:8" x14ac:dyDescent="0.2">
      <c r="A9" t="s">
        <v>885</v>
      </c>
      <c r="B9" t="s">
        <v>884</v>
      </c>
      <c r="C9">
        <v>96055.820394736904</v>
      </c>
      <c r="D9">
        <v>4802.7910197368337</v>
      </c>
      <c r="E9">
        <v>34580.095342105262</v>
      </c>
      <c r="F9">
        <v>35540.653546052665</v>
      </c>
      <c r="G9">
        <v>21132.280486842115</v>
      </c>
      <c r="H9">
        <v>0</v>
      </c>
    </row>
    <row r="10" spans="1:8" x14ac:dyDescent="0.2">
      <c r="A10" t="s">
        <v>885</v>
      </c>
      <c r="B10" t="s">
        <v>902</v>
      </c>
      <c r="C10">
        <v>190</v>
      </c>
      <c r="D10">
        <v>186.2</v>
      </c>
      <c r="E10">
        <v>0</v>
      </c>
      <c r="F10">
        <v>1.9000000000000001</v>
      </c>
      <c r="G10">
        <v>1.9000000000000001</v>
      </c>
      <c r="H10">
        <v>225.71999999999997</v>
      </c>
    </row>
    <row r="11" spans="1:8" x14ac:dyDescent="0.2">
      <c r="A11" t="s">
        <v>885</v>
      </c>
      <c r="B11" t="s">
        <v>914</v>
      </c>
      <c r="C11">
        <v>1272.0197368421054</v>
      </c>
      <c r="D11">
        <v>1246.5793421052631</v>
      </c>
      <c r="E11">
        <v>12.720197368421054</v>
      </c>
      <c r="F11">
        <v>12.720197368421054</v>
      </c>
      <c r="G11">
        <v>0</v>
      </c>
      <c r="H11">
        <v>361.25360526315791</v>
      </c>
    </row>
    <row r="12" spans="1:8" x14ac:dyDescent="0.2">
      <c r="A12" t="s">
        <v>885</v>
      </c>
      <c r="B12" t="s">
        <v>925</v>
      </c>
      <c r="C12">
        <v>8757.0263157894751</v>
      </c>
      <c r="D12">
        <v>6918.0507894736784</v>
      </c>
      <c r="E12">
        <v>700.56210526315851</v>
      </c>
      <c r="F12">
        <v>700.56210526315851</v>
      </c>
      <c r="G12">
        <v>437.85131578947403</v>
      </c>
      <c r="H12">
        <v>1296.0398947368419</v>
      </c>
    </row>
    <row r="13" spans="1:8" x14ac:dyDescent="0.2">
      <c r="A13" t="s">
        <v>885</v>
      </c>
      <c r="B13" t="s">
        <v>954</v>
      </c>
      <c r="C13">
        <v>12851.101973684217</v>
      </c>
      <c r="D13">
        <v>12080.035855263153</v>
      </c>
      <c r="E13">
        <v>385.53305921052646</v>
      </c>
      <c r="F13">
        <v>385.53305921052646</v>
      </c>
      <c r="G13">
        <v>0</v>
      </c>
      <c r="H13">
        <v>4215.1614473684222</v>
      </c>
    </row>
    <row r="14" spans="1:8" x14ac:dyDescent="0.2">
      <c r="A14" t="s">
        <v>885</v>
      </c>
      <c r="B14" t="s">
        <v>933</v>
      </c>
      <c r="C14">
        <v>110</v>
      </c>
      <c r="D14">
        <v>92.399999999999991</v>
      </c>
      <c r="E14">
        <v>17.600000000000001</v>
      </c>
      <c r="F14">
        <v>0</v>
      </c>
      <c r="G14">
        <v>0</v>
      </c>
      <c r="H14">
        <v>21.34</v>
      </c>
    </row>
    <row r="15" spans="1:8" x14ac:dyDescent="0.2">
      <c r="A15" t="s">
        <v>885</v>
      </c>
      <c r="B15" t="s">
        <v>962</v>
      </c>
      <c r="C15">
        <v>36</v>
      </c>
      <c r="D15">
        <v>32.4</v>
      </c>
      <c r="E15">
        <v>1.44</v>
      </c>
      <c r="F15">
        <v>1.44</v>
      </c>
      <c r="G15">
        <v>0.72</v>
      </c>
      <c r="H15">
        <v>16.919999999999998</v>
      </c>
    </row>
    <row r="16" spans="1:8" x14ac:dyDescent="0.2">
      <c r="A16" t="s">
        <v>875</v>
      </c>
      <c r="C16">
        <v>119271.9684210527</v>
      </c>
      <c r="D16">
        <v>25358.45700657893</v>
      </c>
      <c r="E16">
        <v>35697.950703947368</v>
      </c>
      <c r="F16">
        <v>36642.808907894774</v>
      </c>
      <c r="G16">
        <v>21572.751802631592</v>
      </c>
      <c r="H16">
        <v>6136.4349473684224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6098-EAC1-411F-A754-04C3DD217A97}">
  <dimension ref="A1:I57"/>
  <sheetViews>
    <sheetView zoomScale="110" zoomScaleNormal="110" workbookViewId="0">
      <selection activeCell="A56" sqref="A56:A57"/>
    </sheetView>
  </sheetViews>
  <sheetFormatPr defaultColWidth="9.140625" defaultRowHeight="14.25" x14ac:dyDescent="0.2"/>
  <cols>
    <col min="1" max="2" width="53" style="69" customWidth="1"/>
    <col min="3" max="6" width="22.42578125" style="69" customWidth="1"/>
    <col min="7" max="16384" width="9.140625" style="69"/>
  </cols>
  <sheetData>
    <row r="1" spans="1:9" s="68" customFormat="1" ht="15" x14ac:dyDescent="0.2">
      <c r="A1" s="73" t="s">
        <v>1330</v>
      </c>
      <c r="B1" s="73" t="s">
        <v>1331</v>
      </c>
      <c r="C1" s="73" t="s">
        <v>53</v>
      </c>
      <c r="D1" s="73" t="s">
        <v>1296</v>
      </c>
      <c r="E1" s="73" t="s">
        <v>1297</v>
      </c>
      <c r="F1" s="73" t="s">
        <v>22</v>
      </c>
    </row>
    <row r="2" spans="1:9" x14ac:dyDescent="0.2">
      <c r="A2" s="70" t="s">
        <v>1337</v>
      </c>
      <c r="B2" s="71" t="s">
        <v>1298</v>
      </c>
      <c r="C2" s="71" t="s">
        <v>954</v>
      </c>
      <c r="D2" s="72" t="s">
        <v>629</v>
      </c>
      <c r="E2" s="72" t="s">
        <v>1299</v>
      </c>
      <c r="F2" s="72">
        <v>1</v>
      </c>
    </row>
    <row r="3" spans="1:9" x14ac:dyDescent="0.2">
      <c r="A3" s="70" t="s">
        <v>1337</v>
      </c>
      <c r="B3" s="71" t="s">
        <v>1300</v>
      </c>
      <c r="C3" s="71" t="s">
        <v>1301</v>
      </c>
      <c r="D3" s="72" t="s">
        <v>1302</v>
      </c>
      <c r="E3" s="72" t="s">
        <v>1302</v>
      </c>
      <c r="F3" s="72">
        <v>1</v>
      </c>
    </row>
    <row r="4" spans="1:9" x14ac:dyDescent="0.2">
      <c r="A4" s="70" t="s">
        <v>1337</v>
      </c>
      <c r="B4" s="71" t="s">
        <v>1303</v>
      </c>
      <c r="C4" s="71" t="s">
        <v>914</v>
      </c>
      <c r="D4" s="72" t="s">
        <v>647</v>
      </c>
      <c r="E4" s="72" t="s">
        <v>1299</v>
      </c>
      <c r="F4" s="72">
        <v>1</v>
      </c>
    </row>
    <row r="5" spans="1:9" x14ac:dyDescent="0.2">
      <c r="A5" s="70" t="s">
        <v>1337</v>
      </c>
      <c r="B5" s="71" t="s">
        <v>1304</v>
      </c>
      <c r="C5" s="71" t="s">
        <v>945</v>
      </c>
      <c r="D5" s="72" t="s">
        <v>735</v>
      </c>
      <c r="E5" s="72" t="s">
        <v>1305</v>
      </c>
      <c r="F5" s="72">
        <v>1</v>
      </c>
    </row>
    <row r="6" spans="1:9" x14ac:dyDescent="0.2">
      <c r="A6" s="70" t="s">
        <v>1337</v>
      </c>
      <c r="B6" s="71" t="s">
        <v>1306</v>
      </c>
      <c r="C6" s="71" t="s">
        <v>1307</v>
      </c>
      <c r="D6" s="72" t="s">
        <v>629</v>
      </c>
      <c r="E6" s="72" t="s">
        <v>1308</v>
      </c>
      <c r="F6" s="72">
        <v>1</v>
      </c>
      <c r="G6" s="88"/>
      <c r="H6" s="88"/>
      <c r="I6" s="88"/>
    </row>
    <row r="7" spans="1:9" x14ac:dyDescent="0.2">
      <c r="A7" s="70" t="s">
        <v>1337</v>
      </c>
      <c r="B7" s="71" t="s">
        <v>1309</v>
      </c>
      <c r="C7" s="71" t="s">
        <v>1310</v>
      </c>
      <c r="D7" s="72" t="s">
        <v>629</v>
      </c>
      <c r="E7" s="72" t="s">
        <v>1305</v>
      </c>
      <c r="F7" s="72">
        <v>1</v>
      </c>
    </row>
    <row r="8" spans="1:9" x14ac:dyDescent="0.2">
      <c r="A8" s="70" t="s">
        <v>1311</v>
      </c>
      <c r="B8" s="71" t="s">
        <v>1300</v>
      </c>
      <c r="C8" s="71" t="s">
        <v>1301</v>
      </c>
      <c r="D8" s="72" t="s">
        <v>1302</v>
      </c>
      <c r="E8" s="72" t="s">
        <v>1302</v>
      </c>
      <c r="F8" s="72">
        <v>1</v>
      </c>
    </row>
    <row r="9" spans="1:9" x14ac:dyDescent="0.2">
      <c r="A9" s="70" t="s">
        <v>1311</v>
      </c>
      <c r="B9" s="71" t="s">
        <v>1298</v>
      </c>
      <c r="C9" s="71" t="s">
        <v>954</v>
      </c>
      <c r="D9" s="72" t="s">
        <v>629</v>
      </c>
      <c r="E9" s="72" t="s">
        <v>1299</v>
      </c>
      <c r="F9" s="72">
        <v>2</v>
      </c>
    </row>
    <row r="10" spans="1:9" x14ac:dyDescent="0.2">
      <c r="A10" s="70" t="s">
        <v>1311</v>
      </c>
      <c r="B10" s="71" t="s">
        <v>1312</v>
      </c>
      <c r="C10" s="71" t="s">
        <v>1301</v>
      </c>
      <c r="D10" s="72" t="s">
        <v>1302</v>
      </c>
      <c r="E10" s="72" t="s">
        <v>1302</v>
      </c>
      <c r="F10" s="72">
        <v>1</v>
      </c>
    </row>
    <row r="11" spans="1:9" x14ac:dyDescent="0.2">
      <c r="A11" s="70" t="s">
        <v>1311</v>
      </c>
      <c r="B11" s="71" t="s">
        <v>1306</v>
      </c>
      <c r="C11" s="71" t="s">
        <v>1307</v>
      </c>
      <c r="D11" s="72" t="s">
        <v>629</v>
      </c>
      <c r="E11" s="72" t="s">
        <v>1308</v>
      </c>
      <c r="F11" s="72">
        <v>1</v>
      </c>
    </row>
    <row r="12" spans="1:9" x14ac:dyDescent="0.2">
      <c r="A12" s="70" t="s">
        <v>1311</v>
      </c>
      <c r="B12" s="71" t="s">
        <v>1313</v>
      </c>
      <c r="C12" s="71" t="s">
        <v>1314</v>
      </c>
      <c r="D12" s="72" t="s">
        <v>797</v>
      </c>
      <c r="E12" s="72" t="s">
        <v>1315</v>
      </c>
      <c r="F12" s="72">
        <v>1</v>
      </c>
    </row>
    <row r="13" spans="1:9" x14ac:dyDescent="0.2">
      <c r="A13" s="70" t="s">
        <v>1311</v>
      </c>
      <c r="B13" s="71" t="s">
        <v>1309</v>
      </c>
      <c r="C13" s="71" t="s">
        <v>1310</v>
      </c>
      <c r="D13" s="72" t="s">
        <v>629</v>
      </c>
      <c r="E13" s="72" t="s">
        <v>1305</v>
      </c>
      <c r="F13" s="72">
        <v>2</v>
      </c>
    </row>
    <row r="14" spans="1:9" x14ac:dyDescent="0.2">
      <c r="A14" s="70" t="s">
        <v>1311</v>
      </c>
      <c r="B14" s="71" t="s">
        <v>1303</v>
      </c>
      <c r="C14" s="71" t="s">
        <v>914</v>
      </c>
      <c r="D14" s="72" t="s">
        <v>735</v>
      </c>
      <c r="E14" s="72" t="s">
        <v>1299</v>
      </c>
      <c r="F14" s="72">
        <v>1</v>
      </c>
    </row>
    <row r="15" spans="1:9" x14ac:dyDescent="0.2">
      <c r="A15" s="70" t="s">
        <v>1338</v>
      </c>
      <c r="B15" s="71" t="s">
        <v>1316</v>
      </c>
      <c r="C15" s="71" t="s">
        <v>954</v>
      </c>
      <c r="D15" s="72" t="s">
        <v>1302</v>
      </c>
      <c r="E15" s="72" t="s">
        <v>1302</v>
      </c>
      <c r="F15" s="72">
        <v>1</v>
      </c>
    </row>
    <row r="16" spans="1:9" x14ac:dyDescent="0.2">
      <c r="A16" s="70" t="s">
        <v>1338</v>
      </c>
      <c r="B16" s="71" t="s">
        <v>1316</v>
      </c>
      <c r="C16" s="71" t="s">
        <v>954</v>
      </c>
      <c r="D16" s="72" t="s">
        <v>1302</v>
      </c>
      <c r="E16" s="72" t="s">
        <v>1302</v>
      </c>
      <c r="F16" s="72">
        <v>1</v>
      </c>
    </row>
    <row r="17" spans="1:6" x14ac:dyDescent="0.2">
      <c r="A17" s="70" t="s">
        <v>1338</v>
      </c>
      <c r="B17" s="71" t="s">
        <v>1317</v>
      </c>
      <c r="C17" s="71" t="s">
        <v>1314</v>
      </c>
      <c r="D17" s="72" t="s">
        <v>629</v>
      </c>
      <c r="E17" s="72" t="s">
        <v>1305</v>
      </c>
      <c r="F17" s="72">
        <v>1</v>
      </c>
    </row>
    <row r="18" spans="1:6" x14ac:dyDescent="0.2">
      <c r="A18" s="70" t="s">
        <v>1338</v>
      </c>
      <c r="B18" s="71" t="s">
        <v>1309</v>
      </c>
      <c r="C18" s="71" t="s">
        <v>1310</v>
      </c>
      <c r="D18" s="72" t="s">
        <v>629</v>
      </c>
      <c r="E18" s="72" t="s">
        <v>1305</v>
      </c>
      <c r="F18" s="72">
        <v>1</v>
      </c>
    </row>
    <row r="19" spans="1:6" x14ac:dyDescent="0.2">
      <c r="A19" s="70" t="s">
        <v>1339</v>
      </c>
      <c r="B19" s="71" t="s">
        <v>1298</v>
      </c>
      <c r="C19" s="71" t="s">
        <v>954</v>
      </c>
      <c r="D19" s="72" t="s">
        <v>629</v>
      </c>
      <c r="E19" s="72" t="s">
        <v>1299</v>
      </c>
      <c r="F19" s="72">
        <v>1</v>
      </c>
    </row>
    <row r="20" spans="1:6" x14ac:dyDescent="0.2">
      <c r="A20" s="70" t="s">
        <v>1339</v>
      </c>
      <c r="B20" s="71" t="s">
        <v>1318</v>
      </c>
      <c r="C20" s="71" t="s">
        <v>1307</v>
      </c>
      <c r="D20" s="72" t="s">
        <v>735</v>
      </c>
      <c r="E20" s="72" t="s">
        <v>1308</v>
      </c>
      <c r="F20" s="72">
        <v>2</v>
      </c>
    </row>
    <row r="21" spans="1:6" x14ac:dyDescent="0.2">
      <c r="A21" s="70" t="s">
        <v>1339</v>
      </c>
      <c r="B21" s="71" t="s">
        <v>1319</v>
      </c>
      <c r="C21" s="71" t="s">
        <v>1314</v>
      </c>
      <c r="D21" s="72" t="s">
        <v>629</v>
      </c>
      <c r="E21" s="72" t="s">
        <v>1299</v>
      </c>
      <c r="F21" s="72">
        <v>3</v>
      </c>
    </row>
    <row r="22" spans="1:6" x14ac:dyDescent="0.2">
      <c r="A22" s="70" t="s">
        <v>1339</v>
      </c>
      <c r="B22" s="71" t="s">
        <v>1316</v>
      </c>
      <c r="C22" s="71" t="s">
        <v>954</v>
      </c>
      <c r="D22" s="72" t="s">
        <v>1302</v>
      </c>
      <c r="E22" s="72" t="s">
        <v>1302</v>
      </c>
      <c r="F22" s="72">
        <v>1</v>
      </c>
    </row>
    <row r="23" spans="1:6" x14ac:dyDescent="0.2">
      <c r="A23" s="70" t="s">
        <v>1339</v>
      </c>
      <c r="B23" s="71" t="s">
        <v>1316</v>
      </c>
      <c r="C23" s="71" t="s">
        <v>954</v>
      </c>
      <c r="D23" s="72" t="s">
        <v>1302</v>
      </c>
      <c r="E23" s="72" t="s">
        <v>1302</v>
      </c>
      <c r="F23" s="72">
        <v>1</v>
      </c>
    </row>
    <row r="24" spans="1:6" x14ac:dyDescent="0.2">
      <c r="A24" s="70" t="s">
        <v>1320</v>
      </c>
      <c r="B24" s="71" t="s">
        <v>1313</v>
      </c>
      <c r="C24" s="71" t="s">
        <v>1314</v>
      </c>
      <c r="D24" s="72" t="s">
        <v>735</v>
      </c>
      <c r="E24" s="72" t="s">
        <v>1308</v>
      </c>
      <c r="F24" s="72">
        <v>1</v>
      </c>
    </row>
    <row r="25" spans="1:6" x14ac:dyDescent="0.2">
      <c r="A25" s="70" t="s">
        <v>1320</v>
      </c>
      <c r="B25" s="71" t="s">
        <v>1321</v>
      </c>
      <c r="C25" s="71" t="s">
        <v>1314</v>
      </c>
      <c r="D25" s="72" t="s">
        <v>629</v>
      </c>
      <c r="E25" s="72" t="s">
        <v>1308</v>
      </c>
      <c r="F25" s="72">
        <v>1</v>
      </c>
    </row>
    <row r="26" spans="1:6" x14ac:dyDescent="0.2">
      <c r="A26" s="70" t="s">
        <v>1340</v>
      </c>
      <c r="B26" s="71" t="s">
        <v>1304</v>
      </c>
      <c r="C26" s="71" t="s">
        <v>945</v>
      </c>
      <c r="D26" s="72" t="s">
        <v>735</v>
      </c>
      <c r="E26" s="72" t="s">
        <v>1305</v>
      </c>
      <c r="F26" s="72">
        <v>1</v>
      </c>
    </row>
    <row r="27" spans="1:6" x14ac:dyDescent="0.2">
      <c r="A27" s="70" t="s">
        <v>1340</v>
      </c>
      <c r="B27" s="71" t="s">
        <v>1318</v>
      </c>
      <c r="C27" s="71" t="s">
        <v>1307</v>
      </c>
      <c r="D27" s="72" t="s">
        <v>629</v>
      </c>
      <c r="E27" s="72" t="s">
        <v>1308</v>
      </c>
      <c r="F27" s="72">
        <v>1</v>
      </c>
    </row>
    <row r="28" spans="1:6" x14ac:dyDescent="0.2">
      <c r="A28" s="70" t="s">
        <v>1340</v>
      </c>
      <c r="B28" s="71" t="s">
        <v>1322</v>
      </c>
      <c r="C28" s="71" t="s">
        <v>1314</v>
      </c>
      <c r="D28" s="72" t="s">
        <v>629</v>
      </c>
      <c r="E28" s="72" t="s">
        <v>1299</v>
      </c>
      <c r="F28" s="72">
        <v>1</v>
      </c>
    </row>
    <row r="29" spans="1:6" x14ac:dyDescent="0.2">
      <c r="A29" s="71" t="s">
        <v>1341</v>
      </c>
      <c r="B29" s="71" t="s">
        <v>1323</v>
      </c>
      <c r="C29" s="71" t="s">
        <v>1310</v>
      </c>
      <c r="D29" s="72" t="s">
        <v>1302</v>
      </c>
      <c r="E29" s="72" t="s">
        <v>1302</v>
      </c>
      <c r="F29" s="72">
        <v>1</v>
      </c>
    </row>
    <row r="30" spans="1:6" x14ac:dyDescent="0.2">
      <c r="A30" s="70" t="s">
        <v>1341</v>
      </c>
      <c r="B30" s="71" t="s">
        <v>1321</v>
      </c>
      <c r="C30" s="71" t="s">
        <v>1314</v>
      </c>
      <c r="D30" s="72" t="s">
        <v>797</v>
      </c>
      <c r="E30" s="72" t="s">
        <v>1324</v>
      </c>
      <c r="F30" s="72">
        <v>1</v>
      </c>
    </row>
    <row r="31" spans="1:6" x14ac:dyDescent="0.2">
      <c r="A31" s="70" t="s">
        <v>1342</v>
      </c>
      <c r="B31" s="71" t="s">
        <v>1317</v>
      </c>
      <c r="C31" s="71" t="s">
        <v>1314</v>
      </c>
      <c r="D31" s="72" t="s">
        <v>629</v>
      </c>
      <c r="E31" s="72" t="s">
        <v>1305</v>
      </c>
      <c r="F31" s="72">
        <v>1</v>
      </c>
    </row>
    <row r="32" spans="1:6" s="88" customFormat="1" x14ac:dyDescent="0.2">
      <c r="A32" s="91" t="s">
        <v>1343</v>
      </c>
      <c r="B32" s="92" t="s">
        <v>1319</v>
      </c>
      <c r="C32" s="92" t="s">
        <v>1314</v>
      </c>
      <c r="D32" s="93" t="s">
        <v>647</v>
      </c>
      <c r="E32" s="93" t="s">
        <v>1308</v>
      </c>
      <c r="F32" s="93">
        <v>1</v>
      </c>
    </row>
    <row r="33" spans="1:6" x14ac:dyDescent="0.2">
      <c r="A33" s="70" t="s">
        <v>246</v>
      </c>
      <c r="B33" s="71" t="s">
        <v>1319</v>
      </c>
      <c r="C33" s="71" t="s">
        <v>1314</v>
      </c>
      <c r="D33" s="72" t="s">
        <v>647</v>
      </c>
      <c r="E33" s="72" t="s">
        <v>1305</v>
      </c>
      <c r="F33" s="72">
        <v>1</v>
      </c>
    </row>
    <row r="34" spans="1:6" x14ac:dyDescent="0.2">
      <c r="A34" s="70" t="s">
        <v>1344</v>
      </c>
      <c r="B34" s="71" t="s">
        <v>1319</v>
      </c>
      <c r="C34" s="71" t="s">
        <v>1314</v>
      </c>
      <c r="D34" s="72" t="s">
        <v>647</v>
      </c>
      <c r="E34" s="72" t="s">
        <v>1305</v>
      </c>
      <c r="F34" s="72">
        <v>1</v>
      </c>
    </row>
    <row r="35" spans="1:6" s="88" customFormat="1" x14ac:dyDescent="0.2">
      <c r="A35" s="91" t="s">
        <v>1358</v>
      </c>
      <c r="B35" s="92" t="s">
        <v>1325</v>
      </c>
      <c r="C35" s="92" t="s">
        <v>1314</v>
      </c>
      <c r="D35" s="93" t="s">
        <v>735</v>
      </c>
      <c r="E35" s="93" t="s">
        <v>1305</v>
      </c>
      <c r="F35" s="93">
        <v>1</v>
      </c>
    </row>
    <row r="36" spans="1:6" x14ac:dyDescent="0.2">
      <c r="A36" s="70" t="s">
        <v>1345</v>
      </c>
      <c r="B36" s="71" t="s">
        <v>1321</v>
      </c>
      <c r="C36" s="71" t="s">
        <v>1314</v>
      </c>
      <c r="D36" s="72" t="s">
        <v>629</v>
      </c>
      <c r="E36" s="72" t="s">
        <v>1326</v>
      </c>
      <c r="F36" s="72">
        <v>1</v>
      </c>
    </row>
    <row r="37" spans="1:6" x14ac:dyDescent="0.2">
      <c r="A37" s="70" t="s">
        <v>1345</v>
      </c>
      <c r="B37" s="71" t="s">
        <v>1327</v>
      </c>
      <c r="C37" s="71" t="s">
        <v>1310</v>
      </c>
      <c r="D37" s="72" t="s">
        <v>1302</v>
      </c>
      <c r="E37" s="72" t="s">
        <v>1302</v>
      </c>
      <c r="F37" s="72">
        <v>1</v>
      </c>
    </row>
    <row r="38" spans="1:6" x14ac:dyDescent="0.2">
      <c r="A38" s="70" t="s">
        <v>1346</v>
      </c>
      <c r="B38" s="71" t="s">
        <v>1319</v>
      </c>
      <c r="C38" s="71" t="s">
        <v>1314</v>
      </c>
      <c r="D38" s="72" t="s">
        <v>647</v>
      </c>
      <c r="E38" s="72" t="s">
        <v>1308</v>
      </c>
      <c r="F38" s="72">
        <v>1</v>
      </c>
    </row>
    <row r="39" spans="1:6" x14ac:dyDescent="0.2">
      <c r="A39" s="70" t="s">
        <v>1347</v>
      </c>
      <c r="B39" s="71" t="s">
        <v>1319</v>
      </c>
      <c r="C39" s="71" t="s">
        <v>1314</v>
      </c>
      <c r="D39" s="72" t="s">
        <v>647</v>
      </c>
      <c r="E39" s="72" t="s">
        <v>1305</v>
      </c>
      <c r="F39" s="72">
        <v>1</v>
      </c>
    </row>
    <row r="40" spans="1:6" x14ac:dyDescent="0.2">
      <c r="A40" s="70" t="s">
        <v>1348</v>
      </c>
      <c r="B40" s="71" t="s">
        <v>1319</v>
      </c>
      <c r="C40" s="71" t="s">
        <v>1314</v>
      </c>
      <c r="D40" s="72" t="s">
        <v>647</v>
      </c>
      <c r="E40" s="72" t="s">
        <v>1308</v>
      </c>
      <c r="F40" s="72">
        <v>1</v>
      </c>
    </row>
    <row r="41" spans="1:6" s="88" customFormat="1" x14ac:dyDescent="0.2">
      <c r="A41" s="91" t="s">
        <v>1359</v>
      </c>
      <c r="B41" s="92" t="s">
        <v>1313</v>
      </c>
      <c r="C41" s="92" t="s">
        <v>1314</v>
      </c>
      <c r="D41" s="93" t="s">
        <v>629</v>
      </c>
      <c r="E41" s="93" t="s">
        <v>1328</v>
      </c>
      <c r="F41" s="93">
        <v>1</v>
      </c>
    </row>
    <row r="42" spans="1:6" s="88" customFormat="1" x14ac:dyDescent="0.2">
      <c r="A42" s="91" t="s">
        <v>1349</v>
      </c>
      <c r="B42" s="92" t="s">
        <v>1321</v>
      </c>
      <c r="C42" s="92" t="s">
        <v>1314</v>
      </c>
      <c r="D42" s="93" t="s">
        <v>629</v>
      </c>
      <c r="E42" s="93" t="s">
        <v>1305</v>
      </c>
      <c r="F42" s="93">
        <v>1</v>
      </c>
    </row>
    <row r="43" spans="1:6" x14ac:dyDescent="0.2">
      <c r="A43" s="70" t="s">
        <v>1350</v>
      </c>
      <c r="B43" s="71" t="s">
        <v>1319</v>
      </c>
      <c r="C43" s="71" t="s">
        <v>1314</v>
      </c>
      <c r="D43" s="72" t="s">
        <v>647</v>
      </c>
      <c r="E43" s="72" t="s">
        <v>1308</v>
      </c>
      <c r="F43" s="72">
        <v>1</v>
      </c>
    </row>
    <row r="44" spans="1:6" x14ac:dyDescent="0.2">
      <c r="A44" s="70" t="s">
        <v>1329</v>
      </c>
      <c r="B44" s="71" t="s">
        <v>1317</v>
      </c>
      <c r="C44" s="71" t="s">
        <v>1314</v>
      </c>
      <c r="D44" s="72" t="s">
        <v>629</v>
      </c>
      <c r="E44" s="72" t="s">
        <v>1308</v>
      </c>
      <c r="F44" s="72">
        <v>1</v>
      </c>
    </row>
    <row r="45" spans="1:6" x14ac:dyDescent="0.2">
      <c r="A45" s="70" t="s">
        <v>1329</v>
      </c>
      <c r="B45" s="71" t="s">
        <v>1309</v>
      </c>
      <c r="C45" s="71" t="s">
        <v>1310</v>
      </c>
      <c r="D45" s="72" t="s">
        <v>629</v>
      </c>
      <c r="E45" s="72" t="s">
        <v>1328</v>
      </c>
      <c r="F45" s="72">
        <v>1</v>
      </c>
    </row>
    <row r="46" spans="1:6" x14ac:dyDescent="0.2">
      <c r="A46" s="70" t="s">
        <v>1351</v>
      </c>
      <c r="B46" s="71" t="s">
        <v>1319</v>
      </c>
      <c r="C46" s="71" t="s">
        <v>1314</v>
      </c>
      <c r="D46" s="72" t="s">
        <v>647</v>
      </c>
      <c r="E46" s="72" t="s">
        <v>1326</v>
      </c>
      <c r="F46" s="72">
        <v>1</v>
      </c>
    </row>
    <row r="47" spans="1:6" x14ac:dyDescent="0.2">
      <c r="A47" s="70" t="s">
        <v>1352</v>
      </c>
      <c r="B47" s="71" t="s">
        <v>1321</v>
      </c>
      <c r="C47" s="71" t="s">
        <v>1314</v>
      </c>
      <c r="D47" s="72" t="s">
        <v>629</v>
      </c>
      <c r="E47" s="72" t="s">
        <v>1326</v>
      </c>
      <c r="F47" s="72">
        <v>2</v>
      </c>
    </row>
    <row r="48" spans="1:6" x14ac:dyDescent="0.2">
      <c r="A48" s="70" t="s">
        <v>1352</v>
      </c>
      <c r="B48" s="71" t="s">
        <v>1327</v>
      </c>
      <c r="C48" s="71" t="s">
        <v>1310</v>
      </c>
      <c r="D48" s="72" t="s">
        <v>1302</v>
      </c>
      <c r="E48" s="72" t="s">
        <v>1302</v>
      </c>
      <c r="F48" s="72">
        <v>1</v>
      </c>
    </row>
    <row r="49" spans="1:6" x14ac:dyDescent="0.2">
      <c r="A49" s="70" t="s">
        <v>1353</v>
      </c>
      <c r="B49" s="71" t="s">
        <v>1321</v>
      </c>
      <c r="C49" s="71" t="s">
        <v>1314</v>
      </c>
      <c r="D49" s="72" t="s">
        <v>629</v>
      </c>
      <c r="E49" s="72" t="s">
        <v>1328</v>
      </c>
      <c r="F49" s="72">
        <v>1</v>
      </c>
    </row>
    <row r="50" spans="1:6" x14ac:dyDescent="0.2">
      <c r="A50" s="70" t="s">
        <v>1354</v>
      </c>
      <c r="B50" s="71" t="s">
        <v>1321</v>
      </c>
      <c r="C50" s="71" t="s">
        <v>1314</v>
      </c>
      <c r="D50" s="72" t="s">
        <v>629</v>
      </c>
      <c r="E50" s="72" t="s">
        <v>1308</v>
      </c>
      <c r="F50" s="72">
        <v>1</v>
      </c>
    </row>
    <row r="51" spans="1:6" x14ac:dyDescent="0.2">
      <c r="A51" s="70" t="s">
        <v>1355</v>
      </c>
      <c r="B51" s="71" t="s">
        <v>1319</v>
      </c>
      <c r="C51" s="71" t="s">
        <v>1314</v>
      </c>
      <c r="D51" s="72" t="s">
        <v>647</v>
      </c>
      <c r="E51" s="72" t="s">
        <v>1299</v>
      </c>
      <c r="F51" s="72">
        <v>1</v>
      </c>
    </row>
    <row r="52" spans="1:6" x14ac:dyDescent="0.2">
      <c r="A52" s="70" t="s">
        <v>1356</v>
      </c>
      <c r="B52" s="71" t="s">
        <v>1319</v>
      </c>
      <c r="C52" s="71" t="s">
        <v>1314</v>
      </c>
      <c r="D52" s="72" t="s">
        <v>647</v>
      </c>
      <c r="E52" s="72" t="s">
        <v>1299</v>
      </c>
      <c r="F52" s="72">
        <v>1</v>
      </c>
    </row>
    <row r="53" spans="1:6" x14ac:dyDescent="0.2">
      <c r="A53" s="70" t="s">
        <v>1357</v>
      </c>
      <c r="B53" s="71" t="s">
        <v>1319</v>
      </c>
      <c r="C53" s="71" t="s">
        <v>1314</v>
      </c>
      <c r="D53" s="72" t="s">
        <v>647</v>
      </c>
      <c r="E53" s="72" t="s">
        <v>1328</v>
      </c>
      <c r="F53" s="72">
        <v>1</v>
      </c>
    </row>
    <row r="54" spans="1:6" x14ac:dyDescent="0.2">
      <c r="A54" s="70" t="s">
        <v>1361</v>
      </c>
      <c r="B54" s="71" t="s">
        <v>1319</v>
      </c>
      <c r="C54" s="71" t="s">
        <v>1314</v>
      </c>
      <c r="D54" s="72"/>
      <c r="E54" s="72" t="s">
        <v>1364</v>
      </c>
      <c r="F54" s="72">
        <v>1</v>
      </c>
    </row>
    <row r="55" spans="1:6" x14ac:dyDescent="0.2">
      <c r="A55" s="70" t="s">
        <v>1361</v>
      </c>
      <c r="B55" s="71" t="s">
        <v>1365</v>
      </c>
      <c r="C55" s="71" t="s">
        <v>1314</v>
      </c>
      <c r="D55" s="72"/>
      <c r="E55" s="72" t="s">
        <v>1364</v>
      </c>
      <c r="F55" s="72">
        <v>1</v>
      </c>
    </row>
    <row r="56" spans="1:6" x14ac:dyDescent="0.2">
      <c r="A56" s="70" t="s">
        <v>1362</v>
      </c>
      <c r="B56" s="71" t="s">
        <v>1319</v>
      </c>
      <c r="C56" s="71" t="s">
        <v>1314</v>
      </c>
      <c r="D56" s="72"/>
      <c r="E56" s="72" t="s">
        <v>1364</v>
      </c>
      <c r="F56" s="72">
        <v>1</v>
      </c>
    </row>
    <row r="57" spans="1:6" x14ac:dyDescent="0.2">
      <c r="A57" s="70" t="s">
        <v>1363</v>
      </c>
      <c r="B57" s="71" t="s">
        <v>1319</v>
      </c>
      <c r="C57" s="71" t="s">
        <v>1314</v>
      </c>
      <c r="D57" s="72"/>
      <c r="E57" s="72" t="s">
        <v>1364</v>
      </c>
      <c r="F57" s="72">
        <v>1</v>
      </c>
    </row>
  </sheetData>
  <phoneticPr fontId="3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0"/>
  <sheetViews>
    <sheetView showGridLines="0" zoomScaleNormal="100" workbookViewId="0">
      <pane ySplit="9" topLeftCell="A16" activePane="bottomLeft" state="frozen"/>
      <selection sqref="A1:P2"/>
      <selection pane="bottomLeft" activeCell="A5" sqref="A5"/>
    </sheetView>
  </sheetViews>
  <sheetFormatPr defaultColWidth="9.140625" defaultRowHeight="12.75" x14ac:dyDescent="0.2"/>
  <cols>
    <col min="1" max="1" width="12.5703125" style="28" bestFit="1" customWidth="1"/>
    <col min="2" max="2" width="7.5703125" style="28" bestFit="1" customWidth="1"/>
    <col min="3" max="3" width="5.7109375" style="28" bestFit="1" customWidth="1"/>
    <col min="4" max="4" width="8.28515625" style="28" bestFit="1" customWidth="1"/>
    <col min="5" max="5" width="13.28515625" style="28" bestFit="1" customWidth="1"/>
    <col min="6" max="6" width="11.42578125" style="28" customWidth="1"/>
    <col min="7" max="8" width="9.140625" style="28"/>
    <col min="9" max="9" width="14" style="28" bestFit="1" customWidth="1"/>
    <col min="10" max="10" width="11.42578125" style="28" bestFit="1" customWidth="1"/>
    <col min="11" max="16384" width="9.140625" style="28"/>
  </cols>
  <sheetData>
    <row r="1" spans="1:17" x14ac:dyDescent="0.2">
      <c r="N1"/>
      <c r="O1"/>
      <c r="P1"/>
      <c r="Q1"/>
    </row>
    <row r="2" spans="1:17" x14ac:dyDescent="0.2">
      <c r="A2" s="98" t="s">
        <v>1284</v>
      </c>
      <c r="B2" s="99"/>
      <c r="C2" s="99"/>
      <c r="D2" s="99"/>
      <c r="E2" s="99"/>
      <c r="F2" s="99"/>
      <c r="G2" s="99"/>
      <c r="H2" s="99"/>
      <c r="I2" s="99"/>
      <c r="N2"/>
      <c r="O2"/>
      <c r="P2"/>
      <c r="Q2"/>
    </row>
    <row r="3" spans="1:17" x14ac:dyDescent="0.2">
      <c r="A3" s="99"/>
      <c r="B3" s="99"/>
      <c r="C3" s="99"/>
      <c r="D3" s="99"/>
      <c r="E3" s="99"/>
      <c r="F3" s="99"/>
      <c r="G3" s="99"/>
      <c r="H3" s="99"/>
      <c r="I3" s="99"/>
      <c r="N3"/>
      <c r="O3"/>
      <c r="P3"/>
      <c r="Q3"/>
    </row>
    <row r="4" spans="1:17" x14ac:dyDescent="0.2">
      <c r="A4"/>
      <c r="B4"/>
      <c r="C4" s="10"/>
      <c r="D4" s="10"/>
      <c r="E4" s="10"/>
      <c r="F4" s="10"/>
      <c r="G4" s="10"/>
      <c r="H4" s="10"/>
      <c r="I4" s="10"/>
      <c r="N4"/>
      <c r="O4"/>
      <c r="P4"/>
      <c r="Q4"/>
    </row>
    <row r="5" spans="1:17" ht="12.75" customHeight="1" x14ac:dyDescent="0.25">
      <c r="A5" s="20" t="s">
        <v>6</v>
      </c>
      <c r="B5" t="s">
        <v>1276</v>
      </c>
      <c r="C5" s="7"/>
      <c r="D5" s="7"/>
      <c r="E5" s="7"/>
      <c r="F5" s="8"/>
      <c r="G5" s="8"/>
      <c r="H5" s="8"/>
      <c r="I5" s="8"/>
      <c r="N5"/>
      <c r="O5"/>
      <c r="P5"/>
      <c r="Q5"/>
    </row>
    <row r="6" spans="1:17" ht="12.75" customHeight="1" x14ac:dyDescent="0.25">
      <c r="A6" s="20" t="s">
        <v>7</v>
      </c>
      <c r="B6" t="s">
        <v>1276</v>
      </c>
      <c r="C6" s="7"/>
      <c r="D6" s="7"/>
      <c r="E6" s="7"/>
      <c r="F6" s="8"/>
      <c r="G6" s="8"/>
      <c r="H6" s="8"/>
      <c r="I6" s="8"/>
      <c r="N6"/>
      <c r="O6"/>
      <c r="P6"/>
      <c r="Q6"/>
    </row>
    <row r="7" spans="1:17" x14ac:dyDescent="0.2">
      <c r="A7" s="20" t="s">
        <v>9</v>
      </c>
      <c r="B7" t="s">
        <v>1276</v>
      </c>
    </row>
    <row r="8" spans="1:17" x14ac:dyDescent="0.2">
      <c r="A8" s="20" t="s">
        <v>5</v>
      </c>
      <c r="B8" t="s">
        <v>1276</v>
      </c>
    </row>
    <row r="9" spans="1:17" x14ac:dyDescent="0.2">
      <c r="A9" s="20" t="s">
        <v>44</v>
      </c>
      <c r="B9" t="s">
        <v>1276</v>
      </c>
    </row>
    <row r="11" spans="1:17" ht="15.75" x14ac:dyDescent="0.25">
      <c r="A11" t="s">
        <v>47</v>
      </c>
      <c r="B11" s="20" t="s">
        <v>43</v>
      </c>
      <c r="C11"/>
      <c r="D11"/>
      <c r="E11"/>
      <c r="F11"/>
      <c r="G11"/>
      <c r="I11"/>
      <c r="J11"/>
      <c r="K11" s="7"/>
    </row>
    <row r="12" spans="1:17" x14ac:dyDescent="0.2">
      <c r="A12" s="20" t="s">
        <v>41</v>
      </c>
      <c r="B12">
        <v>2020</v>
      </c>
      <c r="C12">
        <v>2021</v>
      </c>
      <c r="D12"/>
      <c r="E12"/>
      <c r="F12"/>
      <c r="G12"/>
    </row>
    <row r="13" spans="1:17" x14ac:dyDescent="0.2">
      <c r="A13" t="s">
        <v>883</v>
      </c>
      <c r="B13" s="29"/>
      <c r="C13" s="29">
        <v>0</v>
      </c>
      <c r="D13"/>
      <c r="E13"/>
      <c r="F13"/>
      <c r="G13"/>
      <c r="M13" s="30"/>
    </row>
    <row r="14" spans="1:17" x14ac:dyDescent="0.2">
      <c r="A14" t="s">
        <v>888</v>
      </c>
      <c r="B14" s="29"/>
      <c r="C14" s="29">
        <v>0</v>
      </c>
      <c r="D14"/>
      <c r="E14"/>
      <c r="F14"/>
      <c r="G14"/>
    </row>
    <row r="15" spans="1:17" x14ac:dyDescent="0.2">
      <c r="A15" t="s">
        <v>893</v>
      </c>
      <c r="B15" s="29"/>
      <c r="C15" s="29">
        <v>0</v>
      </c>
      <c r="D15"/>
      <c r="E15"/>
      <c r="F15"/>
      <c r="G15"/>
    </row>
    <row r="16" spans="1:17" x14ac:dyDescent="0.2">
      <c r="A16" t="s">
        <v>897</v>
      </c>
      <c r="B16" s="29"/>
      <c r="C16" s="29">
        <v>0</v>
      </c>
      <c r="D16"/>
      <c r="E16"/>
      <c r="F16"/>
      <c r="G16"/>
    </row>
    <row r="17" spans="1:11" x14ac:dyDescent="0.2">
      <c r="A17" t="s">
        <v>901</v>
      </c>
      <c r="B17" s="29"/>
      <c r="C17" s="29">
        <v>0</v>
      </c>
      <c r="D17"/>
      <c r="E17"/>
      <c r="F17"/>
      <c r="G17"/>
    </row>
    <row r="18" spans="1:11" x14ac:dyDescent="0.2">
      <c r="A18" t="s">
        <v>905</v>
      </c>
      <c r="B18" s="29"/>
      <c r="C18" s="29">
        <v>0</v>
      </c>
      <c r="D18"/>
      <c r="E18"/>
      <c r="F18"/>
      <c r="G18"/>
    </row>
    <row r="19" spans="1:11" x14ac:dyDescent="0.2">
      <c r="A19" t="s">
        <v>909</v>
      </c>
      <c r="B19" s="29"/>
      <c r="C19" s="29">
        <v>0</v>
      </c>
      <c r="D19"/>
      <c r="E19"/>
      <c r="F19"/>
      <c r="G19"/>
    </row>
    <row r="20" spans="1:11" x14ac:dyDescent="0.2">
      <c r="A20" t="s">
        <v>913</v>
      </c>
      <c r="B20" s="29"/>
      <c r="C20" s="29">
        <v>0</v>
      </c>
      <c r="D20"/>
      <c r="E20"/>
      <c r="F20"/>
      <c r="G20"/>
    </row>
    <row r="21" spans="1:11" x14ac:dyDescent="0.2">
      <c r="A21" t="s">
        <v>917</v>
      </c>
      <c r="B21" s="29"/>
      <c r="C21" s="29">
        <v>39</v>
      </c>
      <c r="D21"/>
      <c r="E21"/>
      <c r="F21"/>
      <c r="G21"/>
    </row>
    <row r="22" spans="1:11" x14ac:dyDescent="0.2">
      <c r="A22" t="s">
        <v>921</v>
      </c>
      <c r="B22" s="29"/>
      <c r="C22" s="29">
        <v>0</v>
      </c>
      <c r="D22"/>
      <c r="E22"/>
      <c r="F22"/>
      <c r="G22"/>
    </row>
    <row r="23" spans="1:11" x14ac:dyDescent="0.2">
      <c r="A23" t="s">
        <v>926</v>
      </c>
      <c r="B23" s="29">
        <v>0</v>
      </c>
      <c r="C23" s="29">
        <v>0</v>
      </c>
      <c r="D23"/>
      <c r="E23"/>
      <c r="F23"/>
      <c r="G23"/>
    </row>
    <row r="24" spans="1:11" x14ac:dyDescent="0.2">
      <c r="A24" t="s">
        <v>930</v>
      </c>
      <c r="B24" s="29">
        <v>0</v>
      </c>
      <c r="C24" s="29">
        <v>0</v>
      </c>
      <c r="D24"/>
      <c r="E24"/>
      <c r="F24"/>
      <c r="G24"/>
    </row>
    <row r="25" spans="1:11" x14ac:dyDescent="0.2">
      <c r="A25" t="s">
        <v>875</v>
      </c>
      <c r="B25" s="29">
        <v>0</v>
      </c>
      <c r="C25" s="29">
        <v>39</v>
      </c>
      <c r="D25"/>
    </row>
    <row r="26" spans="1:11" x14ac:dyDescent="0.2">
      <c r="A26"/>
      <c r="B26"/>
      <c r="C26"/>
    </row>
    <row r="27" spans="1:11" x14ac:dyDescent="0.2">
      <c r="A27"/>
      <c r="B27"/>
      <c r="K27"/>
    </row>
    <row r="28" spans="1:11" x14ac:dyDescent="0.2">
      <c r="A28"/>
      <c r="B28"/>
      <c r="K28"/>
    </row>
    <row r="29" spans="1:11" x14ac:dyDescent="0.2">
      <c r="A29"/>
      <c r="B29"/>
      <c r="K29"/>
    </row>
    <row r="30" spans="1:11" x14ac:dyDescent="0.2">
      <c r="A30"/>
      <c r="B30"/>
      <c r="K30"/>
    </row>
  </sheetData>
  <mergeCells count="1">
    <mergeCell ref="A2:I3"/>
  </mergeCells>
  <pageMargins left="0.75" right="0.75" top="1" bottom="1" header="0.5" footer="0.5"/>
  <pageSetup paperSize="9" scale="78" orientation="landscape" verticalDpi="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32"/>
  <sheetViews>
    <sheetView showGridLines="0" zoomScaleNormal="100" workbookViewId="0">
      <pane ySplit="11" topLeftCell="A12" activePane="bottomLeft" state="frozen"/>
      <selection sqref="A1:P2"/>
      <selection pane="bottomLeft" activeCell="A5" sqref="A5"/>
    </sheetView>
  </sheetViews>
  <sheetFormatPr defaultColWidth="9.140625" defaultRowHeight="12.75" x14ac:dyDescent="0.2"/>
  <cols>
    <col min="1" max="1" width="17.42578125" style="28" bestFit="1" customWidth="1"/>
    <col min="2" max="2" width="12.5703125" style="28" bestFit="1" customWidth="1"/>
    <col min="3" max="3" width="11.42578125" style="28" bestFit="1" customWidth="1"/>
    <col min="4" max="4" width="10.140625" style="28" customWidth="1"/>
    <col min="5" max="5" width="14" style="28" customWidth="1"/>
    <col min="6" max="6" width="11.42578125" style="28" customWidth="1"/>
    <col min="7" max="8" width="9.140625" style="28"/>
    <col min="9" max="9" width="17.42578125" style="28" bestFit="1" customWidth="1"/>
    <col min="10" max="10" width="12.5703125" style="28" bestFit="1" customWidth="1"/>
    <col min="11" max="16384" width="9.140625" style="28"/>
  </cols>
  <sheetData>
    <row r="1" spans="1:14" x14ac:dyDescent="0.2">
      <c r="K1"/>
      <c r="L1"/>
      <c r="M1"/>
      <c r="N1"/>
    </row>
    <row r="2" spans="1:14" ht="12.75" customHeight="1" x14ac:dyDescent="0.2">
      <c r="A2" s="98" t="s">
        <v>1285</v>
      </c>
      <c r="B2" s="99"/>
      <c r="C2" s="99"/>
      <c r="D2" s="99"/>
      <c r="E2" s="99"/>
      <c r="F2" s="99"/>
      <c r="G2" s="99"/>
      <c r="H2" s="99"/>
      <c r="I2" s="99"/>
      <c r="K2"/>
      <c r="L2"/>
      <c r="M2"/>
      <c r="N2"/>
    </row>
    <row r="3" spans="1:14" ht="12.75" customHeight="1" x14ac:dyDescent="0.2">
      <c r="A3" s="99"/>
      <c r="B3" s="99"/>
      <c r="C3" s="99"/>
      <c r="D3" s="99"/>
      <c r="E3" s="99"/>
      <c r="F3" s="99"/>
      <c r="G3" s="99"/>
      <c r="H3" s="99"/>
      <c r="I3" s="99"/>
      <c r="K3"/>
      <c r="L3"/>
      <c r="M3"/>
      <c r="N3"/>
    </row>
    <row r="4" spans="1:14" x14ac:dyDescent="0.2">
      <c r="A4" s="10"/>
      <c r="B4" s="10"/>
      <c r="C4" s="10"/>
      <c r="D4" s="10"/>
      <c r="E4" s="10"/>
      <c r="F4" s="10"/>
      <c r="G4" s="10"/>
      <c r="H4" s="10"/>
      <c r="I4" s="10"/>
      <c r="K4"/>
      <c r="L4"/>
      <c r="M4"/>
      <c r="N4"/>
    </row>
    <row r="5" spans="1:14" x14ac:dyDescent="0.2">
      <c r="A5" s="20" t="s">
        <v>6</v>
      </c>
      <c r="B5" t="s">
        <v>1276</v>
      </c>
      <c r="C5" s="10"/>
      <c r="D5" s="10"/>
      <c r="E5" s="10"/>
      <c r="F5" s="10"/>
      <c r="G5" s="10"/>
      <c r="H5" s="10"/>
      <c r="I5" s="10"/>
      <c r="K5"/>
      <c r="L5"/>
      <c r="M5"/>
      <c r="N5"/>
    </row>
    <row r="6" spans="1:14" x14ac:dyDescent="0.2">
      <c r="A6" s="20" t="s">
        <v>9</v>
      </c>
      <c r="B6" t="s">
        <v>1276</v>
      </c>
      <c r="C6" s="10"/>
      <c r="D6" s="10"/>
      <c r="E6" s="10"/>
      <c r="F6" s="10"/>
      <c r="G6" s="10"/>
      <c r="H6" s="10"/>
      <c r="I6" s="10"/>
      <c r="K6"/>
      <c r="L6"/>
      <c r="M6"/>
      <c r="N6"/>
    </row>
    <row r="7" spans="1:14" ht="12.75" customHeight="1" x14ac:dyDescent="0.25">
      <c r="A7" s="20" t="s">
        <v>7</v>
      </c>
      <c r="B7" t="s">
        <v>1276</v>
      </c>
      <c r="C7" s="7"/>
      <c r="D7" s="7"/>
      <c r="E7" s="7"/>
      <c r="F7" s="8"/>
      <c r="G7" s="8"/>
      <c r="H7" s="8"/>
      <c r="I7" s="8"/>
      <c r="K7"/>
      <c r="L7"/>
      <c r="M7"/>
      <c r="N7"/>
    </row>
    <row r="8" spans="1:14" ht="12.75" customHeight="1" x14ac:dyDescent="0.25">
      <c r="A8" s="20" t="s">
        <v>5</v>
      </c>
      <c r="B8" t="s">
        <v>1276</v>
      </c>
      <c r="C8" s="7"/>
      <c r="D8" s="7"/>
      <c r="E8" s="7"/>
      <c r="F8" s="8"/>
      <c r="G8" s="8"/>
      <c r="H8" s="8"/>
      <c r="I8" s="8"/>
      <c r="K8"/>
      <c r="L8"/>
      <c r="M8"/>
      <c r="N8"/>
    </row>
    <row r="9" spans="1:14" x14ac:dyDescent="0.2">
      <c r="A9" s="20" t="s">
        <v>41</v>
      </c>
      <c r="B9" t="s">
        <v>1276</v>
      </c>
    </row>
    <row r="10" spans="1:14" x14ac:dyDescent="0.2">
      <c r="A10" s="20" t="s">
        <v>42</v>
      </c>
      <c r="B10" t="s">
        <v>1276</v>
      </c>
    </row>
    <row r="11" spans="1:14" x14ac:dyDescent="0.2">
      <c r="A11" s="20" t="s">
        <v>43</v>
      </c>
      <c r="B11" t="s">
        <v>1276</v>
      </c>
    </row>
    <row r="13" spans="1:14" x14ac:dyDescent="0.2">
      <c r="A13" s="20" t="s">
        <v>44</v>
      </c>
      <c r="B13" t="s">
        <v>47</v>
      </c>
      <c r="C13" t="s">
        <v>1283</v>
      </c>
      <c r="D13"/>
      <c r="E13"/>
      <c r="F13"/>
      <c r="G13"/>
      <c r="I13"/>
      <c r="J13"/>
    </row>
    <row r="14" spans="1:14" x14ac:dyDescent="0.2">
      <c r="A14" t="s">
        <v>884</v>
      </c>
      <c r="B14" s="29">
        <v>0</v>
      </c>
      <c r="C14" s="31">
        <v>0</v>
      </c>
      <c r="D14"/>
      <c r="E14"/>
      <c r="F14"/>
      <c r="G14"/>
    </row>
    <row r="15" spans="1:14" x14ac:dyDescent="0.2">
      <c r="A15" t="s">
        <v>902</v>
      </c>
      <c r="B15" s="29">
        <v>0</v>
      </c>
      <c r="C15" s="31">
        <v>0</v>
      </c>
      <c r="D15"/>
      <c r="E15"/>
      <c r="F15"/>
      <c r="G15"/>
      <c r="I15" s="20" t="s">
        <v>44</v>
      </c>
      <c r="J15" t="s">
        <v>47</v>
      </c>
      <c r="N15" s="30"/>
    </row>
    <row r="16" spans="1:14" x14ac:dyDescent="0.2">
      <c r="A16" t="s">
        <v>914</v>
      </c>
      <c r="B16" s="29">
        <v>0</v>
      </c>
      <c r="C16" s="31">
        <v>0</v>
      </c>
      <c r="D16"/>
      <c r="E16"/>
      <c r="F16"/>
      <c r="G16"/>
      <c r="I16" t="s">
        <v>962</v>
      </c>
      <c r="J16" s="31">
        <v>0</v>
      </c>
    </row>
    <row r="17" spans="1:15" x14ac:dyDescent="0.2">
      <c r="A17" t="s">
        <v>991</v>
      </c>
      <c r="B17" s="29">
        <v>0</v>
      </c>
      <c r="C17" s="31">
        <v>0</v>
      </c>
      <c r="D17"/>
      <c r="E17"/>
      <c r="F17"/>
      <c r="G17"/>
      <c r="I17" t="s">
        <v>933</v>
      </c>
      <c r="J17" s="31">
        <v>0</v>
      </c>
    </row>
    <row r="18" spans="1:15" x14ac:dyDescent="0.2">
      <c r="A18" t="s">
        <v>881</v>
      </c>
      <c r="B18" s="29">
        <v>0</v>
      </c>
      <c r="C18" s="31">
        <v>0</v>
      </c>
      <c r="D18"/>
      <c r="E18"/>
      <c r="F18"/>
      <c r="G18"/>
      <c r="I18" t="s">
        <v>954</v>
      </c>
      <c r="J18" s="31">
        <v>0</v>
      </c>
    </row>
    <row r="19" spans="1:15" x14ac:dyDescent="0.2">
      <c r="A19" t="s">
        <v>925</v>
      </c>
      <c r="B19" s="29">
        <v>39</v>
      </c>
      <c r="C19" s="31">
        <v>1</v>
      </c>
      <c r="D19"/>
      <c r="E19"/>
      <c r="F19"/>
      <c r="G19"/>
      <c r="I19" t="s">
        <v>925</v>
      </c>
      <c r="J19" s="31">
        <v>1</v>
      </c>
      <c r="K19"/>
      <c r="L19"/>
      <c r="M19"/>
      <c r="N19"/>
      <c r="O19"/>
    </row>
    <row r="20" spans="1:15" x14ac:dyDescent="0.2">
      <c r="A20" t="s">
        <v>954</v>
      </c>
      <c r="B20" s="29">
        <v>0</v>
      </c>
      <c r="C20" s="31">
        <v>0</v>
      </c>
      <c r="D20"/>
      <c r="E20"/>
      <c r="F20"/>
      <c r="G20"/>
      <c r="I20" t="s">
        <v>881</v>
      </c>
      <c r="J20" s="31">
        <v>0</v>
      </c>
      <c r="K20"/>
      <c r="L20"/>
      <c r="M20"/>
      <c r="N20"/>
      <c r="O20"/>
    </row>
    <row r="21" spans="1:15" x14ac:dyDescent="0.2">
      <c r="A21" t="s">
        <v>933</v>
      </c>
      <c r="B21" s="29">
        <v>0</v>
      </c>
      <c r="C21" s="31">
        <v>0</v>
      </c>
      <c r="D21"/>
      <c r="E21"/>
      <c r="F21"/>
      <c r="G21"/>
      <c r="I21" t="s">
        <v>991</v>
      </c>
      <c r="J21" s="31">
        <v>0</v>
      </c>
      <c r="K21"/>
      <c r="L21"/>
      <c r="M21"/>
      <c r="N21"/>
      <c r="O21"/>
    </row>
    <row r="22" spans="1:15" x14ac:dyDescent="0.2">
      <c r="A22" t="s">
        <v>962</v>
      </c>
      <c r="B22" s="29">
        <v>0</v>
      </c>
      <c r="C22" s="31">
        <v>0</v>
      </c>
      <c r="D22"/>
      <c r="E22"/>
      <c r="F22"/>
      <c r="G22"/>
      <c r="I22" t="s">
        <v>914</v>
      </c>
      <c r="J22" s="31">
        <v>0</v>
      </c>
      <c r="K22"/>
      <c r="L22"/>
      <c r="M22"/>
      <c r="N22"/>
      <c r="O22"/>
    </row>
    <row r="23" spans="1:15" x14ac:dyDescent="0.2">
      <c r="A23" t="s">
        <v>875</v>
      </c>
      <c r="B23" s="29">
        <v>39</v>
      </c>
      <c r="C23" s="31">
        <v>1</v>
      </c>
      <c r="D23"/>
      <c r="E23"/>
      <c r="F23"/>
      <c r="G23"/>
      <c r="I23" t="s">
        <v>902</v>
      </c>
      <c r="J23" s="31">
        <v>0</v>
      </c>
      <c r="K23"/>
      <c r="L23"/>
      <c r="M23"/>
      <c r="N23"/>
      <c r="O23"/>
    </row>
    <row r="24" spans="1:15" x14ac:dyDescent="0.2">
      <c r="A24"/>
      <c r="B24"/>
      <c r="C24"/>
      <c r="D24"/>
      <c r="E24"/>
      <c r="F24"/>
      <c r="G24"/>
      <c r="I24" t="s">
        <v>884</v>
      </c>
      <c r="J24" s="31">
        <v>0</v>
      </c>
      <c r="K24"/>
      <c r="L24"/>
      <c r="M24"/>
      <c r="N24"/>
      <c r="O24"/>
    </row>
    <row r="25" spans="1:15" x14ac:dyDescent="0.2">
      <c r="A25"/>
      <c r="B25"/>
      <c r="C25"/>
      <c r="D25"/>
      <c r="E25"/>
      <c r="F25"/>
      <c r="G25"/>
      <c r="I25" t="s">
        <v>875</v>
      </c>
      <c r="J25" s="31">
        <v>1</v>
      </c>
      <c r="K25"/>
      <c r="L25"/>
      <c r="M25"/>
      <c r="N25"/>
      <c r="O25"/>
    </row>
    <row r="26" spans="1:15" x14ac:dyDescent="0.2">
      <c r="A26"/>
      <c r="B26"/>
      <c r="C26"/>
      <c r="G26"/>
      <c r="I26"/>
      <c r="J26"/>
      <c r="K26"/>
      <c r="L26"/>
      <c r="M26"/>
      <c r="N26"/>
      <c r="O26"/>
    </row>
    <row r="27" spans="1:15" x14ac:dyDescent="0.2">
      <c r="A27"/>
      <c r="B27"/>
      <c r="C27"/>
      <c r="G27"/>
      <c r="I27"/>
      <c r="J27"/>
      <c r="K27"/>
      <c r="L27"/>
      <c r="M27"/>
      <c r="N27"/>
      <c r="O27"/>
    </row>
    <row r="28" spans="1:15" x14ac:dyDescent="0.2">
      <c r="A28"/>
      <c r="B28"/>
      <c r="C28"/>
      <c r="G28"/>
      <c r="I28"/>
      <c r="J28"/>
      <c r="K28"/>
      <c r="L28"/>
      <c r="M28"/>
      <c r="N28"/>
      <c r="O28"/>
    </row>
    <row r="29" spans="1:15" x14ac:dyDescent="0.2">
      <c r="A29"/>
      <c r="B29"/>
      <c r="G29"/>
      <c r="I29"/>
      <c r="J29"/>
      <c r="K29"/>
      <c r="L29"/>
      <c r="M29"/>
      <c r="N29"/>
      <c r="O29"/>
    </row>
    <row r="30" spans="1:15" x14ac:dyDescent="0.2">
      <c r="A30"/>
      <c r="B30"/>
      <c r="G30"/>
      <c r="I30"/>
      <c r="J30"/>
      <c r="K30"/>
      <c r="L30"/>
      <c r="M30"/>
      <c r="N30"/>
      <c r="O30"/>
    </row>
    <row r="31" spans="1:15" x14ac:dyDescent="0.2">
      <c r="A31"/>
      <c r="B31"/>
      <c r="G31"/>
      <c r="K31"/>
      <c r="L31"/>
      <c r="M31"/>
      <c r="N31"/>
      <c r="O31"/>
    </row>
    <row r="32" spans="1:15" x14ac:dyDescent="0.2">
      <c r="A32"/>
      <c r="B32"/>
      <c r="G32"/>
    </row>
  </sheetData>
  <mergeCells count="1">
    <mergeCell ref="A2:I3"/>
  </mergeCells>
  <conditionalFormatting sqref="C12:C13 C29:C1048576">
    <cfRule type="containsErrors" dxfId="76" priority="1">
      <formula>ISERROR(C12)</formula>
    </cfRule>
  </conditionalFormatting>
  <pageMargins left="0.75" right="0.75" top="1" bottom="1" header="0.5" footer="0.5"/>
  <pageSetup paperSize="9" scale="60" orientation="portrait" verticalDpi="0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30"/>
  <sheetViews>
    <sheetView showGridLines="0" zoomScaleNormal="100" workbookViewId="0">
      <pane ySplit="9" topLeftCell="A10" activePane="bottomLeft" state="frozen"/>
      <selection sqref="A1:P2"/>
      <selection pane="bottomLeft" activeCell="J22" sqref="J22"/>
    </sheetView>
  </sheetViews>
  <sheetFormatPr defaultColWidth="9.140625" defaultRowHeight="12.75" x14ac:dyDescent="0.2"/>
  <cols>
    <col min="1" max="1" width="12.28515625" style="28" bestFit="1" customWidth="1"/>
    <col min="2" max="3" width="7.5703125" style="28" bestFit="1" customWidth="1"/>
    <col min="4" max="4" width="7.5703125" style="28" customWidth="1"/>
    <col min="5" max="5" width="7.5703125" style="28" bestFit="1" customWidth="1"/>
    <col min="6" max="6" width="13.28515625" style="28" bestFit="1" customWidth="1"/>
    <col min="7" max="7" width="11.42578125" style="28" customWidth="1"/>
    <col min="8" max="9" width="9.140625" style="28"/>
    <col min="10" max="10" width="14" style="28" bestFit="1" customWidth="1"/>
    <col min="11" max="11" width="11.42578125" style="28" bestFit="1" customWidth="1"/>
    <col min="12" max="16384" width="9.140625" style="28"/>
  </cols>
  <sheetData>
    <row r="1" spans="1:18" x14ac:dyDescent="0.2">
      <c r="O1"/>
      <c r="P1"/>
      <c r="Q1"/>
      <c r="R1"/>
    </row>
    <row r="2" spans="1:18" x14ac:dyDescent="0.2">
      <c r="A2" s="100" t="s">
        <v>1286</v>
      </c>
      <c r="B2" s="101"/>
      <c r="C2" s="101"/>
      <c r="D2" s="101"/>
      <c r="E2" s="101"/>
      <c r="F2" s="101"/>
      <c r="G2" s="101"/>
      <c r="H2" s="101"/>
      <c r="I2" s="101"/>
      <c r="J2" s="101"/>
      <c r="O2"/>
      <c r="P2"/>
      <c r="Q2"/>
      <c r="R2"/>
    </row>
    <row r="3" spans="1:18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O3"/>
      <c r="P3"/>
      <c r="Q3"/>
      <c r="R3"/>
    </row>
    <row r="4" spans="1:18" x14ac:dyDescent="0.2">
      <c r="A4"/>
      <c r="B4"/>
      <c r="C4" s="10"/>
      <c r="D4" s="10"/>
      <c r="E4" s="10"/>
      <c r="F4" s="10"/>
      <c r="G4" s="10"/>
      <c r="H4" s="10"/>
      <c r="I4" s="10"/>
      <c r="J4" s="10"/>
      <c r="O4"/>
      <c r="P4"/>
      <c r="Q4"/>
      <c r="R4"/>
    </row>
    <row r="5" spans="1:18" ht="12.75" customHeight="1" x14ac:dyDescent="0.25">
      <c r="A5" s="74" t="s">
        <v>6</v>
      </c>
      <c r="B5" s="74" t="s">
        <v>1276</v>
      </c>
      <c r="C5" s="7"/>
      <c r="D5" s="7"/>
      <c r="E5" s="7"/>
      <c r="F5" s="7"/>
      <c r="G5" s="8"/>
      <c r="H5" s="8"/>
      <c r="I5" s="8"/>
      <c r="J5" s="8"/>
      <c r="O5"/>
      <c r="P5"/>
      <c r="Q5"/>
      <c r="R5"/>
    </row>
    <row r="6" spans="1:18" ht="12.75" customHeight="1" x14ac:dyDescent="0.25">
      <c r="A6" s="74" t="s">
        <v>7</v>
      </c>
      <c r="B6" s="74" t="s">
        <v>1276</v>
      </c>
      <c r="C6" s="7"/>
      <c r="D6" s="7"/>
      <c r="E6" s="7"/>
      <c r="F6" s="7"/>
      <c r="G6" s="8"/>
      <c r="H6" s="8"/>
      <c r="I6" s="8"/>
      <c r="J6" s="8"/>
      <c r="O6"/>
      <c r="P6"/>
      <c r="Q6"/>
      <c r="R6"/>
    </row>
    <row r="7" spans="1:18" x14ac:dyDescent="0.2">
      <c r="A7" s="74" t="s">
        <v>9</v>
      </c>
      <c r="B7" s="74" t="s">
        <v>1276</v>
      </c>
    </row>
    <row r="8" spans="1:18" x14ac:dyDescent="0.2">
      <c r="A8" s="74" t="s">
        <v>5</v>
      </c>
      <c r="B8" s="74" t="s">
        <v>1276</v>
      </c>
    </row>
    <row r="9" spans="1:18" x14ac:dyDescent="0.2">
      <c r="A9" s="74" t="s">
        <v>44</v>
      </c>
      <c r="B9" s="74" t="s">
        <v>1276</v>
      </c>
    </row>
    <row r="11" spans="1:18" ht="15.75" x14ac:dyDescent="0.25">
      <c r="A11" s="75" t="s">
        <v>1287</v>
      </c>
      <c r="B11" s="75" t="s">
        <v>43</v>
      </c>
      <c r="C11" s="75"/>
      <c r="D11" s="75"/>
      <c r="E11"/>
      <c r="F11"/>
      <c r="G11"/>
      <c r="H11"/>
      <c r="J11"/>
      <c r="K11"/>
      <c r="L11" s="7"/>
    </row>
    <row r="12" spans="1:18" x14ac:dyDescent="0.2">
      <c r="A12" s="75" t="s">
        <v>41</v>
      </c>
      <c r="B12" s="75">
        <v>2020</v>
      </c>
      <c r="C12" s="75">
        <v>2021</v>
      </c>
      <c r="D12" s="78">
        <v>2022</v>
      </c>
      <c r="E12"/>
      <c r="F12"/>
      <c r="G12"/>
      <c r="H12"/>
    </row>
    <row r="13" spans="1:18" x14ac:dyDescent="0.2">
      <c r="A13" t="s">
        <v>883</v>
      </c>
      <c r="B13" s="32"/>
      <c r="C13" s="32">
        <v>6751.1657894736827</v>
      </c>
      <c r="D13" s="79">
        <v>10426.417105263157</v>
      </c>
      <c r="E13"/>
      <c r="F13"/>
      <c r="G13"/>
      <c r="H13"/>
      <c r="N13" s="30"/>
    </row>
    <row r="14" spans="1:18" x14ac:dyDescent="0.2">
      <c r="A14" t="s">
        <v>888</v>
      </c>
      <c r="B14" s="32"/>
      <c r="C14" s="32">
        <v>8767.0578947368431</v>
      </c>
      <c r="D14" s="79">
        <v>9530.4684210526302</v>
      </c>
      <c r="E14"/>
      <c r="F14"/>
      <c r="G14"/>
      <c r="H14"/>
    </row>
    <row r="15" spans="1:18" x14ac:dyDescent="0.2">
      <c r="A15" t="s">
        <v>893</v>
      </c>
      <c r="B15" s="32"/>
      <c r="C15" s="32">
        <v>8959.0835526315805</v>
      </c>
      <c r="D15" s="79">
        <v>10544.732894736844</v>
      </c>
      <c r="E15"/>
      <c r="F15"/>
      <c r="G15"/>
      <c r="H15"/>
    </row>
    <row r="16" spans="1:18" x14ac:dyDescent="0.2">
      <c r="A16" t="s">
        <v>897</v>
      </c>
      <c r="B16" s="32"/>
      <c r="C16" s="32">
        <v>8586.91447368421</v>
      </c>
      <c r="D16" s="79">
        <v>10138.644736842105</v>
      </c>
      <c r="E16"/>
      <c r="F16"/>
      <c r="G16"/>
      <c r="H16"/>
    </row>
    <row r="17" spans="1:12" x14ac:dyDescent="0.2">
      <c r="A17" t="s">
        <v>901</v>
      </c>
      <c r="B17" s="32"/>
      <c r="C17" s="32">
        <v>9062.4782894736873</v>
      </c>
      <c r="D17" s="79">
        <v>10810.295394736844</v>
      </c>
      <c r="E17"/>
      <c r="F17"/>
      <c r="G17"/>
      <c r="H17"/>
    </row>
    <row r="18" spans="1:12" x14ac:dyDescent="0.2">
      <c r="A18" t="s">
        <v>905</v>
      </c>
      <c r="B18" s="32"/>
      <c r="C18" s="32">
        <v>9488.1881578947377</v>
      </c>
      <c r="D18" s="79">
        <v>10410.758552631578</v>
      </c>
      <c r="E18"/>
      <c r="F18"/>
      <c r="G18"/>
      <c r="H18"/>
    </row>
    <row r="19" spans="1:12" x14ac:dyDescent="0.2">
      <c r="A19" t="s">
        <v>909</v>
      </c>
      <c r="B19" s="32"/>
      <c r="C19" s="32">
        <v>10004.265789473686</v>
      </c>
      <c r="D19" s="79">
        <v>10981.246381578949</v>
      </c>
      <c r="E19"/>
      <c r="F19"/>
      <c r="G19"/>
      <c r="H19"/>
    </row>
    <row r="20" spans="1:12" x14ac:dyDescent="0.2">
      <c r="A20" t="s">
        <v>913</v>
      </c>
      <c r="B20" s="32"/>
      <c r="C20" s="32">
        <v>9536.9236842105292</v>
      </c>
      <c r="D20" s="79"/>
      <c r="E20"/>
      <c r="F20"/>
      <c r="G20"/>
      <c r="H20"/>
    </row>
    <row r="21" spans="1:12" x14ac:dyDescent="0.2">
      <c r="A21" t="s">
        <v>917</v>
      </c>
      <c r="B21" s="32"/>
      <c r="C21" s="32">
        <v>9876.1842105263149</v>
      </c>
      <c r="D21" s="79"/>
      <c r="E21"/>
      <c r="F21"/>
      <c r="G21"/>
      <c r="H21"/>
    </row>
    <row r="22" spans="1:12" x14ac:dyDescent="0.2">
      <c r="A22" t="s">
        <v>921</v>
      </c>
      <c r="B22" s="32"/>
      <c r="C22" s="32">
        <v>9629.2789473684225</v>
      </c>
      <c r="D22" s="79"/>
      <c r="E22"/>
      <c r="F22"/>
      <c r="G22"/>
      <c r="H22"/>
    </row>
    <row r="23" spans="1:12" x14ac:dyDescent="0.2">
      <c r="A23" t="s">
        <v>926</v>
      </c>
      <c r="B23" s="32">
        <v>0</v>
      </c>
      <c r="C23" s="32">
        <v>9433.8026315789466</v>
      </c>
      <c r="D23" s="79"/>
      <c r="E23"/>
      <c r="F23"/>
      <c r="G23"/>
      <c r="H23"/>
    </row>
    <row r="24" spans="1:12" x14ac:dyDescent="0.2">
      <c r="A24" t="s">
        <v>930</v>
      </c>
      <c r="B24" s="32">
        <v>9813.5664473684246</v>
      </c>
      <c r="C24" s="32">
        <v>9929.7032894736858</v>
      </c>
      <c r="D24" s="79"/>
      <c r="E24"/>
      <c r="F24"/>
      <c r="G24"/>
      <c r="H24"/>
    </row>
    <row r="25" spans="1:12" ht="13.5" thickBot="1" x14ac:dyDescent="0.25">
      <c r="A25" t="s">
        <v>875</v>
      </c>
      <c r="B25" s="32">
        <v>9813.5664473684246</v>
      </c>
      <c r="C25" s="32">
        <v>110025.04671052632</v>
      </c>
      <c r="D25" s="80">
        <v>72842.563486842118</v>
      </c>
      <c r="E25"/>
    </row>
    <row r="26" spans="1:12" x14ac:dyDescent="0.2">
      <c r="A26"/>
      <c r="B26"/>
      <c r="C26"/>
      <c r="D26"/>
      <c r="J26"/>
      <c r="K26"/>
      <c r="L26"/>
    </row>
    <row r="27" spans="1:12" x14ac:dyDescent="0.2">
      <c r="A27" s="49" t="s">
        <v>1360</v>
      </c>
      <c r="B27"/>
      <c r="L27"/>
    </row>
    <row r="28" spans="1:12" x14ac:dyDescent="0.2">
      <c r="A28"/>
      <c r="B28"/>
      <c r="L28"/>
    </row>
    <row r="29" spans="1:12" x14ac:dyDescent="0.2">
      <c r="A29"/>
      <c r="B29"/>
      <c r="L29"/>
    </row>
    <row r="30" spans="1:12" x14ac:dyDescent="0.2">
      <c r="A30"/>
      <c r="B30"/>
      <c r="L30"/>
    </row>
  </sheetData>
  <mergeCells count="1">
    <mergeCell ref="A2:J3"/>
  </mergeCells>
  <pageMargins left="0.75" right="0.75" top="1" bottom="1" header="0.5" footer="0.5"/>
  <pageSetup paperSize="9" scale="78" orientation="landscape" verticalDpi="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/>
    <_dlc_DocId xmlns="93e8cefb-cfd1-4367-b854-dfbc52d153f8">XQJ5SJ5EZSHC-1589874280-377</_dlc_DocId>
    <_dlc_DocIdUrl xmlns="93e8cefb-cfd1-4367-b854-dfbc52d153f8">
      <Url>https://portal.venlo.nl/sites/t-facility-management/_layouts/15/DocIdRedir.aspx?ID=XQJ5SJ5EZSHC-1589874280-377</Url>
      <Description>XQJ5SJ5EZSHC-1589874280-377</Description>
    </_dlc_DocIdUrl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CA19A-477B-4191-B158-317DACFA7C26}"/>
</file>

<file path=customXml/itemProps2.xml><?xml version="1.0" encoding="utf-8"?>
<ds:datastoreItem xmlns:ds="http://schemas.openxmlformats.org/officeDocument/2006/customXml" ds:itemID="{2F726CFA-38CB-4A61-B250-06894371BF1F}"/>
</file>

<file path=customXml/itemProps3.xml><?xml version="1.0" encoding="utf-8"?>
<ds:datastoreItem xmlns:ds="http://schemas.openxmlformats.org/officeDocument/2006/customXml" ds:itemID="{0CFF37B7-21AA-4408-8F74-587F087C4F7E}"/>
</file>

<file path=customXml/itemProps4.xml><?xml version="1.0" encoding="utf-8"?>
<ds:datastoreItem xmlns:ds="http://schemas.openxmlformats.org/officeDocument/2006/customXml" ds:itemID="{1FF6477B-DB1A-4FAF-98F0-1846B56C88A9}"/>
</file>

<file path=customXml/itemProps5.xml><?xml version="1.0" encoding="utf-8"?>
<ds:datastoreItem xmlns:ds="http://schemas.openxmlformats.org/officeDocument/2006/customXml" ds:itemID="{AEC05B26-8D7B-4272-A892-45468CD938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5</vt:i4>
      </vt:variant>
    </vt:vector>
  </HeadingPairs>
  <TitlesOfParts>
    <vt:vector size="18" baseType="lpstr">
      <vt:lpstr>Basisgegevens</vt:lpstr>
      <vt:lpstr>Controles</vt:lpstr>
      <vt:lpstr>Data</vt:lpstr>
      <vt:lpstr>Blad1</vt:lpstr>
      <vt:lpstr>Data recycling co2</vt:lpstr>
      <vt:lpstr>Aantal containers bedrijfsafval</vt:lpstr>
      <vt:lpstr>Opbrengsten per maand</vt:lpstr>
      <vt:lpstr>Opbrengsten per afvalstroom </vt:lpstr>
      <vt:lpstr>Gewicht per maand</vt:lpstr>
      <vt:lpstr>Gewicht per afvalstroom </vt:lpstr>
      <vt:lpstr>Recycling + CO₂</vt:lpstr>
      <vt:lpstr>CO₂ Vermeden</vt:lpstr>
      <vt:lpstr>Recycling</vt:lpstr>
      <vt:lpstr>'CO₂ Vermeden'!Afdrukbereik</vt:lpstr>
      <vt:lpstr>'Gewicht per afvalstroom '!Afdrukbereik</vt:lpstr>
      <vt:lpstr>'Gewicht per maand'!Afdrukbereik</vt:lpstr>
      <vt:lpstr>'Opbrengsten per afvalstroom '!Afdrukbereik</vt:lpstr>
      <vt:lpstr>'Opbrengsten per maand'!Afdrukbereik</vt:lpstr>
    </vt:vector>
  </TitlesOfParts>
  <Manager/>
  <Company>van Gansewinkel groep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2.2.4a Volumeoverzicht bedrijfsafval</dc:title>
  <dc:subject/>
  <dc:creator>Matty.Aartsen@vangansewinkel.com</dc:creator>
  <cp:keywords/>
  <dc:description/>
  <cp:lastModifiedBy>Didden van, Rik (RJJ)</cp:lastModifiedBy>
  <cp:revision/>
  <dcterms:created xsi:type="dcterms:W3CDTF">2005-12-07T14:34:18Z</dcterms:created>
  <dcterms:modified xsi:type="dcterms:W3CDTF">2023-03-27T06:33:00Z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519a9391-dce3-468b-83da-c2f6499abdfc</vt:lpwstr>
  </property>
  <property fmtid="{D5CDD505-2E9C-101B-9397-08002B2CF9AE}" pid="6" name="_docset_NoMedatataSyncRequired">
    <vt:lpwstr>False</vt:lpwstr>
  </property>
  <property fmtid="{D5CDD505-2E9C-101B-9397-08002B2CF9AE}" pid="7" name="vnl_Documentsoort">
    <vt:lpwstr/>
  </property>
  <property fmtid="{D5CDD505-2E9C-101B-9397-08002B2CF9AE}" pid="8" name="vnl_Steekwoord">
    <vt:lpwstr/>
  </property>
</Properties>
</file>