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113zelfmoordpreventie-my.sharepoint.com/personal/m_giliam_113_nl/Documents/My Documents/"/>
    </mc:Choice>
  </mc:AlternateContent>
  <xr:revisionPtr revIDLastSave="0" documentId="8_{1D60BE54-D44E-4A77-AB1E-75626B00B69B}" xr6:coauthVersionLast="47" xr6:coauthVersionMax="47" xr10:uidLastSave="{00000000-0000-0000-0000-000000000000}"/>
  <bookViews>
    <workbookView xWindow="-110" yWindow="-110" windowWidth="19420" windowHeight="10300" firstSheet="1" activeTab="2" xr2:uid="{00000000-000D-0000-FFFF-FFFF00000000}"/>
  </bookViews>
  <sheets>
    <sheet name="Kosten per gemeente" sheetId="6" r:id="rId1"/>
    <sheet name="Verdeling gemeenten-VWS" sheetId="7" r:id="rId2"/>
    <sheet name="Begroting" sheetId="1" r:id="rId3"/>
    <sheet name="Scholen per gemeente" sheetId="2" r:id="rId4"/>
    <sheet name="Vooraf vastgestelde kosten" sheetId="5" r:id="rId5"/>
    <sheet name="Indexatie" sheetId="4" r:id="rId6"/>
  </sheets>
  <definedNames>
    <definedName name="_ftnref1" localSheetId="3">'Scholen per gemeente'!#REF!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4" i="1" l="1"/>
  <c r="C64" i="1"/>
  <c r="D59" i="1"/>
  <c r="C59" i="1"/>
  <c r="D55" i="1"/>
  <c r="C55" i="1"/>
  <c r="D46" i="1"/>
  <c r="C46" i="1"/>
  <c r="D38" i="1"/>
  <c r="C38" i="1"/>
  <c r="D33" i="1"/>
  <c r="C33" i="1"/>
  <c r="C21" i="1"/>
  <c r="D21" i="1"/>
  <c r="D17" i="1"/>
  <c r="C17" i="1"/>
  <c r="C11" i="1"/>
  <c r="D11" i="1"/>
  <c r="D66" i="1" l="1"/>
  <c r="C66" i="1"/>
  <c r="C69" i="1" l="1"/>
  <c r="C70" i="1" s="1"/>
  <c r="C72" i="1" s="1"/>
  <c r="C4" i="1" s="1"/>
  <c r="D69" i="1"/>
  <c r="D70" i="1" s="1"/>
  <c r="D72" i="1" s="1"/>
  <c r="D4" i="1" s="1"/>
  <c r="B7" i="5" l="1"/>
  <c r="B6" i="5"/>
  <c r="D10" i="2" l="1"/>
  <c r="C10" i="2"/>
  <c r="B10" i="2"/>
  <c r="B9" i="6" l="1"/>
  <c r="B9" i="7" s="1"/>
  <c r="B8" i="7" l="1"/>
  <c r="B7" i="7"/>
  <c r="B6" i="7"/>
  <c r="B5" i="7"/>
  <c r="B4" i="7"/>
  <c r="B3" i="7"/>
  <c r="B2" i="7"/>
  <c r="A9" i="7"/>
  <c r="A8" i="7"/>
  <c r="A7" i="7"/>
  <c r="A6" i="7"/>
  <c r="A5" i="7"/>
  <c r="A4" i="7"/>
  <c r="A3" i="7"/>
  <c r="A2" i="7"/>
  <c r="C2" i="7" l="1"/>
  <c r="C3" i="7"/>
  <c r="C6" i="7"/>
  <c r="C5" i="7"/>
  <c r="C8" i="7"/>
  <c r="C4" i="7"/>
  <c r="C7" i="7"/>
  <c r="C9" i="7"/>
  <c r="C2" i="6" l="1"/>
  <c r="C3" i="6"/>
  <c r="C4" i="6"/>
  <c r="C5" i="6"/>
  <c r="C6" i="6"/>
  <c r="C7" i="6"/>
  <c r="C9" i="6"/>
  <c r="C8" i="6"/>
  <c r="A9" i="6" l="1"/>
  <c r="A8" i="6"/>
  <c r="A2" i="6"/>
  <c r="A7" i="6"/>
  <c r="A6" i="6"/>
  <c r="A5" i="6"/>
  <c r="A4" i="6"/>
  <c r="A3" i="6"/>
  <c r="C4" i="4"/>
  <c r="E9" i="2" l="1"/>
  <c r="E8" i="2"/>
  <c r="E7" i="2"/>
  <c r="E6" i="2"/>
  <c r="E5" i="2"/>
  <c r="E4" i="2"/>
  <c r="E3" i="2"/>
  <c r="E10" i="2" l="1"/>
  <c r="E11" i="7" l="1"/>
  <c r="D11" i="7"/>
  <c r="E9" i="6" l="1"/>
  <c r="E7" i="6" s="1"/>
  <c r="E7" i="7" s="1"/>
  <c r="D9" i="6"/>
  <c r="D6" i="6" s="1"/>
  <c r="D6" i="7" s="1"/>
  <c r="F11" i="7"/>
  <c r="D2" i="6" l="1"/>
  <c r="D2" i="7" s="1"/>
  <c r="D8" i="6"/>
  <c r="D8" i="7" s="1"/>
  <c r="D4" i="6"/>
  <c r="D4" i="7" s="1"/>
  <c r="D5" i="6"/>
  <c r="D5" i="7" s="1"/>
  <c r="D3" i="6"/>
  <c r="D3" i="7" s="1"/>
  <c r="E2" i="6"/>
  <c r="E2" i="7" s="1"/>
  <c r="E6" i="6"/>
  <c r="E6" i="7" s="1"/>
  <c r="E3" i="6"/>
  <c r="D7" i="6"/>
  <c r="D7" i="7" s="1"/>
  <c r="E5" i="6"/>
  <c r="E5" i="7" s="1"/>
  <c r="E4" i="6"/>
  <c r="E4" i="7" s="1"/>
  <c r="E8" i="6"/>
  <c r="E8" i="7" s="1"/>
  <c r="E3" i="7" l="1"/>
  <c r="E9" i="7" s="1"/>
  <c r="D9" i="7"/>
</calcChain>
</file>

<file path=xl/sharedStrings.xml><?xml version="1.0" encoding="utf-8"?>
<sst xmlns="http://schemas.openxmlformats.org/spreadsheetml/2006/main" count="118" uniqueCount="93">
  <si>
    <t>Gemeente</t>
  </si>
  <si>
    <t>Inwoners</t>
  </si>
  <si>
    <t>Percentage</t>
  </si>
  <si>
    <t>Budget 2024</t>
  </si>
  <si>
    <t>Budget 2025</t>
  </si>
  <si>
    <t>% VWS</t>
  </si>
  <si>
    <t>Totaal VWS</t>
  </si>
  <si>
    <t>TOELICHTING</t>
  </si>
  <si>
    <t>PROGRAMMA STORM</t>
  </si>
  <si>
    <t>1. Universeel Mental Health programma</t>
  </si>
  <si>
    <t>2VO:</t>
  </si>
  <si>
    <t xml:space="preserve">4VO: </t>
  </si>
  <si>
    <t xml:space="preserve">1MBO: </t>
  </si>
  <si>
    <t>Totaal</t>
  </si>
  <si>
    <t>2. Docenten trainen tot gatekeeper</t>
  </si>
  <si>
    <t>Uren van train-de-trainer STORM medewerker</t>
  </si>
  <si>
    <t>Kosten zijn meegenomen in borgingsuren van STORM medewerkers</t>
  </si>
  <si>
    <t>Uren van train-de-trainer vanuit school</t>
  </si>
  <si>
    <t>Kosten worden gedekt door scholen</t>
  </si>
  <si>
    <t>Uren docenten die getraind worden</t>
  </si>
  <si>
    <t>Uren van docenten die worden getraind tot gatekeeper zijn scholingsuren medewerker</t>
  </si>
  <si>
    <t>3. Screening en vroegsignalering</t>
  </si>
  <si>
    <t>4. Geïndiceerde depressiepreventie</t>
  </si>
  <si>
    <t xml:space="preserve">1 van 2 trainers: per training 8 uur, tarief basispsycholoog/orthopedagoog </t>
  </si>
  <si>
    <t>2VO: Kosten uren trainer school</t>
  </si>
  <si>
    <t>1 van 2 trainers: kosten worden gedekt door scholen</t>
  </si>
  <si>
    <t>2VO: Materiaal/boekjes</t>
  </si>
  <si>
    <t>1 van 2 trainers: per training 8 uur, tarief basispsycholoog/orthopedagoog</t>
  </si>
  <si>
    <t>4VO: Kosten uren trainer school</t>
  </si>
  <si>
    <t>4VO: Materiaal/boekjes</t>
  </si>
  <si>
    <t>1MBO: Kosten uren trainer school</t>
  </si>
  <si>
    <t>1MBO: Materiaal/boekjes</t>
  </si>
  <si>
    <t>BORGINGSSTRUCTUUR STORM</t>
  </si>
  <si>
    <t xml:space="preserve">Salariskosten programmaleiding </t>
  </si>
  <si>
    <t xml:space="preserve">Salariskosten STORM medewerkers die programmastructuur borgen </t>
  </si>
  <si>
    <t xml:space="preserve">Totaal </t>
  </si>
  <si>
    <t>SCHOLING STORM MEDEWERKERS</t>
  </si>
  <si>
    <t>Trainen tot pitstop trainer - kosten training</t>
  </si>
  <si>
    <t>Incompany training voor 10-12 medewerkers</t>
  </si>
  <si>
    <t>Trainen tot pitstop trainer - kosten uren STORM medewerkers</t>
  </si>
  <si>
    <t>Training duurt 12 uur (3 dagdelen), in berekening uitgegaan van 2 medewerkers</t>
  </si>
  <si>
    <t>Trainen tot gatekeeper train-de-trainer - kosten uren STORM medewerkers</t>
  </si>
  <si>
    <t xml:space="preserve">Training duurt 18 uur, 2 trainers, tarief basispsycholoog/orthopedagoog, 1 training per jaar </t>
  </si>
  <si>
    <t>Pitstop training voor jeugdhulpverlening - uren STORM medewerkers</t>
  </si>
  <si>
    <t>Pitstop training voor jeugdhulpverlening - uren jeugdhulpverleners</t>
  </si>
  <si>
    <t>Uren van toekomstig trainers die worden getraind zijn scholingsuren medewerker</t>
  </si>
  <si>
    <t>Opleiden OVK trainers - uren STORM medewerkers</t>
  </si>
  <si>
    <t xml:space="preserve">Training duurt 18 uur, 2 trainers, tarief basispsycholoog/orthopedagoog, 2 trainingen per jaar </t>
  </si>
  <si>
    <t>Opleiden OVK trainers - uren toekomstig trainers</t>
  </si>
  <si>
    <t>MONITORING</t>
  </si>
  <si>
    <t>Kosten uren medewerker STORM</t>
  </si>
  <si>
    <t>1 uur per week, tarief basispsycholoog/orthopedagoog</t>
  </si>
  <si>
    <t>Website</t>
  </si>
  <si>
    <t>Folders</t>
  </si>
  <si>
    <t>Kosten</t>
  </si>
  <si>
    <t>OVERIGE PROGRAMMAGEBONDEN KOSTEN</t>
  </si>
  <si>
    <t>Totaal kosten</t>
  </si>
  <si>
    <t>Aantal VO-schoollocaties</t>
  </si>
  <si>
    <t>Aantal locatie PRO/VSO</t>
  </si>
  <si>
    <t>Aantal MBO-schoollocaties</t>
  </si>
  <si>
    <t>Schoollocaties</t>
  </si>
  <si>
    <t>TOTAAL</t>
  </si>
  <si>
    <t>Vooraf vastgestelde kosten</t>
  </si>
  <si>
    <t>Jaarlijks</t>
  </si>
  <si>
    <t>Salariskosten programmaleiding 2024</t>
  </si>
  <si>
    <t>Salariskosten programmaleiding 2025</t>
  </si>
  <si>
    <t>Kosten pitstop training</t>
  </si>
  <si>
    <t>index</t>
  </si>
  <si>
    <t>Uurtarief</t>
  </si>
  <si>
    <t>basispsycholoog / orthopedagoog</t>
  </si>
  <si>
    <t>Trainen tot Op Volle Kracht trainer - kosten training</t>
  </si>
  <si>
    <t xml:space="preserve">Incompany training </t>
  </si>
  <si>
    <t>Trainen tot Op Volle Kracht trainer - kosten uren STORM medewerkers</t>
  </si>
  <si>
    <t>1 medewerker, 2 lesuren, geschat 7,5 klas per school (geschat 112 klassen)</t>
  </si>
  <si>
    <t>IS NU NOG EEN SCHATTING: 1 medewerker, 2 lesuren, geschat 7,5 klas per school (geschat 112 klassen)</t>
  </si>
  <si>
    <t xml:space="preserve">Kosten op basis van 16 uur </t>
  </si>
  <si>
    <t>Gebaseerd op gemiddeld een 20 minuten per schoollocatie per week (VO, MBO)</t>
  </si>
  <si>
    <t>Training duurt 16 uur (verdeel over 3 dagen), in berekening uitgegaan van 2 medewerkers</t>
  </si>
  <si>
    <t>5% van totaalbudget</t>
  </si>
  <si>
    <t>STORM 2024-2025</t>
  </si>
  <si>
    <t>Op basis van offerte partij</t>
  </si>
  <si>
    <t>Uren van partij medewerkers die worden getraind zijn scholingsuren medewerker</t>
  </si>
  <si>
    <t>SCHOLING NETWERKPARTNERS</t>
  </si>
  <si>
    <t>Pitstop training voor de samenwerkingspartijen - uren STORM medewerkers</t>
  </si>
  <si>
    <t>PPitstop training voor de samenwerkingspartijen  - uren partij medewerkers</t>
  </si>
  <si>
    <t>Screening door samenwerkingspartij</t>
  </si>
  <si>
    <t>Screening 2025</t>
  </si>
  <si>
    <t>Screening 2024</t>
  </si>
  <si>
    <t>2VO: Kosten uren trainer netwerk</t>
  </si>
  <si>
    <t>4VO: Kosten uren trainer netwerk</t>
  </si>
  <si>
    <t>1MBO: Kosten uren trainer netwerk</t>
  </si>
  <si>
    <t>Projectondersteuning e.d.</t>
  </si>
  <si>
    <t>COMMUNICATIE (regionaal)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</si>
</sst>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#,##0_ ;\-#,##0\ "/>
  </numFmts>
  <fonts count="28" x14ac:knownFonts="1">
    <font>
      <sz val="10"/>
      <color theme="1"/>
      <name val="Trebuchet M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u/>
      <sz val="10"/>
      <color theme="10"/>
      <name val="Trebuchet MS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6" fillId="7" borderId="0" applyNumberFormat="0" applyBorder="0" applyAlignment="0" applyProtection="0"/>
    <xf numFmtId="43" fontId="13" fillId="0" borderId="0" applyFont="0" applyFill="0" applyBorder="0" applyAlignment="0" applyProtection="0"/>
  </cellStyleXfs>
  <cellXfs count="95">
    <xf numFmtId="0" fontId="0" fillId="0" borderId="0" xfId="0"/>
    <xf numFmtId="0" fontId="19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3" fontId="16" fillId="0" borderId="0" xfId="0" applyNumberFormat="1" applyFont="1" applyAlignment="1">
      <alignment horizontal="right" vertical="center" wrapText="1"/>
    </xf>
    <xf numFmtId="0" fontId="12" fillId="0" borderId="0" xfId="0" applyFont="1"/>
    <xf numFmtId="0" fontId="15" fillId="0" borderId="0" xfId="0" applyFont="1" applyAlignment="1">
      <alignment vertical="top"/>
    </xf>
    <xf numFmtId="0" fontId="15" fillId="0" borderId="1" xfId="0" applyFont="1" applyBorder="1" applyAlignment="1">
      <alignment vertical="top"/>
    </xf>
    <xf numFmtId="164" fontId="21" fillId="0" borderId="1" xfId="1" applyNumberFormat="1" applyFont="1" applyFill="1" applyBorder="1" applyAlignment="1">
      <alignment vertical="top"/>
    </xf>
    <xf numFmtId="164" fontId="21" fillId="0" borderId="0" xfId="1" applyNumberFormat="1" applyFont="1" applyFill="1" applyBorder="1" applyAlignment="1">
      <alignment vertical="top"/>
    </xf>
    <xf numFmtId="164" fontId="15" fillId="0" borderId="0" xfId="1" applyNumberFormat="1" applyFont="1" applyFill="1" applyBorder="1" applyAlignment="1">
      <alignment vertical="top"/>
    </xf>
    <xf numFmtId="164" fontId="21" fillId="3" borderId="1" xfId="1" applyNumberFormat="1" applyFont="1" applyFill="1" applyBorder="1" applyAlignment="1">
      <alignment vertical="top"/>
    </xf>
    <xf numFmtId="0" fontId="15" fillId="3" borderId="1" xfId="0" applyFont="1" applyFill="1" applyBorder="1" applyAlignment="1">
      <alignment vertical="top"/>
    </xf>
    <xf numFmtId="164" fontId="15" fillId="3" borderId="1" xfId="1" applyNumberFormat="1" applyFont="1" applyFill="1" applyBorder="1" applyAlignment="1">
      <alignment vertical="top"/>
    </xf>
    <xf numFmtId="164" fontId="22" fillId="3" borderId="1" xfId="1" applyNumberFormat="1" applyFont="1" applyFill="1" applyBorder="1" applyAlignment="1">
      <alignment vertical="top"/>
    </xf>
    <xf numFmtId="0" fontId="15" fillId="2" borderId="1" xfId="0" applyFont="1" applyFill="1" applyBorder="1" applyAlignment="1">
      <alignment vertical="top"/>
    </xf>
    <xf numFmtId="0" fontId="15" fillId="0" borderId="0" xfId="0" applyFont="1"/>
    <xf numFmtId="0" fontId="16" fillId="0" borderId="0" xfId="0" applyFont="1" applyAlignment="1">
      <alignment vertical="top"/>
    </xf>
    <xf numFmtId="1" fontId="16" fillId="0" borderId="0" xfId="0" applyNumberFormat="1" applyFont="1" applyAlignment="1">
      <alignment vertical="top"/>
    </xf>
    <xf numFmtId="1" fontId="14" fillId="0" borderId="0" xfId="0" applyNumberFormat="1" applyFont="1" applyAlignment="1">
      <alignment horizontal="right" vertical="center" wrapText="1"/>
    </xf>
    <xf numFmtId="1" fontId="0" fillId="0" borderId="0" xfId="0" applyNumberFormat="1"/>
    <xf numFmtId="0" fontId="11" fillId="0" borderId="0" xfId="0" applyFont="1"/>
    <xf numFmtId="1" fontId="14" fillId="4" borderId="0" xfId="0" applyNumberFormat="1" applyFont="1" applyFill="1" applyAlignment="1">
      <alignment horizontal="right" vertical="center" wrapText="1"/>
    </xf>
    <xf numFmtId="0" fontId="14" fillId="4" borderId="0" xfId="0" applyFont="1" applyFill="1" applyAlignment="1">
      <alignment vertical="center" wrapText="1"/>
    </xf>
    <xf numFmtId="0" fontId="18" fillId="4" borderId="0" xfId="0" applyFont="1" applyFill="1" applyAlignment="1">
      <alignment vertical="center" wrapText="1"/>
    </xf>
    <xf numFmtId="0" fontId="10" fillId="0" borderId="0" xfId="0" applyFont="1"/>
    <xf numFmtId="164" fontId="21" fillId="5" borderId="1" xfId="1" applyNumberFormat="1" applyFont="1" applyFill="1" applyBorder="1" applyAlignment="1">
      <alignment vertical="top"/>
    </xf>
    <xf numFmtId="164" fontId="15" fillId="3" borderId="1" xfId="1" applyNumberFormat="1" applyFont="1" applyFill="1" applyBorder="1" applyAlignment="1" applyProtection="1">
      <alignment vertical="top"/>
    </xf>
    <xf numFmtId="164" fontId="15" fillId="3" borderId="1" xfId="1" applyNumberFormat="1" applyFont="1" applyFill="1" applyBorder="1" applyAlignment="1" applyProtection="1">
      <alignment vertical="top"/>
      <protection locked="0"/>
    </xf>
    <xf numFmtId="164" fontId="21" fillId="3" borderId="1" xfId="1" applyNumberFormat="1" applyFont="1" applyFill="1" applyBorder="1" applyAlignment="1" applyProtection="1">
      <alignment vertical="top"/>
      <protection locked="0"/>
    </xf>
    <xf numFmtId="165" fontId="22" fillId="3" borderId="1" xfId="1" applyNumberFormat="1" applyFont="1" applyFill="1" applyBorder="1" applyAlignment="1" applyProtection="1">
      <alignment vertical="top"/>
    </xf>
    <xf numFmtId="165" fontId="22" fillId="3" borderId="1" xfId="1" applyNumberFormat="1" applyFont="1" applyFill="1" applyBorder="1" applyAlignment="1">
      <alignment vertical="top"/>
    </xf>
    <xf numFmtId="164" fontId="21" fillId="0" borderId="0" xfId="1" applyNumberFormat="1" applyFont="1" applyFill="1" applyBorder="1" applyAlignment="1" applyProtection="1">
      <alignment vertical="top"/>
      <protection locked="0"/>
    </xf>
    <xf numFmtId="164" fontId="22" fillId="2" borderId="1" xfId="1" applyNumberFormat="1" applyFont="1" applyFill="1" applyBorder="1" applyAlignment="1">
      <alignment vertical="top"/>
    </xf>
    <xf numFmtId="0" fontId="24" fillId="0" borderId="0" xfId="0" applyFont="1" applyAlignment="1">
      <alignment vertical="center" wrapText="1"/>
    </xf>
    <xf numFmtId="3" fontId="24" fillId="0" borderId="0" xfId="0" applyNumberFormat="1" applyFont="1" applyAlignment="1">
      <alignment horizontal="right" vertical="center" wrapText="1"/>
    </xf>
    <xf numFmtId="10" fontId="24" fillId="0" borderId="0" xfId="0" applyNumberFormat="1" applyFont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wrapText="1"/>
    </xf>
    <xf numFmtId="10" fontId="23" fillId="0" borderId="0" xfId="0" applyNumberFormat="1" applyFont="1" applyAlignment="1">
      <alignment horizontal="right" vertical="center" wrapText="1"/>
    </xf>
    <xf numFmtId="3" fontId="15" fillId="0" borderId="0" xfId="0" applyNumberFormat="1" applyFont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/>
    <xf numFmtId="3" fontId="15" fillId="0" borderId="0" xfId="0" applyNumberFormat="1" applyFont="1"/>
    <xf numFmtId="0" fontId="23" fillId="0" borderId="4" xfId="0" applyFont="1" applyBorder="1" applyAlignment="1">
      <alignment vertical="top"/>
    </xf>
    <xf numFmtId="0" fontId="22" fillId="0" borderId="4" xfId="3" applyFont="1" applyBorder="1" applyAlignment="1">
      <alignment vertical="top"/>
    </xf>
    <xf numFmtId="0" fontId="15" fillId="0" borderId="4" xfId="0" applyFont="1" applyBorder="1" applyAlignment="1">
      <alignment vertical="top"/>
    </xf>
    <xf numFmtId="10" fontId="24" fillId="0" borderId="4" xfId="0" applyNumberFormat="1" applyFont="1" applyBorder="1" applyAlignment="1">
      <alignment horizontal="right" vertical="center" wrapText="1"/>
    </xf>
    <xf numFmtId="0" fontId="25" fillId="0" borderId="0" xfId="0" applyFont="1" applyAlignment="1">
      <alignment horizontal="right"/>
    </xf>
    <xf numFmtId="164" fontId="21" fillId="6" borderId="1" xfId="1" applyNumberFormat="1" applyFont="1" applyFill="1" applyBorder="1" applyAlignment="1" applyProtection="1">
      <alignment vertical="top"/>
      <protection locked="0"/>
    </xf>
    <xf numFmtId="0" fontId="21" fillId="0" borderId="0" xfId="0" applyFont="1"/>
    <xf numFmtId="0" fontId="24" fillId="0" borderId="4" xfId="0" applyFont="1" applyBorder="1" applyAlignment="1">
      <alignment vertical="center" wrapText="1"/>
    </xf>
    <xf numFmtId="3" fontId="24" fillId="0" borderId="4" xfId="0" applyNumberFormat="1" applyFont="1" applyBorder="1" applyAlignment="1">
      <alignment horizontal="right" vertical="center" wrapText="1"/>
    </xf>
    <xf numFmtId="9" fontId="25" fillId="0" borderId="0" xfId="0" applyNumberFormat="1" applyFont="1" applyAlignment="1">
      <alignment horizontal="left"/>
    </xf>
    <xf numFmtId="0" fontId="7" fillId="0" borderId="0" xfId="0" applyFont="1"/>
    <xf numFmtId="3" fontId="7" fillId="0" borderId="0" xfId="0" applyNumberFormat="1" applyFont="1"/>
    <xf numFmtId="10" fontId="7" fillId="0" borderId="0" xfId="0" applyNumberFormat="1" applyFont="1"/>
    <xf numFmtId="3" fontId="7" fillId="0" borderId="4" xfId="0" applyNumberFormat="1" applyFont="1" applyBorder="1"/>
    <xf numFmtId="0" fontId="7" fillId="0" borderId="0" xfId="0" applyFont="1" applyAlignment="1">
      <alignment vertical="top"/>
    </xf>
    <xf numFmtId="164" fontId="7" fillId="0" borderId="0" xfId="1" applyNumberFormat="1" applyFont="1" applyFill="1" applyBorder="1" applyAlignment="1" applyProtection="1">
      <alignment vertical="top"/>
      <protection locked="0"/>
    </xf>
    <xf numFmtId="164" fontId="7" fillId="0" borderId="0" xfId="1" applyNumberFormat="1" applyFont="1" applyFill="1" applyBorder="1" applyAlignment="1">
      <alignment vertical="top"/>
    </xf>
    <xf numFmtId="164" fontId="7" fillId="4" borderId="0" xfId="1" applyNumberFormat="1" applyFont="1" applyFill="1" applyBorder="1" applyAlignment="1">
      <alignment vertical="top"/>
    </xf>
    <xf numFmtId="3" fontId="7" fillId="4" borderId="0" xfId="0" applyNumberFormat="1" applyFont="1" applyFill="1"/>
    <xf numFmtId="9" fontId="7" fillId="0" borderId="0" xfId="2" applyFont="1"/>
    <xf numFmtId="1" fontId="7" fillId="0" borderId="0" xfId="0" applyNumberFormat="1" applyFont="1"/>
    <xf numFmtId="0" fontId="26" fillId="0" borderId="4" xfId="4" applyFill="1" applyBorder="1" applyAlignment="1">
      <alignment vertical="top"/>
    </xf>
    <xf numFmtId="3" fontId="26" fillId="0" borderId="0" xfId="4" applyNumberFormat="1" applyFill="1" applyAlignment="1">
      <alignment horizontal="right" vertical="center" wrapText="1"/>
    </xf>
    <xf numFmtId="3" fontId="26" fillId="0" borderId="4" xfId="4" applyNumberFormat="1" applyFill="1" applyBorder="1" applyAlignment="1">
      <alignment horizontal="right" vertical="center" wrapText="1"/>
    </xf>
    <xf numFmtId="0" fontId="7" fillId="0" borderId="0" xfId="0" applyFont="1" applyFill="1"/>
    <xf numFmtId="0" fontId="9" fillId="0" borderId="0" xfId="0" applyFont="1" applyFill="1"/>
    <xf numFmtId="0" fontId="27" fillId="0" borderId="0" xfId="0" applyFont="1" applyAlignment="1">
      <alignment horizontal="right"/>
    </xf>
    <xf numFmtId="3" fontId="27" fillId="0" borderId="0" xfId="0" applyNumberFormat="1" applyFont="1"/>
    <xf numFmtId="0" fontId="26" fillId="0" borderId="0" xfId="4" applyFill="1"/>
    <xf numFmtId="164" fontId="26" fillId="0" borderId="0" xfId="4" applyNumberFormat="1" applyFill="1" applyBorder="1" applyAlignment="1">
      <alignment vertical="top"/>
    </xf>
    <xf numFmtId="0" fontId="10" fillId="0" borderId="0" xfId="0" applyFont="1" applyFill="1"/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164" fontId="6" fillId="0" borderId="2" xfId="1" applyNumberFormat="1" applyFont="1" applyFill="1" applyBorder="1" applyAlignment="1" applyProtection="1">
      <alignment vertical="top"/>
      <protection locked="0"/>
    </xf>
    <xf numFmtId="0" fontId="6" fillId="0" borderId="3" xfId="0" applyFont="1" applyBorder="1" applyAlignment="1">
      <alignment vertical="top"/>
    </xf>
    <xf numFmtId="164" fontId="6" fillId="0" borderId="3" xfId="1" applyNumberFormat="1" applyFont="1" applyFill="1" applyBorder="1" applyAlignment="1" applyProtection="1">
      <alignment vertical="top"/>
      <protection locked="0"/>
    </xf>
    <xf numFmtId="0" fontId="6" fillId="5" borderId="1" xfId="0" applyFont="1" applyFill="1" applyBorder="1" applyAlignment="1">
      <alignment vertical="top"/>
    </xf>
    <xf numFmtId="164" fontId="6" fillId="5" borderId="1" xfId="1" applyNumberFormat="1" applyFont="1" applyFill="1" applyBorder="1" applyAlignment="1" applyProtection="1">
      <alignment vertical="top"/>
      <protection locked="0"/>
    </xf>
    <xf numFmtId="0" fontId="6" fillId="6" borderId="1" xfId="0" applyFont="1" applyFill="1" applyBorder="1" applyAlignment="1">
      <alignment vertical="top"/>
    </xf>
    <xf numFmtId="164" fontId="6" fillId="6" borderId="1" xfId="1" applyNumberFormat="1" applyFont="1" applyFill="1" applyBorder="1" applyAlignment="1" applyProtection="1">
      <alignment vertical="top"/>
      <protection locked="0"/>
    </xf>
    <xf numFmtId="0" fontId="6" fillId="3" borderId="1" xfId="0" applyFont="1" applyFill="1" applyBorder="1" applyAlignment="1">
      <alignment vertical="top"/>
    </xf>
    <xf numFmtId="164" fontId="6" fillId="3" borderId="1" xfId="1" applyNumberFormat="1" applyFont="1" applyFill="1" applyBorder="1" applyAlignment="1" applyProtection="1">
      <alignment vertical="top"/>
      <protection locked="0"/>
    </xf>
    <xf numFmtId="164" fontId="6" fillId="0" borderId="1" xfId="1" applyNumberFormat="1" applyFont="1" applyFill="1" applyBorder="1" applyAlignment="1" applyProtection="1">
      <alignment vertical="top"/>
      <protection locked="0"/>
    </xf>
    <xf numFmtId="164" fontId="6" fillId="3" borderId="1" xfId="1" applyNumberFormat="1" applyFont="1" applyFill="1" applyBorder="1" applyAlignment="1" applyProtection="1">
      <alignment vertical="top"/>
    </xf>
    <xf numFmtId="164" fontId="6" fillId="3" borderId="1" xfId="1" applyNumberFormat="1" applyFont="1" applyFill="1" applyBorder="1" applyAlignment="1">
      <alignment vertical="top"/>
    </xf>
    <xf numFmtId="0" fontId="5" fillId="3" borderId="1" xfId="0" applyFont="1" applyFill="1" applyBorder="1" applyAlignment="1">
      <alignment vertical="top"/>
    </xf>
    <xf numFmtId="0" fontId="4" fillId="5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2" fillId="0" borderId="0" xfId="0" applyFont="1"/>
    <xf numFmtId="0" fontId="1" fillId="3" borderId="1" xfId="0" applyFont="1" applyFill="1" applyBorder="1" applyAlignment="1">
      <alignment vertical="top"/>
    </xf>
    <xf numFmtId="0" fontId="1" fillId="5" borderId="1" xfId="0" applyFont="1" applyFill="1" applyBorder="1" applyAlignment="1">
      <alignment vertical="top"/>
    </xf>
  </cellXfs>
  <cellStyles count="6">
    <cellStyle name="Hyperlink" xfId="3" builtinId="8"/>
    <cellStyle name="Komma" xfId="1" builtinId="3"/>
    <cellStyle name="Komma 2" xfId="5" xr:uid="{57A1F3F6-3BA6-4A46-8E31-E2B62EE0D07A}"/>
    <cellStyle name="Ongeldig" xfId="4" builtinId="27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workbookViewId="0">
      <selection activeCell="D14" sqref="D14"/>
    </sheetView>
  </sheetViews>
  <sheetFormatPr defaultColWidth="9.09765625" defaultRowHeight="14.5" x14ac:dyDescent="0.35"/>
  <cols>
    <col min="1" max="1" width="20.69921875" style="40" customWidth="1"/>
    <col min="2" max="3" width="10.69921875" style="40" customWidth="1"/>
    <col min="4" max="5" width="15.69921875" style="40" customWidth="1"/>
    <col min="6" max="7" width="15.69921875" style="68" customWidth="1"/>
    <col min="8" max="8" width="9.09765625" style="40"/>
    <col min="9" max="9" width="9.3984375" style="40" bestFit="1" customWidth="1"/>
    <col min="10" max="16384" width="9.09765625" style="40"/>
  </cols>
  <sheetData>
    <row r="1" spans="1:15" ht="15" thickBot="1" x14ac:dyDescent="0.4">
      <c r="A1" s="43" t="s">
        <v>0</v>
      </c>
      <c r="B1" s="44" t="s">
        <v>1</v>
      </c>
      <c r="C1" s="43" t="s">
        <v>2</v>
      </c>
      <c r="D1" s="43" t="s">
        <v>3</v>
      </c>
      <c r="E1" s="45" t="s">
        <v>4</v>
      </c>
      <c r="F1" s="64"/>
      <c r="G1" s="64"/>
      <c r="H1" s="53"/>
      <c r="I1" s="53"/>
      <c r="J1" s="53"/>
      <c r="K1" s="53"/>
      <c r="L1" s="53"/>
      <c r="M1" s="53"/>
      <c r="N1" s="53"/>
      <c r="O1" s="53"/>
    </row>
    <row r="2" spans="1:15" x14ac:dyDescent="0.35">
      <c r="A2" s="33">
        <f>'Scholen per gemeente'!A3</f>
        <v>0</v>
      </c>
      <c r="B2" s="34">
        <v>16721</v>
      </c>
      <c r="C2" s="35">
        <f t="shared" ref="C2:C9" si="0">B2/$B$9</f>
        <v>6.5842373648874797E-2</v>
      </c>
      <c r="D2" s="34">
        <f t="shared" ref="D2:D8" si="1">D$9*C2</f>
        <v>22635.088411350131</v>
      </c>
      <c r="E2" s="34">
        <f t="shared" ref="E2:E8" si="2">E$9*$C2</f>
        <v>21916.461199899019</v>
      </c>
      <c r="F2" s="65"/>
      <c r="G2" s="65"/>
      <c r="H2" s="53"/>
      <c r="I2" s="53"/>
      <c r="J2" s="53"/>
      <c r="K2" s="54"/>
      <c r="L2" s="54"/>
      <c r="M2" s="54"/>
      <c r="N2" s="53"/>
      <c r="O2" s="53"/>
    </row>
    <row r="3" spans="1:15" x14ac:dyDescent="0.35">
      <c r="A3" s="33">
        <f>'Scholen per gemeente'!A4</f>
        <v>0</v>
      </c>
      <c r="B3" s="34">
        <v>32471</v>
      </c>
      <c r="C3" s="35">
        <f t="shared" si="0"/>
        <v>0.12786123525821505</v>
      </c>
      <c r="D3" s="34">
        <f t="shared" si="1"/>
        <v>43955.741630581317</v>
      </c>
      <c r="E3" s="34">
        <f t="shared" si="2"/>
        <v>42560.218385378939</v>
      </c>
      <c r="F3" s="65"/>
      <c r="G3" s="65"/>
      <c r="H3" s="53"/>
      <c r="I3" s="53"/>
      <c r="J3" s="49"/>
      <c r="K3" s="54"/>
      <c r="L3" s="54"/>
      <c r="M3" s="54"/>
      <c r="N3" s="53"/>
      <c r="O3" s="53"/>
    </row>
    <row r="4" spans="1:15" x14ac:dyDescent="0.35">
      <c r="A4" s="33">
        <f>'Scholen per gemeente'!A5</f>
        <v>0</v>
      </c>
      <c r="B4" s="34">
        <v>39726</v>
      </c>
      <c r="C4" s="35">
        <f t="shared" si="0"/>
        <v>0.15642928865350161</v>
      </c>
      <c r="D4" s="34">
        <f t="shared" si="1"/>
        <v>53776.779034106541</v>
      </c>
      <c r="E4" s="34">
        <f t="shared" si="2"/>
        <v>52069.453838119043</v>
      </c>
      <c r="F4" s="65"/>
      <c r="G4" s="65"/>
      <c r="H4" s="53"/>
      <c r="I4" s="53"/>
      <c r="J4" s="54"/>
      <c r="K4" s="54"/>
      <c r="L4" s="54"/>
      <c r="M4" s="54"/>
      <c r="N4" s="53"/>
      <c r="O4" s="53"/>
    </row>
    <row r="5" spans="1:15" x14ac:dyDescent="0.35">
      <c r="A5" s="33">
        <f>'Scholen per gemeente'!A6</f>
        <v>0</v>
      </c>
      <c r="B5" s="34">
        <v>30723</v>
      </c>
      <c r="C5" s="35">
        <f t="shared" si="0"/>
        <v>0.12097812604595302</v>
      </c>
      <c r="D5" s="34">
        <f t="shared" si="1"/>
        <v>41589.487546313627</v>
      </c>
      <c r="E5" s="34">
        <f t="shared" si="2"/>
        <v>40269.089016476144</v>
      </c>
      <c r="F5" s="65"/>
      <c r="G5" s="65"/>
      <c r="H5" s="53"/>
      <c r="I5" s="53"/>
      <c r="J5" s="54"/>
      <c r="K5" s="54"/>
      <c r="L5" s="54"/>
      <c r="M5" s="54"/>
      <c r="N5" s="53"/>
      <c r="O5" s="53"/>
    </row>
    <row r="6" spans="1:15" x14ac:dyDescent="0.35">
      <c r="A6" s="33">
        <f>'Scholen per gemeente'!A7</f>
        <v>0</v>
      </c>
      <c r="B6" s="34">
        <v>92423</v>
      </c>
      <c r="C6" s="35">
        <f t="shared" si="0"/>
        <v>0.3639345553346065</v>
      </c>
      <c r="D6" s="34">
        <f t="shared" si="1"/>
        <v>125112.30047498434</v>
      </c>
      <c r="E6" s="34">
        <f t="shared" si="2"/>
        <v>121140.18859387998</v>
      </c>
      <c r="F6" s="65"/>
      <c r="G6" s="65"/>
      <c r="H6" s="53"/>
      <c r="I6" s="53"/>
      <c r="J6" s="54"/>
      <c r="K6" s="54"/>
      <c r="L6" s="54"/>
      <c r="M6" s="54"/>
      <c r="N6" s="53"/>
      <c r="O6" s="53"/>
    </row>
    <row r="7" spans="1:15" x14ac:dyDescent="0.35">
      <c r="A7" s="33">
        <f>'Scholen per gemeente'!A8</f>
        <v>0</v>
      </c>
      <c r="B7" s="34">
        <v>22523</v>
      </c>
      <c r="C7" s="35">
        <f t="shared" si="0"/>
        <v>8.8688940954106038E-2</v>
      </c>
      <c r="D7" s="34">
        <f t="shared" si="1"/>
        <v>30489.210949634533</v>
      </c>
      <c r="E7" s="34">
        <f t="shared" si="2"/>
        <v>29521.228132607237</v>
      </c>
      <c r="F7" s="65"/>
      <c r="G7" s="65"/>
      <c r="H7" s="53"/>
      <c r="I7" s="53"/>
      <c r="J7" s="54"/>
      <c r="K7" s="54"/>
      <c r="L7" s="54"/>
      <c r="M7" s="54"/>
      <c r="N7" s="53"/>
      <c r="O7" s="53"/>
    </row>
    <row r="8" spans="1:15" ht="15" thickBot="1" x14ac:dyDescent="0.4">
      <c r="A8" s="50">
        <f>'Scholen per gemeente'!A9</f>
        <v>0</v>
      </c>
      <c r="B8" s="51">
        <v>19368</v>
      </c>
      <c r="C8" s="46">
        <f t="shared" si="0"/>
        <v>7.6265480104742961E-2</v>
      </c>
      <c r="D8" s="51">
        <f t="shared" si="1"/>
        <v>26218.311844448857</v>
      </c>
      <c r="E8" s="51">
        <f t="shared" si="2"/>
        <v>25385.923121801581</v>
      </c>
      <c r="F8" s="66"/>
      <c r="G8" s="66"/>
      <c r="H8" s="53"/>
      <c r="I8" s="53"/>
      <c r="J8" s="54"/>
      <c r="K8" s="54"/>
      <c r="L8" s="54"/>
      <c r="M8" s="54"/>
      <c r="N8" s="53"/>
      <c r="O8" s="53"/>
    </row>
    <row r="9" spans="1:15" x14ac:dyDescent="0.35">
      <c r="A9" s="39" t="str">
        <f>'Scholen per gemeente'!A10</f>
        <v>TOTAAL</v>
      </c>
      <c r="B9" s="36">
        <f>SUM(B2:B8)</f>
        <v>253955</v>
      </c>
      <c r="C9" s="35">
        <f t="shared" si="0"/>
        <v>1</v>
      </c>
      <c r="D9" s="36">
        <f>Begroting!C72</f>
        <v>343776.91989141935</v>
      </c>
      <c r="E9" s="38">
        <f>Begroting!D72</f>
        <v>332862.56228816195</v>
      </c>
      <c r="F9" s="65"/>
      <c r="G9" s="65"/>
      <c r="H9" s="53"/>
      <c r="I9" s="53"/>
      <c r="J9" s="53"/>
      <c r="K9" s="53"/>
      <c r="L9" s="53"/>
      <c r="M9" s="53"/>
      <c r="N9" s="53"/>
      <c r="O9" s="53"/>
    </row>
    <row r="11" spans="1:15" x14ac:dyDescent="0.35">
      <c r="A11" s="53"/>
      <c r="B11" s="53"/>
      <c r="C11" s="55"/>
      <c r="D11" s="53"/>
      <c r="E11" s="53"/>
      <c r="F11" s="67"/>
      <c r="G11" s="67"/>
      <c r="H11" s="53"/>
      <c r="I11" s="53"/>
      <c r="J11" s="53"/>
      <c r="K11" s="53"/>
      <c r="L11" s="53"/>
      <c r="M11" s="53"/>
      <c r="N11" s="53"/>
      <c r="O11" s="5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>
      <selection activeCell="N18" sqref="N18"/>
    </sheetView>
  </sheetViews>
  <sheetFormatPr defaultColWidth="9.09765625" defaultRowHeight="14.5" x14ac:dyDescent="0.35"/>
  <cols>
    <col min="1" max="1" width="20.69921875" style="41" customWidth="1"/>
    <col min="2" max="3" width="10.69921875" style="41" customWidth="1"/>
    <col min="4" max="5" width="15.69921875" style="41" customWidth="1"/>
    <col min="6" max="16384" width="9.09765625" style="41"/>
  </cols>
  <sheetData>
    <row r="1" spans="1:8" ht="15" thickBot="1" x14ac:dyDescent="0.4">
      <c r="A1" s="43" t="s">
        <v>0</v>
      </c>
      <c r="B1" s="44" t="s">
        <v>1</v>
      </c>
      <c r="C1" s="43" t="s">
        <v>2</v>
      </c>
      <c r="D1" s="43" t="s">
        <v>3</v>
      </c>
      <c r="E1" s="45" t="s">
        <v>4</v>
      </c>
      <c r="F1" s="53"/>
      <c r="G1" s="53"/>
      <c r="H1" s="53"/>
    </row>
    <row r="2" spans="1:8" x14ac:dyDescent="0.35">
      <c r="A2" s="33">
        <f>'Scholen per gemeente'!A3</f>
        <v>0</v>
      </c>
      <c r="B2" s="54">
        <f>'Kosten per gemeente'!B2</f>
        <v>16721</v>
      </c>
      <c r="C2" s="35">
        <f t="shared" ref="C2:C9" si="0">B2/$B$9</f>
        <v>6.5842373648874797E-2</v>
      </c>
      <c r="D2" s="34">
        <f>'Kosten per gemeente'!D2*50%</f>
        <v>11317.544205675065</v>
      </c>
      <c r="E2" s="34">
        <f>'Kosten per gemeente'!E2*50%</f>
        <v>10958.230599949509</v>
      </c>
      <c r="F2" s="53"/>
      <c r="G2" s="53"/>
      <c r="H2" s="53"/>
    </row>
    <row r="3" spans="1:8" x14ac:dyDescent="0.35">
      <c r="A3" s="33">
        <f>'Scholen per gemeente'!A4</f>
        <v>0</v>
      </c>
      <c r="B3" s="54">
        <f>'Kosten per gemeente'!B3</f>
        <v>32471</v>
      </c>
      <c r="C3" s="35">
        <f t="shared" si="0"/>
        <v>0.12786123525821505</v>
      </c>
      <c r="D3" s="34">
        <f>'Kosten per gemeente'!D3*50%</f>
        <v>21977.870815290658</v>
      </c>
      <c r="E3" s="34">
        <f>'Kosten per gemeente'!E3*50%</f>
        <v>21280.10919268947</v>
      </c>
      <c r="F3" s="53"/>
      <c r="G3" s="53"/>
      <c r="H3" s="53"/>
    </row>
    <row r="4" spans="1:8" x14ac:dyDescent="0.35">
      <c r="A4" s="33">
        <f>'Scholen per gemeente'!A5</f>
        <v>0</v>
      </c>
      <c r="B4" s="54">
        <f>'Kosten per gemeente'!B4</f>
        <v>39726</v>
      </c>
      <c r="C4" s="35">
        <f t="shared" si="0"/>
        <v>0.15642928865350161</v>
      </c>
      <c r="D4" s="34">
        <f>'Kosten per gemeente'!D4*50%</f>
        <v>26888.389517053271</v>
      </c>
      <c r="E4" s="34">
        <f>'Kosten per gemeente'!E4*50%</f>
        <v>26034.726919059522</v>
      </c>
      <c r="F4" s="53"/>
      <c r="G4" s="53"/>
      <c r="H4" s="53"/>
    </row>
    <row r="5" spans="1:8" x14ac:dyDescent="0.35">
      <c r="A5" s="33">
        <f>'Scholen per gemeente'!A6</f>
        <v>0</v>
      </c>
      <c r="B5" s="54">
        <f>'Kosten per gemeente'!B5</f>
        <v>30723</v>
      </c>
      <c r="C5" s="35">
        <f t="shared" si="0"/>
        <v>0.12097812604595302</v>
      </c>
      <c r="D5" s="34">
        <f>'Kosten per gemeente'!D5*50%</f>
        <v>20794.743773156813</v>
      </c>
      <c r="E5" s="34">
        <f>'Kosten per gemeente'!E5*50%</f>
        <v>20134.544508238072</v>
      </c>
      <c r="F5" s="53"/>
      <c r="G5" s="53"/>
      <c r="H5" s="53"/>
    </row>
    <row r="6" spans="1:8" x14ac:dyDescent="0.35">
      <c r="A6" s="33">
        <f>'Scholen per gemeente'!A7</f>
        <v>0</v>
      </c>
      <c r="B6" s="54">
        <f>'Kosten per gemeente'!B6</f>
        <v>92423</v>
      </c>
      <c r="C6" s="35">
        <f t="shared" si="0"/>
        <v>0.3639345553346065</v>
      </c>
      <c r="D6" s="34">
        <f>'Kosten per gemeente'!D6*50%</f>
        <v>62556.150237492169</v>
      </c>
      <c r="E6" s="34">
        <f>'Kosten per gemeente'!E6*50%</f>
        <v>60570.094296939991</v>
      </c>
      <c r="F6" s="53"/>
      <c r="G6" s="53"/>
      <c r="H6" s="53"/>
    </row>
    <row r="7" spans="1:8" x14ac:dyDescent="0.35">
      <c r="A7" s="33">
        <f>'Scholen per gemeente'!A8</f>
        <v>0</v>
      </c>
      <c r="B7" s="54">
        <f>'Kosten per gemeente'!B7</f>
        <v>22523</v>
      </c>
      <c r="C7" s="35">
        <f t="shared" si="0"/>
        <v>8.8688940954106038E-2</v>
      </c>
      <c r="D7" s="34">
        <f>'Kosten per gemeente'!D7*50%</f>
        <v>15244.605474817266</v>
      </c>
      <c r="E7" s="34">
        <f>'Kosten per gemeente'!E7*50%</f>
        <v>14760.614066303619</v>
      </c>
      <c r="F7" s="53"/>
      <c r="G7" s="53"/>
      <c r="H7" s="53"/>
    </row>
    <row r="8" spans="1:8" ht="15" thickBot="1" x14ac:dyDescent="0.4">
      <c r="A8" s="50">
        <f>'Scholen per gemeente'!A9</f>
        <v>0</v>
      </c>
      <c r="B8" s="56">
        <f>'Kosten per gemeente'!B8</f>
        <v>19368</v>
      </c>
      <c r="C8" s="46">
        <f t="shared" si="0"/>
        <v>7.6265480104742961E-2</v>
      </c>
      <c r="D8" s="51">
        <f>'Kosten per gemeente'!D8*50%</f>
        <v>13109.155922224429</v>
      </c>
      <c r="E8" s="51">
        <f>'Kosten per gemeente'!E8*50%</f>
        <v>12692.961560900791</v>
      </c>
      <c r="F8" s="53"/>
      <c r="G8" s="53"/>
      <c r="H8" s="53"/>
    </row>
    <row r="9" spans="1:8" x14ac:dyDescent="0.35">
      <c r="A9" s="39" t="str">
        <f>'Scholen per gemeente'!A10</f>
        <v>TOTAAL</v>
      </c>
      <c r="B9" s="42">
        <f>'Kosten per gemeente'!B9</f>
        <v>253955</v>
      </c>
      <c r="C9" s="37">
        <f t="shared" si="0"/>
        <v>1</v>
      </c>
      <c r="D9" s="36">
        <f>SUM(D2:D8)</f>
        <v>171888.45994570968</v>
      </c>
      <c r="E9" s="38">
        <f>SUM(E2:E8)</f>
        <v>166431.28114408097</v>
      </c>
      <c r="F9" s="53"/>
      <c r="G9" s="53"/>
      <c r="H9" s="53"/>
    </row>
    <row r="10" spans="1:8" x14ac:dyDescent="0.35">
      <c r="A10" s="47" t="s">
        <v>5</v>
      </c>
      <c r="B10" s="53"/>
      <c r="C10" s="53"/>
      <c r="D10" s="52">
        <v>0.5</v>
      </c>
      <c r="E10" s="52">
        <v>0.5</v>
      </c>
      <c r="F10" s="53"/>
      <c r="G10" s="53"/>
      <c r="H10" s="54"/>
    </row>
    <row r="11" spans="1:8" x14ac:dyDescent="0.35">
      <c r="A11" s="69" t="s">
        <v>6</v>
      </c>
      <c r="B11" s="15"/>
      <c r="C11" s="15"/>
      <c r="D11" s="70">
        <f>Begroting!C72*50%</f>
        <v>171888.45994570968</v>
      </c>
      <c r="E11" s="70">
        <f>Begroting!D72*50%</f>
        <v>166431.28114408097</v>
      </c>
      <c r="F11" s="70">
        <f>SUM(D11:E11)</f>
        <v>338319.74108979065</v>
      </c>
      <c r="G11" s="53"/>
      <c r="H11" s="53"/>
    </row>
    <row r="13" spans="1:8" x14ac:dyDescent="0.35">
      <c r="A13" s="53"/>
      <c r="B13" s="53"/>
      <c r="C13" s="53"/>
      <c r="D13" s="54"/>
      <c r="E13" s="54"/>
      <c r="F13" s="53"/>
      <c r="G13" s="53"/>
      <c r="H13" s="5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4"/>
  <sheetViews>
    <sheetView tabSelected="1" zoomScale="90" zoomScaleNormal="90" workbookViewId="0">
      <selection activeCell="A61" sqref="A61"/>
    </sheetView>
  </sheetViews>
  <sheetFormatPr defaultColWidth="9.09765625" defaultRowHeight="14.5" x14ac:dyDescent="0.35"/>
  <cols>
    <col min="1" max="1" width="79.8984375" style="4" bestFit="1" customWidth="1"/>
    <col min="2" max="2" width="92.296875" style="4" bestFit="1" customWidth="1"/>
    <col min="3" max="3" width="13.8984375" style="4" customWidth="1"/>
    <col min="4" max="4" width="12.59765625" style="4" customWidth="1"/>
    <col min="5" max="5" width="85.3984375" style="4" customWidth="1"/>
    <col min="6" max="6" width="32.59765625" style="4" customWidth="1"/>
    <col min="7" max="7" width="28.8984375" style="4" customWidth="1"/>
    <col min="8" max="9" width="13.09765625" style="4" customWidth="1"/>
    <col min="10" max="10" width="14.09765625" style="4" customWidth="1"/>
    <col min="11" max="11" width="14" style="4" customWidth="1"/>
    <col min="12" max="12" width="12" style="4" customWidth="1"/>
    <col min="13" max="13" width="11.296875" style="4" bestFit="1" customWidth="1"/>
    <col min="14" max="16384" width="9.09765625" style="4"/>
  </cols>
  <sheetData>
    <row r="1" spans="1:7" x14ac:dyDescent="0.35">
      <c r="A1" s="5" t="s">
        <v>79</v>
      </c>
      <c r="B1" s="5"/>
      <c r="C1" s="74"/>
      <c r="D1" s="74"/>
      <c r="E1" s="57"/>
      <c r="F1" s="53"/>
      <c r="G1" s="53"/>
    </row>
    <row r="2" spans="1:7" x14ac:dyDescent="0.35">
      <c r="A2" s="74"/>
      <c r="B2" s="74"/>
      <c r="C2" s="74"/>
      <c r="D2" s="74"/>
      <c r="E2" s="57"/>
      <c r="F2" s="53"/>
      <c r="G2" s="53"/>
    </row>
    <row r="3" spans="1:7" x14ac:dyDescent="0.35">
      <c r="A3" s="75"/>
      <c r="B3" s="75"/>
      <c r="C3" s="6">
        <v>2024</v>
      </c>
      <c r="D3" s="6">
        <v>2025</v>
      </c>
      <c r="E3" s="5"/>
      <c r="F3" s="53"/>
      <c r="G3" s="53"/>
    </row>
    <row r="4" spans="1:7" ht="15" thickBot="1" x14ac:dyDescent="0.4">
      <c r="A4" s="76"/>
      <c r="B4" s="76" t="s">
        <v>7</v>
      </c>
      <c r="C4" s="77">
        <f>C72</f>
        <v>343776.91989141935</v>
      </c>
      <c r="D4" s="77">
        <f t="shared" ref="D4" si="0">D72</f>
        <v>332862.56228816195</v>
      </c>
      <c r="E4" s="58"/>
      <c r="F4" s="53"/>
      <c r="G4" s="53"/>
    </row>
    <row r="5" spans="1:7" x14ac:dyDescent="0.35">
      <c r="A5" s="78"/>
      <c r="B5" s="78"/>
      <c r="C5" s="79"/>
      <c r="D5" s="79"/>
      <c r="E5" s="58"/>
      <c r="F5" s="53"/>
      <c r="G5" s="53"/>
    </row>
    <row r="6" spans="1:7" x14ac:dyDescent="0.35">
      <c r="A6" s="80" t="s">
        <v>8</v>
      </c>
      <c r="B6" s="80"/>
      <c r="C6" s="81"/>
      <c r="D6" s="81"/>
      <c r="E6" s="58"/>
      <c r="F6" s="53"/>
      <c r="G6" s="53"/>
    </row>
    <row r="7" spans="1:7" x14ac:dyDescent="0.35">
      <c r="A7" s="82" t="s">
        <v>9</v>
      </c>
      <c r="B7" s="82"/>
      <c r="C7" s="83"/>
      <c r="D7" s="83"/>
      <c r="E7" s="58"/>
      <c r="F7" s="53"/>
      <c r="G7" s="53"/>
    </row>
    <row r="8" spans="1:7" x14ac:dyDescent="0.35">
      <c r="A8" s="84" t="s">
        <v>10</v>
      </c>
      <c r="B8" s="84" t="s">
        <v>73</v>
      </c>
      <c r="C8" s="85">
        <v>27360</v>
      </c>
      <c r="D8" s="85">
        <v>27907.200000000001</v>
      </c>
      <c r="E8" s="31"/>
      <c r="F8" s="53"/>
      <c r="G8" s="53"/>
    </row>
    <row r="9" spans="1:7" x14ac:dyDescent="0.35">
      <c r="A9" s="84" t="s">
        <v>11</v>
      </c>
      <c r="B9" s="84" t="s">
        <v>74</v>
      </c>
      <c r="C9" s="85">
        <v>27360</v>
      </c>
      <c r="D9" s="85">
        <v>27907.200000000001</v>
      </c>
      <c r="E9" s="58"/>
      <c r="F9" s="53"/>
      <c r="G9" s="53"/>
    </row>
    <row r="10" spans="1:7" x14ac:dyDescent="0.35">
      <c r="A10" s="84" t="s">
        <v>12</v>
      </c>
      <c r="B10" s="84"/>
      <c r="C10" s="85"/>
      <c r="D10" s="85"/>
      <c r="E10" s="58"/>
      <c r="F10" s="53"/>
      <c r="G10" s="53"/>
    </row>
    <row r="11" spans="1:7" x14ac:dyDescent="0.35">
      <c r="A11" s="11" t="s">
        <v>13</v>
      </c>
      <c r="B11" s="11"/>
      <c r="C11" s="27">
        <f>SUM(C8:C10)</f>
        <v>54720</v>
      </c>
      <c r="D11" s="27">
        <f>SUM(D8:D10)</f>
        <v>55814.400000000001</v>
      </c>
      <c r="E11" s="58"/>
      <c r="F11" s="53"/>
      <c r="G11" s="53"/>
    </row>
    <row r="12" spans="1:7" x14ac:dyDescent="0.35">
      <c r="A12" s="75"/>
      <c r="B12" s="75"/>
      <c r="C12" s="86"/>
      <c r="D12" s="86"/>
      <c r="E12" s="58"/>
      <c r="F12" s="53"/>
      <c r="G12" s="53"/>
    </row>
    <row r="13" spans="1:7" x14ac:dyDescent="0.35">
      <c r="A13" s="82" t="s">
        <v>14</v>
      </c>
      <c r="B13" s="82"/>
      <c r="C13" s="48"/>
      <c r="D13" s="48"/>
      <c r="E13" s="58"/>
      <c r="F13" s="53"/>
      <c r="G13" s="53"/>
    </row>
    <row r="14" spans="1:7" x14ac:dyDescent="0.35">
      <c r="A14" s="84" t="s">
        <v>15</v>
      </c>
      <c r="B14" s="84" t="s">
        <v>16</v>
      </c>
      <c r="C14" s="28">
        <v>10368</v>
      </c>
      <c r="D14" s="28">
        <v>10575.36</v>
      </c>
      <c r="E14" s="58"/>
      <c r="F14" s="53"/>
      <c r="G14" s="53"/>
    </row>
    <row r="15" spans="1:7" x14ac:dyDescent="0.35">
      <c r="A15" s="84" t="s">
        <v>17</v>
      </c>
      <c r="B15" s="84" t="s">
        <v>18</v>
      </c>
      <c r="C15" s="28">
        <v>0</v>
      </c>
      <c r="D15" s="28">
        <v>0</v>
      </c>
      <c r="E15" s="58"/>
      <c r="F15" s="53"/>
      <c r="G15" s="53"/>
    </row>
    <row r="16" spans="1:7" x14ac:dyDescent="0.35">
      <c r="A16" s="84" t="s">
        <v>19</v>
      </c>
      <c r="B16" s="84" t="s">
        <v>20</v>
      </c>
      <c r="C16" s="28">
        <v>0</v>
      </c>
      <c r="D16" s="28">
        <v>0</v>
      </c>
      <c r="E16" s="58"/>
      <c r="F16" s="53"/>
      <c r="G16" s="53"/>
    </row>
    <row r="17" spans="1:7" x14ac:dyDescent="0.35">
      <c r="A17" s="11" t="s">
        <v>13</v>
      </c>
      <c r="B17" s="11"/>
      <c r="C17" s="29">
        <f>SUM(C14:C16)</f>
        <v>10368</v>
      </c>
      <c r="D17" s="29">
        <f t="shared" ref="D17" si="1">SUM(D14:D16)</f>
        <v>10575.36</v>
      </c>
      <c r="E17" s="58"/>
      <c r="F17" s="53"/>
      <c r="G17" s="53"/>
    </row>
    <row r="18" spans="1:7" x14ac:dyDescent="0.35">
      <c r="A18" s="75"/>
      <c r="B18" s="75"/>
      <c r="C18" s="86"/>
      <c r="D18" s="86"/>
      <c r="E18" s="58"/>
      <c r="F18" s="53"/>
      <c r="G18" s="53"/>
    </row>
    <row r="19" spans="1:7" x14ac:dyDescent="0.35">
      <c r="A19" s="82" t="s">
        <v>21</v>
      </c>
      <c r="B19" s="82"/>
      <c r="C19" s="83"/>
      <c r="D19" s="83"/>
      <c r="E19" s="58"/>
      <c r="F19" s="53"/>
      <c r="G19" s="53"/>
    </row>
    <row r="20" spans="1:7" x14ac:dyDescent="0.35">
      <c r="A20" s="91" t="s">
        <v>85</v>
      </c>
      <c r="B20" s="89" t="s">
        <v>80</v>
      </c>
      <c r="C20" s="85">
        <v>110000</v>
      </c>
      <c r="D20" s="85">
        <v>110000</v>
      </c>
      <c r="E20" s="58"/>
      <c r="F20" s="53"/>
      <c r="G20" s="53"/>
    </row>
    <row r="21" spans="1:7" x14ac:dyDescent="0.35">
      <c r="A21" s="11" t="s">
        <v>13</v>
      </c>
      <c r="B21" s="11"/>
      <c r="C21" s="27">
        <f>SUM(C19:C20)</f>
        <v>110000</v>
      </c>
      <c r="D21" s="27">
        <f t="shared" ref="D21" si="2">SUM(D19:D20)</f>
        <v>110000</v>
      </c>
      <c r="E21" s="58"/>
      <c r="F21" s="53"/>
      <c r="G21" s="53"/>
    </row>
    <row r="22" spans="1:7" x14ac:dyDescent="0.35">
      <c r="A22" s="75"/>
      <c r="B22" s="75"/>
      <c r="C22" s="86"/>
      <c r="D22" s="86"/>
      <c r="E22" s="58"/>
      <c r="F22" s="53"/>
      <c r="G22" s="53"/>
    </row>
    <row r="23" spans="1:7" x14ac:dyDescent="0.35">
      <c r="A23" s="82" t="s">
        <v>22</v>
      </c>
      <c r="B23" s="82"/>
      <c r="C23" s="83"/>
      <c r="D23" s="83"/>
      <c r="E23" s="58"/>
      <c r="F23" s="53"/>
      <c r="G23" s="53"/>
    </row>
    <row r="24" spans="1:7" x14ac:dyDescent="0.35">
      <c r="A24" s="93" t="s">
        <v>88</v>
      </c>
      <c r="B24" s="84" t="s">
        <v>23</v>
      </c>
      <c r="C24" s="87">
        <v>14592</v>
      </c>
      <c r="D24" s="87">
        <v>14883.84</v>
      </c>
      <c r="E24" s="58"/>
      <c r="F24" s="53"/>
      <c r="G24" s="53"/>
    </row>
    <row r="25" spans="1:7" x14ac:dyDescent="0.35">
      <c r="A25" s="84" t="s">
        <v>24</v>
      </c>
      <c r="B25" s="84" t="s">
        <v>25</v>
      </c>
      <c r="C25" s="87">
        <v>0</v>
      </c>
      <c r="D25" s="87">
        <v>0</v>
      </c>
      <c r="E25" s="58"/>
      <c r="F25" s="53"/>
      <c r="G25" s="53"/>
    </row>
    <row r="26" spans="1:7" x14ac:dyDescent="0.35">
      <c r="A26" s="84" t="s">
        <v>26</v>
      </c>
      <c r="B26" s="84"/>
      <c r="C26" s="87">
        <v>2000</v>
      </c>
      <c r="D26" s="87">
        <v>2000</v>
      </c>
      <c r="E26" s="58"/>
      <c r="F26" s="53"/>
      <c r="G26" s="53"/>
    </row>
    <row r="27" spans="1:7" x14ac:dyDescent="0.35">
      <c r="A27" s="93" t="s">
        <v>89</v>
      </c>
      <c r="B27" s="84" t="s">
        <v>27</v>
      </c>
      <c r="C27" s="87">
        <v>14592</v>
      </c>
      <c r="D27" s="87">
        <v>14883.84</v>
      </c>
      <c r="E27" s="58"/>
      <c r="F27" s="53"/>
      <c r="G27" s="53"/>
    </row>
    <row r="28" spans="1:7" x14ac:dyDescent="0.35">
      <c r="A28" s="84" t="s">
        <v>28</v>
      </c>
      <c r="B28" s="84" t="s">
        <v>25</v>
      </c>
      <c r="C28" s="87">
        <v>0</v>
      </c>
      <c r="D28" s="87">
        <v>0</v>
      </c>
      <c r="E28" s="58"/>
      <c r="F28" s="53"/>
      <c r="G28" s="53"/>
    </row>
    <row r="29" spans="1:7" x14ac:dyDescent="0.35">
      <c r="A29" s="84" t="s">
        <v>29</v>
      </c>
      <c r="B29" s="84"/>
      <c r="C29" s="87">
        <v>2000</v>
      </c>
      <c r="D29" s="87">
        <v>2000</v>
      </c>
      <c r="E29" s="58"/>
      <c r="F29" s="53"/>
      <c r="G29" s="53"/>
    </row>
    <row r="30" spans="1:7" x14ac:dyDescent="0.35">
      <c r="A30" s="93" t="s">
        <v>90</v>
      </c>
      <c r="B30" s="84" t="s">
        <v>27</v>
      </c>
      <c r="C30" s="87">
        <v>3840</v>
      </c>
      <c r="D30" s="87">
        <v>3916.8</v>
      </c>
      <c r="E30" s="58"/>
      <c r="F30" s="53"/>
      <c r="G30" s="53"/>
    </row>
    <row r="31" spans="1:7" x14ac:dyDescent="0.35">
      <c r="A31" s="84" t="s">
        <v>30</v>
      </c>
      <c r="B31" s="84" t="s">
        <v>25</v>
      </c>
      <c r="C31" s="85">
        <v>0</v>
      </c>
      <c r="D31" s="85">
        <v>0</v>
      </c>
      <c r="E31" s="58"/>
      <c r="F31" s="53"/>
      <c r="G31" s="53"/>
    </row>
    <row r="32" spans="1:7" x14ac:dyDescent="0.35">
      <c r="A32" s="84" t="s">
        <v>31</v>
      </c>
      <c r="B32" s="84"/>
      <c r="C32" s="87">
        <v>750</v>
      </c>
      <c r="D32" s="87">
        <v>750</v>
      </c>
      <c r="E32" s="58"/>
      <c r="F32" s="53"/>
      <c r="G32" s="53"/>
    </row>
    <row r="33" spans="1:8" x14ac:dyDescent="0.35">
      <c r="A33" s="11" t="s">
        <v>13</v>
      </c>
      <c r="B33" s="11"/>
      <c r="C33" s="26">
        <f>SUM(C24:C32)</f>
        <v>37774</v>
      </c>
      <c r="D33" s="26">
        <f t="shared" ref="D33" si="3">SUM(D24:D32)</f>
        <v>38434.480000000003</v>
      </c>
      <c r="E33" s="58"/>
      <c r="F33" s="53"/>
      <c r="G33" s="53"/>
      <c r="H33" s="53"/>
    </row>
    <row r="34" spans="1:8" x14ac:dyDescent="0.35">
      <c r="A34" s="75"/>
      <c r="B34" s="75"/>
      <c r="C34" s="7"/>
      <c r="D34" s="7"/>
      <c r="E34" s="8"/>
      <c r="F34" s="53"/>
      <c r="G34" s="53"/>
      <c r="H34" s="53"/>
    </row>
    <row r="35" spans="1:8" x14ac:dyDescent="0.35">
      <c r="A35" s="80" t="s">
        <v>32</v>
      </c>
      <c r="B35" s="80"/>
      <c r="C35" s="80"/>
      <c r="D35" s="80"/>
      <c r="E35" s="57"/>
      <c r="F35" s="53"/>
      <c r="G35" s="53"/>
      <c r="H35" s="53"/>
    </row>
    <row r="36" spans="1:8" x14ac:dyDescent="0.35">
      <c r="A36" s="84" t="s">
        <v>33</v>
      </c>
      <c r="B36" s="84" t="s">
        <v>75</v>
      </c>
      <c r="C36" s="88">
        <v>42084.190372780351</v>
      </c>
      <c r="D36" s="88">
        <v>43346.716083963751</v>
      </c>
      <c r="E36" s="59"/>
      <c r="F36" s="54"/>
      <c r="G36" s="54"/>
      <c r="H36" s="54"/>
    </row>
    <row r="37" spans="1:8" x14ac:dyDescent="0.35">
      <c r="A37" s="84" t="s">
        <v>34</v>
      </c>
      <c r="B37" s="84" t="s">
        <v>76</v>
      </c>
      <c r="C37" s="88">
        <v>34214.400000000001</v>
      </c>
      <c r="D37" s="88">
        <v>34898.688000000002</v>
      </c>
      <c r="E37" s="59"/>
      <c r="F37" s="54"/>
      <c r="G37" s="54"/>
      <c r="H37" s="54"/>
    </row>
    <row r="38" spans="1:8" x14ac:dyDescent="0.35">
      <c r="A38" s="11" t="s">
        <v>35</v>
      </c>
      <c r="B38" s="11"/>
      <c r="C38" s="12">
        <f>SUM(C36:C37)</f>
        <v>76298.590372780352</v>
      </c>
      <c r="D38" s="12">
        <f t="shared" ref="D38" si="4">SUM(D36:D37)</f>
        <v>78245.404083963746</v>
      </c>
      <c r="E38" s="9"/>
      <c r="F38" s="53"/>
      <c r="G38" s="53"/>
      <c r="H38" s="53"/>
    </row>
    <row r="39" spans="1:8" x14ac:dyDescent="0.35">
      <c r="A39" s="75"/>
      <c r="B39" s="75"/>
      <c r="C39" s="7"/>
      <c r="D39" s="7"/>
      <c r="E39" s="8"/>
      <c r="F39" s="53"/>
      <c r="G39" s="53"/>
      <c r="H39" s="53"/>
    </row>
    <row r="40" spans="1:8" x14ac:dyDescent="0.35">
      <c r="A40" s="80" t="s">
        <v>36</v>
      </c>
      <c r="B40" s="80"/>
      <c r="C40" s="25"/>
      <c r="D40" s="25"/>
      <c r="E40" s="8"/>
      <c r="F40" s="53"/>
      <c r="G40" s="53"/>
      <c r="H40" s="53"/>
    </row>
    <row r="41" spans="1:8" x14ac:dyDescent="0.35">
      <c r="A41" s="84" t="s">
        <v>37</v>
      </c>
      <c r="B41" s="84" t="s">
        <v>38</v>
      </c>
      <c r="C41" s="10">
        <v>2000</v>
      </c>
      <c r="D41" s="10">
        <v>0</v>
      </c>
      <c r="E41" s="8"/>
      <c r="F41" s="53"/>
      <c r="G41" s="53"/>
      <c r="H41" s="53"/>
    </row>
    <row r="42" spans="1:8" x14ac:dyDescent="0.35">
      <c r="A42" s="84" t="s">
        <v>39</v>
      </c>
      <c r="B42" s="84" t="s">
        <v>40</v>
      </c>
      <c r="C42" s="10">
        <v>2304</v>
      </c>
      <c r="D42" s="10">
        <v>0</v>
      </c>
      <c r="E42" s="8"/>
      <c r="F42" s="53"/>
      <c r="G42" s="53"/>
      <c r="H42" s="53"/>
    </row>
    <row r="43" spans="1:8" x14ac:dyDescent="0.35">
      <c r="A43" s="84" t="s">
        <v>70</v>
      </c>
      <c r="B43" s="84" t="s">
        <v>71</v>
      </c>
      <c r="C43" s="10">
        <v>5000</v>
      </c>
      <c r="D43" s="10"/>
      <c r="E43" s="8"/>
      <c r="F43" s="53"/>
      <c r="G43" s="53"/>
      <c r="H43" s="53"/>
    </row>
    <row r="44" spans="1:8" x14ac:dyDescent="0.35">
      <c r="A44" s="84" t="s">
        <v>72</v>
      </c>
      <c r="B44" s="84" t="s">
        <v>77</v>
      </c>
      <c r="C44" s="10">
        <v>3072</v>
      </c>
      <c r="D44" s="10"/>
      <c r="E44" s="8"/>
      <c r="F44" s="53"/>
      <c r="G44" s="53"/>
      <c r="H44" s="53"/>
    </row>
    <row r="45" spans="1:8" x14ac:dyDescent="0.35">
      <c r="A45" s="84" t="s">
        <v>41</v>
      </c>
      <c r="B45" s="84" t="s">
        <v>40</v>
      </c>
      <c r="C45" s="10">
        <v>2304</v>
      </c>
      <c r="D45" s="10">
        <v>0</v>
      </c>
      <c r="E45" s="8"/>
      <c r="F45" s="53"/>
      <c r="G45" s="53"/>
      <c r="H45" s="53"/>
    </row>
    <row r="46" spans="1:8" x14ac:dyDescent="0.35">
      <c r="A46" s="11" t="s">
        <v>13</v>
      </c>
      <c r="B46" s="84"/>
      <c r="C46" s="30">
        <f>SUM(C41:C45)</f>
        <v>14680</v>
      </c>
      <c r="D46" s="30">
        <f t="shared" ref="D46" si="5">SUM(D41:D45)</f>
        <v>0</v>
      </c>
      <c r="E46" s="8"/>
      <c r="F46" s="53"/>
      <c r="G46" s="53"/>
      <c r="H46" s="53"/>
    </row>
    <row r="47" spans="1:8" x14ac:dyDescent="0.35">
      <c r="A47" s="75"/>
      <c r="B47" s="75"/>
      <c r="C47" s="7"/>
      <c r="D47" s="7"/>
      <c r="E47" s="8"/>
      <c r="F47" s="53"/>
      <c r="G47" s="53"/>
      <c r="H47" s="53"/>
    </row>
    <row r="48" spans="1:8" x14ac:dyDescent="0.35">
      <c r="A48" s="90" t="s">
        <v>82</v>
      </c>
      <c r="B48" s="80"/>
      <c r="C48" s="25"/>
      <c r="D48" s="25"/>
      <c r="E48" s="8"/>
      <c r="F48" s="53"/>
      <c r="G48" s="53"/>
      <c r="H48" s="53"/>
    </row>
    <row r="49" spans="1:8" x14ac:dyDescent="0.35">
      <c r="A49" s="91" t="s">
        <v>83</v>
      </c>
      <c r="B49" s="84" t="s">
        <v>42</v>
      </c>
      <c r="C49" s="10">
        <v>3456</v>
      </c>
      <c r="D49" s="10">
        <v>3525.12</v>
      </c>
      <c r="E49" s="8"/>
      <c r="F49" s="53"/>
      <c r="G49" s="53"/>
      <c r="H49" s="53"/>
    </row>
    <row r="50" spans="1:8" x14ac:dyDescent="0.35">
      <c r="A50" s="91" t="s">
        <v>84</v>
      </c>
      <c r="B50" s="89" t="s">
        <v>81</v>
      </c>
      <c r="C50" s="10">
        <v>0</v>
      </c>
      <c r="D50" s="10">
        <v>0</v>
      </c>
      <c r="E50" s="8"/>
      <c r="F50" s="53"/>
      <c r="G50" s="53"/>
      <c r="H50" s="53"/>
    </row>
    <row r="51" spans="1:8" x14ac:dyDescent="0.35">
      <c r="A51" s="84" t="s">
        <v>43</v>
      </c>
      <c r="B51" s="84" t="s">
        <v>42</v>
      </c>
      <c r="C51" s="10">
        <v>3456</v>
      </c>
      <c r="D51" s="10">
        <v>3525.12</v>
      </c>
      <c r="E51" s="8"/>
      <c r="F51" s="53"/>
    </row>
    <row r="52" spans="1:8" x14ac:dyDescent="0.35">
      <c r="A52" s="84" t="s">
        <v>44</v>
      </c>
      <c r="B52" s="84" t="s">
        <v>45</v>
      </c>
      <c r="C52" s="10">
        <v>0</v>
      </c>
      <c r="D52" s="10">
        <v>0</v>
      </c>
      <c r="E52" s="8"/>
      <c r="F52" s="53"/>
    </row>
    <row r="53" spans="1:8" x14ac:dyDescent="0.35">
      <c r="A53" s="84" t="s">
        <v>46</v>
      </c>
      <c r="B53" s="84" t="s">
        <v>47</v>
      </c>
      <c r="C53" s="10">
        <v>6912</v>
      </c>
      <c r="D53" s="10">
        <v>7050.24</v>
      </c>
      <c r="E53" s="8"/>
      <c r="F53" s="53"/>
    </row>
    <row r="54" spans="1:8" x14ac:dyDescent="0.35">
      <c r="A54" s="84" t="s">
        <v>48</v>
      </c>
      <c r="B54" s="84" t="s">
        <v>45</v>
      </c>
      <c r="C54" s="10">
        <v>0</v>
      </c>
      <c r="D54" s="10">
        <v>0</v>
      </c>
      <c r="E54" s="8"/>
      <c r="F54" s="53"/>
    </row>
    <row r="55" spans="1:8" x14ac:dyDescent="0.35">
      <c r="A55" s="11" t="s">
        <v>13</v>
      </c>
      <c r="B55" s="11"/>
      <c r="C55" s="30">
        <f>SUM(C49:C54)</f>
        <v>13824</v>
      </c>
      <c r="D55" s="30">
        <f t="shared" ref="D55" si="6">SUM(D49:D54)</f>
        <v>14100.48</v>
      </c>
      <c r="E55" s="8"/>
      <c r="F55" s="53"/>
    </row>
    <row r="56" spans="1:8" x14ac:dyDescent="0.35">
      <c r="A56" s="75"/>
      <c r="B56" s="75"/>
      <c r="C56" s="7"/>
      <c r="D56" s="7"/>
      <c r="E56" s="8"/>
      <c r="F56" s="53"/>
    </row>
    <row r="57" spans="1:8" x14ac:dyDescent="0.35">
      <c r="A57" s="80" t="s">
        <v>49</v>
      </c>
      <c r="B57" s="80"/>
      <c r="C57" s="25"/>
      <c r="D57" s="25"/>
      <c r="E57" s="8"/>
      <c r="F57" s="53"/>
    </row>
    <row r="58" spans="1:8" x14ac:dyDescent="0.35">
      <c r="A58" s="84" t="s">
        <v>50</v>
      </c>
      <c r="B58" s="84" t="s">
        <v>51</v>
      </c>
      <c r="C58" s="10">
        <v>4992</v>
      </c>
      <c r="D58" s="10">
        <v>5091.84</v>
      </c>
      <c r="E58" s="8"/>
      <c r="F58" s="53"/>
    </row>
    <row r="59" spans="1:8" x14ac:dyDescent="0.35">
      <c r="A59" s="11" t="s">
        <v>13</v>
      </c>
      <c r="B59" s="11"/>
      <c r="C59" s="13">
        <f>SUM(C58)</f>
        <v>4992</v>
      </c>
      <c r="D59" s="13">
        <f t="shared" ref="D59" si="7">SUM(D58)</f>
        <v>5091.84</v>
      </c>
      <c r="E59" s="8"/>
      <c r="F59" s="53"/>
    </row>
    <row r="60" spans="1:8" x14ac:dyDescent="0.35">
      <c r="A60" s="75"/>
      <c r="B60" s="75"/>
      <c r="C60" s="7"/>
      <c r="D60" s="7"/>
      <c r="E60" s="8"/>
      <c r="F60" s="53"/>
    </row>
    <row r="61" spans="1:8" x14ac:dyDescent="0.35">
      <c r="A61" s="94" t="s">
        <v>92</v>
      </c>
      <c r="B61" s="80"/>
      <c r="C61" s="25"/>
      <c r="D61" s="25"/>
      <c r="E61" s="8"/>
      <c r="F61" s="53"/>
    </row>
    <row r="62" spans="1:8" x14ac:dyDescent="0.35">
      <c r="A62" s="84" t="s">
        <v>52</v>
      </c>
      <c r="B62" s="84"/>
      <c r="C62" s="10">
        <v>1250</v>
      </c>
      <c r="D62" s="10">
        <v>1250</v>
      </c>
      <c r="E62" s="8"/>
      <c r="F62" s="53"/>
    </row>
    <row r="63" spans="1:8" x14ac:dyDescent="0.35">
      <c r="A63" s="84" t="s">
        <v>53</v>
      </c>
      <c r="B63" s="84"/>
      <c r="C63" s="10">
        <v>3500</v>
      </c>
      <c r="D63" s="10">
        <v>3500</v>
      </c>
      <c r="E63" s="8"/>
      <c r="F63" s="53"/>
    </row>
    <row r="64" spans="1:8" x14ac:dyDescent="0.35">
      <c r="A64" s="11" t="s">
        <v>13</v>
      </c>
      <c r="B64" s="84"/>
      <c r="C64" s="13">
        <f>SUM(C62:C63)</f>
        <v>4750</v>
      </c>
      <c r="D64" s="13">
        <f t="shared" ref="D64" si="8">SUM(D62:D63)</f>
        <v>4750</v>
      </c>
      <c r="E64" s="8"/>
      <c r="F64" s="53"/>
    </row>
    <row r="65" spans="1:6" x14ac:dyDescent="0.35">
      <c r="A65" s="75"/>
      <c r="B65" s="75"/>
      <c r="C65" s="7"/>
      <c r="D65" s="7"/>
      <c r="E65" s="8"/>
      <c r="F65" s="53"/>
    </row>
    <row r="66" spans="1:6" x14ac:dyDescent="0.35">
      <c r="A66" s="14" t="s">
        <v>54</v>
      </c>
      <c r="B66" s="14"/>
      <c r="C66" s="32">
        <f>SUM(C11,C17,C21,C33,C38,C46,C55,C59,C64)</f>
        <v>327406.59037278034</v>
      </c>
      <c r="D66" s="32">
        <f>SUM(D11,D17,D21,D33,D38,D46,D55,D59,D64)</f>
        <v>317011.96408396377</v>
      </c>
      <c r="E66" s="8"/>
      <c r="F66" s="53"/>
    </row>
    <row r="67" spans="1:6" x14ac:dyDescent="0.35">
      <c r="A67" s="6"/>
      <c r="B67" s="75"/>
      <c r="C67" s="7"/>
      <c r="D67" s="7"/>
      <c r="E67" s="8"/>
      <c r="F67" s="53"/>
    </row>
    <row r="68" spans="1:6" x14ac:dyDescent="0.35">
      <c r="A68" s="80" t="s">
        <v>55</v>
      </c>
      <c r="B68" s="80"/>
      <c r="C68" s="25"/>
      <c r="D68" s="25"/>
      <c r="E68" s="8"/>
      <c r="F68" s="53"/>
    </row>
    <row r="69" spans="1:6" x14ac:dyDescent="0.35">
      <c r="A69" s="93" t="s">
        <v>91</v>
      </c>
      <c r="B69" s="84" t="s">
        <v>78</v>
      </c>
      <c r="C69" s="10">
        <f>C66*5%</f>
        <v>16370.329518639017</v>
      </c>
      <c r="D69" s="10">
        <f>D66*5%</f>
        <v>15850.59820419819</v>
      </c>
      <c r="E69" s="8"/>
      <c r="F69" s="53"/>
    </row>
    <row r="70" spans="1:6" x14ac:dyDescent="0.35">
      <c r="A70" s="11" t="s">
        <v>13</v>
      </c>
      <c r="B70" s="11"/>
      <c r="C70" s="13">
        <f>SUM(C68:C69)</f>
        <v>16370.329518639017</v>
      </c>
      <c r="D70" s="13">
        <f t="shared" ref="D70" si="9">SUM(D68:D69)</f>
        <v>15850.59820419819</v>
      </c>
      <c r="E70" s="8"/>
      <c r="F70" s="53"/>
    </row>
    <row r="71" spans="1:6" x14ac:dyDescent="0.35">
      <c r="A71" s="6"/>
      <c r="B71" s="75"/>
      <c r="C71" s="7"/>
      <c r="D71" s="7"/>
      <c r="E71" s="8"/>
      <c r="F71" s="53"/>
    </row>
    <row r="72" spans="1:6" x14ac:dyDescent="0.35">
      <c r="A72" s="14" t="s">
        <v>56</v>
      </c>
      <c r="B72" s="14"/>
      <c r="C72" s="32">
        <f>SUM(C66,C70)</f>
        <v>343776.91989141935</v>
      </c>
      <c r="D72" s="32">
        <f t="shared" ref="D72" si="10">SUM(D66,D70)</f>
        <v>332862.56228816195</v>
      </c>
      <c r="E72" s="8"/>
      <c r="F72" s="53"/>
    </row>
    <row r="73" spans="1:6" x14ac:dyDescent="0.35">
      <c r="A73" s="5"/>
      <c r="B73" s="57"/>
      <c r="C73" s="8"/>
      <c r="D73" s="8"/>
      <c r="E73" s="8"/>
      <c r="F73" s="53"/>
    </row>
    <row r="74" spans="1:6" x14ac:dyDescent="0.35">
      <c r="A74" s="53"/>
      <c r="B74" s="53"/>
      <c r="C74" s="53"/>
      <c r="D74" s="53"/>
      <c r="E74" s="53"/>
      <c r="F74" s="1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13"/>
  <sheetViews>
    <sheetView workbookViewId="0">
      <selection activeCell="C2" sqref="C2"/>
    </sheetView>
  </sheetViews>
  <sheetFormatPr defaultRowHeight="13.5" x14ac:dyDescent="0.35"/>
  <cols>
    <col min="1" max="1" width="20.69921875" customWidth="1"/>
    <col min="2" max="4" width="25.69921875" style="19" customWidth="1"/>
    <col min="5" max="5" width="13.8984375" style="19" bestFit="1" customWidth="1"/>
    <col min="6" max="6" width="13.8984375" style="19" customWidth="1"/>
  </cols>
  <sheetData>
    <row r="2" spans="1:6" ht="14.5" x14ac:dyDescent="0.35">
      <c r="A2" s="16" t="s">
        <v>0</v>
      </c>
      <c r="B2" s="17" t="s">
        <v>57</v>
      </c>
      <c r="C2" s="17" t="s">
        <v>58</v>
      </c>
      <c r="D2" s="17" t="s">
        <v>59</v>
      </c>
      <c r="E2" s="17" t="s">
        <v>60</v>
      </c>
      <c r="F2" s="17"/>
    </row>
    <row r="3" spans="1:6" ht="14.5" x14ac:dyDescent="0.35">
      <c r="A3" s="22"/>
      <c r="B3" s="21">
        <v>1</v>
      </c>
      <c r="C3" s="21">
        <v>0</v>
      </c>
      <c r="D3" s="21">
        <v>0</v>
      </c>
      <c r="E3" s="18">
        <f>SUM(B3:D3)</f>
        <v>1</v>
      </c>
      <c r="F3" s="18"/>
    </row>
    <row r="4" spans="1:6" ht="14.5" x14ac:dyDescent="0.35">
      <c r="A4" s="22"/>
      <c r="B4" s="21">
        <v>4</v>
      </c>
      <c r="C4" s="21">
        <v>1</v>
      </c>
      <c r="D4" s="21">
        <v>0</v>
      </c>
      <c r="E4" s="18">
        <f t="shared" ref="E4:E9" si="0">SUM(B4:D4)</f>
        <v>5</v>
      </c>
      <c r="F4" s="18"/>
    </row>
    <row r="5" spans="1:6" ht="14.5" x14ac:dyDescent="0.35">
      <c r="A5" s="23"/>
      <c r="B5" s="21">
        <v>1</v>
      </c>
      <c r="C5" s="21">
        <v>0</v>
      </c>
      <c r="D5" s="21">
        <v>0</v>
      </c>
      <c r="E5" s="18">
        <f t="shared" si="0"/>
        <v>1</v>
      </c>
      <c r="F5" s="18"/>
    </row>
    <row r="6" spans="1:6" ht="14.5" x14ac:dyDescent="0.35">
      <c r="A6" s="23"/>
      <c r="B6" s="21">
        <v>2</v>
      </c>
      <c r="C6" s="21">
        <v>1</v>
      </c>
      <c r="D6" s="21">
        <v>0</v>
      </c>
      <c r="E6" s="18">
        <f t="shared" si="0"/>
        <v>3</v>
      </c>
      <c r="F6" s="18"/>
    </row>
    <row r="7" spans="1:6" ht="14.5" x14ac:dyDescent="0.35">
      <c r="A7" s="22"/>
      <c r="B7" s="21">
        <v>5</v>
      </c>
      <c r="C7" s="21">
        <v>1</v>
      </c>
      <c r="D7" s="21">
        <v>4</v>
      </c>
      <c r="E7" s="18">
        <f t="shared" si="0"/>
        <v>10</v>
      </c>
      <c r="F7" s="18"/>
    </row>
    <row r="8" spans="1:6" ht="14.5" x14ac:dyDescent="0.35">
      <c r="A8" s="22"/>
      <c r="B8" s="21">
        <v>1</v>
      </c>
      <c r="C8" s="21">
        <v>0</v>
      </c>
      <c r="D8" s="21">
        <v>0</v>
      </c>
      <c r="E8" s="18">
        <f t="shared" si="0"/>
        <v>1</v>
      </c>
      <c r="F8" s="18"/>
    </row>
    <row r="9" spans="1:6" ht="14.5" x14ac:dyDescent="0.35">
      <c r="A9" s="22"/>
      <c r="B9" s="21">
        <v>1</v>
      </c>
      <c r="C9" s="21">
        <v>0</v>
      </c>
      <c r="D9" s="21">
        <v>0</v>
      </c>
      <c r="E9" s="18">
        <f t="shared" si="0"/>
        <v>1</v>
      </c>
      <c r="F9" s="18"/>
    </row>
    <row r="10" spans="1:6" ht="14.5" x14ac:dyDescent="0.35">
      <c r="A10" s="2" t="s">
        <v>61</v>
      </c>
      <c r="B10" s="3">
        <f>SUM(B3:B9)</f>
        <v>15</v>
      </c>
      <c r="C10" s="3">
        <f>SUM(C3:C9)</f>
        <v>3</v>
      </c>
      <c r="D10" s="3">
        <f>SUM(D3:D9)</f>
        <v>4</v>
      </c>
      <c r="E10" s="3">
        <f>SUM(E3:E9)</f>
        <v>22</v>
      </c>
      <c r="F10" s="3"/>
    </row>
    <row r="13" spans="1:6" ht="14.4" x14ac:dyDescent="0.35">
      <c r="A13" s="1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"/>
  <sheetViews>
    <sheetView workbookViewId="0">
      <selection activeCell="A18" sqref="A18"/>
    </sheetView>
  </sheetViews>
  <sheetFormatPr defaultColWidth="9.09765625" defaultRowHeight="14.5" x14ac:dyDescent="0.35"/>
  <cols>
    <col min="1" max="1" width="36.69921875" style="24" customWidth="1"/>
    <col min="2" max="2" width="18.296875" style="24" customWidth="1"/>
    <col min="3" max="16384" width="9.09765625" style="24"/>
  </cols>
  <sheetData>
    <row r="1" spans="1:4" x14ac:dyDescent="0.35">
      <c r="A1" s="15" t="s">
        <v>62</v>
      </c>
      <c r="B1" s="15" t="s">
        <v>63</v>
      </c>
      <c r="C1" s="53"/>
      <c r="D1" s="53"/>
    </row>
    <row r="4" spans="1:4" s="73" customFormat="1" x14ac:dyDescent="0.35">
      <c r="A4" s="71"/>
      <c r="B4" s="72"/>
      <c r="C4" s="67"/>
      <c r="D4" s="67"/>
    </row>
    <row r="5" spans="1:4" s="73" customFormat="1" x14ac:dyDescent="0.35">
      <c r="A5" s="71"/>
      <c r="B5" s="72"/>
      <c r="C5" s="67"/>
      <c r="D5" s="67"/>
    </row>
    <row r="6" spans="1:4" x14ac:dyDescent="0.35">
      <c r="A6" s="53" t="s">
        <v>64</v>
      </c>
      <c r="B6" s="60">
        <f>89294.2351329653/2</f>
        <v>44647.117566482651</v>
      </c>
      <c r="C6" s="53"/>
      <c r="D6" s="53"/>
    </row>
    <row r="7" spans="1:4" x14ac:dyDescent="0.35">
      <c r="A7" s="53" t="s">
        <v>65</v>
      </c>
      <c r="B7" s="60">
        <f>91973.0621869543/2</f>
        <v>45986.531093477148</v>
      </c>
      <c r="C7" s="53"/>
      <c r="D7" s="53"/>
    </row>
    <row r="8" spans="1:4" x14ac:dyDescent="0.35">
      <c r="A8" s="53" t="s">
        <v>66</v>
      </c>
      <c r="B8" s="61">
        <v>1000</v>
      </c>
      <c r="C8" s="53"/>
      <c r="D8" s="53"/>
    </row>
    <row r="9" spans="1:4" x14ac:dyDescent="0.35">
      <c r="A9" s="53" t="s">
        <v>52</v>
      </c>
      <c r="B9" s="61">
        <v>1250</v>
      </c>
      <c r="C9" s="53"/>
      <c r="D9" s="53"/>
    </row>
    <row r="10" spans="1:4" x14ac:dyDescent="0.35">
      <c r="A10" s="53" t="s">
        <v>53</v>
      </c>
      <c r="B10" s="61">
        <v>2500</v>
      </c>
      <c r="C10" s="53"/>
      <c r="D10" s="53"/>
    </row>
    <row r="11" spans="1:4" x14ac:dyDescent="0.35">
      <c r="A11" s="57" t="s">
        <v>26</v>
      </c>
      <c r="B11" s="61">
        <v>1250</v>
      </c>
      <c r="C11" s="53"/>
      <c r="D11" s="53"/>
    </row>
    <row r="12" spans="1:4" x14ac:dyDescent="0.35">
      <c r="A12" s="57" t="s">
        <v>29</v>
      </c>
      <c r="B12" s="61">
        <v>1250</v>
      </c>
      <c r="C12" s="53"/>
      <c r="D12" s="53"/>
    </row>
    <row r="13" spans="1:4" x14ac:dyDescent="0.35">
      <c r="A13" s="57" t="s">
        <v>31</v>
      </c>
      <c r="B13" s="61">
        <v>500</v>
      </c>
      <c r="C13" s="53"/>
      <c r="D13" s="53"/>
    </row>
    <row r="14" spans="1:4" x14ac:dyDescent="0.35">
      <c r="A14" s="92" t="s">
        <v>87</v>
      </c>
      <c r="B14" s="61">
        <v>100000</v>
      </c>
      <c r="C14" s="53"/>
      <c r="D14" s="53"/>
    </row>
    <row r="15" spans="1:4" x14ac:dyDescent="0.35">
      <c r="A15" s="92" t="s">
        <v>86</v>
      </c>
      <c r="B15" s="61">
        <v>100000</v>
      </c>
    </row>
    <row r="16" spans="1:4" x14ac:dyDescent="0.35">
      <c r="A16" s="53"/>
      <c r="B16" s="54"/>
    </row>
    <row r="17" spans="1:2" x14ac:dyDescent="0.35">
      <c r="A17" s="53"/>
      <c r="B17" s="54"/>
    </row>
    <row r="18" spans="1:2" x14ac:dyDescent="0.35">
      <c r="A18" s="53"/>
      <c r="B18" s="54"/>
    </row>
    <row r="19" spans="1:2" x14ac:dyDescent="0.35">
      <c r="A19" s="53"/>
      <c r="B19" s="54"/>
    </row>
    <row r="20" spans="1:2" x14ac:dyDescent="0.35">
      <c r="A20" s="53"/>
      <c r="B20" s="54"/>
    </row>
    <row r="21" spans="1:2" x14ac:dyDescent="0.35">
      <c r="A21" s="53"/>
      <c r="B21" s="5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"/>
  <sheetViews>
    <sheetView workbookViewId="0">
      <selection activeCell="D6" sqref="D6"/>
    </sheetView>
  </sheetViews>
  <sheetFormatPr defaultColWidth="9.09765625" defaultRowHeight="14.5" x14ac:dyDescent="0.35"/>
  <cols>
    <col min="1" max="1" width="31.8984375" style="20" bestFit="1" customWidth="1"/>
    <col min="2" max="16384" width="9.09765625" style="20"/>
  </cols>
  <sheetData>
    <row r="1" spans="1:5" x14ac:dyDescent="0.35">
      <c r="A1" s="53" t="s">
        <v>67</v>
      </c>
      <c r="B1" s="62"/>
      <c r="C1" s="62">
        <v>0.03</v>
      </c>
      <c r="D1" s="62">
        <v>0.03</v>
      </c>
      <c r="E1" s="62">
        <v>0.03</v>
      </c>
    </row>
    <row r="3" spans="1:5" x14ac:dyDescent="0.35">
      <c r="A3" s="15" t="s">
        <v>68</v>
      </c>
      <c r="B3" s="15">
        <v>2024</v>
      </c>
      <c r="C3" s="15">
        <v>2025</v>
      </c>
      <c r="D3" s="15"/>
      <c r="E3" s="15"/>
    </row>
    <row r="4" spans="1:5" x14ac:dyDescent="0.35">
      <c r="A4" s="53" t="s">
        <v>69</v>
      </c>
      <c r="B4" s="63">
        <v>96</v>
      </c>
      <c r="C4" s="63">
        <f>B4*(100%+C$1)</f>
        <v>98.88</v>
      </c>
      <c r="D4" s="63"/>
      <c r="E4" s="63"/>
    </row>
    <row r="5" spans="1:5" x14ac:dyDescent="0.35">
      <c r="A5" s="53"/>
      <c r="B5" s="53"/>
      <c r="C5" s="63"/>
      <c r="D5" s="63"/>
      <c r="E5" s="6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fa109a-7515-4a20-a7f9-ba6e7f49227a" xsi:nil="true"/>
    <lcf76f155ced4ddcb4097134ff3c332f xmlns="a42cf547-31bc-4f5d-993c-23678acfc30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91F0360DC9E54F9F76929DC6B4AF7B" ma:contentTypeVersion="16" ma:contentTypeDescription="Een nieuw document maken." ma:contentTypeScope="" ma:versionID="f7dc5ac1e583fc0797c14bdb5ff68c9a">
  <xsd:schema xmlns:xsd="http://www.w3.org/2001/XMLSchema" xmlns:xs="http://www.w3.org/2001/XMLSchema" xmlns:p="http://schemas.microsoft.com/office/2006/metadata/properties" xmlns:ns2="a42cf547-31bc-4f5d-993c-23678acfc306" xmlns:ns3="c4fa109a-7515-4a20-a7f9-ba6e7f49227a" targetNamespace="http://schemas.microsoft.com/office/2006/metadata/properties" ma:root="true" ma:fieldsID="a757d927345d63d62fd2352fd753a968" ns2:_="" ns3:_="">
    <xsd:import namespace="a42cf547-31bc-4f5d-993c-23678acfc306"/>
    <xsd:import namespace="c4fa109a-7515-4a20-a7f9-ba6e7f4922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cf547-31bc-4f5d-993c-23678acfc3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06c0c415-c298-4106-bb5c-a69b546bee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fa109a-7515-4a20-a7f9-ba6e7f49227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be70369-6a79-4c14-84e6-a761170fc681}" ma:internalName="TaxCatchAll" ma:showField="CatchAllData" ma:web="c4fa109a-7515-4a20-a7f9-ba6e7f4922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99EA22-9F17-47AB-B490-8322E0F1D9C9}">
  <ds:schemaRefs>
    <ds:schemaRef ds:uri="http://purl.org/dc/terms/"/>
    <ds:schemaRef ds:uri="a42cf547-31bc-4f5d-993c-23678acfc306"/>
    <ds:schemaRef ds:uri="http://schemas.microsoft.com/office/2006/documentManagement/types"/>
    <ds:schemaRef ds:uri="http://purl.org/dc/elements/1.1/"/>
    <ds:schemaRef ds:uri="c4fa109a-7515-4a20-a7f9-ba6e7f49227a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DAA1F08-B1F1-4FB7-BA1C-B5CC97E21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cf547-31bc-4f5d-993c-23678acfc306"/>
    <ds:schemaRef ds:uri="c4fa109a-7515-4a20-a7f9-ba6e7f4922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007725-FCAC-40D7-B959-650D30353D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Kosten per gemeente</vt:lpstr>
      <vt:lpstr>Verdeling gemeenten-VWS</vt:lpstr>
      <vt:lpstr>Begroting</vt:lpstr>
      <vt:lpstr>Scholen per gemeente</vt:lpstr>
      <vt:lpstr>Vooraf vastgestelde kosten</vt:lpstr>
      <vt:lpstr>Indexatie</vt:lpstr>
    </vt:vector>
  </TitlesOfParts>
  <Manager/>
  <Company>GGZ Oost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Rasing, SPA Sanne</dc:creator>
  <cp:keywords/>
  <dc:description/>
  <cp:lastModifiedBy>Menno Giliam</cp:lastModifiedBy>
  <cp:revision/>
  <dcterms:created xsi:type="dcterms:W3CDTF">2019-09-20T11:19:14Z</dcterms:created>
  <dcterms:modified xsi:type="dcterms:W3CDTF">2023-09-07T07:07:39Z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0x0101005991F0360DC9E54F9F76929DC6B4AF7B</vt:lpwstr>
  </property>
  <property fmtid="{D5CDD505-2E9C-101B-9397-08002B2CF9AE}" pid="3" name="MediaServiceImageTags">
    <vt:lpwstr/>
  </property>
</Properties>
</file>