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m.vandekamp\Desktop\Libreon\"/>
    </mc:Choice>
  </mc:AlternateContent>
  <xr:revisionPtr revIDLastSave="0" documentId="13_ncr:1_{251047E3-FF48-4923-A62E-195747D5F358}" xr6:coauthVersionLast="47" xr6:coauthVersionMax="47" xr10:uidLastSave="{00000000-0000-0000-0000-000000000000}"/>
  <bookViews>
    <workbookView xWindow="-28920" yWindow="-120" windowWidth="29040" windowHeight="15720" tabRatio="946" activeTab="1"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froepprijs" sheetId="5" r:id="rId8"/>
    <sheet name="9-Machinekosten" sheetId="40" r:id="rId9"/>
  </sheets>
  <externalReferences>
    <externalReference r:id="rId10"/>
    <externalReference r:id="rId11"/>
    <externalReference r:id="rId12"/>
    <externalReference r:id="rId13"/>
    <externalReference r:id="rId14"/>
    <externalReference r:id="rId15"/>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 hidden="1">'[2]#REF'!#REF!</definedName>
    <definedName name="_Fill" hidden="1">'[2]#REF'!#REF!</definedName>
    <definedName name="_filll" hidden="1">'[3]#REF'!#REF!</definedName>
    <definedName name="_xlnm._FilterDatabase" localSheetId="1" hidden="1">'2-Kosten per locatie'!$A$14:$J$28</definedName>
    <definedName name="_xlnm._FilterDatabase" localSheetId="3" hidden="1">'4-Basis ruimtestaat'!$B$9:$T$1062</definedName>
    <definedName name="_Hlk39130726" localSheetId="0">'1-Uitgangspunten'!$A$16</definedName>
    <definedName name="_Key1" localSheetId="1" hidden="1">'[2]#REF'!#REF!</definedName>
    <definedName name="_Key1" hidden="1">'[2]#REF'!#REF!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'[4]#REF'!#REF!</definedName>
    <definedName name="_xlnm.Print_Area" localSheetId="1">'2-Kosten per locatie'!$A$3:$AB$27</definedName>
    <definedName name="_xlnm.Print_Area" localSheetId="3">'4-Basis ruimtestaat'!$B$3:$T$421</definedName>
    <definedName name="_xlnm.Print_Area" localSheetId="4">'5-Premies en opslagen'!$A$3:$E$55</definedName>
    <definedName name="_xlnm.Print_Area" localSheetId="5">'6-Opbouw uurtarief productie'!$A$1:$O$63</definedName>
    <definedName name="_xlnm.Print_Area" localSheetId="7">'8-Afroepprijs'!$A$3:$F$42</definedName>
    <definedName name="_xlnm.Print_Titles" localSheetId="1">'2-Kosten per locatie'!$14:$14</definedName>
    <definedName name="_xlnm.Print_Titles" localSheetId="3">'4-Basis ruimtestaat'!$9:$9</definedName>
    <definedName name="_xlnm.Print_Titles" localSheetId="5">'6-Opbouw uurtarief productie'!$A:$C</definedName>
    <definedName name="_xlnm.Print_Titles" localSheetId="7">'8-Afroepprijs'!$6:$10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'[5]#REF'!#REF!</definedName>
    <definedName name="einde" localSheetId="1">'2-Kosten per locatie'!einde</definedName>
    <definedName name="einde">'2-Kosten per locatie'!einde</definedName>
    <definedName name="fghf" hidden="1">'[6]#REF'!#REF!</definedName>
    <definedName name="Gan_R" localSheetId="1">'2-Kosten per locatie'!Gan_R</definedName>
    <definedName name="Gan_R">'2-Kosten per locatie'!Gan_R</definedName>
    <definedName name="gs" hidden="1">'[5]#REF'!#REF!</definedName>
    <definedName name="han" localSheetId="1" hidden="1">'[2]#REF'!#REF!</definedName>
    <definedName name="han" hidden="1">'[2]#REF'!#REF!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1" hidden="1">{"'ma_vr'!$A$1:$AA$42"}</definedName>
    <definedName name="Mutatiederdekwartaal" hidden="1">{"'ma_vr'!$A$1:$AA$42"}</definedName>
    <definedName name="NvB" hidden="1">'[3]#REF'!#REF!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7" i="40" l="1"/>
  <c r="K17" i="40"/>
  <c r="J17" i="40"/>
  <c r="I17" i="40"/>
  <c r="E17" i="40"/>
  <c r="F17" i="40" s="1"/>
  <c r="L16" i="40"/>
  <c r="K16" i="40"/>
  <c r="J16" i="40"/>
  <c r="I16" i="40"/>
  <c r="E16" i="40"/>
  <c r="F16" i="40" s="1"/>
  <c r="L15" i="40"/>
  <c r="K15" i="40"/>
  <c r="J15" i="40"/>
  <c r="I15" i="40"/>
  <c r="E15" i="40"/>
  <c r="F15" i="40" s="1"/>
  <c r="L14" i="40"/>
  <c r="K14" i="40"/>
  <c r="J14" i="40"/>
  <c r="I14" i="40"/>
  <c r="E14" i="40"/>
  <c r="F14" i="40" s="1"/>
  <c r="L21" i="40"/>
  <c r="K21" i="40"/>
  <c r="J21" i="40"/>
  <c r="I21" i="40"/>
  <c r="N21" i="40" s="1"/>
  <c r="Q21" i="40" s="1"/>
  <c r="E21" i="40"/>
  <c r="F21" i="40" s="1"/>
  <c r="L20" i="40"/>
  <c r="K20" i="40"/>
  <c r="J20" i="40"/>
  <c r="I20" i="40"/>
  <c r="E20" i="40"/>
  <c r="F20" i="40" s="1"/>
  <c r="L19" i="40"/>
  <c r="K19" i="40"/>
  <c r="J19" i="40"/>
  <c r="I19" i="40"/>
  <c r="E19" i="40"/>
  <c r="F19" i="40" s="1"/>
  <c r="L18" i="40"/>
  <c r="K18" i="40"/>
  <c r="J18" i="40"/>
  <c r="I18" i="40"/>
  <c r="N18" i="40" s="1"/>
  <c r="Q18" i="40" s="1"/>
  <c r="E18" i="40"/>
  <c r="F18" i="40" s="1"/>
  <c r="Q11" i="2"/>
  <c r="Q12" i="2"/>
  <c r="Q13" i="2"/>
  <c r="Q14" i="2"/>
  <c r="Q15" i="2"/>
  <c r="Q16" i="2"/>
  <c r="Q17" i="2"/>
  <c r="Q18" i="2"/>
  <c r="Q19" i="2"/>
  <c r="Q20" i="2"/>
  <c r="Q21" i="2"/>
  <c r="Q22" i="2"/>
  <c r="Q23" i="2"/>
  <c r="Q24" i="2"/>
  <c r="Q25" i="2"/>
  <c r="Q26" i="2"/>
  <c r="Q27" i="2"/>
  <c r="Q28" i="2"/>
  <c r="Q29" i="2"/>
  <c r="Q30" i="2"/>
  <c r="Q31" i="2"/>
  <c r="Q32" i="2"/>
  <c r="Q33" i="2"/>
  <c r="Q34" i="2"/>
  <c r="Q35" i="2"/>
  <c r="Q36" i="2"/>
  <c r="Q37" i="2"/>
  <c r="Q38" i="2"/>
  <c r="Q39" i="2"/>
  <c r="Q40" i="2"/>
  <c r="Q41" i="2"/>
  <c r="Q42" i="2"/>
  <c r="Q43" i="2"/>
  <c r="Q44" i="2"/>
  <c r="Q45" i="2"/>
  <c r="Q46" i="2"/>
  <c r="Q47" i="2"/>
  <c r="Q48" i="2"/>
  <c r="Q49" i="2"/>
  <c r="Q50" i="2"/>
  <c r="Q51" i="2"/>
  <c r="Q52" i="2"/>
  <c r="Q53" i="2"/>
  <c r="Q54" i="2"/>
  <c r="Q55" i="2"/>
  <c r="Q56" i="2"/>
  <c r="Q57" i="2"/>
  <c r="Q58" i="2"/>
  <c r="Q59" i="2"/>
  <c r="Q60" i="2"/>
  <c r="Q61" i="2"/>
  <c r="Q62" i="2"/>
  <c r="Q63" i="2"/>
  <c r="Q64" i="2"/>
  <c r="Q65" i="2"/>
  <c r="Q66" i="2"/>
  <c r="Q67" i="2"/>
  <c r="Q68" i="2"/>
  <c r="Q69" i="2"/>
  <c r="Q70" i="2"/>
  <c r="Q71" i="2"/>
  <c r="Q72" i="2"/>
  <c r="Q73" i="2"/>
  <c r="Q74" i="2"/>
  <c r="Q75" i="2"/>
  <c r="Q76" i="2"/>
  <c r="Q77" i="2"/>
  <c r="Q78" i="2"/>
  <c r="Q79" i="2"/>
  <c r="Q80" i="2"/>
  <c r="Q81" i="2"/>
  <c r="Q82" i="2"/>
  <c r="Q83" i="2"/>
  <c r="Q84" i="2"/>
  <c r="Q85" i="2"/>
  <c r="Q86" i="2"/>
  <c r="Q87" i="2"/>
  <c r="Q88" i="2"/>
  <c r="Q89" i="2"/>
  <c r="Q90" i="2"/>
  <c r="Q91" i="2"/>
  <c r="Q92" i="2"/>
  <c r="Q93" i="2"/>
  <c r="Q94" i="2"/>
  <c r="Q95" i="2"/>
  <c r="Q96" i="2"/>
  <c r="Q97" i="2"/>
  <c r="Q98" i="2"/>
  <c r="Q99" i="2"/>
  <c r="Q100" i="2"/>
  <c r="Q101" i="2"/>
  <c r="Q102" i="2"/>
  <c r="Q103" i="2"/>
  <c r="Q104" i="2"/>
  <c r="Q105" i="2"/>
  <c r="Q106" i="2"/>
  <c r="Q107" i="2"/>
  <c r="Q108" i="2"/>
  <c r="Q109" i="2"/>
  <c r="Q110" i="2"/>
  <c r="Q111" i="2"/>
  <c r="Q112" i="2"/>
  <c r="Q113" i="2"/>
  <c r="Q114" i="2"/>
  <c r="Q115" i="2"/>
  <c r="Q116" i="2"/>
  <c r="Q117" i="2"/>
  <c r="Q118" i="2"/>
  <c r="Q119" i="2"/>
  <c r="Q120" i="2"/>
  <c r="Q121" i="2"/>
  <c r="Q122" i="2"/>
  <c r="Q123" i="2"/>
  <c r="Q124" i="2"/>
  <c r="Q125" i="2"/>
  <c r="Q126" i="2"/>
  <c r="Q127" i="2"/>
  <c r="Q128" i="2"/>
  <c r="Q129" i="2"/>
  <c r="Q130" i="2"/>
  <c r="Q131" i="2"/>
  <c r="Q132" i="2"/>
  <c r="Q133" i="2"/>
  <c r="Q134" i="2"/>
  <c r="Q135" i="2"/>
  <c r="Q136" i="2"/>
  <c r="Q137" i="2"/>
  <c r="Q138" i="2"/>
  <c r="Q139" i="2"/>
  <c r="Q140" i="2"/>
  <c r="Q141" i="2"/>
  <c r="Q142" i="2"/>
  <c r="Q143" i="2"/>
  <c r="Q144" i="2"/>
  <c r="Q145" i="2"/>
  <c r="Q146" i="2"/>
  <c r="Q147" i="2"/>
  <c r="Q148" i="2"/>
  <c r="Q149" i="2"/>
  <c r="Q150" i="2"/>
  <c r="Q151" i="2"/>
  <c r="Q152" i="2"/>
  <c r="Q153" i="2"/>
  <c r="Q154" i="2"/>
  <c r="Q155" i="2"/>
  <c r="Q156" i="2"/>
  <c r="Q157" i="2"/>
  <c r="Q158" i="2"/>
  <c r="Q159" i="2"/>
  <c r="Q160" i="2"/>
  <c r="Q161" i="2"/>
  <c r="Q162" i="2"/>
  <c r="Q163" i="2"/>
  <c r="Q164" i="2"/>
  <c r="Q165" i="2"/>
  <c r="Q166" i="2"/>
  <c r="Q167" i="2"/>
  <c r="Q168" i="2"/>
  <c r="Q169" i="2"/>
  <c r="Q170" i="2"/>
  <c r="Q171" i="2"/>
  <c r="Q172" i="2"/>
  <c r="Q173" i="2"/>
  <c r="Q174" i="2"/>
  <c r="Q175" i="2"/>
  <c r="Q176" i="2"/>
  <c r="Q177" i="2"/>
  <c r="Q178" i="2"/>
  <c r="Q179" i="2"/>
  <c r="Q180" i="2"/>
  <c r="Q181" i="2"/>
  <c r="Q182" i="2"/>
  <c r="Q183" i="2"/>
  <c r="Q184" i="2"/>
  <c r="Q185" i="2"/>
  <c r="Q186" i="2"/>
  <c r="Q187" i="2"/>
  <c r="Q188" i="2"/>
  <c r="Q189" i="2"/>
  <c r="Q190" i="2"/>
  <c r="Q191" i="2"/>
  <c r="Q192" i="2"/>
  <c r="Q193" i="2"/>
  <c r="Q194" i="2"/>
  <c r="Q195" i="2"/>
  <c r="Q196" i="2"/>
  <c r="Q197" i="2"/>
  <c r="Q198" i="2"/>
  <c r="Q199" i="2"/>
  <c r="Q200" i="2"/>
  <c r="Q201" i="2"/>
  <c r="Q202" i="2"/>
  <c r="Q203" i="2"/>
  <c r="Q204" i="2"/>
  <c r="Q205" i="2"/>
  <c r="Q206" i="2"/>
  <c r="Q207" i="2"/>
  <c r="Q208" i="2"/>
  <c r="Q209" i="2"/>
  <c r="Q210" i="2"/>
  <c r="Q211" i="2"/>
  <c r="Q212" i="2"/>
  <c r="Q213" i="2"/>
  <c r="Q214" i="2"/>
  <c r="Q215" i="2"/>
  <c r="Q216" i="2"/>
  <c r="Q217" i="2"/>
  <c r="Q218" i="2"/>
  <c r="Q219" i="2"/>
  <c r="Q220" i="2"/>
  <c r="Q221" i="2"/>
  <c r="Q222" i="2"/>
  <c r="Q223" i="2"/>
  <c r="Q224" i="2"/>
  <c r="Q225" i="2"/>
  <c r="Q226" i="2"/>
  <c r="Q227" i="2"/>
  <c r="Q228" i="2"/>
  <c r="Q229" i="2"/>
  <c r="Q230" i="2"/>
  <c r="Q231" i="2"/>
  <c r="Q232" i="2"/>
  <c r="Q233" i="2"/>
  <c r="Q234" i="2"/>
  <c r="Q235" i="2"/>
  <c r="Q236" i="2"/>
  <c r="Q237" i="2"/>
  <c r="Q238" i="2"/>
  <c r="Q239" i="2"/>
  <c r="Q240" i="2"/>
  <c r="Q241" i="2"/>
  <c r="Q242" i="2"/>
  <c r="Q243" i="2"/>
  <c r="Q244" i="2"/>
  <c r="Q245" i="2"/>
  <c r="Q246" i="2"/>
  <c r="Q247" i="2"/>
  <c r="Q248" i="2"/>
  <c r="Q249" i="2"/>
  <c r="Q250" i="2"/>
  <c r="Q251" i="2"/>
  <c r="Q252" i="2"/>
  <c r="Q253" i="2"/>
  <c r="Q254" i="2"/>
  <c r="Q255" i="2"/>
  <c r="Q256" i="2"/>
  <c r="Q257" i="2"/>
  <c r="Q258" i="2"/>
  <c r="Q259" i="2"/>
  <c r="Q260" i="2"/>
  <c r="Q261" i="2"/>
  <c r="Q262" i="2"/>
  <c r="Q263" i="2"/>
  <c r="Q264" i="2"/>
  <c r="Q265" i="2"/>
  <c r="Q266" i="2"/>
  <c r="Q267" i="2"/>
  <c r="Q268" i="2"/>
  <c r="Q269" i="2"/>
  <c r="Q270" i="2"/>
  <c r="Q271" i="2"/>
  <c r="Q272" i="2"/>
  <c r="Q273" i="2"/>
  <c r="Q274" i="2"/>
  <c r="Q275" i="2"/>
  <c r="Q276" i="2"/>
  <c r="Q277" i="2"/>
  <c r="Q278" i="2"/>
  <c r="Q279" i="2"/>
  <c r="Q280" i="2"/>
  <c r="Q281" i="2"/>
  <c r="Q282" i="2"/>
  <c r="Q283" i="2"/>
  <c r="Q284" i="2"/>
  <c r="Q285" i="2"/>
  <c r="Q286" i="2"/>
  <c r="Q287" i="2"/>
  <c r="Q288" i="2"/>
  <c r="Q289" i="2"/>
  <c r="Q290" i="2"/>
  <c r="Q291" i="2"/>
  <c r="Q292" i="2"/>
  <c r="Q293" i="2"/>
  <c r="Q294" i="2"/>
  <c r="Q295" i="2"/>
  <c r="Q296" i="2"/>
  <c r="Q297" i="2"/>
  <c r="Q298" i="2"/>
  <c r="Q299" i="2"/>
  <c r="Q300" i="2"/>
  <c r="Q301" i="2"/>
  <c r="Q302" i="2"/>
  <c r="Q303" i="2"/>
  <c r="Q304" i="2"/>
  <c r="Q305" i="2"/>
  <c r="Q306" i="2"/>
  <c r="Q307" i="2"/>
  <c r="Q308" i="2"/>
  <c r="Q309" i="2"/>
  <c r="Q310" i="2"/>
  <c r="Q311" i="2"/>
  <c r="Q312" i="2"/>
  <c r="Q313" i="2"/>
  <c r="Q314" i="2"/>
  <c r="Q315" i="2"/>
  <c r="Q316" i="2"/>
  <c r="Q317" i="2"/>
  <c r="Q318" i="2"/>
  <c r="Q319" i="2"/>
  <c r="Q320" i="2"/>
  <c r="Q321" i="2"/>
  <c r="Q322" i="2"/>
  <c r="Q323" i="2"/>
  <c r="Q324" i="2"/>
  <c r="Q325" i="2"/>
  <c r="Q326" i="2"/>
  <c r="Q327" i="2"/>
  <c r="Q328" i="2"/>
  <c r="Q329" i="2"/>
  <c r="Q330" i="2"/>
  <c r="Q331" i="2"/>
  <c r="Q332" i="2"/>
  <c r="Q333" i="2"/>
  <c r="Q334" i="2"/>
  <c r="Q335" i="2"/>
  <c r="Q336" i="2"/>
  <c r="Q337" i="2"/>
  <c r="Q338" i="2"/>
  <c r="Q339" i="2"/>
  <c r="Q340" i="2"/>
  <c r="Q341" i="2"/>
  <c r="Q342" i="2"/>
  <c r="Q343" i="2"/>
  <c r="Q344" i="2"/>
  <c r="Q345" i="2"/>
  <c r="Q346" i="2"/>
  <c r="Q347" i="2"/>
  <c r="Q348" i="2"/>
  <c r="Q349" i="2"/>
  <c r="Q350" i="2"/>
  <c r="Q351" i="2"/>
  <c r="Q352" i="2"/>
  <c r="Q353" i="2"/>
  <c r="Q354" i="2"/>
  <c r="Q355" i="2"/>
  <c r="Q356" i="2"/>
  <c r="Q357" i="2"/>
  <c r="Q358" i="2"/>
  <c r="Q359" i="2"/>
  <c r="Q360" i="2"/>
  <c r="Q361" i="2"/>
  <c r="Q362" i="2"/>
  <c r="Q363" i="2"/>
  <c r="Q364" i="2"/>
  <c r="Q365" i="2"/>
  <c r="Q366" i="2"/>
  <c r="Q367" i="2"/>
  <c r="Q368" i="2"/>
  <c r="Q369" i="2"/>
  <c r="Q370" i="2"/>
  <c r="Q371" i="2"/>
  <c r="Q372" i="2"/>
  <c r="Q373" i="2"/>
  <c r="Q374" i="2"/>
  <c r="Q375" i="2"/>
  <c r="Q376" i="2"/>
  <c r="Q377" i="2"/>
  <c r="Q378" i="2"/>
  <c r="Q379" i="2"/>
  <c r="Q380" i="2"/>
  <c r="Q381" i="2"/>
  <c r="Q382" i="2"/>
  <c r="Q383" i="2"/>
  <c r="Q384" i="2"/>
  <c r="Q385" i="2"/>
  <c r="Q386" i="2"/>
  <c r="Q387" i="2"/>
  <c r="Q388" i="2"/>
  <c r="Q389" i="2"/>
  <c r="Q390" i="2"/>
  <c r="Q391" i="2"/>
  <c r="Q392" i="2"/>
  <c r="Q393" i="2"/>
  <c r="Q394" i="2"/>
  <c r="Q395" i="2"/>
  <c r="Q396" i="2"/>
  <c r="Q397" i="2"/>
  <c r="Q398" i="2"/>
  <c r="Q399" i="2"/>
  <c r="Q400" i="2"/>
  <c r="Q401" i="2"/>
  <c r="Q402" i="2"/>
  <c r="Q403" i="2"/>
  <c r="Q404" i="2"/>
  <c r="Q405" i="2"/>
  <c r="Q406" i="2"/>
  <c r="Q407" i="2"/>
  <c r="Q408" i="2"/>
  <c r="Q409" i="2"/>
  <c r="Q410" i="2"/>
  <c r="Q411" i="2"/>
  <c r="Q412" i="2"/>
  <c r="Q413" i="2"/>
  <c r="Q414" i="2"/>
  <c r="Q415" i="2"/>
  <c r="Q416" i="2"/>
  <c r="Q417" i="2"/>
  <c r="Q418" i="2"/>
  <c r="Q419" i="2"/>
  <c r="Q420" i="2"/>
  <c r="Q421" i="2"/>
  <c r="Q422" i="2"/>
  <c r="Q423" i="2"/>
  <c r="Q424" i="2"/>
  <c r="Q425" i="2"/>
  <c r="Q426" i="2"/>
  <c r="Q427" i="2"/>
  <c r="Q428" i="2"/>
  <c r="Q429" i="2"/>
  <c r="Q430" i="2"/>
  <c r="Q431" i="2"/>
  <c r="Q432" i="2"/>
  <c r="Q433" i="2"/>
  <c r="Q434" i="2"/>
  <c r="Q435" i="2"/>
  <c r="Q436" i="2"/>
  <c r="Q437" i="2"/>
  <c r="Q438" i="2"/>
  <c r="Q439" i="2"/>
  <c r="Q440" i="2"/>
  <c r="Q441" i="2"/>
  <c r="Q442" i="2"/>
  <c r="Q443" i="2"/>
  <c r="Q444" i="2"/>
  <c r="Q445" i="2"/>
  <c r="Q446" i="2"/>
  <c r="Q447" i="2"/>
  <c r="Q448" i="2"/>
  <c r="Q449" i="2"/>
  <c r="Q450" i="2"/>
  <c r="Q451" i="2"/>
  <c r="Q452" i="2"/>
  <c r="Q453" i="2"/>
  <c r="Q454" i="2"/>
  <c r="Q455" i="2"/>
  <c r="Q456" i="2"/>
  <c r="Q457" i="2"/>
  <c r="Q458" i="2"/>
  <c r="Q459" i="2"/>
  <c r="Q460" i="2"/>
  <c r="Q461" i="2"/>
  <c r="Q462" i="2"/>
  <c r="Q463" i="2"/>
  <c r="Q464" i="2"/>
  <c r="Q465" i="2"/>
  <c r="Q466" i="2"/>
  <c r="Q467" i="2"/>
  <c r="Q468" i="2"/>
  <c r="Q469" i="2"/>
  <c r="Q470" i="2"/>
  <c r="Q471" i="2"/>
  <c r="Q472" i="2"/>
  <c r="Q473" i="2"/>
  <c r="Q474" i="2"/>
  <c r="Q475" i="2"/>
  <c r="Q476" i="2"/>
  <c r="Q477" i="2"/>
  <c r="Q478" i="2"/>
  <c r="Q479" i="2"/>
  <c r="Q480" i="2"/>
  <c r="Q481" i="2"/>
  <c r="Q482" i="2"/>
  <c r="Q483" i="2"/>
  <c r="Q484" i="2"/>
  <c r="Q485" i="2"/>
  <c r="Q486" i="2"/>
  <c r="Q487" i="2"/>
  <c r="Q488" i="2"/>
  <c r="Q489" i="2"/>
  <c r="Q490" i="2"/>
  <c r="Q491" i="2"/>
  <c r="Q492" i="2"/>
  <c r="Q493" i="2"/>
  <c r="Q494" i="2"/>
  <c r="Q495" i="2"/>
  <c r="Q496" i="2"/>
  <c r="Q497" i="2"/>
  <c r="Q498" i="2"/>
  <c r="Q499" i="2"/>
  <c r="Q500" i="2"/>
  <c r="Q501" i="2"/>
  <c r="Q502" i="2"/>
  <c r="Q503" i="2"/>
  <c r="Q504" i="2"/>
  <c r="Q505" i="2"/>
  <c r="Q506" i="2"/>
  <c r="Q507" i="2"/>
  <c r="Q508" i="2"/>
  <c r="Q509" i="2"/>
  <c r="Q510" i="2"/>
  <c r="Q511" i="2"/>
  <c r="Q512" i="2"/>
  <c r="Q513" i="2"/>
  <c r="Q514" i="2"/>
  <c r="Q515" i="2"/>
  <c r="Q516" i="2"/>
  <c r="Q517" i="2"/>
  <c r="Q518" i="2"/>
  <c r="Q519" i="2"/>
  <c r="Q520" i="2"/>
  <c r="Q521" i="2"/>
  <c r="Q522" i="2"/>
  <c r="Q523" i="2"/>
  <c r="Q524" i="2"/>
  <c r="Q525" i="2"/>
  <c r="Q526" i="2"/>
  <c r="Q527" i="2"/>
  <c r="Q528" i="2"/>
  <c r="Q529" i="2"/>
  <c r="Q530" i="2"/>
  <c r="Q531" i="2"/>
  <c r="Q532" i="2"/>
  <c r="Q533" i="2"/>
  <c r="Q534" i="2"/>
  <c r="Q535" i="2"/>
  <c r="Q536" i="2"/>
  <c r="Q537" i="2"/>
  <c r="Q538" i="2"/>
  <c r="Q539" i="2"/>
  <c r="Q540" i="2"/>
  <c r="Q541" i="2"/>
  <c r="Q542" i="2"/>
  <c r="Q543" i="2"/>
  <c r="Q544" i="2"/>
  <c r="Q545" i="2"/>
  <c r="Q546" i="2"/>
  <c r="Q547" i="2"/>
  <c r="Q548" i="2"/>
  <c r="Q549" i="2"/>
  <c r="Q550" i="2"/>
  <c r="Q551" i="2"/>
  <c r="Q552" i="2"/>
  <c r="Q553" i="2"/>
  <c r="Q554" i="2"/>
  <c r="Q555" i="2"/>
  <c r="Q556" i="2"/>
  <c r="Q557" i="2"/>
  <c r="Q558" i="2"/>
  <c r="Q559" i="2"/>
  <c r="Q560" i="2"/>
  <c r="Q561" i="2"/>
  <c r="Q562" i="2"/>
  <c r="Q563" i="2"/>
  <c r="Q564" i="2"/>
  <c r="Q565" i="2"/>
  <c r="Q566" i="2"/>
  <c r="Q567" i="2"/>
  <c r="Q568" i="2"/>
  <c r="Q569" i="2"/>
  <c r="Q570" i="2"/>
  <c r="Q571" i="2"/>
  <c r="Q572" i="2"/>
  <c r="Q573" i="2"/>
  <c r="Q574" i="2"/>
  <c r="Q575" i="2"/>
  <c r="Q576" i="2"/>
  <c r="Q577" i="2"/>
  <c r="Q578" i="2"/>
  <c r="Q579" i="2"/>
  <c r="Q580" i="2"/>
  <c r="Q581" i="2"/>
  <c r="Q582" i="2"/>
  <c r="Q583" i="2"/>
  <c r="Q584" i="2"/>
  <c r="Q585" i="2"/>
  <c r="Q586" i="2"/>
  <c r="Q587" i="2"/>
  <c r="Q588" i="2"/>
  <c r="Q589" i="2"/>
  <c r="Q590" i="2"/>
  <c r="Q591" i="2"/>
  <c r="Q592" i="2"/>
  <c r="Q593" i="2"/>
  <c r="Q594" i="2"/>
  <c r="Q595" i="2"/>
  <c r="Q596" i="2"/>
  <c r="Q597" i="2"/>
  <c r="Q598" i="2"/>
  <c r="Q599" i="2"/>
  <c r="Q600" i="2"/>
  <c r="Q601" i="2"/>
  <c r="Q602" i="2"/>
  <c r="Q603" i="2"/>
  <c r="Q604" i="2"/>
  <c r="Q605" i="2"/>
  <c r="Q606" i="2"/>
  <c r="Q607" i="2"/>
  <c r="Q608" i="2"/>
  <c r="Q609" i="2"/>
  <c r="Q610" i="2"/>
  <c r="Q611" i="2"/>
  <c r="Q612" i="2"/>
  <c r="Q613" i="2"/>
  <c r="Q614" i="2"/>
  <c r="Q615" i="2"/>
  <c r="Q616" i="2"/>
  <c r="Q617" i="2"/>
  <c r="Q618" i="2"/>
  <c r="Q619" i="2"/>
  <c r="Q620" i="2"/>
  <c r="Q621" i="2"/>
  <c r="Q622" i="2"/>
  <c r="Q623" i="2"/>
  <c r="Q624" i="2"/>
  <c r="Q625" i="2"/>
  <c r="Q626" i="2"/>
  <c r="Q627" i="2"/>
  <c r="Q628" i="2"/>
  <c r="Q629" i="2"/>
  <c r="Q630" i="2"/>
  <c r="Q631" i="2"/>
  <c r="Q632" i="2"/>
  <c r="Q633" i="2"/>
  <c r="Q634" i="2"/>
  <c r="Q635" i="2"/>
  <c r="Q636" i="2"/>
  <c r="Q637" i="2"/>
  <c r="Q638" i="2"/>
  <c r="Q639" i="2"/>
  <c r="Q640" i="2"/>
  <c r="Q641" i="2"/>
  <c r="Q642" i="2"/>
  <c r="Q643" i="2"/>
  <c r="Q644" i="2"/>
  <c r="Q645" i="2"/>
  <c r="Q646" i="2"/>
  <c r="Q647" i="2"/>
  <c r="Q648" i="2"/>
  <c r="Q649" i="2"/>
  <c r="Q650" i="2"/>
  <c r="Q651" i="2"/>
  <c r="Q652" i="2"/>
  <c r="Q653" i="2"/>
  <c r="Q654" i="2"/>
  <c r="Q655" i="2"/>
  <c r="Q656" i="2"/>
  <c r="Q657" i="2"/>
  <c r="Q658" i="2"/>
  <c r="Q659" i="2"/>
  <c r="Q660" i="2"/>
  <c r="Q661" i="2"/>
  <c r="Q662" i="2"/>
  <c r="Q663" i="2"/>
  <c r="Q664" i="2"/>
  <c r="Q665" i="2"/>
  <c r="Q666" i="2"/>
  <c r="Q667" i="2"/>
  <c r="Q668" i="2"/>
  <c r="Q669" i="2"/>
  <c r="Q670" i="2"/>
  <c r="Q671" i="2"/>
  <c r="Q672" i="2"/>
  <c r="Q673" i="2"/>
  <c r="Q674" i="2"/>
  <c r="Q675" i="2"/>
  <c r="Q676" i="2"/>
  <c r="Q677" i="2"/>
  <c r="Q678" i="2"/>
  <c r="Q679" i="2"/>
  <c r="Q680" i="2"/>
  <c r="Q681" i="2"/>
  <c r="Q682" i="2"/>
  <c r="Q683" i="2"/>
  <c r="Q684" i="2"/>
  <c r="Q685" i="2"/>
  <c r="Q686" i="2"/>
  <c r="Q687" i="2"/>
  <c r="Q688" i="2"/>
  <c r="Q689" i="2"/>
  <c r="Q690" i="2"/>
  <c r="Q691" i="2"/>
  <c r="Q692" i="2"/>
  <c r="Q693" i="2"/>
  <c r="Q694" i="2"/>
  <c r="Q695" i="2"/>
  <c r="Q696" i="2"/>
  <c r="Q697" i="2"/>
  <c r="Q698" i="2"/>
  <c r="Q699" i="2"/>
  <c r="Q700" i="2"/>
  <c r="Q701" i="2"/>
  <c r="Q702" i="2"/>
  <c r="Q703" i="2"/>
  <c r="Q704" i="2"/>
  <c r="Q705" i="2"/>
  <c r="Q706" i="2"/>
  <c r="Q707" i="2"/>
  <c r="Q708" i="2"/>
  <c r="Q709" i="2"/>
  <c r="Q710" i="2"/>
  <c r="Q711" i="2"/>
  <c r="Q712" i="2"/>
  <c r="Q713" i="2"/>
  <c r="Q714" i="2"/>
  <c r="Q715" i="2"/>
  <c r="Q716" i="2"/>
  <c r="Q717" i="2"/>
  <c r="Q718" i="2"/>
  <c r="Q719" i="2"/>
  <c r="Q720" i="2"/>
  <c r="Q721" i="2"/>
  <c r="Q722" i="2"/>
  <c r="Q723" i="2"/>
  <c r="Q724" i="2"/>
  <c r="Q725" i="2"/>
  <c r="Q726" i="2"/>
  <c r="Q727" i="2"/>
  <c r="Q728" i="2"/>
  <c r="Q729" i="2"/>
  <c r="Q730" i="2"/>
  <c r="Q731" i="2"/>
  <c r="Q732" i="2"/>
  <c r="Q733" i="2"/>
  <c r="Q734" i="2"/>
  <c r="Q735" i="2"/>
  <c r="Q736" i="2"/>
  <c r="Q737" i="2"/>
  <c r="Q738" i="2"/>
  <c r="Q739" i="2"/>
  <c r="Q740" i="2"/>
  <c r="Q741" i="2"/>
  <c r="Q742" i="2"/>
  <c r="Q743" i="2"/>
  <c r="Q744" i="2"/>
  <c r="Q745" i="2"/>
  <c r="Q746" i="2"/>
  <c r="Q747" i="2"/>
  <c r="Q748" i="2"/>
  <c r="Q749" i="2"/>
  <c r="Q750" i="2"/>
  <c r="Q751" i="2"/>
  <c r="Q752" i="2"/>
  <c r="Q753" i="2"/>
  <c r="Q754" i="2"/>
  <c r="Q755" i="2"/>
  <c r="Q756" i="2"/>
  <c r="Q757" i="2"/>
  <c r="Q758" i="2"/>
  <c r="Q759" i="2"/>
  <c r="Q760" i="2"/>
  <c r="Q761" i="2"/>
  <c r="Q762" i="2"/>
  <c r="Q763" i="2"/>
  <c r="Q764" i="2"/>
  <c r="Q765" i="2"/>
  <c r="Q766" i="2"/>
  <c r="Q767" i="2"/>
  <c r="Q768" i="2"/>
  <c r="Q769" i="2"/>
  <c r="Q770" i="2"/>
  <c r="Q771" i="2"/>
  <c r="Q772" i="2"/>
  <c r="Q773" i="2"/>
  <c r="Q774" i="2"/>
  <c r="Q775" i="2"/>
  <c r="Q776" i="2"/>
  <c r="Q777" i="2"/>
  <c r="Q778" i="2"/>
  <c r="Q779" i="2"/>
  <c r="Q780" i="2"/>
  <c r="Q781" i="2"/>
  <c r="Q782" i="2"/>
  <c r="Q783" i="2"/>
  <c r="Q784" i="2"/>
  <c r="Q785" i="2"/>
  <c r="Q786" i="2"/>
  <c r="Q787" i="2"/>
  <c r="Q788" i="2"/>
  <c r="Q789" i="2"/>
  <c r="Q790" i="2"/>
  <c r="Q791" i="2"/>
  <c r="Q792" i="2"/>
  <c r="Q793" i="2"/>
  <c r="Q794" i="2"/>
  <c r="Q795" i="2"/>
  <c r="Q796" i="2"/>
  <c r="Q797" i="2"/>
  <c r="Q798" i="2"/>
  <c r="Q799" i="2"/>
  <c r="Q800" i="2"/>
  <c r="Q801" i="2"/>
  <c r="Q802" i="2"/>
  <c r="Q803" i="2"/>
  <c r="Q804" i="2"/>
  <c r="Q805" i="2"/>
  <c r="Q806" i="2"/>
  <c r="Q807" i="2"/>
  <c r="Q808" i="2"/>
  <c r="Q809" i="2"/>
  <c r="Q810" i="2"/>
  <c r="Q811" i="2"/>
  <c r="Q812" i="2"/>
  <c r="Q813" i="2"/>
  <c r="Q814" i="2"/>
  <c r="Q815" i="2"/>
  <c r="Q816" i="2"/>
  <c r="Q817" i="2"/>
  <c r="Q818" i="2"/>
  <c r="Q819" i="2"/>
  <c r="Q820" i="2"/>
  <c r="Q821" i="2"/>
  <c r="Q822" i="2"/>
  <c r="Q823" i="2"/>
  <c r="Q824" i="2"/>
  <c r="Q825" i="2"/>
  <c r="Q826" i="2"/>
  <c r="Q827" i="2"/>
  <c r="Q828" i="2"/>
  <c r="Q829" i="2"/>
  <c r="Q830" i="2"/>
  <c r="Q831" i="2"/>
  <c r="Q832" i="2"/>
  <c r="Q833" i="2"/>
  <c r="Q834" i="2"/>
  <c r="Q835" i="2"/>
  <c r="Q836" i="2"/>
  <c r="Q837" i="2"/>
  <c r="Q838" i="2"/>
  <c r="Q839" i="2"/>
  <c r="Q840" i="2"/>
  <c r="Q841" i="2"/>
  <c r="Q842" i="2"/>
  <c r="Q843" i="2"/>
  <c r="Q844" i="2"/>
  <c r="Q845" i="2"/>
  <c r="Q846" i="2"/>
  <c r="Q847" i="2"/>
  <c r="Q848" i="2"/>
  <c r="Q849" i="2"/>
  <c r="Q850" i="2"/>
  <c r="Q851" i="2"/>
  <c r="Q852" i="2"/>
  <c r="Q853" i="2"/>
  <c r="Q854" i="2"/>
  <c r="Q855" i="2"/>
  <c r="Q856" i="2"/>
  <c r="Q857" i="2"/>
  <c r="Q858" i="2"/>
  <c r="Q859" i="2"/>
  <c r="Q860" i="2"/>
  <c r="Q861" i="2"/>
  <c r="Q862" i="2"/>
  <c r="Q863" i="2"/>
  <c r="Q864" i="2"/>
  <c r="Q865" i="2"/>
  <c r="Q866" i="2"/>
  <c r="Q867" i="2"/>
  <c r="Q868" i="2"/>
  <c r="Q869" i="2"/>
  <c r="Q870" i="2"/>
  <c r="Q871" i="2"/>
  <c r="Q872" i="2"/>
  <c r="Q873" i="2"/>
  <c r="Q874" i="2"/>
  <c r="Q875" i="2"/>
  <c r="Q876" i="2"/>
  <c r="Q877" i="2"/>
  <c r="Q878" i="2"/>
  <c r="Q879" i="2"/>
  <c r="Q880" i="2"/>
  <c r="Q881" i="2"/>
  <c r="Q882" i="2"/>
  <c r="Q883" i="2"/>
  <c r="Q884" i="2"/>
  <c r="Q885" i="2"/>
  <c r="Q886" i="2"/>
  <c r="Q887" i="2"/>
  <c r="Q888" i="2"/>
  <c r="Q889" i="2"/>
  <c r="Q890" i="2"/>
  <c r="Q891" i="2"/>
  <c r="Q892" i="2"/>
  <c r="Q893" i="2"/>
  <c r="Q894" i="2"/>
  <c r="Q895" i="2"/>
  <c r="Q896" i="2"/>
  <c r="Q897" i="2"/>
  <c r="Q898" i="2"/>
  <c r="Q899" i="2"/>
  <c r="Q900" i="2"/>
  <c r="Q901" i="2"/>
  <c r="Q902" i="2"/>
  <c r="Q903" i="2"/>
  <c r="Q904" i="2"/>
  <c r="Q905" i="2"/>
  <c r="Q906" i="2"/>
  <c r="Q907" i="2"/>
  <c r="Q908" i="2"/>
  <c r="Q909" i="2"/>
  <c r="Q910" i="2"/>
  <c r="Q911" i="2"/>
  <c r="Q912" i="2"/>
  <c r="Q913" i="2"/>
  <c r="Q914" i="2"/>
  <c r="Q915" i="2"/>
  <c r="Q916" i="2"/>
  <c r="Q917" i="2"/>
  <c r="Q918" i="2"/>
  <c r="Q919" i="2"/>
  <c r="Q920" i="2"/>
  <c r="Q921" i="2"/>
  <c r="Q922" i="2"/>
  <c r="Q923" i="2"/>
  <c r="Q924" i="2"/>
  <c r="Q925" i="2"/>
  <c r="Q926" i="2"/>
  <c r="Q927" i="2"/>
  <c r="Q928" i="2"/>
  <c r="Q929" i="2"/>
  <c r="Q930" i="2"/>
  <c r="Q931" i="2"/>
  <c r="Q932" i="2"/>
  <c r="Q933" i="2"/>
  <c r="Q934" i="2"/>
  <c r="Q935" i="2"/>
  <c r="Q936" i="2"/>
  <c r="Q937" i="2"/>
  <c r="Q938" i="2"/>
  <c r="Q939" i="2"/>
  <c r="Q940" i="2"/>
  <c r="Q941" i="2"/>
  <c r="Q942" i="2"/>
  <c r="Q943" i="2"/>
  <c r="Q944" i="2"/>
  <c r="Q945" i="2"/>
  <c r="Q946" i="2"/>
  <c r="Q947" i="2"/>
  <c r="Q948" i="2"/>
  <c r="Q949" i="2"/>
  <c r="Q950" i="2"/>
  <c r="Q951" i="2"/>
  <c r="Q952" i="2"/>
  <c r="Q953" i="2"/>
  <c r="Q954" i="2"/>
  <c r="Q955" i="2"/>
  <c r="Q956" i="2"/>
  <c r="Q957" i="2"/>
  <c r="Q958" i="2"/>
  <c r="Q959" i="2"/>
  <c r="Q960" i="2"/>
  <c r="Q961" i="2"/>
  <c r="Q962" i="2"/>
  <c r="Q963" i="2"/>
  <c r="Q964" i="2"/>
  <c r="Q965" i="2"/>
  <c r="Q966" i="2"/>
  <c r="Q967" i="2"/>
  <c r="Q968" i="2"/>
  <c r="Q969" i="2"/>
  <c r="Q970" i="2"/>
  <c r="Q971" i="2"/>
  <c r="Q972" i="2"/>
  <c r="Q973" i="2"/>
  <c r="Q974" i="2"/>
  <c r="Q975" i="2"/>
  <c r="Q976" i="2"/>
  <c r="Q977" i="2"/>
  <c r="Q978" i="2"/>
  <c r="Q979" i="2"/>
  <c r="Q980" i="2"/>
  <c r="Q981" i="2"/>
  <c r="Q982" i="2"/>
  <c r="Q983" i="2"/>
  <c r="Q984" i="2"/>
  <c r="Q985" i="2"/>
  <c r="Q986" i="2"/>
  <c r="Q987" i="2"/>
  <c r="Q988" i="2"/>
  <c r="Q989" i="2"/>
  <c r="Q990" i="2"/>
  <c r="Q991" i="2"/>
  <c r="Q992" i="2"/>
  <c r="Q993" i="2"/>
  <c r="Q994" i="2"/>
  <c r="Q995" i="2"/>
  <c r="Q996" i="2"/>
  <c r="Q997" i="2"/>
  <c r="Q998" i="2"/>
  <c r="Q999" i="2"/>
  <c r="Q1000" i="2"/>
  <c r="Q1001" i="2"/>
  <c r="Q1002" i="2"/>
  <c r="Q1003" i="2"/>
  <c r="Q1004" i="2"/>
  <c r="Q1005" i="2"/>
  <c r="Q1006" i="2"/>
  <c r="Q1007" i="2"/>
  <c r="Q1008" i="2"/>
  <c r="Q1009" i="2"/>
  <c r="Q1010" i="2"/>
  <c r="Q1011" i="2"/>
  <c r="Q1012" i="2"/>
  <c r="Q1013" i="2"/>
  <c r="Q1014" i="2"/>
  <c r="Q1015" i="2"/>
  <c r="Q1016" i="2"/>
  <c r="Q1017" i="2"/>
  <c r="Q1018" i="2"/>
  <c r="Q1019" i="2"/>
  <c r="Q1020" i="2"/>
  <c r="Q1021" i="2"/>
  <c r="Q1022" i="2"/>
  <c r="Q1023" i="2"/>
  <c r="Q1024" i="2"/>
  <c r="Q1025" i="2"/>
  <c r="Q1026" i="2"/>
  <c r="Q1027" i="2"/>
  <c r="Q1028" i="2"/>
  <c r="Q1029" i="2"/>
  <c r="Q1030" i="2"/>
  <c r="Q1031" i="2"/>
  <c r="Q1032" i="2"/>
  <c r="Q1033" i="2"/>
  <c r="Q1034" i="2"/>
  <c r="Q1035" i="2"/>
  <c r="Q1036" i="2"/>
  <c r="Q1037" i="2"/>
  <c r="Q1038" i="2"/>
  <c r="Q1039" i="2"/>
  <c r="Q1040" i="2"/>
  <c r="Q1041" i="2"/>
  <c r="Q1042" i="2"/>
  <c r="Q1043" i="2"/>
  <c r="Q1044" i="2"/>
  <c r="Q1045" i="2"/>
  <c r="Q1046" i="2"/>
  <c r="Q1047" i="2"/>
  <c r="Q1048" i="2"/>
  <c r="Q1049" i="2"/>
  <c r="Q1050" i="2"/>
  <c r="Q1051" i="2"/>
  <c r="Q1052" i="2"/>
  <c r="Q1053" i="2"/>
  <c r="Q1054" i="2"/>
  <c r="Q1055" i="2"/>
  <c r="Q1056" i="2"/>
  <c r="Q1057" i="2"/>
  <c r="Q1058" i="2"/>
  <c r="Q1059" i="2"/>
  <c r="Q1060" i="2"/>
  <c r="Q1061" i="2"/>
  <c r="Q1062" i="2"/>
  <c r="Q10" i="2"/>
  <c r="N15" i="40" l="1"/>
  <c r="Q15" i="40" s="1"/>
  <c r="N17" i="40"/>
  <c r="Q17" i="40" s="1"/>
  <c r="N14" i="40"/>
  <c r="Q14" i="40" s="1"/>
  <c r="N19" i="40"/>
  <c r="Q19" i="40" s="1"/>
  <c r="N16" i="40"/>
  <c r="Q16" i="40" s="1"/>
  <c r="N20" i="40"/>
  <c r="Q20" i="40" s="1"/>
  <c r="J1048" i="2"/>
  <c r="T1048" i="2" s="1"/>
  <c r="J1049" i="2"/>
  <c r="J1050" i="2"/>
  <c r="T1050" i="2" s="1"/>
  <c r="J1051" i="2"/>
  <c r="T1051" i="2" s="1"/>
  <c r="J1052" i="2"/>
  <c r="J1053" i="2"/>
  <c r="J1054" i="2"/>
  <c r="T1054" i="2" s="1"/>
  <c r="J1055" i="2"/>
  <c r="T1055" i="2" s="1"/>
  <c r="J1056" i="2"/>
  <c r="T1056" i="2" s="1"/>
  <c r="J1057" i="2"/>
  <c r="T1057" i="2" s="1"/>
  <c r="J1058" i="2"/>
  <c r="T1058" i="2" s="1"/>
  <c r="J1059" i="2"/>
  <c r="T1059" i="2" s="1"/>
  <c r="J1060" i="2"/>
  <c r="T1060" i="2" s="1"/>
  <c r="J1061" i="2"/>
  <c r="T1061" i="2" s="1"/>
  <c r="J1062" i="2"/>
  <c r="T1062" i="2" s="1"/>
  <c r="N1049" i="2"/>
  <c r="P1049" i="2"/>
  <c r="T1049" i="2"/>
  <c r="N1050" i="2"/>
  <c r="P1050" i="2"/>
  <c r="N1051" i="2"/>
  <c r="P1051" i="2"/>
  <c r="N1052" i="2"/>
  <c r="P1052" i="2"/>
  <c r="T1052" i="2"/>
  <c r="N1053" i="2"/>
  <c r="P1053" i="2"/>
  <c r="T1053" i="2"/>
  <c r="N1054" i="2"/>
  <c r="P1054" i="2"/>
  <c r="N1055" i="2"/>
  <c r="P1055" i="2"/>
  <c r="N1056" i="2"/>
  <c r="P1056" i="2"/>
  <c r="N1057" i="2"/>
  <c r="P1057" i="2"/>
  <c r="N1061" i="2"/>
  <c r="P1061" i="2"/>
  <c r="N1062" i="2"/>
  <c r="O1062" i="2"/>
  <c r="M1062" i="2" s="1"/>
  <c r="P1062" i="2"/>
  <c r="N1044" i="2"/>
  <c r="P1044" i="2"/>
  <c r="N1045" i="2"/>
  <c r="P1045" i="2"/>
  <c r="N1046" i="2"/>
  <c r="P1046" i="2"/>
  <c r="N1047" i="2"/>
  <c r="P1047" i="2"/>
  <c r="M1048" i="2"/>
  <c r="N1048" i="2"/>
  <c r="O1048" i="2"/>
  <c r="P1048" i="2"/>
  <c r="J1047" i="2"/>
  <c r="T1047" i="2" s="1"/>
  <c r="J1046" i="2"/>
  <c r="T1046" i="2" s="1"/>
  <c r="J1045" i="2"/>
  <c r="T1045" i="2" s="1"/>
  <c r="J1044" i="2"/>
  <c r="T1044" i="2" s="1"/>
  <c r="N1032" i="2"/>
  <c r="P1032" i="2"/>
  <c r="N1033" i="2"/>
  <c r="P1033" i="2"/>
  <c r="N1034" i="2"/>
  <c r="P1034" i="2"/>
  <c r="N1035" i="2"/>
  <c r="P1035" i="2"/>
  <c r="M1036" i="2"/>
  <c r="N1036" i="2"/>
  <c r="O1036" i="2"/>
  <c r="P1036" i="2"/>
  <c r="N1043" i="2"/>
  <c r="P1043" i="2"/>
  <c r="J1032" i="2"/>
  <c r="T1032" i="2" s="1"/>
  <c r="J1033" i="2"/>
  <c r="T1033" i="2" s="1"/>
  <c r="J1034" i="2"/>
  <c r="T1034" i="2" s="1"/>
  <c r="J1035" i="2"/>
  <c r="T1035" i="2" s="1"/>
  <c r="J1036" i="2"/>
  <c r="T1036" i="2" s="1"/>
  <c r="J1037" i="2"/>
  <c r="T1037" i="2" s="1"/>
  <c r="J1038" i="2"/>
  <c r="T1038" i="2" s="1"/>
  <c r="J1039" i="2"/>
  <c r="T1039" i="2" s="1"/>
  <c r="J1040" i="2"/>
  <c r="T1040" i="2" s="1"/>
  <c r="J1041" i="2"/>
  <c r="T1041" i="2" s="1"/>
  <c r="J1042" i="2"/>
  <c r="T1042" i="2" s="1"/>
  <c r="J1043" i="2"/>
  <c r="T1043" i="2" s="1"/>
  <c r="N1021" i="2"/>
  <c r="P1021" i="2"/>
  <c r="N1022" i="2"/>
  <c r="P1022" i="2"/>
  <c r="N1023" i="2"/>
  <c r="P1023" i="2"/>
  <c r="N1024" i="2"/>
  <c r="P1024" i="2"/>
  <c r="N1025" i="2"/>
  <c r="P1025" i="2"/>
  <c r="N1026" i="2"/>
  <c r="P1026" i="2"/>
  <c r="N1027" i="2"/>
  <c r="P1027" i="2"/>
  <c r="N1028" i="2"/>
  <c r="P1028" i="2"/>
  <c r="N1029" i="2"/>
  <c r="P1029" i="2"/>
  <c r="N1030" i="2"/>
  <c r="P1030" i="2"/>
  <c r="N1031" i="2"/>
  <c r="P1031" i="2"/>
  <c r="J1021" i="2"/>
  <c r="T1021" i="2" s="1"/>
  <c r="J1022" i="2"/>
  <c r="T1022" i="2" s="1"/>
  <c r="J1023" i="2"/>
  <c r="T1023" i="2" s="1"/>
  <c r="J1024" i="2"/>
  <c r="T1024" i="2" s="1"/>
  <c r="J1025" i="2"/>
  <c r="T1025" i="2" s="1"/>
  <c r="J1026" i="2"/>
  <c r="T1026" i="2" s="1"/>
  <c r="J1027" i="2"/>
  <c r="T1027" i="2" s="1"/>
  <c r="J1028" i="2"/>
  <c r="T1028" i="2" s="1"/>
  <c r="J1029" i="2"/>
  <c r="T1029" i="2" s="1"/>
  <c r="J1030" i="2"/>
  <c r="T1030" i="2" s="1"/>
  <c r="J1031" i="2"/>
  <c r="T1031" i="2" s="1"/>
  <c r="N1015" i="2"/>
  <c r="P1015" i="2"/>
  <c r="N1016" i="2"/>
  <c r="O1016" i="2"/>
  <c r="M1016" i="2" s="1"/>
  <c r="P1016" i="2"/>
  <c r="N1018" i="2"/>
  <c r="P1018" i="2"/>
  <c r="N1019" i="2"/>
  <c r="P1019" i="2"/>
  <c r="J1015" i="2"/>
  <c r="T1015" i="2" s="1"/>
  <c r="J1016" i="2"/>
  <c r="T1016" i="2" s="1"/>
  <c r="J1017" i="2"/>
  <c r="T1017" i="2" s="1"/>
  <c r="J1018" i="2"/>
  <c r="T1018" i="2" s="1"/>
  <c r="J1019" i="2"/>
  <c r="T1019" i="2" s="1"/>
  <c r="J1020" i="2"/>
  <c r="T1020" i="2" s="1"/>
  <c r="J1006" i="2"/>
  <c r="T1006" i="2" s="1"/>
  <c r="J1007" i="2"/>
  <c r="T1007" i="2" s="1"/>
  <c r="J1008" i="2"/>
  <c r="T1008" i="2" s="1"/>
  <c r="J1009" i="2"/>
  <c r="T1009" i="2" s="1"/>
  <c r="J1010" i="2"/>
  <c r="T1010" i="2" s="1"/>
  <c r="J1011" i="2"/>
  <c r="T1011" i="2" s="1"/>
  <c r="J1012" i="2"/>
  <c r="T1012" i="2" s="1"/>
  <c r="J1013" i="2"/>
  <c r="T1013" i="2" s="1"/>
  <c r="J1014" i="2"/>
  <c r="T1014" i="2" s="1"/>
  <c r="N1006" i="2"/>
  <c r="P1006" i="2"/>
  <c r="N1007" i="2"/>
  <c r="P1007" i="2"/>
  <c r="N1008" i="2"/>
  <c r="P1008" i="2"/>
  <c r="M1009" i="2"/>
  <c r="N1009" i="2"/>
  <c r="O1009" i="2"/>
  <c r="P1009" i="2"/>
  <c r="M1010" i="2"/>
  <c r="N1010" i="2"/>
  <c r="O1010" i="2"/>
  <c r="P1010" i="2"/>
  <c r="N1011" i="2"/>
  <c r="P1011" i="2"/>
  <c r="N1012" i="2"/>
  <c r="P1012" i="2"/>
  <c r="N998" i="2"/>
  <c r="P998" i="2"/>
  <c r="N999" i="2"/>
  <c r="P999" i="2"/>
  <c r="M1000" i="2"/>
  <c r="N1000" i="2"/>
  <c r="O1000" i="2"/>
  <c r="P1000" i="2"/>
  <c r="M1001" i="2"/>
  <c r="N1001" i="2"/>
  <c r="O1001" i="2"/>
  <c r="P1001" i="2"/>
  <c r="N1004" i="2"/>
  <c r="P1004" i="2"/>
  <c r="M1005" i="2"/>
  <c r="N1005" i="2"/>
  <c r="O1005" i="2"/>
  <c r="P1005" i="2"/>
  <c r="J998" i="2"/>
  <c r="T998" i="2" s="1"/>
  <c r="J999" i="2"/>
  <c r="T999" i="2" s="1"/>
  <c r="J1000" i="2"/>
  <c r="T1000" i="2" s="1"/>
  <c r="J1001" i="2"/>
  <c r="T1001" i="2" s="1"/>
  <c r="J1002" i="2"/>
  <c r="T1002" i="2" s="1"/>
  <c r="J1003" i="2"/>
  <c r="T1003" i="2" s="1"/>
  <c r="J1004" i="2"/>
  <c r="T1004" i="2" s="1"/>
  <c r="J1005" i="2"/>
  <c r="T1005" i="2" s="1"/>
  <c r="N981" i="2"/>
  <c r="P981" i="2"/>
  <c r="N982" i="2"/>
  <c r="P982" i="2"/>
  <c r="N983" i="2"/>
  <c r="P983" i="2"/>
  <c r="N984" i="2"/>
  <c r="P984" i="2"/>
  <c r="N985" i="2"/>
  <c r="P985" i="2"/>
  <c r="N986" i="2"/>
  <c r="P986" i="2"/>
  <c r="N987" i="2"/>
  <c r="P987" i="2"/>
  <c r="N988" i="2"/>
  <c r="P988" i="2"/>
  <c r="N989" i="2"/>
  <c r="P989" i="2"/>
  <c r="N990" i="2"/>
  <c r="P990" i="2"/>
  <c r="N991" i="2"/>
  <c r="P991" i="2"/>
  <c r="N992" i="2"/>
  <c r="P992" i="2"/>
  <c r="N993" i="2"/>
  <c r="P993" i="2"/>
  <c r="N994" i="2"/>
  <c r="P994" i="2"/>
  <c r="M997" i="2"/>
  <c r="N997" i="2"/>
  <c r="O997" i="2"/>
  <c r="P997" i="2"/>
  <c r="J981" i="2"/>
  <c r="T981" i="2" s="1"/>
  <c r="J982" i="2"/>
  <c r="T982" i="2" s="1"/>
  <c r="J983" i="2"/>
  <c r="T983" i="2" s="1"/>
  <c r="J984" i="2"/>
  <c r="T984" i="2" s="1"/>
  <c r="J985" i="2"/>
  <c r="T985" i="2" s="1"/>
  <c r="J986" i="2"/>
  <c r="T986" i="2" s="1"/>
  <c r="J987" i="2"/>
  <c r="T987" i="2" s="1"/>
  <c r="J988" i="2"/>
  <c r="T988" i="2" s="1"/>
  <c r="J989" i="2"/>
  <c r="T989" i="2" s="1"/>
  <c r="J990" i="2"/>
  <c r="T990" i="2" s="1"/>
  <c r="J991" i="2"/>
  <c r="T991" i="2" s="1"/>
  <c r="J992" i="2"/>
  <c r="T992" i="2" s="1"/>
  <c r="J993" i="2"/>
  <c r="T993" i="2" s="1"/>
  <c r="J994" i="2"/>
  <c r="T994" i="2" s="1"/>
  <c r="J995" i="2"/>
  <c r="T995" i="2" s="1"/>
  <c r="J996" i="2"/>
  <c r="T996" i="2" s="1"/>
  <c r="J997" i="2"/>
  <c r="T997" i="2" s="1"/>
  <c r="M965" i="2"/>
  <c r="N965" i="2"/>
  <c r="O965" i="2"/>
  <c r="P965" i="2"/>
  <c r="M966" i="2"/>
  <c r="N966" i="2"/>
  <c r="O966" i="2"/>
  <c r="P966" i="2"/>
  <c r="M967" i="2"/>
  <c r="N967" i="2"/>
  <c r="O967" i="2"/>
  <c r="P967" i="2"/>
  <c r="M968" i="2"/>
  <c r="N968" i="2"/>
  <c r="O968" i="2"/>
  <c r="P968" i="2"/>
  <c r="N969" i="2"/>
  <c r="P969" i="2"/>
  <c r="N970" i="2"/>
  <c r="P970" i="2"/>
  <c r="N971" i="2"/>
  <c r="P971" i="2"/>
  <c r="N972" i="2"/>
  <c r="P972" i="2"/>
  <c r="M973" i="2"/>
  <c r="N973" i="2"/>
  <c r="O973" i="2"/>
  <c r="P973" i="2"/>
  <c r="N977" i="2"/>
  <c r="P977" i="2"/>
  <c r="N978" i="2"/>
  <c r="P978" i="2"/>
  <c r="N979" i="2"/>
  <c r="P979" i="2"/>
  <c r="N980" i="2"/>
  <c r="P980" i="2"/>
  <c r="J964" i="2"/>
  <c r="T964" i="2" s="1"/>
  <c r="J965" i="2"/>
  <c r="T965" i="2" s="1"/>
  <c r="J966" i="2"/>
  <c r="T966" i="2" s="1"/>
  <c r="J967" i="2"/>
  <c r="T967" i="2" s="1"/>
  <c r="J968" i="2"/>
  <c r="T968" i="2" s="1"/>
  <c r="J969" i="2"/>
  <c r="T969" i="2" s="1"/>
  <c r="J970" i="2"/>
  <c r="T970" i="2" s="1"/>
  <c r="J971" i="2"/>
  <c r="T971" i="2" s="1"/>
  <c r="J972" i="2"/>
  <c r="T972" i="2" s="1"/>
  <c r="J973" i="2"/>
  <c r="T973" i="2" s="1"/>
  <c r="J974" i="2"/>
  <c r="T974" i="2" s="1"/>
  <c r="J975" i="2"/>
  <c r="T975" i="2" s="1"/>
  <c r="J976" i="2"/>
  <c r="T976" i="2" s="1"/>
  <c r="J977" i="2"/>
  <c r="T977" i="2" s="1"/>
  <c r="J978" i="2"/>
  <c r="T978" i="2" s="1"/>
  <c r="J979" i="2"/>
  <c r="T979" i="2" s="1"/>
  <c r="J980" i="2"/>
  <c r="T980" i="2" s="1"/>
  <c r="I27" i="28" l="1"/>
  <c r="I26" i="28"/>
  <c r="I25" i="28"/>
  <c r="I24" i="28"/>
  <c r="I23" i="28"/>
  <c r="I22" i="28"/>
  <c r="I21" i="28"/>
  <c r="I20" i="28"/>
  <c r="I19" i="28"/>
  <c r="I18" i="28"/>
  <c r="I17" i="28"/>
  <c r="I16" i="28"/>
  <c r="I15" i="28"/>
  <c r="I13" i="28"/>
  <c r="I12" i="28"/>
  <c r="I11" i="28"/>
  <c r="I10" i="28"/>
  <c r="J12" i="40" l="1"/>
  <c r="K12" i="40"/>
  <c r="L12" i="40"/>
  <c r="J13" i="40"/>
  <c r="K13" i="40"/>
  <c r="L13" i="40"/>
  <c r="J22" i="40"/>
  <c r="K22" i="40"/>
  <c r="L22" i="40"/>
  <c r="J23" i="40"/>
  <c r="K23" i="40"/>
  <c r="L23" i="40"/>
  <c r="J24" i="40"/>
  <c r="K24" i="40"/>
  <c r="L24" i="40"/>
  <c r="J25" i="40"/>
  <c r="K25" i="40"/>
  <c r="L25" i="40"/>
  <c r="E12" i="40"/>
  <c r="F12" i="40" s="1"/>
  <c r="I12" i="40" s="1"/>
  <c r="E13" i="40"/>
  <c r="F13" i="40" s="1"/>
  <c r="I13" i="40" s="1"/>
  <c r="E22" i="40"/>
  <c r="F22" i="40"/>
  <c r="I22" i="40" s="1"/>
  <c r="E23" i="40"/>
  <c r="F23" i="40" s="1"/>
  <c r="I23" i="40" s="1"/>
  <c r="E24" i="40"/>
  <c r="F24" i="40" s="1"/>
  <c r="I24" i="40" s="1"/>
  <c r="E25" i="40"/>
  <c r="F25" i="40" s="1"/>
  <c r="I25" i="40" s="1"/>
  <c r="A40" i="37"/>
  <c r="N23" i="40" l="1"/>
  <c r="Q23" i="40" s="1"/>
  <c r="N22" i="40"/>
  <c r="Q22" i="40" s="1"/>
  <c r="N13" i="40"/>
  <c r="Q13" i="40" s="1"/>
  <c r="N24" i="40"/>
  <c r="Q24" i="40" s="1"/>
  <c r="N12" i="40"/>
  <c r="Q12" i="40" s="1"/>
  <c r="N25" i="40"/>
  <c r="Q25" i="40" s="1"/>
  <c r="B3" i="41"/>
  <c r="J946" i="2"/>
  <c r="T946" i="2" s="1"/>
  <c r="J947" i="2"/>
  <c r="T947" i="2" s="1"/>
  <c r="J948" i="2"/>
  <c r="T948" i="2" s="1"/>
  <c r="J949" i="2"/>
  <c r="T949" i="2" s="1"/>
  <c r="J950" i="2"/>
  <c r="T950" i="2" s="1"/>
  <c r="J951" i="2"/>
  <c r="T951" i="2" s="1"/>
  <c r="J952" i="2"/>
  <c r="T952" i="2" s="1"/>
  <c r="J953" i="2"/>
  <c r="T953" i="2" s="1"/>
  <c r="J954" i="2"/>
  <c r="T954" i="2" s="1"/>
  <c r="J955" i="2"/>
  <c r="T955" i="2" s="1"/>
  <c r="J956" i="2"/>
  <c r="T956" i="2" s="1"/>
  <c r="J957" i="2"/>
  <c r="T957" i="2" s="1"/>
  <c r="J958" i="2"/>
  <c r="T958" i="2" s="1"/>
  <c r="J959" i="2"/>
  <c r="T959" i="2" s="1"/>
  <c r="J960" i="2"/>
  <c r="T960" i="2" s="1"/>
  <c r="J961" i="2"/>
  <c r="T961" i="2" s="1"/>
  <c r="J962" i="2"/>
  <c r="T962" i="2" s="1"/>
  <c r="J963" i="2"/>
  <c r="T963" i="2" s="1"/>
  <c r="N946" i="2"/>
  <c r="P946" i="2"/>
  <c r="N947" i="2"/>
  <c r="P947" i="2"/>
  <c r="N948" i="2"/>
  <c r="P948" i="2"/>
  <c r="N949" i="2"/>
  <c r="P949" i="2"/>
  <c r="N950" i="2"/>
  <c r="P950" i="2"/>
  <c r="N951" i="2"/>
  <c r="P951" i="2"/>
  <c r="N952" i="2"/>
  <c r="P952" i="2"/>
  <c r="N953" i="2"/>
  <c r="P953" i="2"/>
  <c r="N954" i="2"/>
  <c r="P954" i="2"/>
  <c r="N955" i="2"/>
  <c r="P955" i="2"/>
  <c r="N956" i="2"/>
  <c r="P956" i="2"/>
  <c r="N957" i="2"/>
  <c r="P957" i="2"/>
  <c r="N958" i="2"/>
  <c r="P958" i="2"/>
  <c r="N959" i="2"/>
  <c r="P959" i="2"/>
  <c r="N960" i="2"/>
  <c r="P960" i="2"/>
  <c r="N961" i="2"/>
  <c r="P961" i="2"/>
  <c r="N962" i="2"/>
  <c r="P962" i="2"/>
  <c r="N963" i="2"/>
  <c r="P963" i="2"/>
  <c r="N932" i="2"/>
  <c r="P932" i="2"/>
  <c r="N933" i="2"/>
  <c r="P933" i="2"/>
  <c r="N934" i="2"/>
  <c r="P934" i="2"/>
  <c r="N935" i="2"/>
  <c r="P935" i="2"/>
  <c r="N936" i="2"/>
  <c r="P936" i="2"/>
  <c r="N937" i="2"/>
  <c r="P937" i="2"/>
  <c r="N938" i="2"/>
  <c r="P938" i="2"/>
  <c r="N939" i="2"/>
  <c r="P939" i="2"/>
  <c r="N940" i="2"/>
  <c r="P940" i="2"/>
  <c r="N941" i="2"/>
  <c r="P941" i="2"/>
  <c r="N942" i="2"/>
  <c r="P942" i="2"/>
  <c r="N943" i="2"/>
  <c r="P943" i="2"/>
  <c r="N944" i="2"/>
  <c r="P944" i="2"/>
  <c r="N945" i="2"/>
  <c r="P945" i="2"/>
  <c r="J945" i="2"/>
  <c r="T945" i="2" s="1"/>
  <c r="J944" i="2"/>
  <c r="T944" i="2" s="1"/>
  <c r="J943" i="2"/>
  <c r="T943" i="2" s="1"/>
  <c r="J942" i="2"/>
  <c r="T942" i="2" s="1"/>
  <c r="J941" i="2"/>
  <c r="T941" i="2" s="1"/>
  <c r="J940" i="2"/>
  <c r="T940" i="2" s="1"/>
  <c r="J939" i="2"/>
  <c r="T939" i="2" s="1"/>
  <c r="J938" i="2"/>
  <c r="T938" i="2" s="1"/>
  <c r="J937" i="2"/>
  <c r="T937" i="2" s="1"/>
  <c r="J936" i="2"/>
  <c r="T936" i="2" s="1"/>
  <c r="J935" i="2"/>
  <c r="T935" i="2" s="1"/>
  <c r="J934" i="2"/>
  <c r="T934" i="2" s="1"/>
  <c r="J933" i="2"/>
  <c r="T933" i="2" s="1"/>
  <c r="J932" i="2"/>
  <c r="T932" i="2" s="1"/>
  <c r="N903" i="2"/>
  <c r="P903" i="2"/>
  <c r="N904" i="2"/>
  <c r="P904" i="2"/>
  <c r="N905" i="2"/>
  <c r="P905" i="2"/>
  <c r="N906" i="2"/>
  <c r="P906" i="2"/>
  <c r="N907" i="2"/>
  <c r="P907" i="2"/>
  <c r="N908" i="2"/>
  <c r="P908" i="2"/>
  <c r="N909" i="2"/>
  <c r="P909" i="2"/>
  <c r="N910" i="2"/>
  <c r="P910" i="2"/>
  <c r="N911" i="2"/>
  <c r="P911" i="2"/>
  <c r="N912" i="2"/>
  <c r="P912" i="2"/>
  <c r="N913" i="2"/>
  <c r="P913" i="2"/>
  <c r="N914" i="2"/>
  <c r="P914" i="2"/>
  <c r="N915" i="2"/>
  <c r="P915" i="2"/>
  <c r="N916" i="2"/>
  <c r="P916" i="2"/>
  <c r="N917" i="2"/>
  <c r="P917" i="2"/>
  <c r="N918" i="2"/>
  <c r="P918" i="2"/>
  <c r="N919" i="2"/>
  <c r="P919" i="2"/>
  <c r="N920" i="2"/>
  <c r="P920" i="2"/>
  <c r="N921" i="2"/>
  <c r="P921" i="2"/>
  <c r="N922" i="2"/>
  <c r="P922" i="2"/>
  <c r="N923" i="2"/>
  <c r="P923" i="2"/>
  <c r="N924" i="2"/>
  <c r="P924" i="2"/>
  <c r="N925" i="2"/>
  <c r="P925" i="2"/>
  <c r="N926" i="2"/>
  <c r="P926" i="2"/>
  <c r="N927" i="2"/>
  <c r="P927" i="2"/>
  <c r="N928" i="2"/>
  <c r="P928" i="2"/>
  <c r="N929" i="2"/>
  <c r="P929" i="2"/>
  <c r="N930" i="2"/>
  <c r="P930" i="2"/>
  <c r="N931" i="2"/>
  <c r="P931" i="2"/>
  <c r="J912" i="2"/>
  <c r="T912" i="2" s="1"/>
  <c r="J913" i="2"/>
  <c r="T913" i="2" s="1"/>
  <c r="J914" i="2"/>
  <c r="T914" i="2" s="1"/>
  <c r="J915" i="2"/>
  <c r="T915" i="2" s="1"/>
  <c r="J916" i="2"/>
  <c r="T916" i="2" s="1"/>
  <c r="J917" i="2"/>
  <c r="T917" i="2" s="1"/>
  <c r="J918" i="2"/>
  <c r="T918" i="2" s="1"/>
  <c r="J919" i="2"/>
  <c r="T919" i="2" s="1"/>
  <c r="J920" i="2"/>
  <c r="T920" i="2" s="1"/>
  <c r="J921" i="2"/>
  <c r="T921" i="2" s="1"/>
  <c r="J922" i="2"/>
  <c r="T922" i="2" s="1"/>
  <c r="J923" i="2"/>
  <c r="T923" i="2" s="1"/>
  <c r="J924" i="2"/>
  <c r="T924" i="2" s="1"/>
  <c r="J925" i="2"/>
  <c r="T925" i="2" s="1"/>
  <c r="J926" i="2"/>
  <c r="T926" i="2" s="1"/>
  <c r="J927" i="2"/>
  <c r="T927" i="2" s="1"/>
  <c r="J928" i="2"/>
  <c r="T928" i="2" s="1"/>
  <c r="J929" i="2"/>
  <c r="T929" i="2" s="1"/>
  <c r="J930" i="2"/>
  <c r="T930" i="2" s="1"/>
  <c r="J931" i="2"/>
  <c r="T931" i="2" s="1"/>
  <c r="J903" i="2"/>
  <c r="T903" i="2" s="1"/>
  <c r="J904" i="2"/>
  <c r="T904" i="2" s="1"/>
  <c r="J905" i="2"/>
  <c r="T905" i="2" s="1"/>
  <c r="J906" i="2"/>
  <c r="T906" i="2" s="1"/>
  <c r="J907" i="2"/>
  <c r="T907" i="2" s="1"/>
  <c r="J908" i="2"/>
  <c r="T908" i="2" s="1"/>
  <c r="J909" i="2"/>
  <c r="T909" i="2" s="1"/>
  <c r="J910" i="2"/>
  <c r="T910" i="2" s="1"/>
  <c r="J911" i="2"/>
  <c r="T911" i="2" s="1"/>
  <c r="N889" i="2"/>
  <c r="P889" i="2"/>
  <c r="N890" i="2"/>
  <c r="P890" i="2"/>
  <c r="N891" i="2"/>
  <c r="P891" i="2"/>
  <c r="N892" i="2"/>
  <c r="P892" i="2"/>
  <c r="N893" i="2"/>
  <c r="P893" i="2"/>
  <c r="N894" i="2"/>
  <c r="P894" i="2"/>
  <c r="N895" i="2"/>
  <c r="P895" i="2"/>
  <c r="N896" i="2"/>
  <c r="P896" i="2"/>
  <c r="N897" i="2"/>
  <c r="P897" i="2"/>
  <c r="N898" i="2"/>
  <c r="P898" i="2"/>
  <c r="N899" i="2"/>
  <c r="P899" i="2"/>
  <c r="N900" i="2"/>
  <c r="P900" i="2"/>
  <c r="N901" i="2"/>
  <c r="P901" i="2"/>
  <c r="N902" i="2"/>
  <c r="P902" i="2"/>
  <c r="J902" i="2"/>
  <c r="T902" i="2" s="1"/>
  <c r="J901" i="2"/>
  <c r="T901" i="2" s="1"/>
  <c r="J900" i="2"/>
  <c r="T900" i="2" s="1"/>
  <c r="J899" i="2"/>
  <c r="T899" i="2" s="1"/>
  <c r="J898" i="2"/>
  <c r="T898" i="2" s="1"/>
  <c r="J897" i="2"/>
  <c r="T897" i="2" s="1"/>
  <c r="J896" i="2"/>
  <c r="T896" i="2" s="1"/>
  <c r="J895" i="2"/>
  <c r="T895" i="2" s="1"/>
  <c r="J894" i="2"/>
  <c r="T894" i="2" s="1"/>
  <c r="J893" i="2"/>
  <c r="T893" i="2" s="1"/>
  <c r="J892" i="2"/>
  <c r="T892" i="2" s="1"/>
  <c r="J891" i="2"/>
  <c r="T891" i="2" s="1"/>
  <c r="J890" i="2"/>
  <c r="T890" i="2" s="1"/>
  <c r="J889" i="2"/>
  <c r="T889" i="2" s="1"/>
  <c r="A10" i="2"/>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A415" i="2" s="1"/>
  <c r="A416" i="2" s="1"/>
  <c r="A417" i="2" s="1"/>
  <c r="A418" i="2" s="1"/>
  <c r="A419" i="2" s="1"/>
  <c r="A420" i="2" s="1"/>
  <c r="A421" i="2" s="1"/>
  <c r="A422" i="2" s="1"/>
  <c r="A423" i="2" s="1"/>
  <c r="A424" i="2" s="1"/>
  <c r="A425" i="2" s="1"/>
  <c r="A426" i="2" s="1"/>
  <c r="A427" i="2" s="1"/>
  <c r="A428" i="2" s="1"/>
  <c r="A429" i="2" s="1"/>
  <c r="A430" i="2" s="1"/>
  <c r="A431" i="2" s="1"/>
  <c r="A432" i="2" s="1"/>
  <c r="A433" i="2" s="1"/>
  <c r="A434" i="2" s="1"/>
  <c r="A435" i="2" s="1"/>
  <c r="A436" i="2" s="1"/>
  <c r="A437" i="2" s="1"/>
  <c r="A438" i="2" s="1"/>
  <c r="A439" i="2" s="1"/>
  <c r="A440" i="2" s="1"/>
  <c r="A441" i="2" s="1"/>
  <c r="A442" i="2" s="1"/>
  <c r="A443" i="2" s="1"/>
  <c r="A444" i="2" s="1"/>
  <c r="A445" i="2" s="1"/>
  <c r="A446" i="2" s="1"/>
  <c r="A447" i="2" s="1"/>
  <c r="A448" i="2" s="1"/>
  <c r="A449" i="2" s="1"/>
  <c r="A450" i="2" s="1"/>
  <c r="A451" i="2" s="1"/>
  <c r="A452" i="2" s="1"/>
  <c r="A453" i="2" s="1"/>
  <c r="A454" i="2" s="1"/>
  <c r="A455" i="2" s="1"/>
  <c r="A456" i="2" s="1"/>
  <c r="A457" i="2" s="1"/>
  <c r="A458" i="2" s="1"/>
  <c r="A459" i="2" s="1"/>
  <c r="A460" i="2" s="1"/>
  <c r="A461" i="2" s="1"/>
  <c r="A462" i="2" s="1"/>
  <c r="A463" i="2" s="1"/>
  <c r="A464" i="2" s="1"/>
  <c r="A465" i="2" s="1"/>
  <c r="A466" i="2" s="1"/>
  <c r="A467" i="2" s="1"/>
  <c r="A468" i="2" s="1"/>
  <c r="A469" i="2" s="1"/>
  <c r="A470" i="2" s="1"/>
  <c r="A471" i="2" s="1"/>
  <c r="A472" i="2" s="1"/>
  <c r="A473" i="2" s="1"/>
  <c r="A474" i="2" s="1"/>
  <c r="A475" i="2" s="1"/>
  <c r="A476" i="2" s="1"/>
  <c r="A477" i="2" s="1"/>
  <c r="A478" i="2" s="1"/>
  <c r="A479" i="2" s="1"/>
  <c r="A480" i="2" s="1"/>
  <c r="A481" i="2" s="1"/>
  <c r="A482" i="2" s="1"/>
  <c r="A483" i="2" s="1"/>
  <c r="A484" i="2" s="1"/>
  <c r="A485" i="2" s="1"/>
  <c r="A486" i="2" s="1"/>
  <c r="A487" i="2" s="1"/>
  <c r="A488" i="2" s="1"/>
  <c r="A489" i="2" s="1"/>
  <c r="A490" i="2" s="1"/>
  <c r="A491" i="2" s="1"/>
  <c r="A492" i="2" s="1"/>
  <c r="A493" i="2" s="1"/>
  <c r="A494" i="2" s="1"/>
  <c r="A495" i="2" s="1"/>
  <c r="A496" i="2" s="1"/>
  <c r="A497" i="2" s="1"/>
  <c r="A498" i="2" s="1"/>
  <c r="A499" i="2" s="1"/>
  <c r="A500" i="2" s="1"/>
  <c r="A501" i="2" s="1"/>
  <c r="A502" i="2" s="1"/>
  <c r="A503" i="2" s="1"/>
  <c r="A504" i="2" s="1"/>
  <c r="A505" i="2" s="1"/>
  <c r="A506" i="2" s="1"/>
  <c r="A507" i="2" s="1"/>
  <c r="A508" i="2" s="1"/>
  <c r="A509" i="2" s="1"/>
  <c r="A510" i="2" s="1"/>
  <c r="A511" i="2" s="1"/>
  <c r="A512" i="2" s="1"/>
  <c r="A513" i="2" s="1"/>
  <c r="A514" i="2" s="1"/>
  <c r="A515" i="2" s="1"/>
  <c r="A516" i="2" s="1"/>
  <c r="A517" i="2" s="1"/>
  <c r="A518" i="2" s="1"/>
  <c r="A519" i="2" s="1"/>
  <c r="A520" i="2" s="1"/>
  <c r="A521" i="2" s="1"/>
  <c r="A522" i="2" s="1"/>
  <c r="A523" i="2" s="1"/>
  <c r="A524" i="2" s="1"/>
  <c r="A525" i="2" s="1"/>
  <c r="A526" i="2" s="1"/>
  <c r="A527" i="2" s="1"/>
  <c r="A528" i="2" s="1"/>
  <c r="A529" i="2" s="1"/>
  <c r="A530" i="2" s="1"/>
  <c r="A531" i="2" s="1"/>
  <c r="A532" i="2" s="1"/>
  <c r="A533" i="2" s="1"/>
  <c r="A534" i="2" s="1"/>
  <c r="A535" i="2" s="1"/>
  <c r="A536" i="2" s="1"/>
  <c r="A537" i="2" s="1"/>
  <c r="A538" i="2" s="1"/>
  <c r="A539" i="2" s="1"/>
  <c r="A540" i="2" s="1"/>
  <c r="A541" i="2" s="1"/>
  <c r="A542" i="2" s="1"/>
  <c r="A543" i="2" s="1"/>
  <c r="A544" i="2" s="1"/>
  <c r="A545" i="2" s="1"/>
  <c r="A546" i="2" s="1"/>
  <c r="A547" i="2" s="1"/>
  <c r="A548" i="2" s="1"/>
  <c r="A549" i="2" s="1"/>
  <c r="A550" i="2" s="1"/>
  <c r="A551" i="2" s="1"/>
  <c r="A552" i="2" s="1"/>
  <c r="A553" i="2" s="1"/>
  <c r="A554" i="2" s="1"/>
  <c r="A555" i="2" s="1"/>
  <c r="A556" i="2" s="1"/>
  <c r="A557" i="2" s="1"/>
  <c r="A558" i="2" s="1"/>
  <c r="A559" i="2" s="1"/>
  <c r="A560" i="2" s="1"/>
  <c r="A561" i="2" s="1"/>
  <c r="A562" i="2" s="1"/>
  <c r="A563" i="2" s="1"/>
  <c r="A564" i="2" s="1"/>
  <c r="A565" i="2" s="1"/>
  <c r="A566" i="2" s="1"/>
  <c r="A567" i="2" s="1"/>
  <c r="A568" i="2" s="1"/>
  <c r="A569" i="2" s="1"/>
  <c r="A570" i="2" s="1"/>
  <c r="A571" i="2" s="1"/>
  <c r="A572" i="2" s="1"/>
  <c r="A573" i="2" s="1"/>
  <c r="A574" i="2" s="1"/>
  <c r="A575" i="2" s="1"/>
  <c r="A576" i="2" s="1"/>
  <c r="A577" i="2" s="1"/>
  <c r="A578" i="2" s="1"/>
  <c r="A579" i="2" s="1"/>
  <c r="A580" i="2" s="1"/>
  <c r="A581" i="2" s="1"/>
  <c r="A582" i="2" s="1"/>
  <c r="A583" i="2" s="1"/>
  <c r="A584" i="2" s="1"/>
  <c r="A585" i="2" s="1"/>
  <c r="A586" i="2" s="1"/>
  <c r="A587" i="2" s="1"/>
  <c r="A588" i="2" s="1"/>
  <c r="A589" i="2" s="1"/>
  <c r="A590" i="2" s="1"/>
  <c r="A591" i="2" s="1"/>
  <c r="A592" i="2" s="1"/>
  <c r="A593" i="2" s="1"/>
  <c r="A594" i="2" s="1"/>
  <c r="A595" i="2" s="1"/>
  <c r="A596" i="2" s="1"/>
  <c r="A597" i="2" s="1"/>
  <c r="A598" i="2" s="1"/>
  <c r="A599" i="2" s="1"/>
  <c r="A600" i="2" s="1"/>
  <c r="A601" i="2" s="1"/>
  <c r="A602" i="2" s="1"/>
  <c r="A603" i="2" s="1"/>
  <c r="A604" i="2" s="1"/>
  <c r="A605" i="2" s="1"/>
  <c r="A606" i="2" s="1"/>
  <c r="A607" i="2" s="1"/>
  <c r="A608" i="2" s="1"/>
  <c r="A609" i="2" s="1"/>
  <c r="A610" i="2" s="1"/>
  <c r="A611" i="2" s="1"/>
  <c r="A612" i="2" s="1"/>
  <c r="A613" i="2" s="1"/>
  <c r="A614" i="2" s="1"/>
  <c r="A615" i="2" s="1"/>
  <c r="A616" i="2" s="1"/>
  <c r="A617" i="2" s="1"/>
  <c r="A618" i="2" s="1"/>
  <c r="A619" i="2" s="1"/>
  <c r="A620" i="2" s="1"/>
  <c r="A621" i="2" s="1"/>
  <c r="A622" i="2" s="1"/>
  <c r="A623" i="2" s="1"/>
  <c r="A624" i="2" s="1"/>
  <c r="A625" i="2" s="1"/>
  <c r="A626" i="2" s="1"/>
  <c r="A627" i="2" s="1"/>
  <c r="A628" i="2" s="1"/>
  <c r="A629" i="2" s="1"/>
  <c r="A630" i="2" s="1"/>
  <c r="A631" i="2" s="1"/>
  <c r="A632" i="2" s="1"/>
  <c r="A633" i="2" s="1"/>
  <c r="A634" i="2" s="1"/>
  <c r="A635" i="2" s="1"/>
  <c r="A636" i="2" s="1"/>
  <c r="A637" i="2" s="1"/>
  <c r="A638" i="2" s="1"/>
  <c r="A639" i="2" s="1"/>
  <c r="A640" i="2" s="1"/>
  <c r="A641" i="2" s="1"/>
  <c r="A642" i="2" s="1"/>
  <c r="A643" i="2" s="1"/>
  <c r="A644" i="2" s="1"/>
  <c r="A645" i="2" s="1"/>
  <c r="A646" i="2" s="1"/>
  <c r="A647" i="2" s="1"/>
  <c r="A648" i="2" s="1"/>
  <c r="A649" i="2" s="1"/>
  <c r="A650" i="2" s="1"/>
  <c r="A651" i="2" s="1"/>
  <c r="A652" i="2" s="1"/>
  <c r="A653" i="2" s="1"/>
  <c r="A654" i="2" s="1"/>
  <c r="A655" i="2" s="1"/>
  <c r="A656" i="2" s="1"/>
  <c r="A657" i="2" s="1"/>
  <c r="A658" i="2" s="1"/>
  <c r="A659" i="2" s="1"/>
  <c r="A660" i="2" s="1"/>
  <c r="A661" i="2" s="1"/>
  <c r="A662" i="2" s="1"/>
  <c r="A663" i="2" s="1"/>
  <c r="A664" i="2" s="1"/>
  <c r="A665" i="2" s="1"/>
  <c r="A666" i="2" s="1"/>
  <c r="A667" i="2" s="1"/>
  <c r="A668" i="2" s="1"/>
  <c r="A669" i="2" s="1"/>
  <c r="A670" i="2" s="1"/>
  <c r="A671" i="2" s="1"/>
  <c r="A672" i="2" s="1"/>
  <c r="A673" i="2" s="1"/>
  <c r="A674" i="2" s="1"/>
  <c r="A675" i="2" s="1"/>
  <c r="A676" i="2" s="1"/>
  <c r="A677" i="2" s="1"/>
  <c r="A678" i="2" s="1"/>
  <c r="A679" i="2" s="1"/>
  <c r="A680" i="2" s="1"/>
  <c r="A681" i="2" s="1"/>
  <c r="A682" i="2" s="1"/>
  <c r="A683" i="2" s="1"/>
  <c r="A684" i="2" s="1"/>
  <c r="A685" i="2" s="1"/>
  <c r="A686" i="2" s="1"/>
  <c r="A687" i="2" s="1"/>
  <c r="A688" i="2" s="1"/>
  <c r="A689" i="2" s="1"/>
  <c r="A690" i="2" s="1"/>
  <c r="A691" i="2" s="1"/>
  <c r="A692" i="2" s="1"/>
  <c r="A693" i="2" s="1"/>
  <c r="A694" i="2" s="1"/>
  <c r="A695" i="2" s="1"/>
  <c r="A696" i="2" s="1"/>
  <c r="A697" i="2" s="1"/>
  <c r="A698" i="2" s="1"/>
  <c r="A699" i="2" s="1"/>
  <c r="A700" i="2" s="1"/>
  <c r="A701" i="2" s="1"/>
  <c r="A702" i="2" s="1"/>
  <c r="A703" i="2" s="1"/>
  <c r="A704" i="2" s="1"/>
  <c r="A705" i="2" s="1"/>
  <c r="A706" i="2" s="1"/>
  <c r="A707" i="2" s="1"/>
  <c r="A708" i="2" s="1"/>
  <c r="A709" i="2" s="1"/>
  <c r="A710" i="2" s="1"/>
  <c r="A711" i="2" s="1"/>
  <c r="A712" i="2" s="1"/>
  <c r="A713" i="2" s="1"/>
  <c r="A714" i="2" s="1"/>
  <c r="A715" i="2" s="1"/>
  <c r="A716" i="2" s="1"/>
  <c r="A717" i="2" s="1"/>
  <c r="A718" i="2" s="1"/>
  <c r="A719" i="2" s="1"/>
  <c r="A720" i="2" s="1"/>
  <c r="A721" i="2" s="1"/>
  <c r="A722" i="2" s="1"/>
  <c r="A723" i="2" s="1"/>
  <c r="A724" i="2" s="1"/>
  <c r="A725" i="2" s="1"/>
  <c r="A726" i="2" s="1"/>
  <c r="A727" i="2" s="1"/>
  <c r="A728" i="2" s="1"/>
  <c r="A729" i="2" s="1"/>
  <c r="A730" i="2" s="1"/>
  <c r="A731" i="2" s="1"/>
  <c r="A732" i="2" s="1"/>
  <c r="A733" i="2" s="1"/>
  <c r="A734" i="2" s="1"/>
  <c r="A735" i="2" s="1"/>
  <c r="A736" i="2" s="1"/>
  <c r="A737" i="2" s="1"/>
  <c r="A738" i="2" s="1"/>
  <c r="A739" i="2" s="1"/>
  <c r="A740" i="2" s="1"/>
  <c r="A741" i="2" s="1"/>
  <c r="A742" i="2" s="1"/>
  <c r="A743" i="2" s="1"/>
  <c r="A744" i="2" s="1"/>
  <c r="A745" i="2" s="1"/>
  <c r="A746" i="2" s="1"/>
  <c r="A747" i="2" s="1"/>
  <c r="A748" i="2" s="1"/>
  <c r="A749" i="2" s="1"/>
  <c r="A750" i="2" s="1"/>
  <c r="A751" i="2" s="1"/>
  <c r="A752" i="2" s="1"/>
  <c r="A753" i="2" s="1"/>
  <c r="A754" i="2" s="1"/>
  <c r="A755" i="2" s="1"/>
  <c r="A756" i="2" s="1"/>
  <c r="A757" i="2" s="1"/>
  <c r="A758" i="2" s="1"/>
  <c r="A759" i="2" s="1"/>
  <c r="A760" i="2" s="1"/>
  <c r="A761" i="2" s="1"/>
  <c r="A762" i="2" s="1"/>
  <c r="A763" i="2" s="1"/>
  <c r="A764" i="2" s="1"/>
  <c r="A765" i="2" s="1"/>
  <c r="A766" i="2" s="1"/>
  <c r="A767" i="2" s="1"/>
  <c r="A768" i="2" s="1"/>
  <c r="A769" i="2" s="1"/>
  <c r="A770" i="2" s="1"/>
  <c r="A771" i="2" s="1"/>
  <c r="A772" i="2" s="1"/>
  <c r="A773" i="2" s="1"/>
  <c r="A774" i="2" s="1"/>
  <c r="A775" i="2" s="1"/>
  <c r="A776" i="2" s="1"/>
  <c r="A777" i="2" s="1"/>
  <c r="A778" i="2" s="1"/>
  <c r="A779" i="2" s="1"/>
  <c r="A780" i="2" s="1"/>
  <c r="A781" i="2" s="1"/>
  <c r="A782" i="2" s="1"/>
  <c r="A783" i="2" s="1"/>
  <c r="A784" i="2" s="1"/>
  <c r="A785" i="2" s="1"/>
  <c r="A786" i="2" s="1"/>
  <c r="A787" i="2" s="1"/>
  <c r="A788" i="2" s="1"/>
  <c r="A789" i="2" s="1"/>
  <c r="A790" i="2" s="1"/>
  <c r="A791" i="2" s="1"/>
  <c r="A792" i="2" s="1"/>
  <c r="A793" i="2" s="1"/>
  <c r="A794" i="2" s="1"/>
  <c r="A795" i="2" s="1"/>
  <c r="A796" i="2" s="1"/>
  <c r="A797" i="2" s="1"/>
  <c r="A798" i="2" s="1"/>
  <c r="A799" i="2" s="1"/>
  <c r="A800" i="2" s="1"/>
  <c r="A801" i="2" s="1"/>
  <c r="A802" i="2" s="1"/>
  <c r="A803" i="2" s="1"/>
  <c r="A804" i="2" s="1"/>
  <c r="A805" i="2" s="1"/>
  <c r="A806" i="2" s="1"/>
  <c r="A807" i="2" s="1"/>
  <c r="A808" i="2" s="1"/>
  <c r="A809" i="2" s="1"/>
  <c r="A810" i="2" s="1"/>
  <c r="A811" i="2" s="1"/>
  <c r="A812" i="2" s="1"/>
  <c r="A813" i="2" s="1"/>
  <c r="A814" i="2" s="1"/>
  <c r="A815" i="2" s="1"/>
  <c r="A816" i="2" s="1"/>
  <c r="A817" i="2" s="1"/>
  <c r="A818" i="2" s="1"/>
  <c r="A819" i="2" s="1"/>
  <c r="A820" i="2" s="1"/>
  <c r="A821" i="2" s="1"/>
  <c r="A822" i="2" s="1"/>
  <c r="A823" i="2" s="1"/>
  <c r="A824" i="2" s="1"/>
  <c r="A825" i="2" s="1"/>
  <c r="A826" i="2" s="1"/>
  <c r="A827" i="2" s="1"/>
  <c r="A828" i="2" s="1"/>
  <c r="A829" i="2" s="1"/>
  <c r="A830" i="2" s="1"/>
  <c r="A831" i="2" s="1"/>
  <c r="A832" i="2" s="1"/>
  <c r="A833" i="2" s="1"/>
  <c r="A834" i="2" s="1"/>
  <c r="A835" i="2" s="1"/>
  <c r="A836" i="2" s="1"/>
  <c r="A837" i="2" s="1"/>
  <c r="A838" i="2" s="1"/>
  <c r="A839" i="2" s="1"/>
  <c r="A840" i="2" s="1"/>
  <c r="A841" i="2" s="1"/>
  <c r="A842" i="2" s="1"/>
  <c r="A843" i="2" s="1"/>
  <c r="A844" i="2" s="1"/>
  <c r="A845" i="2" s="1"/>
  <c r="A846" i="2" s="1"/>
  <c r="A847" i="2" s="1"/>
  <c r="A848" i="2" s="1"/>
  <c r="A849" i="2" s="1"/>
  <c r="A850" i="2" s="1"/>
  <c r="A851" i="2" s="1"/>
  <c r="A852" i="2" s="1"/>
  <c r="A853" i="2" s="1"/>
  <c r="A854" i="2" s="1"/>
  <c r="A855" i="2" s="1"/>
  <c r="A856" i="2" s="1"/>
  <c r="A857" i="2" s="1"/>
  <c r="A858" i="2" s="1"/>
  <c r="A859" i="2" s="1"/>
  <c r="A860" i="2" s="1"/>
  <c r="A861" i="2" s="1"/>
  <c r="A862" i="2" s="1"/>
  <c r="A863" i="2" s="1"/>
  <c r="A864" i="2" s="1"/>
  <c r="A865" i="2" s="1"/>
  <c r="A866" i="2" s="1"/>
  <c r="A867" i="2" s="1"/>
  <c r="A868" i="2" s="1"/>
  <c r="A869" i="2" s="1"/>
  <c r="A870" i="2" s="1"/>
  <c r="A871" i="2" s="1"/>
  <c r="A872" i="2" s="1"/>
  <c r="A873" i="2" s="1"/>
  <c r="A874" i="2" s="1"/>
  <c r="A875" i="2" s="1"/>
  <c r="A876" i="2" s="1"/>
  <c r="A877" i="2" s="1"/>
  <c r="A878" i="2" s="1"/>
  <c r="A879" i="2" s="1"/>
  <c r="A880" i="2" s="1"/>
  <c r="A881" i="2" s="1"/>
  <c r="A882" i="2" s="1"/>
  <c r="A883" i="2" s="1"/>
  <c r="A884" i="2" s="1"/>
  <c r="A885" i="2" s="1"/>
  <c r="A886" i="2" s="1"/>
  <c r="A887" i="2" s="1"/>
  <c r="A888" i="2" s="1"/>
  <c r="A889" i="2" s="1"/>
  <c r="A890" i="2" s="1"/>
  <c r="A891" i="2" s="1"/>
  <c r="A892" i="2" s="1"/>
  <c r="A893" i="2" s="1"/>
  <c r="A894" i="2" s="1"/>
  <c r="A895" i="2" s="1"/>
  <c r="A896" i="2" s="1"/>
  <c r="A897" i="2" s="1"/>
  <c r="A898" i="2" s="1"/>
  <c r="A899" i="2" s="1"/>
  <c r="A900" i="2" s="1"/>
  <c r="A901" i="2" s="1"/>
  <c r="A902" i="2" s="1"/>
  <c r="A903" i="2" s="1"/>
  <c r="A904" i="2" s="1"/>
  <c r="A905" i="2" s="1"/>
  <c r="A906" i="2" s="1"/>
  <c r="A907" i="2" s="1"/>
  <c r="A908" i="2" s="1"/>
  <c r="A909" i="2" s="1"/>
  <c r="A910" i="2" s="1"/>
  <c r="A911" i="2" s="1"/>
  <c r="A912" i="2" s="1"/>
  <c r="A913" i="2" s="1"/>
  <c r="A914" i="2" s="1"/>
  <c r="A915" i="2" s="1"/>
  <c r="A916" i="2" s="1"/>
  <c r="A917" i="2" s="1"/>
  <c r="A918" i="2" s="1"/>
  <c r="A919" i="2" s="1"/>
  <c r="A920" i="2" s="1"/>
  <c r="A921" i="2" s="1"/>
  <c r="A922" i="2" s="1"/>
  <c r="A923" i="2" s="1"/>
  <c r="A924" i="2" s="1"/>
  <c r="A925" i="2" s="1"/>
  <c r="A926" i="2" s="1"/>
  <c r="A927" i="2" s="1"/>
  <c r="A928" i="2" s="1"/>
  <c r="A929" i="2" s="1"/>
  <c r="A930" i="2" s="1"/>
  <c r="A931" i="2" s="1"/>
  <c r="A932" i="2" s="1"/>
  <c r="A933" i="2" s="1"/>
  <c r="A934" i="2" s="1"/>
  <c r="A935" i="2" s="1"/>
  <c r="A936" i="2" s="1"/>
  <c r="A937" i="2" s="1"/>
  <c r="A938" i="2" s="1"/>
  <c r="A939" i="2" s="1"/>
  <c r="A940" i="2" s="1"/>
  <c r="A941" i="2" s="1"/>
  <c r="A942" i="2" s="1"/>
  <c r="A943" i="2" s="1"/>
  <c r="A944" i="2" s="1"/>
  <c r="A945" i="2" s="1"/>
  <c r="A946" i="2" s="1"/>
  <c r="A947" i="2" s="1"/>
  <c r="A948" i="2" s="1"/>
  <c r="A949" i="2" s="1"/>
  <c r="A950" i="2" s="1"/>
  <c r="A951" i="2" s="1"/>
  <c r="A952" i="2" s="1"/>
  <c r="A953" i="2" s="1"/>
  <c r="A954" i="2" s="1"/>
  <c r="A955" i="2" s="1"/>
  <c r="A956" i="2" s="1"/>
  <c r="A957" i="2" s="1"/>
  <c r="A958" i="2" s="1"/>
  <c r="A959" i="2" s="1"/>
  <c r="A960" i="2" s="1"/>
  <c r="A961" i="2" s="1"/>
  <c r="A962" i="2" s="1"/>
  <c r="A963" i="2" s="1"/>
  <c r="A964" i="2" s="1"/>
  <c r="A965" i="2" s="1"/>
  <c r="A966" i="2" s="1"/>
  <c r="A967" i="2" s="1"/>
  <c r="A968" i="2" s="1"/>
  <c r="A969" i="2" s="1"/>
  <c r="A970" i="2" s="1"/>
  <c r="A971" i="2" s="1"/>
  <c r="A972" i="2" s="1"/>
  <c r="A973" i="2" s="1"/>
  <c r="A974" i="2" s="1"/>
  <c r="A975" i="2" s="1"/>
  <c r="A976" i="2" s="1"/>
  <c r="A977" i="2" s="1"/>
  <c r="A978" i="2" s="1"/>
  <c r="A979" i="2" s="1"/>
  <c r="A980" i="2" s="1"/>
  <c r="A981" i="2" s="1"/>
  <c r="A982" i="2" s="1"/>
  <c r="A983" i="2" s="1"/>
  <c r="A984" i="2" s="1"/>
  <c r="A985" i="2" s="1"/>
  <c r="A986" i="2" s="1"/>
  <c r="A987" i="2" s="1"/>
  <c r="A988" i="2" s="1"/>
  <c r="A989" i="2" s="1"/>
  <c r="A990" i="2" s="1"/>
  <c r="A991" i="2" s="1"/>
  <c r="A992" i="2" s="1"/>
  <c r="A993" i="2" s="1"/>
  <c r="A994" i="2" s="1"/>
  <c r="A995" i="2" s="1"/>
  <c r="A996" i="2" s="1"/>
  <c r="A997" i="2" s="1"/>
  <c r="A998" i="2" s="1"/>
  <c r="A999" i="2" s="1"/>
  <c r="A1000" i="2" s="1"/>
  <c r="A1001" i="2" s="1"/>
  <c r="A1002" i="2" s="1"/>
  <c r="A1003" i="2" s="1"/>
  <c r="A1004" i="2" s="1"/>
  <c r="A1005" i="2" s="1"/>
  <c r="A1006" i="2" s="1"/>
  <c r="A1007" i="2" s="1"/>
  <c r="A1008" i="2" s="1"/>
  <c r="A1009" i="2" s="1"/>
  <c r="A1010" i="2" s="1"/>
  <c r="A1011" i="2" s="1"/>
  <c r="A1012" i="2" s="1"/>
  <c r="A1013" i="2" s="1"/>
  <c r="A1014" i="2" s="1"/>
  <c r="A1015" i="2" s="1"/>
  <c r="A1016" i="2" s="1"/>
  <c r="A1017" i="2" s="1"/>
  <c r="A1018" i="2" s="1"/>
  <c r="A1019" i="2" s="1"/>
  <c r="A1020" i="2" s="1"/>
  <c r="A1021" i="2" s="1"/>
  <c r="A1022" i="2" s="1"/>
  <c r="A1023" i="2" s="1"/>
  <c r="A1024" i="2" s="1"/>
  <c r="A1025" i="2" s="1"/>
  <c r="A1026" i="2" s="1"/>
  <c r="A1027" i="2" s="1"/>
  <c r="A1028" i="2" s="1"/>
  <c r="A1029" i="2" s="1"/>
  <c r="A1030" i="2" s="1"/>
  <c r="A1031" i="2" s="1"/>
  <c r="A1032" i="2" s="1"/>
  <c r="A1033" i="2" s="1"/>
  <c r="A1034" i="2" s="1"/>
  <c r="A1035" i="2" s="1"/>
  <c r="A1036" i="2" s="1"/>
  <c r="A1037" i="2" s="1"/>
  <c r="A1038" i="2" s="1"/>
  <c r="A1039" i="2" s="1"/>
  <c r="A1040" i="2" s="1"/>
  <c r="A1041" i="2" s="1"/>
  <c r="A1042" i="2" s="1"/>
  <c r="A1043" i="2" s="1"/>
  <c r="A1044" i="2" s="1"/>
  <c r="A1045" i="2" s="1"/>
  <c r="A1046" i="2" s="1"/>
  <c r="A1047" i="2" s="1"/>
  <c r="A1048" i="2" s="1"/>
  <c r="A1049" i="2" s="1"/>
  <c r="A1050" i="2" s="1"/>
  <c r="A1051" i="2" s="1"/>
  <c r="A1052" i="2" s="1"/>
  <c r="A1053" i="2" s="1"/>
  <c r="A1054" i="2" s="1"/>
  <c r="A1055" i="2" s="1"/>
  <c r="A1056" i="2" s="1"/>
  <c r="A1057" i="2" s="1"/>
  <c r="A1058" i="2" s="1"/>
  <c r="A1059" i="2" s="1"/>
  <c r="A1060" i="2" s="1"/>
  <c r="A1061" i="2" s="1"/>
  <c r="A1062" i="2" s="1"/>
  <c r="N848" i="2"/>
  <c r="P848" i="2"/>
  <c r="N849" i="2"/>
  <c r="P849" i="2"/>
  <c r="N850" i="2"/>
  <c r="P850" i="2"/>
  <c r="N851" i="2"/>
  <c r="P851" i="2"/>
  <c r="N852" i="2"/>
  <c r="P852" i="2"/>
  <c r="N853" i="2"/>
  <c r="P853" i="2"/>
  <c r="N854" i="2"/>
  <c r="P854" i="2"/>
  <c r="N855" i="2"/>
  <c r="P855" i="2"/>
  <c r="N856" i="2"/>
  <c r="P856" i="2"/>
  <c r="N857" i="2"/>
  <c r="P857" i="2"/>
  <c r="N858" i="2"/>
  <c r="P858" i="2"/>
  <c r="N859" i="2"/>
  <c r="P859" i="2"/>
  <c r="N860" i="2"/>
  <c r="P860" i="2"/>
  <c r="N861" i="2"/>
  <c r="P861" i="2"/>
  <c r="N862" i="2"/>
  <c r="P862" i="2"/>
  <c r="N863" i="2"/>
  <c r="P863" i="2"/>
  <c r="N864" i="2"/>
  <c r="P864" i="2"/>
  <c r="N865" i="2"/>
  <c r="P865" i="2"/>
  <c r="N866" i="2"/>
  <c r="P866" i="2"/>
  <c r="N867" i="2"/>
  <c r="P867" i="2"/>
  <c r="N868" i="2"/>
  <c r="P868" i="2"/>
  <c r="N869" i="2"/>
  <c r="P869" i="2"/>
  <c r="N870" i="2"/>
  <c r="P870" i="2"/>
  <c r="N871" i="2"/>
  <c r="P871" i="2"/>
  <c r="N872" i="2"/>
  <c r="P872" i="2"/>
  <c r="N873" i="2"/>
  <c r="P873" i="2"/>
  <c r="N874" i="2"/>
  <c r="P874" i="2"/>
  <c r="N875" i="2"/>
  <c r="P875" i="2"/>
  <c r="N876" i="2"/>
  <c r="P876" i="2"/>
  <c r="N877" i="2"/>
  <c r="P877" i="2"/>
  <c r="N878" i="2"/>
  <c r="P878" i="2"/>
  <c r="N879" i="2"/>
  <c r="P879" i="2"/>
  <c r="N880" i="2"/>
  <c r="P880" i="2"/>
  <c r="N881" i="2"/>
  <c r="P881" i="2"/>
  <c r="N882" i="2"/>
  <c r="P882" i="2"/>
  <c r="N883" i="2"/>
  <c r="P883" i="2"/>
  <c r="N884" i="2"/>
  <c r="P884" i="2"/>
  <c r="N885" i="2"/>
  <c r="P885" i="2"/>
  <c r="N886" i="2"/>
  <c r="P886" i="2"/>
  <c r="N887" i="2"/>
  <c r="P887" i="2"/>
  <c r="N888" i="2"/>
  <c r="P888" i="2"/>
  <c r="J888" i="2"/>
  <c r="T888" i="2" s="1"/>
  <c r="J887" i="2"/>
  <c r="T887" i="2" s="1"/>
  <c r="J886" i="2"/>
  <c r="T886" i="2" s="1"/>
  <c r="J885" i="2"/>
  <c r="T885" i="2" s="1"/>
  <c r="J884" i="2"/>
  <c r="T884" i="2" s="1"/>
  <c r="J883" i="2"/>
  <c r="T883" i="2" s="1"/>
  <c r="J882" i="2"/>
  <c r="T882" i="2" s="1"/>
  <c r="J881" i="2"/>
  <c r="T881" i="2" s="1"/>
  <c r="J880" i="2"/>
  <c r="T880" i="2" s="1"/>
  <c r="J879" i="2"/>
  <c r="T879" i="2" s="1"/>
  <c r="J878" i="2"/>
  <c r="T878" i="2" s="1"/>
  <c r="J877" i="2"/>
  <c r="T877" i="2" s="1"/>
  <c r="J876" i="2"/>
  <c r="T876" i="2" s="1"/>
  <c r="J875" i="2"/>
  <c r="T875" i="2" s="1"/>
  <c r="J874" i="2"/>
  <c r="T874" i="2" s="1"/>
  <c r="J873" i="2"/>
  <c r="T873" i="2" s="1"/>
  <c r="J872" i="2"/>
  <c r="T872" i="2" s="1"/>
  <c r="J871" i="2"/>
  <c r="T871" i="2" s="1"/>
  <c r="J870" i="2"/>
  <c r="T870" i="2" s="1"/>
  <c r="J869" i="2"/>
  <c r="T869" i="2" s="1"/>
  <c r="J868" i="2"/>
  <c r="T868" i="2" s="1"/>
  <c r="J867" i="2"/>
  <c r="T867" i="2" s="1"/>
  <c r="J866" i="2"/>
  <c r="T866" i="2" s="1"/>
  <c r="J865" i="2"/>
  <c r="T865" i="2" s="1"/>
  <c r="J864" i="2"/>
  <c r="T864" i="2" s="1"/>
  <c r="J863" i="2"/>
  <c r="T863" i="2" s="1"/>
  <c r="J862" i="2"/>
  <c r="T862" i="2" s="1"/>
  <c r="J861" i="2"/>
  <c r="T861" i="2" s="1"/>
  <c r="J860" i="2"/>
  <c r="T860" i="2" s="1"/>
  <c r="J859" i="2"/>
  <c r="T859" i="2" s="1"/>
  <c r="J858" i="2"/>
  <c r="T858" i="2" s="1"/>
  <c r="J857" i="2"/>
  <c r="T857" i="2" s="1"/>
  <c r="J856" i="2"/>
  <c r="T856" i="2" s="1"/>
  <c r="J855" i="2"/>
  <c r="T855" i="2" s="1"/>
  <c r="J854" i="2"/>
  <c r="T854" i="2" s="1"/>
  <c r="J853" i="2"/>
  <c r="T853" i="2" s="1"/>
  <c r="J852" i="2"/>
  <c r="T852" i="2" s="1"/>
  <c r="J851" i="2"/>
  <c r="T851" i="2" s="1"/>
  <c r="J850" i="2"/>
  <c r="T850" i="2" s="1"/>
  <c r="J849" i="2"/>
  <c r="T849" i="2" s="1"/>
  <c r="J848" i="2"/>
  <c r="T848" i="2" s="1"/>
  <c r="N793" i="2"/>
  <c r="P793" i="2"/>
  <c r="N794" i="2"/>
  <c r="P794" i="2"/>
  <c r="N795" i="2"/>
  <c r="P795" i="2"/>
  <c r="N796" i="2"/>
  <c r="P796" i="2"/>
  <c r="N797" i="2"/>
  <c r="P797" i="2"/>
  <c r="N798" i="2"/>
  <c r="P798" i="2"/>
  <c r="N799" i="2"/>
  <c r="P799" i="2"/>
  <c r="N800" i="2"/>
  <c r="P800" i="2"/>
  <c r="N801" i="2"/>
  <c r="P801" i="2"/>
  <c r="N802" i="2"/>
  <c r="P802" i="2"/>
  <c r="N803" i="2"/>
  <c r="P803" i="2"/>
  <c r="N804" i="2"/>
  <c r="P804" i="2"/>
  <c r="N805" i="2"/>
  <c r="P805" i="2"/>
  <c r="N806" i="2"/>
  <c r="P806" i="2"/>
  <c r="N807" i="2"/>
  <c r="P807" i="2"/>
  <c r="N808" i="2"/>
  <c r="P808" i="2"/>
  <c r="N809" i="2"/>
  <c r="P809" i="2"/>
  <c r="N810" i="2"/>
  <c r="P810" i="2"/>
  <c r="N811" i="2"/>
  <c r="P811" i="2"/>
  <c r="N812" i="2"/>
  <c r="P812" i="2"/>
  <c r="N813" i="2"/>
  <c r="P813" i="2"/>
  <c r="N814" i="2"/>
  <c r="P814" i="2"/>
  <c r="N815" i="2"/>
  <c r="P815" i="2"/>
  <c r="N816" i="2"/>
  <c r="P816" i="2"/>
  <c r="N817" i="2"/>
  <c r="P817" i="2"/>
  <c r="N818" i="2"/>
  <c r="P818" i="2"/>
  <c r="N819" i="2"/>
  <c r="P819" i="2"/>
  <c r="N820" i="2"/>
  <c r="P820" i="2"/>
  <c r="N821" i="2"/>
  <c r="P821" i="2"/>
  <c r="N822" i="2"/>
  <c r="P822" i="2"/>
  <c r="N823" i="2"/>
  <c r="P823" i="2"/>
  <c r="N824" i="2"/>
  <c r="P824" i="2"/>
  <c r="N825" i="2"/>
  <c r="P825" i="2"/>
  <c r="N826" i="2"/>
  <c r="P826" i="2"/>
  <c r="N827" i="2"/>
  <c r="P827" i="2"/>
  <c r="N828" i="2"/>
  <c r="P828" i="2"/>
  <c r="N829" i="2"/>
  <c r="P829" i="2"/>
  <c r="N830" i="2"/>
  <c r="P830" i="2"/>
  <c r="N831" i="2"/>
  <c r="P831" i="2"/>
  <c r="N832" i="2"/>
  <c r="P832" i="2"/>
  <c r="N833" i="2"/>
  <c r="P833" i="2"/>
  <c r="N834" i="2"/>
  <c r="P834" i="2"/>
  <c r="N835" i="2"/>
  <c r="P835" i="2"/>
  <c r="N836" i="2"/>
  <c r="P836" i="2"/>
  <c r="N837" i="2"/>
  <c r="P837" i="2"/>
  <c r="N838" i="2"/>
  <c r="P838" i="2"/>
  <c r="N839" i="2"/>
  <c r="P839" i="2"/>
  <c r="N840" i="2"/>
  <c r="P840" i="2"/>
  <c r="N841" i="2"/>
  <c r="P841" i="2"/>
  <c r="N842" i="2"/>
  <c r="P842" i="2"/>
  <c r="N843" i="2"/>
  <c r="P843" i="2"/>
  <c r="N844" i="2"/>
  <c r="P844" i="2"/>
  <c r="N845" i="2"/>
  <c r="P845" i="2"/>
  <c r="N846" i="2"/>
  <c r="P846" i="2"/>
  <c r="N847" i="2"/>
  <c r="P847" i="2"/>
  <c r="J833" i="2"/>
  <c r="T833" i="2" s="1"/>
  <c r="J834" i="2"/>
  <c r="T834" i="2" s="1"/>
  <c r="J835" i="2"/>
  <c r="T835" i="2" s="1"/>
  <c r="J836" i="2"/>
  <c r="T836" i="2" s="1"/>
  <c r="J837" i="2"/>
  <c r="T837" i="2" s="1"/>
  <c r="J838" i="2"/>
  <c r="T838" i="2" s="1"/>
  <c r="J839" i="2"/>
  <c r="T839" i="2" s="1"/>
  <c r="J840" i="2"/>
  <c r="T840" i="2" s="1"/>
  <c r="J841" i="2"/>
  <c r="T841" i="2" s="1"/>
  <c r="J842" i="2"/>
  <c r="T842" i="2" s="1"/>
  <c r="J843" i="2"/>
  <c r="T843" i="2" s="1"/>
  <c r="J844" i="2"/>
  <c r="T844" i="2" s="1"/>
  <c r="J845" i="2"/>
  <c r="T845" i="2" s="1"/>
  <c r="J846" i="2"/>
  <c r="T846" i="2" s="1"/>
  <c r="J847" i="2"/>
  <c r="T847" i="2" s="1"/>
  <c r="J832" i="2"/>
  <c r="T832" i="2" s="1"/>
  <c r="J831" i="2"/>
  <c r="T831" i="2" s="1"/>
  <c r="J830" i="2"/>
  <c r="T830" i="2" s="1"/>
  <c r="J829" i="2"/>
  <c r="T829" i="2" s="1"/>
  <c r="J828" i="2"/>
  <c r="T828" i="2" s="1"/>
  <c r="J827" i="2"/>
  <c r="T827" i="2" s="1"/>
  <c r="J826" i="2"/>
  <c r="T826" i="2" s="1"/>
  <c r="J825" i="2"/>
  <c r="T825" i="2" s="1"/>
  <c r="J824" i="2"/>
  <c r="T824" i="2" s="1"/>
  <c r="J823" i="2"/>
  <c r="T823" i="2" s="1"/>
  <c r="J822" i="2"/>
  <c r="T822" i="2" s="1"/>
  <c r="J821" i="2"/>
  <c r="T821" i="2" s="1"/>
  <c r="J820" i="2"/>
  <c r="T820" i="2" s="1"/>
  <c r="J819" i="2"/>
  <c r="T819" i="2" s="1"/>
  <c r="J818" i="2"/>
  <c r="T818" i="2" s="1"/>
  <c r="J817" i="2"/>
  <c r="T817" i="2" s="1"/>
  <c r="J816" i="2"/>
  <c r="T816" i="2" s="1"/>
  <c r="J815" i="2"/>
  <c r="T815" i="2" s="1"/>
  <c r="J814" i="2"/>
  <c r="T814" i="2" s="1"/>
  <c r="J813" i="2"/>
  <c r="T813" i="2" s="1"/>
  <c r="J812" i="2"/>
  <c r="T812" i="2" s="1"/>
  <c r="J811" i="2"/>
  <c r="T811" i="2" s="1"/>
  <c r="J810" i="2"/>
  <c r="T810" i="2" s="1"/>
  <c r="J809" i="2"/>
  <c r="T809" i="2" s="1"/>
  <c r="J808" i="2"/>
  <c r="T808" i="2" s="1"/>
  <c r="J807" i="2"/>
  <c r="T807" i="2" s="1"/>
  <c r="J806" i="2"/>
  <c r="T806" i="2" s="1"/>
  <c r="J805" i="2"/>
  <c r="T805" i="2" s="1"/>
  <c r="J804" i="2"/>
  <c r="T804" i="2" s="1"/>
  <c r="J803" i="2"/>
  <c r="T803" i="2" s="1"/>
  <c r="J802" i="2"/>
  <c r="T802" i="2" s="1"/>
  <c r="J801" i="2"/>
  <c r="T801" i="2" s="1"/>
  <c r="J800" i="2"/>
  <c r="T800" i="2" s="1"/>
  <c r="J799" i="2"/>
  <c r="T799" i="2" s="1"/>
  <c r="J798" i="2"/>
  <c r="T798" i="2" s="1"/>
  <c r="J797" i="2"/>
  <c r="T797" i="2" s="1"/>
  <c r="J796" i="2"/>
  <c r="T796" i="2" s="1"/>
  <c r="J795" i="2"/>
  <c r="T795" i="2" s="1"/>
  <c r="J794" i="2"/>
  <c r="T794" i="2" s="1"/>
  <c r="J793" i="2"/>
  <c r="T793" i="2" s="1"/>
  <c r="N422" i="2"/>
  <c r="P422" i="2"/>
  <c r="N423" i="2"/>
  <c r="P423" i="2"/>
  <c r="N425" i="2"/>
  <c r="P425" i="2"/>
  <c r="N426" i="2"/>
  <c r="P426" i="2"/>
  <c r="N427" i="2"/>
  <c r="P427" i="2"/>
  <c r="N428" i="2"/>
  <c r="P428" i="2"/>
  <c r="N429" i="2"/>
  <c r="P429" i="2"/>
  <c r="N430" i="2"/>
  <c r="P430" i="2"/>
  <c r="N431" i="2"/>
  <c r="P431" i="2"/>
  <c r="N432" i="2"/>
  <c r="P432" i="2"/>
  <c r="N433" i="2"/>
  <c r="P433" i="2"/>
  <c r="N434" i="2"/>
  <c r="P434" i="2"/>
  <c r="N435" i="2"/>
  <c r="P435" i="2"/>
  <c r="N436" i="2"/>
  <c r="P436" i="2"/>
  <c r="N437" i="2"/>
  <c r="P437" i="2"/>
  <c r="N438" i="2"/>
  <c r="P438" i="2"/>
  <c r="N439" i="2"/>
  <c r="P439" i="2"/>
  <c r="N440" i="2"/>
  <c r="P440" i="2"/>
  <c r="N441" i="2"/>
  <c r="P441" i="2"/>
  <c r="N442" i="2"/>
  <c r="P442" i="2"/>
  <c r="N443" i="2"/>
  <c r="P443" i="2"/>
  <c r="N444" i="2"/>
  <c r="P444" i="2"/>
  <c r="N445" i="2"/>
  <c r="P445" i="2"/>
  <c r="N446" i="2"/>
  <c r="P446" i="2"/>
  <c r="N447" i="2"/>
  <c r="P447" i="2"/>
  <c r="N448" i="2"/>
  <c r="P448" i="2"/>
  <c r="N449" i="2"/>
  <c r="P449" i="2"/>
  <c r="N452" i="2"/>
  <c r="P452" i="2"/>
  <c r="N454" i="2"/>
  <c r="P454" i="2"/>
  <c r="N455" i="2"/>
  <c r="P455" i="2"/>
  <c r="N456" i="2"/>
  <c r="P456" i="2"/>
  <c r="N457" i="2"/>
  <c r="P457" i="2"/>
  <c r="N458" i="2"/>
  <c r="P458" i="2"/>
  <c r="N459" i="2"/>
  <c r="P459" i="2"/>
  <c r="N460" i="2"/>
  <c r="P460" i="2"/>
  <c r="N461" i="2"/>
  <c r="P461" i="2"/>
  <c r="N462" i="2"/>
  <c r="P462" i="2"/>
  <c r="N463" i="2"/>
  <c r="P463" i="2"/>
  <c r="N464" i="2"/>
  <c r="P464" i="2"/>
  <c r="N465" i="2"/>
  <c r="P465" i="2"/>
  <c r="N466" i="2"/>
  <c r="P466" i="2"/>
  <c r="N467" i="2"/>
  <c r="P467" i="2"/>
  <c r="N468" i="2"/>
  <c r="P468" i="2"/>
  <c r="N471" i="2"/>
  <c r="P471" i="2"/>
  <c r="N472" i="2"/>
  <c r="P472" i="2"/>
  <c r="N473" i="2"/>
  <c r="P473" i="2"/>
  <c r="N474" i="2"/>
  <c r="P474" i="2"/>
  <c r="N475" i="2"/>
  <c r="P475" i="2"/>
  <c r="N476" i="2"/>
  <c r="P476" i="2"/>
  <c r="N477" i="2"/>
  <c r="P477" i="2"/>
  <c r="N478" i="2"/>
  <c r="P478" i="2"/>
  <c r="N479" i="2"/>
  <c r="P479" i="2"/>
  <c r="N480" i="2"/>
  <c r="P480" i="2"/>
  <c r="N481" i="2"/>
  <c r="P481" i="2"/>
  <c r="N482" i="2"/>
  <c r="P482" i="2"/>
  <c r="N483" i="2"/>
  <c r="P483" i="2"/>
  <c r="N484" i="2"/>
  <c r="P484" i="2"/>
  <c r="N485" i="2"/>
  <c r="P485" i="2"/>
  <c r="N486" i="2"/>
  <c r="P486" i="2"/>
  <c r="N487" i="2"/>
  <c r="P487" i="2"/>
  <c r="N488" i="2"/>
  <c r="P488" i="2"/>
  <c r="N489" i="2"/>
  <c r="P489" i="2"/>
  <c r="N490" i="2"/>
  <c r="P490" i="2"/>
  <c r="N491" i="2"/>
  <c r="P491" i="2"/>
  <c r="N492" i="2"/>
  <c r="P492" i="2"/>
  <c r="N493" i="2"/>
  <c r="P493" i="2"/>
  <c r="N494" i="2"/>
  <c r="P494" i="2"/>
  <c r="N495" i="2"/>
  <c r="P495" i="2"/>
  <c r="N496" i="2"/>
  <c r="P496" i="2"/>
  <c r="N497" i="2"/>
  <c r="P497" i="2"/>
  <c r="N498" i="2"/>
  <c r="P498" i="2"/>
  <c r="N499" i="2"/>
  <c r="P499" i="2"/>
  <c r="N500" i="2"/>
  <c r="P500" i="2"/>
  <c r="N501" i="2"/>
  <c r="P501" i="2"/>
  <c r="N502" i="2"/>
  <c r="P502" i="2"/>
  <c r="N503" i="2"/>
  <c r="P503" i="2"/>
  <c r="N504" i="2"/>
  <c r="P504" i="2"/>
  <c r="N505" i="2"/>
  <c r="P505" i="2"/>
  <c r="N506" i="2"/>
  <c r="P506" i="2"/>
  <c r="N508" i="2"/>
  <c r="P508" i="2"/>
  <c r="N509" i="2"/>
  <c r="P509" i="2"/>
  <c r="N510" i="2"/>
  <c r="P510" i="2"/>
  <c r="N511" i="2"/>
  <c r="P511" i="2"/>
  <c r="N512" i="2"/>
  <c r="P512" i="2"/>
  <c r="N513" i="2"/>
  <c r="P513" i="2"/>
  <c r="N514" i="2"/>
  <c r="P514" i="2"/>
  <c r="N515" i="2"/>
  <c r="P515" i="2"/>
  <c r="N516" i="2"/>
  <c r="P516" i="2"/>
  <c r="N517" i="2"/>
  <c r="P517" i="2"/>
  <c r="N518" i="2"/>
  <c r="P518" i="2"/>
  <c r="N519" i="2"/>
  <c r="P519" i="2"/>
  <c r="N520" i="2"/>
  <c r="P520" i="2"/>
  <c r="N521" i="2"/>
  <c r="P521" i="2"/>
  <c r="N522" i="2"/>
  <c r="P522" i="2"/>
  <c r="N523" i="2"/>
  <c r="P523" i="2"/>
  <c r="N524" i="2"/>
  <c r="P524" i="2"/>
  <c r="N525" i="2"/>
  <c r="P525" i="2"/>
  <c r="N526" i="2"/>
  <c r="P526" i="2"/>
  <c r="N528" i="2"/>
  <c r="P528" i="2"/>
  <c r="N530" i="2"/>
  <c r="P530" i="2"/>
  <c r="N531" i="2"/>
  <c r="P531" i="2"/>
  <c r="N532" i="2"/>
  <c r="P532" i="2"/>
  <c r="N533" i="2"/>
  <c r="P533" i="2"/>
  <c r="N534" i="2"/>
  <c r="P534" i="2"/>
  <c r="N535" i="2"/>
  <c r="P535" i="2"/>
  <c r="N536" i="2"/>
  <c r="P536" i="2"/>
  <c r="N537" i="2"/>
  <c r="P537" i="2"/>
  <c r="N538" i="2"/>
  <c r="P538" i="2"/>
  <c r="N539" i="2"/>
  <c r="P539" i="2"/>
  <c r="N540" i="2"/>
  <c r="P540" i="2"/>
  <c r="N541" i="2"/>
  <c r="P541" i="2"/>
  <c r="N542" i="2"/>
  <c r="P542" i="2"/>
  <c r="N543" i="2"/>
  <c r="P543" i="2"/>
  <c r="N544" i="2"/>
  <c r="P544" i="2"/>
  <c r="N545" i="2"/>
  <c r="P545" i="2"/>
  <c r="N546" i="2"/>
  <c r="P546" i="2"/>
  <c r="N547" i="2"/>
  <c r="P547" i="2"/>
  <c r="N548" i="2"/>
  <c r="P548" i="2"/>
  <c r="N549" i="2"/>
  <c r="P549" i="2"/>
  <c r="N550" i="2"/>
  <c r="P550" i="2"/>
  <c r="N551" i="2"/>
  <c r="P551" i="2"/>
  <c r="N552" i="2"/>
  <c r="P552" i="2"/>
  <c r="N553" i="2"/>
  <c r="P553" i="2"/>
  <c r="N554" i="2"/>
  <c r="P554" i="2"/>
  <c r="N555" i="2"/>
  <c r="P555" i="2"/>
  <c r="N556" i="2"/>
  <c r="P556" i="2"/>
  <c r="N557" i="2"/>
  <c r="P557" i="2"/>
  <c r="N558" i="2"/>
  <c r="P558" i="2"/>
  <c r="N559" i="2"/>
  <c r="P559" i="2"/>
  <c r="N560" i="2"/>
  <c r="P560" i="2"/>
  <c r="N561" i="2"/>
  <c r="P561" i="2"/>
  <c r="N562" i="2"/>
  <c r="P562" i="2"/>
  <c r="N563" i="2"/>
  <c r="P563" i="2"/>
  <c r="N564" i="2"/>
  <c r="P564" i="2"/>
  <c r="N565" i="2"/>
  <c r="P565" i="2"/>
  <c r="N566" i="2"/>
  <c r="P566" i="2"/>
  <c r="N567" i="2"/>
  <c r="P567" i="2"/>
  <c r="N568" i="2"/>
  <c r="P568" i="2"/>
  <c r="N569" i="2"/>
  <c r="P569" i="2"/>
  <c r="N570" i="2"/>
  <c r="P570" i="2"/>
  <c r="N571" i="2"/>
  <c r="P571" i="2"/>
  <c r="N572" i="2"/>
  <c r="P572" i="2"/>
  <c r="N573" i="2"/>
  <c r="P573" i="2"/>
  <c r="N574" i="2"/>
  <c r="P574" i="2"/>
  <c r="N575" i="2"/>
  <c r="P575" i="2"/>
  <c r="N576" i="2"/>
  <c r="P576" i="2"/>
  <c r="N577" i="2"/>
  <c r="P577" i="2"/>
  <c r="N578" i="2"/>
  <c r="P578" i="2"/>
  <c r="N579" i="2"/>
  <c r="P579" i="2"/>
  <c r="N580" i="2"/>
  <c r="P580" i="2"/>
  <c r="N581" i="2"/>
  <c r="P581" i="2"/>
  <c r="N582" i="2"/>
  <c r="P582" i="2"/>
  <c r="N583" i="2"/>
  <c r="P583" i="2"/>
  <c r="N584" i="2"/>
  <c r="P584" i="2"/>
  <c r="N585" i="2"/>
  <c r="P585" i="2"/>
  <c r="N586" i="2"/>
  <c r="P586" i="2"/>
  <c r="N587" i="2"/>
  <c r="P587" i="2"/>
  <c r="N588" i="2"/>
  <c r="P588" i="2"/>
  <c r="N589" i="2"/>
  <c r="P589" i="2"/>
  <c r="N590" i="2"/>
  <c r="P590" i="2"/>
  <c r="N591" i="2"/>
  <c r="P591" i="2"/>
  <c r="N592" i="2"/>
  <c r="P592" i="2"/>
  <c r="N593" i="2"/>
  <c r="P593" i="2"/>
  <c r="N594" i="2"/>
  <c r="P594" i="2"/>
  <c r="N595" i="2"/>
  <c r="P595" i="2"/>
  <c r="N596" i="2"/>
  <c r="P596" i="2"/>
  <c r="N597" i="2"/>
  <c r="P597" i="2"/>
  <c r="N598" i="2"/>
  <c r="P598" i="2"/>
  <c r="N599" i="2"/>
  <c r="P599" i="2"/>
  <c r="N600" i="2"/>
  <c r="P600" i="2"/>
  <c r="N601" i="2"/>
  <c r="P601" i="2"/>
  <c r="N602" i="2"/>
  <c r="P602" i="2"/>
  <c r="N603" i="2"/>
  <c r="P603" i="2"/>
  <c r="N604" i="2"/>
  <c r="P604" i="2"/>
  <c r="N605" i="2"/>
  <c r="P605" i="2"/>
  <c r="N606" i="2"/>
  <c r="P606" i="2"/>
  <c r="N607" i="2"/>
  <c r="P607" i="2"/>
  <c r="N608" i="2"/>
  <c r="P608" i="2"/>
  <c r="N609" i="2"/>
  <c r="P609" i="2"/>
  <c r="N610" i="2"/>
  <c r="P610" i="2"/>
  <c r="N611" i="2"/>
  <c r="P611" i="2"/>
  <c r="N612" i="2"/>
  <c r="P612" i="2"/>
  <c r="N613" i="2"/>
  <c r="P613" i="2"/>
  <c r="N615" i="2"/>
  <c r="P615" i="2"/>
  <c r="N617" i="2"/>
  <c r="P617" i="2"/>
  <c r="N618" i="2"/>
  <c r="P618" i="2"/>
  <c r="N619" i="2"/>
  <c r="P619" i="2"/>
  <c r="N620" i="2"/>
  <c r="P620" i="2"/>
  <c r="N621" i="2"/>
  <c r="P621" i="2"/>
  <c r="N622" i="2"/>
  <c r="P622" i="2"/>
  <c r="N623" i="2"/>
  <c r="P623" i="2"/>
  <c r="N624" i="2"/>
  <c r="P624" i="2"/>
  <c r="N625" i="2"/>
  <c r="P625" i="2"/>
  <c r="N626" i="2"/>
  <c r="P626" i="2"/>
  <c r="N627" i="2"/>
  <c r="P627" i="2"/>
  <c r="N628" i="2"/>
  <c r="P628" i="2"/>
  <c r="N629" i="2"/>
  <c r="P629" i="2"/>
  <c r="N630" i="2"/>
  <c r="P630" i="2"/>
  <c r="N631" i="2"/>
  <c r="P631" i="2"/>
  <c r="N632" i="2"/>
  <c r="P632" i="2"/>
  <c r="N633" i="2"/>
  <c r="P633" i="2"/>
  <c r="N634" i="2"/>
  <c r="P634" i="2"/>
  <c r="N635" i="2"/>
  <c r="P635" i="2"/>
  <c r="N636" i="2"/>
  <c r="P636" i="2"/>
  <c r="N637" i="2"/>
  <c r="P637" i="2"/>
  <c r="N638" i="2"/>
  <c r="P638" i="2"/>
  <c r="N639" i="2"/>
  <c r="P639" i="2"/>
  <c r="N640" i="2"/>
  <c r="P640" i="2"/>
  <c r="N641" i="2"/>
  <c r="P641" i="2"/>
  <c r="N642" i="2"/>
  <c r="P642" i="2"/>
  <c r="N643" i="2"/>
  <c r="P643" i="2"/>
  <c r="N644" i="2"/>
  <c r="P644" i="2"/>
  <c r="N645" i="2"/>
  <c r="P645" i="2"/>
  <c r="N646" i="2"/>
  <c r="P646" i="2"/>
  <c r="N647" i="2"/>
  <c r="P647" i="2"/>
  <c r="N648" i="2"/>
  <c r="P648" i="2"/>
  <c r="N649" i="2"/>
  <c r="P649" i="2"/>
  <c r="N650" i="2"/>
  <c r="P650" i="2"/>
  <c r="N651" i="2"/>
  <c r="P651" i="2"/>
  <c r="N652" i="2"/>
  <c r="P652" i="2"/>
  <c r="N653" i="2"/>
  <c r="P653" i="2"/>
  <c r="N654" i="2"/>
  <c r="P654" i="2"/>
  <c r="N655" i="2"/>
  <c r="P655" i="2"/>
  <c r="N656" i="2"/>
  <c r="P656" i="2"/>
  <c r="N657" i="2"/>
  <c r="P657" i="2"/>
  <c r="N658" i="2"/>
  <c r="P658" i="2"/>
  <c r="N659" i="2"/>
  <c r="P659" i="2"/>
  <c r="N660" i="2"/>
  <c r="P660" i="2"/>
  <c r="N661" i="2"/>
  <c r="P661" i="2"/>
  <c r="N662" i="2"/>
  <c r="P662" i="2"/>
  <c r="N663" i="2"/>
  <c r="P663" i="2"/>
  <c r="N664" i="2"/>
  <c r="P664" i="2"/>
  <c r="N665" i="2"/>
  <c r="P665" i="2"/>
  <c r="N666" i="2"/>
  <c r="P666" i="2"/>
  <c r="N667" i="2"/>
  <c r="P667" i="2"/>
  <c r="N668" i="2"/>
  <c r="P668" i="2"/>
  <c r="N669" i="2"/>
  <c r="P669" i="2"/>
  <c r="N670" i="2"/>
  <c r="P670" i="2"/>
  <c r="N671" i="2"/>
  <c r="P671" i="2"/>
  <c r="N672" i="2"/>
  <c r="P672" i="2"/>
  <c r="N673" i="2"/>
  <c r="P673" i="2"/>
  <c r="N674" i="2"/>
  <c r="P674" i="2"/>
  <c r="N675" i="2"/>
  <c r="P675" i="2"/>
  <c r="N676" i="2"/>
  <c r="P676" i="2"/>
  <c r="N677" i="2"/>
  <c r="P677" i="2"/>
  <c r="N678" i="2"/>
  <c r="P678" i="2"/>
  <c r="N679" i="2"/>
  <c r="P679" i="2"/>
  <c r="N680" i="2"/>
  <c r="P680" i="2"/>
  <c r="N681" i="2"/>
  <c r="P681" i="2"/>
  <c r="N682" i="2"/>
  <c r="P682" i="2"/>
  <c r="N683" i="2"/>
  <c r="P683" i="2"/>
  <c r="N684" i="2"/>
  <c r="P684" i="2"/>
  <c r="N685" i="2"/>
  <c r="P685" i="2"/>
  <c r="N686" i="2"/>
  <c r="P686" i="2"/>
  <c r="N687" i="2"/>
  <c r="P687" i="2"/>
  <c r="N688" i="2"/>
  <c r="P688" i="2"/>
  <c r="N689" i="2"/>
  <c r="P689" i="2"/>
  <c r="N690" i="2"/>
  <c r="P690" i="2"/>
  <c r="N691" i="2"/>
  <c r="P691" i="2"/>
  <c r="N692" i="2"/>
  <c r="P692" i="2"/>
  <c r="N693" i="2"/>
  <c r="P693" i="2"/>
  <c r="N694" i="2"/>
  <c r="P694" i="2"/>
  <c r="N695" i="2"/>
  <c r="P695" i="2"/>
  <c r="N696" i="2"/>
  <c r="P696" i="2"/>
  <c r="N697" i="2"/>
  <c r="P697" i="2"/>
  <c r="N698" i="2"/>
  <c r="P698" i="2"/>
  <c r="N699" i="2"/>
  <c r="P699" i="2"/>
  <c r="N700" i="2"/>
  <c r="P700" i="2"/>
  <c r="N701" i="2"/>
  <c r="P701" i="2"/>
  <c r="N702" i="2"/>
  <c r="P702" i="2"/>
  <c r="N703" i="2"/>
  <c r="P703" i="2"/>
  <c r="N704" i="2"/>
  <c r="P704" i="2"/>
  <c r="N705" i="2"/>
  <c r="P705" i="2"/>
  <c r="N706" i="2"/>
  <c r="P706" i="2"/>
  <c r="N707" i="2"/>
  <c r="P707" i="2"/>
  <c r="N708" i="2"/>
  <c r="P708" i="2"/>
  <c r="N709" i="2"/>
  <c r="P709" i="2"/>
  <c r="N710" i="2"/>
  <c r="P710" i="2"/>
  <c r="N711" i="2"/>
  <c r="P711" i="2"/>
  <c r="N712" i="2"/>
  <c r="P712" i="2"/>
  <c r="N713" i="2"/>
  <c r="P713" i="2"/>
  <c r="N714" i="2"/>
  <c r="P714" i="2"/>
  <c r="N715" i="2"/>
  <c r="P715" i="2"/>
  <c r="N716" i="2"/>
  <c r="P716" i="2"/>
  <c r="N717" i="2"/>
  <c r="P717" i="2"/>
  <c r="N718" i="2"/>
  <c r="P718" i="2"/>
  <c r="N719" i="2"/>
  <c r="P719" i="2"/>
  <c r="N720" i="2"/>
  <c r="P720" i="2"/>
  <c r="N721" i="2"/>
  <c r="P721" i="2"/>
  <c r="N722" i="2"/>
  <c r="P722" i="2"/>
  <c r="N723" i="2"/>
  <c r="P723" i="2"/>
  <c r="N724" i="2"/>
  <c r="P724" i="2"/>
  <c r="N725" i="2"/>
  <c r="P725" i="2"/>
  <c r="N726" i="2"/>
  <c r="P726" i="2"/>
  <c r="N727" i="2"/>
  <c r="P727" i="2"/>
  <c r="N728" i="2"/>
  <c r="P728" i="2"/>
  <c r="N729" i="2"/>
  <c r="P729" i="2"/>
  <c r="N730" i="2"/>
  <c r="P730" i="2"/>
  <c r="N731" i="2"/>
  <c r="P731" i="2"/>
  <c r="N732" i="2"/>
  <c r="P732" i="2"/>
  <c r="N733" i="2"/>
  <c r="P733" i="2"/>
  <c r="N734" i="2"/>
  <c r="P734" i="2"/>
  <c r="N735" i="2"/>
  <c r="P735" i="2"/>
  <c r="N736" i="2"/>
  <c r="P736" i="2"/>
  <c r="N737" i="2"/>
  <c r="P737" i="2"/>
  <c r="N738" i="2"/>
  <c r="P738" i="2"/>
  <c r="N739" i="2"/>
  <c r="P739" i="2"/>
  <c r="N740" i="2"/>
  <c r="P740" i="2"/>
  <c r="N741" i="2"/>
  <c r="P741" i="2"/>
  <c r="N742" i="2"/>
  <c r="P742" i="2"/>
  <c r="N743" i="2"/>
  <c r="P743" i="2"/>
  <c r="N744" i="2"/>
  <c r="P744" i="2"/>
  <c r="N745" i="2"/>
  <c r="P745" i="2"/>
  <c r="N746" i="2"/>
  <c r="P746" i="2"/>
  <c r="N747" i="2"/>
  <c r="P747" i="2"/>
  <c r="N748" i="2"/>
  <c r="P748" i="2"/>
  <c r="N749" i="2"/>
  <c r="P749" i="2"/>
  <c r="N750" i="2"/>
  <c r="P750" i="2"/>
  <c r="N751" i="2"/>
  <c r="P751" i="2"/>
  <c r="N752" i="2"/>
  <c r="P752" i="2"/>
  <c r="N753" i="2"/>
  <c r="P753" i="2"/>
  <c r="N754" i="2"/>
  <c r="P754" i="2"/>
  <c r="N755" i="2"/>
  <c r="P755" i="2"/>
  <c r="N756" i="2"/>
  <c r="P756" i="2"/>
  <c r="N757" i="2"/>
  <c r="P757" i="2"/>
  <c r="N758" i="2"/>
  <c r="P758" i="2"/>
  <c r="N759" i="2"/>
  <c r="P759" i="2"/>
  <c r="N760" i="2"/>
  <c r="P760" i="2"/>
  <c r="N761" i="2"/>
  <c r="P761" i="2"/>
  <c r="N762" i="2"/>
  <c r="P762" i="2"/>
  <c r="N763" i="2"/>
  <c r="P763" i="2"/>
  <c r="N764" i="2"/>
  <c r="P764" i="2"/>
  <c r="N765" i="2"/>
  <c r="P765" i="2"/>
  <c r="N766" i="2"/>
  <c r="P766" i="2"/>
  <c r="N767" i="2"/>
  <c r="P767" i="2"/>
  <c r="N768" i="2"/>
  <c r="P768" i="2"/>
  <c r="N769" i="2"/>
  <c r="P769" i="2"/>
  <c r="N770" i="2"/>
  <c r="P770" i="2"/>
  <c r="N771" i="2"/>
  <c r="P771" i="2"/>
  <c r="N772" i="2"/>
  <c r="P772" i="2"/>
  <c r="N773" i="2"/>
  <c r="P773" i="2"/>
  <c r="N774" i="2"/>
  <c r="P774" i="2"/>
  <c r="N775" i="2"/>
  <c r="P775" i="2"/>
  <c r="N776" i="2"/>
  <c r="P776" i="2"/>
  <c r="N777" i="2"/>
  <c r="P777" i="2"/>
  <c r="N778" i="2"/>
  <c r="P778" i="2"/>
  <c r="N779" i="2"/>
  <c r="P779" i="2"/>
  <c r="N780" i="2"/>
  <c r="P780" i="2"/>
  <c r="N781" i="2"/>
  <c r="P781" i="2"/>
  <c r="N782" i="2"/>
  <c r="P782" i="2"/>
  <c r="N783" i="2"/>
  <c r="P783" i="2"/>
  <c r="N784" i="2"/>
  <c r="P784" i="2"/>
  <c r="N785" i="2"/>
  <c r="P785" i="2"/>
  <c r="N786" i="2"/>
  <c r="P786" i="2"/>
  <c r="N787" i="2"/>
  <c r="P787" i="2"/>
  <c r="N788" i="2"/>
  <c r="P788" i="2"/>
  <c r="N789" i="2"/>
  <c r="P789" i="2"/>
  <c r="N790" i="2"/>
  <c r="P790" i="2"/>
  <c r="N791" i="2"/>
  <c r="P791" i="2"/>
  <c r="N792" i="2"/>
  <c r="P792" i="2"/>
  <c r="J422" i="2"/>
  <c r="T422" i="2" s="1"/>
  <c r="J423" i="2"/>
  <c r="T423" i="2" s="1"/>
  <c r="J424" i="2"/>
  <c r="T424" i="2" s="1"/>
  <c r="J425" i="2"/>
  <c r="T425" i="2" s="1"/>
  <c r="J426" i="2"/>
  <c r="T426" i="2" s="1"/>
  <c r="J427" i="2"/>
  <c r="T427" i="2" s="1"/>
  <c r="J428" i="2"/>
  <c r="T428" i="2" s="1"/>
  <c r="J429" i="2"/>
  <c r="T429" i="2" s="1"/>
  <c r="J430" i="2"/>
  <c r="T430" i="2" s="1"/>
  <c r="J431" i="2"/>
  <c r="T431" i="2" s="1"/>
  <c r="J432" i="2"/>
  <c r="T432" i="2" s="1"/>
  <c r="J433" i="2"/>
  <c r="T433" i="2" s="1"/>
  <c r="J434" i="2"/>
  <c r="T434" i="2" s="1"/>
  <c r="J435" i="2"/>
  <c r="T435" i="2" s="1"/>
  <c r="J436" i="2"/>
  <c r="T436" i="2" s="1"/>
  <c r="J437" i="2"/>
  <c r="T437" i="2" s="1"/>
  <c r="J438" i="2"/>
  <c r="T438" i="2" s="1"/>
  <c r="J439" i="2"/>
  <c r="T439" i="2" s="1"/>
  <c r="J440" i="2"/>
  <c r="T440" i="2" s="1"/>
  <c r="J441" i="2"/>
  <c r="T441" i="2" s="1"/>
  <c r="J442" i="2"/>
  <c r="T442" i="2" s="1"/>
  <c r="J443" i="2"/>
  <c r="T443" i="2" s="1"/>
  <c r="J444" i="2"/>
  <c r="T444" i="2" s="1"/>
  <c r="J445" i="2"/>
  <c r="T445" i="2" s="1"/>
  <c r="J446" i="2"/>
  <c r="T446" i="2" s="1"/>
  <c r="J447" i="2"/>
  <c r="T447" i="2" s="1"/>
  <c r="J448" i="2"/>
  <c r="T448" i="2" s="1"/>
  <c r="J449" i="2"/>
  <c r="T449" i="2" s="1"/>
  <c r="J450" i="2"/>
  <c r="T450" i="2" s="1"/>
  <c r="J451" i="2"/>
  <c r="T451" i="2" s="1"/>
  <c r="J452" i="2"/>
  <c r="T452" i="2" s="1"/>
  <c r="J453" i="2"/>
  <c r="T453" i="2" s="1"/>
  <c r="J454" i="2"/>
  <c r="T454" i="2" s="1"/>
  <c r="J455" i="2"/>
  <c r="T455" i="2" s="1"/>
  <c r="J456" i="2"/>
  <c r="T456" i="2" s="1"/>
  <c r="J457" i="2"/>
  <c r="T457" i="2" s="1"/>
  <c r="J458" i="2"/>
  <c r="T458" i="2" s="1"/>
  <c r="J459" i="2"/>
  <c r="T459" i="2" s="1"/>
  <c r="J460" i="2"/>
  <c r="T460" i="2" s="1"/>
  <c r="J461" i="2"/>
  <c r="T461" i="2" s="1"/>
  <c r="J462" i="2"/>
  <c r="T462" i="2" s="1"/>
  <c r="J463" i="2"/>
  <c r="T463" i="2" s="1"/>
  <c r="J464" i="2"/>
  <c r="T464" i="2" s="1"/>
  <c r="J465" i="2"/>
  <c r="T465" i="2" s="1"/>
  <c r="J466" i="2"/>
  <c r="T466" i="2" s="1"/>
  <c r="J467" i="2"/>
  <c r="T467" i="2" s="1"/>
  <c r="J468" i="2"/>
  <c r="T468" i="2" s="1"/>
  <c r="J469" i="2"/>
  <c r="T469" i="2" s="1"/>
  <c r="J470" i="2"/>
  <c r="T470" i="2" s="1"/>
  <c r="J471" i="2"/>
  <c r="T471" i="2" s="1"/>
  <c r="J472" i="2"/>
  <c r="T472" i="2" s="1"/>
  <c r="J473" i="2"/>
  <c r="T473" i="2" s="1"/>
  <c r="J474" i="2"/>
  <c r="T474" i="2" s="1"/>
  <c r="J475" i="2"/>
  <c r="T475" i="2" s="1"/>
  <c r="J476" i="2"/>
  <c r="T476" i="2" s="1"/>
  <c r="J477" i="2"/>
  <c r="T477" i="2" s="1"/>
  <c r="J478" i="2"/>
  <c r="T478" i="2" s="1"/>
  <c r="J479" i="2"/>
  <c r="T479" i="2" s="1"/>
  <c r="J480" i="2"/>
  <c r="T480" i="2" s="1"/>
  <c r="J481" i="2"/>
  <c r="T481" i="2" s="1"/>
  <c r="J482" i="2"/>
  <c r="T482" i="2" s="1"/>
  <c r="J483" i="2"/>
  <c r="T483" i="2" s="1"/>
  <c r="J484" i="2"/>
  <c r="T484" i="2" s="1"/>
  <c r="J485" i="2"/>
  <c r="T485" i="2" s="1"/>
  <c r="J486" i="2"/>
  <c r="T486" i="2" s="1"/>
  <c r="J487" i="2"/>
  <c r="T487" i="2" s="1"/>
  <c r="J488" i="2"/>
  <c r="T488" i="2" s="1"/>
  <c r="J489" i="2"/>
  <c r="T489" i="2" s="1"/>
  <c r="J490" i="2"/>
  <c r="T490" i="2" s="1"/>
  <c r="J491" i="2"/>
  <c r="T491" i="2" s="1"/>
  <c r="J492" i="2"/>
  <c r="T492" i="2" s="1"/>
  <c r="J493" i="2"/>
  <c r="T493" i="2" s="1"/>
  <c r="J494" i="2"/>
  <c r="T494" i="2" s="1"/>
  <c r="J495" i="2"/>
  <c r="T495" i="2" s="1"/>
  <c r="J496" i="2"/>
  <c r="T496" i="2" s="1"/>
  <c r="J497" i="2"/>
  <c r="T497" i="2" s="1"/>
  <c r="J498" i="2"/>
  <c r="T498" i="2" s="1"/>
  <c r="J499" i="2"/>
  <c r="T499" i="2" s="1"/>
  <c r="J500" i="2"/>
  <c r="T500" i="2" s="1"/>
  <c r="J501" i="2"/>
  <c r="T501" i="2" s="1"/>
  <c r="J502" i="2"/>
  <c r="T502" i="2" s="1"/>
  <c r="J503" i="2"/>
  <c r="T503" i="2" s="1"/>
  <c r="J504" i="2"/>
  <c r="T504" i="2" s="1"/>
  <c r="J505" i="2"/>
  <c r="T505" i="2" s="1"/>
  <c r="J506" i="2"/>
  <c r="T506" i="2" s="1"/>
  <c r="J507" i="2"/>
  <c r="T507" i="2" s="1"/>
  <c r="J508" i="2"/>
  <c r="T508" i="2" s="1"/>
  <c r="J509" i="2"/>
  <c r="T509" i="2" s="1"/>
  <c r="J510" i="2"/>
  <c r="T510" i="2" s="1"/>
  <c r="J511" i="2"/>
  <c r="T511" i="2" s="1"/>
  <c r="J512" i="2"/>
  <c r="T512" i="2" s="1"/>
  <c r="J513" i="2"/>
  <c r="T513" i="2" s="1"/>
  <c r="J514" i="2"/>
  <c r="T514" i="2" s="1"/>
  <c r="J515" i="2"/>
  <c r="T515" i="2" s="1"/>
  <c r="J516" i="2"/>
  <c r="T516" i="2" s="1"/>
  <c r="J517" i="2"/>
  <c r="T517" i="2" s="1"/>
  <c r="J518" i="2"/>
  <c r="T518" i="2" s="1"/>
  <c r="J519" i="2"/>
  <c r="T519" i="2" s="1"/>
  <c r="J520" i="2"/>
  <c r="T520" i="2" s="1"/>
  <c r="J521" i="2"/>
  <c r="T521" i="2" s="1"/>
  <c r="J522" i="2"/>
  <c r="T522" i="2" s="1"/>
  <c r="J523" i="2"/>
  <c r="T523" i="2" s="1"/>
  <c r="J524" i="2"/>
  <c r="T524" i="2" s="1"/>
  <c r="J525" i="2"/>
  <c r="T525" i="2" s="1"/>
  <c r="J526" i="2"/>
  <c r="T526" i="2" s="1"/>
  <c r="J527" i="2"/>
  <c r="T527" i="2" s="1"/>
  <c r="J528" i="2"/>
  <c r="T528" i="2" s="1"/>
  <c r="J529" i="2"/>
  <c r="T529" i="2" s="1"/>
  <c r="J530" i="2"/>
  <c r="T530" i="2" s="1"/>
  <c r="J531" i="2"/>
  <c r="T531" i="2" s="1"/>
  <c r="J532" i="2"/>
  <c r="T532" i="2" s="1"/>
  <c r="J533" i="2"/>
  <c r="T533" i="2" s="1"/>
  <c r="J534" i="2"/>
  <c r="T534" i="2" s="1"/>
  <c r="J535" i="2"/>
  <c r="T535" i="2" s="1"/>
  <c r="J536" i="2"/>
  <c r="T536" i="2" s="1"/>
  <c r="J537" i="2"/>
  <c r="T537" i="2" s="1"/>
  <c r="J538" i="2"/>
  <c r="T538" i="2" s="1"/>
  <c r="J539" i="2"/>
  <c r="T539" i="2" s="1"/>
  <c r="J540" i="2"/>
  <c r="T540" i="2" s="1"/>
  <c r="J541" i="2"/>
  <c r="T541" i="2" s="1"/>
  <c r="J542" i="2"/>
  <c r="T542" i="2" s="1"/>
  <c r="J543" i="2"/>
  <c r="T543" i="2" s="1"/>
  <c r="J544" i="2"/>
  <c r="T544" i="2" s="1"/>
  <c r="J545" i="2"/>
  <c r="T545" i="2" s="1"/>
  <c r="J546" i="2"/>
  <c r="T546" i="2" s="1"/>
  <c r="J547" i="2"/>
  <c r="T547" i="2" s="1"/>
  <c r="J548" i="2"/>
  <c r="T548" i="2" s="1"/>
  <c r="J549" i="2"/>
  <c r="T549" i="2" s="1"/>
  <c r="J550" i="2"/>
  <c r="T550" i="2" s="1"/>
  <c r="J551" i="2"/>
  <c r="T551" i="2" s="1"/>
  <c r="J552" i="2"/>
  <c r="T552" i="2" s="1"/>
  <c r="J553" i="2"/>
  <c r="T553" i="2" s="1"/>
  <c r="J554" i="2"/>
  <c r="T554" i="2" s="1"/>
  <c r="J555" i="2"/>
  <c r="T555" i="2" s="1"/>
  <c r="J556" i="2"/>
  <c r="T556" i="2" s="1"/>
  <c r="J557" i="2"/>
  <c r="T557" i="2" s="1"/>
  <c r="J558" i="2"/>
  <c r="T558" i="2" s="1"/>
  <c r="J559" i="2"/>
  <c r="T559" i="2" s="1"/>
  <c r="J560" i="2"/>
  <c r="T560" i="2" s="1"/>
  <c r="J561" i="2"/>
  <c r="T561" i="2" s="1"/>
  <c r="J562" i="2"/>
  <c r="T562" i="2" s="1"/>
  <c r="J563" i="2"/>
  <c r="T563" i="2" s="1"/>
  <c r="J564" i="2"/>
  <c r="T564" i="2" s="1"/>
  <c r="J565" i="2"/>
  <c r="T565" i="2" s="1"/>
  <c r="J566" i="2"/>
  <c r="T566" i="2" s="1"/>
  <c r="J567" i="2"/>
  <c r="T567" i="2" s="1"/>
  <c r="J568" i="2"/>
  <c r="T568" i="2" s="1"/>
  <c r="J569" i="2"/>
  <c r="T569" i="2" s="1"/>
  <c r="J570" i="2"/>
  <c r="T570" i="2" s="1"/>
  <c r="J571" i="2"/>
  <c r="T571" i="2" s="1"/>
  <c r="J572" i="2"/>
  <c r="T572" i="2" s="1"/>
  <c r="J573" i="2"/>
  <c r="T573" i="2" s="1"/>
  <c r="J574" i="2"/>
  <c r="T574" i="2" s="1"/>
  <c r="J575" i="2"/>
  <c r="T575" i="2" s="1"/>
  <c r="J576" i="2"/>
  <c r="T576" i="2" s="1"/>
  <c r="J577" i="2"/>
  <c r="T577" i="2" s="1"/>
  <c r="J578" i="2"/>
  <c r="T578" i="2" s="1"/>
  <c r="J579" i="2"/>
  <c r="T579" i="2" s="1"/>
  <c r="J580" i="2"/>
  <c r="T580" i="2" s="1"/>
  <c r="J581" i="2"/>
  <c r="T581" i="2" s="1"/>
  <c r="J582" i="2"/>
  <c r="T582" i="2" s="1"/>
  <c r="J583" i="2"/>
  <c r="T583" i="2" s="1"/>
  <c r="J584" i="2"/>
  <c r="T584" i="2" s="1"/>
  <c r="J585" i="2"/>
  <c r="T585" i="2" s="1"/>
  <c r="J586" i="2"/>
  <c r="T586" i="2" s="1"/>
  <c r="J587" i="2"/>
  <c r="T587" i="2" s="1"/>
  <c r="J588" i="2"/>
  <c r="T588" i="2" s="1"/>
  <c r="J589" i="2"/>
  <c r="T589" i="2" s="1"/>
  <c r="J590" i="2"/>
  <c r="T590" i="2" s="1"/>
  <c r="J591" i="2"/>
  <c r="T591" i="2" s="1"/>
  <c r="J592" i="2"/>
  <c r="T592" i="2" s="1"/>
  <c r="J593" i="2"/>
  <c r="T593" i="2" s="1"/>
  <c r="J594" i="2"/>
  <c r="T594" i="2" s="1"/>
  <c r="J595" i="2"/>
  <c r="T595" i="2" s="1"/>
  <c r="J596" i="2"/>
  <c r="T596" i="2" s="1"/>
  <c r="J597" i="2"/>
  <c r="T597" i="2" s="1"/>
  <c r="J598" i="2"/>
  <c r="T598" i="2" s="1"/>
  <c r="J599" i="2"/>
  <c r="T599" i="2" s="1"/>
  <c r="J600" i="2"/>
  <c r="T600" i="2" s="1"/>
  <c r="J601" i="2"/>
  <c r="T601" i="2" s="1"/>
  <c r="J602" i="2"/>
  <c r="T602" i="2" s="1"/>
  <c r="J603" i="2"/>
  <c r="T603" i="2" s="1"/>
  <c r="J604" i="2"/>
  <c r="T604" i="2" s="1"/>
  <c r="J605" i="2"/>
  <c r="T605" i="2" s="1"/>
  <c r="J606" i="2"/>
  <c r="T606" i="2" s="1"/>
  <c r="J607" i="2"/>
  <c r="T607" i="2" s="1"/>
  <c r="J608" i="2"/>
  <c r="T608" i="2" s="1"/>
  <c r="J609" i="2"/>
  <c r="T609" i="2" s="1"/>
  <c r="J610" i="2"/>
  <c r="T610" i="2" s="1"/>
  <c r="J611" i="2"/>
  <c r="T611" i="2" s="1"/>
  <c r="J612" i="2"/>
  <c r="T612" i="2" s="1"/>
  <c r="J613" i="2"/>
  <c r="T613" i="2" s="1"/>
  <c r="J614" i="2"/>
  <c r="T614" i="2" s="1"/>
  <c r="J615" i="2"/>
  <c r="T615" i="2" s="1"/>
  <c r="J616" i="2"/>
  <c r="T616" i="2" s="1"/>
  <c r="J617" i="2"/>
  <c r="T617" i="2" s="1"/>
  <c r="J618" i="2"/>
  <c r="T618" i="2" s="1"/>
  <c r="J619" i="2"/>
  <c r="T619" i="2" s="1"/>
  <c r="J620" i="2"/>
  <c r="T620" i="2" s="1"/>
  <c r="J621" i="2"/>
  <c r="T621" i="2" s="1"/>
  <c r="J622" i="2"/>
  <c r="T622" i="2" s="1"/>
  <c r="J623" i="2"/>
  <c r="T623" i="2" s="1"/>
  <c r="J624" i="2"/>
  <c r="T624" i="2" s="1"/>
  <c r="J625" i="2"/>
  <c r="T625" i="2" s="1"/>
  <c r="J626" i="2"/>
  <c r="T626" i="2" s="1"/>
  <c r="J627" i="2"/>
  <c r="T627" i="2" s="1"/>
  <c r="J628" i="2"/>
  <c r="T628" i="2" s="1"/>
  <c r="J629" i="2"/>
  <c r="T629" i="2" s="1"/>
  <c r="J630" i="2"/>
  <c r="T630" i="2" s="1"/>
  <c r="J631" i="2"/>
  <c r="T631" i="2" s="1"/>
  <c r="J632" i="2"/>
  <c r="T632" i="2" s="1"/>
  <c r="J633" i="2"/>
  <c r="T633" i="2" s="1"/>
  <c r="J634" i="2"/>
  <c r="T634" i="2" s="1"/>
  <c r="J635" i="2"/>
  <c r="T635" i="2" s="1"/>
  <c r="J636" i="2"/>
  <c r="T636" i="2" s="1"/>
  <c r="J637" i="2"/>
  <c r="T637" i="2" s="1"/>
  <c r="J638" i="2"/>
  <c r="T638" i="2" s="1"/>
  <c r="J639" i="2"/>
  <c r="T639" i="2" s="1"/>
  <c r="J640" i="2"/>
  <c r="T640" i="2" s="1"/>
  <c r="J641" i="2"/>
  <c r="T641" i="2" s="1"/>
  <c r="J642" i="2"/>
  <c r="T642" i="2" s="1"/>
  <c r="J643" i="2"/>
  <c r="T643" i="2" s="1"/>
  <c r="J644" i="2"/>
  <c r="T644" i="2" s="1"/>
  <c r="J645" i="2"/>
  <c r="T645" i="2" s="1"/>
  <c r="J646" i="2"/>
  <c r="T646" i="2" s="1"/>
  <c r="J647" i="2"/>
  <c r="T647" i="2" s="1"/>
  <c r="J648" i="2"/>
  <c r="T648" i="2" s="1"/>
  <c r="J649" i="2"/>
  <c r="T649" i="2" s="1"/>
  <c r="J650" i="2"/>
  <c r="T650" i="2" s="1"/>
  <c r="J651" i="2"/>
  <c r="T651" i="2" s="1"/>
  <c r="J652" i="2"/>
  <c r="T652" i="2" s="1"/>
  <c r="J653" i="2"/>
  <c r="T653" i="2" s="1"/>
  <c r="J654" i="2"/>
  <c r="T654" i="2" s="1"/>
  <c r="J655" i="2"/>
  <c r="T655" i="2" s="1"/>
  <c r="J656" i="2"/>
  <c r="T656" i="2" s="1"/>
  <c r="J657" i="2"/>
  <c r="T657" i="2" s="1"/>
  <c r="J658" i="2"/>
  <c r="T658" i="2" s="1"/>
  <c r="J659" i="2"/>
  <c r="T659" i="2" s="1"/>
  <c r="J660" i="2"/>
  <c r="T660" i="2" s="1"/>
  <c r="J661" i="2"/>
  <c r="T661" i="2" s="1"/>
  <c r="J662" i="2"/>
  <c r="T662" i="2" s="1"/>
  <c r="J663" i="2"/>
  <c r="T663" i="2" s="1"/>
  <c r="J664" i="2"/>
  <c r="T664" i="2" s="1"/>
  <c r="J665" i="2"/>
  <c r="T665" i="2" s="1"/>
  <c r="J666" i="2"/>
  <c r="T666" i="2" s="1"/>
  <c r="J667" i="2"/>
  <c r="T667" i="2" s="1"/>
  <c r="J668" i="2"/>
  <c r="T668" i="2" s="1"/>
  <c r="J669" i="2"/>
  <c r="T669" i="2" s="1"/>
  <c r="J670" i="2"/>
  <c r="T670" i="2" s="1"/>
  <c r="J671" i="2"/>
  <c r="T671" i="2" s="1"/>
  <c r="J672" i="2"/>
  <c r="T672" i="2" s="1"/>
  <c r="J673" i="2"/>
  <c r="T673" i="2" s="1"/>
  <c r="J674" i="2"/>
  <c r="T674" i="2" s="1"/>
  <c r="J675" i="2"/>
  <c r="T675" i="2" s="1"/>
  <c r="J676" i="2"/>
  <c r="T676" i="2" s="1"/>
  <c r="J677" i="2"/>
  <c r="T677" i="2" s="1"/>
  <c r="J678" i="2"/>
  <c r="T678" i="2" s="1"/>
  <c r="J679" i="2"/>
  <c r="T679" i="2" s="1"/>
  <c r="J680" i="2"/>
  <c r="T680" i="2" s="1"/>
  <c r="J681" i="2"/>
  <c r="T681" i="2" s="1"/>
  <c r="J682" i="2"/>
  <c r="T682" i="2" s="1"/>
  <c r="J683" i="2"/>
  <c r="T683" i="2" s="1"/>
  <c r="J684" i="2"/>
  <c r="T684" i="2" s="1"/>
  <c r="J685" i="2"/>
  <c r="T685" i="2" s="1"/>
  <c r="J686" i="2"/>
  <c r="T686" i="2" s="1"/>
  <c r="J687" i="2"/>
  <c r="T687" i="2" s="1"/>
  <c r="J688" i="2"/>
  <c r="T688" i="2" s="1"/>
  <c r="J689" i="2"/>
  <c r="T689" i="2" s="1"/>
  <c r="J690" i="2"/>
  <c r="T690" i="2" s="1"/>
  <c r="J691" i="2"/>
  <c r="T691" i="2" s="1"/>
  <c r="J692" i="2"/>
  <c r="T692" i="2" s="1"/>
  <c r="J693" i="2"/>
  <c r="T693" i="2" s="1"/>
  <c r="J694" i="2"/>
  <c r="T694" i="2" s="1"/>
  <c r="J695" i="2"/>
  <c r="T695" i="2" s="1"/>
  <c r="J696" i="2"/>
  <c r="T696" i="2" s="1"/>
  <c r="J697" i="2"/>
  <c r="T697" i="2" s="1"/>
  <c r="J698" i="2"/>
  <c r="T698" i="2" s="1"/>
  <c r="J699" i="2"/>
  <c r="T699" i="2" s="1"/>
  <c r="J700" i="2"/>
  <c r="T700" i="2" s="1"/>
  <c r="J701" i="2"/>
  <c r="T701" i="2" s="1"/>
  <c r="J702" i="2"/>
  <c r="T702" i="2" s="1"/>
  <c r="J703" i="2"/>
  <c r="T703" i="2" s="1"/>
  <c r="J704" i="2"/>
  <c r="T704" i="2" s="1"/>
  <c r="J705" i="2"/>
  <c r="T705" i="2" s="1"/>
  <c r="J706" i="2"/>
  <c r="T706" i="2" s="1"/>
  <c r="J707" i="2"/>
  <c r="T707" i="2" s="1"/>
  <c r="J708" i="2"/>
  <c r="T708" i="2" s="1"/>
  <c r="J709" i="2"/>
  <c r="T709" i="2" s="1"/>
  <c r="J710" i="2"/>
  <c r="T710" i="2" s="1"/>
  <c r="J711" i="2"/>
  <c r="T711" i="2" s="1"/>
  <c r="J712" i="2"/>
  <c r="T712" i="2" s="1"/>
  <c r="J713" i="2"/>
  <c r="T713" i="2" s="1"/>
  <c r="J714" i="2"/>
  <c r="T714" i="2" s="1"/>
  <c r="J715" i="2"/>
  <c r="T715" i="2" s="1"/>
  <c r="J716" i="2"/>
  <c r="T716" i="2" s="1"/>
  <c r="J717" i="2"/>
  <c r="T717" i="2" s="1"/>
  <c r="J718" i="2"/>
  <c r="T718" i="2" s="1"/>
  <c r="J719" i="2"/>
  <c r="T719" i="2" s="1"/>
  <c r="J720" i="2"/>
  <c r="T720" i="2" s="1"/>
  <c r="J721" i="2"/>
  <c r="T721" i="2" s="1"/>
  <c r="J722" i="2"/>
  <c r="T722" i="2" s="1"/>
  <c r="J723" i="2"/>
  <c r="T723" i="2" s="1"/>
  <c r="J724" i="2"/>
  <c r="T724" i="2" s="1"/>
  <c r="J725" i="2"/>
  <c r="T725" i="2" s="1"/>
  <c r="J726" i="2"/>
  <c r="T726" i="2" s="1"/>
  <c r="J727" i="2"/>
  <c r="T727" i="2" s="1"/>
  <c r="J728" i="2"/>
  <c r="T728" i="2" s="1"/>
  <c r="J729" i="2"/>
  <c r="T729" i="2" s="1"/>
  <c r="J730" i="2"/>
  <c r="T730" i="2" s="1"/>
  <c r="J731" i="2"/>
  <c r="T731" i="2" s="1"/>
  <c r="J732" i="2"/>
  <c r="T732" i="2" s="1"/>
  <c r="J733" i="2"/>
  <c r="T733" i="2" s="1"/>
  <c r="J734" i="2"/>
  <c r="T734" i="2" s="1"/>
  <c r="J735" i="2"/>
  <c r="T735" i="2" s="1"/>
  <c r="J736" i="2"/>
  <c r="T736" i="2" s="1"/>
  <c r="J737" i="2"/>
  <c r="T737" i="2" s="1"/>
  <c r="J738" i="2"/>
  <c r="T738" i="2" s="1"/>
  <c r="J739" i="2"/>
  <c r="T739" i="2" s="1"/>
  <c r="J740" i="2"/>
  <c r="T740" i="2" s="1"/>
  <c r="J741" i="2"/>
  <c r="T741" i="2" s="1"/>
  <c r="J742" i="2"/>
  <c r="T742" i="2" s="1"/>
  <c r="J743" i="2"/>
  <c r="T743" i="2" s="1"/>
  <c r="J744" i="2"/>
  <c r="T744" i="2" s="1"/>
  <c r="J745" i="2"/>
  <c r="T745" i="2" s="1"/>
  <c r="J746" i="2"/>
  <c r="T746" i="2" s="1"/>
  <c r="J747" i="2"/>
  <c r="T747" i="2" s="1"/>
  <c r="J748" i="2"/>
  <c r="T748" i="2" s="1"/>
  <c r="J749" i="2"/>
  <c r="T749" i="2" s="1"/>
  <c r="J750" i="2"/>
  <c r="T750" i="2" s="1"/>
  <c r="J751" i="2"/>
  <c r="T751" i="2" s="1"/>
  <c r="J752" i="2"/>
  <c r="T752" i="2" s="1"/>
  <c r="J753" i="2"/>
  <c r="T753" i="2" s="1"/>
  <c r="J754" i="2"/>
  <c r="T754" i="2" s="1"/>
  <c r="J755" i="2"/>
  <c r="T755" i="2" s="1"/>
  <c r="J756" i="2"/>
  <c r="T756" i="2" s="1"/>
  <c r="J757" i="2"/>
  <c r="T757" i="2" s="1"/>
  <c r="J758" i="2"/>
  <c r="T758" i="2" s="1"/>
  <c r="J759" i="2"/>
  <c r="T759" i="2" s="1"/>
  <c r="J760" i="2"/>
  <c r="T760" i="2" s="1"/>
  <c r="J761" i="2"/>
  <c r="T761" i="2" s="1"/>
  <c r="J762" i="2"/>
  <c r="T762" i="2" s="1"/>
  <c r="J763" i="2"/>
  <c r="T763" i="2" s="1"/>
  <c r="J764" i="2"/>
  <c r="T764" i="2" s="1"/>
  <c r="J765" i="2"/>
  <c r="T765" i="2" s="1"/>
  <c r="J766" i="2"/>
  <c r="T766" i="2" s="1"/>
  <c r="J767" i="2"/>
  <c r="T767" i="2" s="1"/>
  <c r="J768" i="2"/>
  <c r="T768" i="2" s="1"/>
  <c r="J769" i="2"/>
  <c r="T769" i="2" s="1"/>
  <c r="J770" i="2"/>
  <c r="T770" i="2" s="1"/>
  <c r="J771" i="2"/>
  <c r="T771" i="2" s="1"/>
  <c r="J772" i="2"/>
  <c r="T772" i="2" s="1"/>
  <c r="J773" i="2"/>
  <c r="T773" i="2" s="1"/>
  <c r="J774" i="2"/>
  <c r="T774" i="2" s="1"/>
  <c r="J775" i="2"/>
  <c r="T775" i="2" s="1"/>
  <c r="J776" i="2"/>
  <c r="T776" i="2" s="1"/>
  <c r="J777" i="2"/>
  <c r="T777" i="2" s="1"/>
  <c r="J778" i="2"/>
  <c r="T778" i="2" s="1"/>
  <c r="J779" i="2"/>
  <c r="T779" i="2" s="1"/>
  <c r="J780" i="2"/>
  <c r="T780" i="2" s="1"/>
  <c r="J781" i="2"/>
  <c r="T781" i="2" s="1"/>
  <c r="J782" i="2"/>
  <c r="T782" i="2" s="1"/>
  <c r="J783" i="2"/>
  <c r="T783" i="2" s="1"/>
  <c r="J784" i="2"/>
  <c r="T784" i="2" s="1"/>
  <c r="J785" i="2"/>
  <c r="T785" i="2" s="1"/>
  <c r="J786" i="2"/>
  <c r="T786" i="2" s="1"/>
  <c r="J787" i="2"/>
  <c r="T787" i="2" s="1"/>
  <c r="J788" i="2"/>
  <c r="T788" i="2" s="1"/>
  <c r="J789" i="2"/>
  <c r="T789" i="2" s="1"/>
  <c r="J790" i="2"/>
  <c r="T790" i="2" s="1"/>
  <c r="J791" i="2"/>
  <c r="T791" i="2" s="1"/>
  <c r="J792" i="2"/>
  <c r="T792" i="2" s="1"/>
  <c r="B1" i="41" l="1"/>
  <c r="B2" i="41"/>
  <c r="K52" i="38" l="1"/>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3" i="2"/>
  <c r="N206" i="2"/>
  <c r="N207"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7" i="2"/>
  <c r="N238" i="2"/>
  <c r="N239" i="2"/>
  <c r="N240" i="2"/>
  <c r="N241" i="2"/>
  <c r="N242" i="2"/>
  <c r="N243" i="2"/>
  <c r="N244" i="2"/>
  <c r="N245" i="2"/>
  <c r="N246" i="2"/>
  <c r="N247" i="2"/>
  <c r="N248" i="2"/>
  <c r="N249" i="2"/>
  <c r="N250" i="2"/>
  <c r="N251" i="2"/>
  <c r="N252" i="2"/>
  <c r="N253" i="2"/>
  <c r="N254" i="2"/>
  <c r="N255" i="2"/>
  <c r="N256" i="2"/>
  <c r="N257" i="2"/>
  <c r="N258" i="2"/>
  <c r="N259" i="2"/>
  <c r="N263" i="2"/>
  <c r="N264" i="2"/>
  <c r="N265" i="2"/>
  <c r="N266" i="2"/>
  <c r="N267" i="2"/>
  <c r="N268" i="2"/>
  <c r="N271" i="2"/>
  <c r="N272" i="2"/>
  <c r="N273" i="2"/>
  <c r="N274" i="2"/>
  <c r="N275" i="2"/>
  <c r="N276" i="2"/>
  <c r="N277" i="2"/>
  <c r="N278" i="2"/>
  <c r="N279" i="2"/>
  <c r="N280" i="2"/>
  <c r="N281" i="2"/>
  <c r="N282" i="2"/>
  <c r="N283" i="2"/>
  <c r="N284" i="2"/>
  <c r="N285" i="2"/>
  <c r="N286"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K60" i="38" l="1"/>
  <c r="K59" i="38"/>
  <c r="K58" i="38"/>
  <c r="K57" i="38"/>
  <c r="K56" i="38"/>
  <c r="K55" i="38"/>
  <c r="K54" i="38"/>
  <c r="K53" i="38"/>
  <c r="K51" i="38"/>
  <c r="K50" i="38"/>
  <c r="E26" i="40"/>
  <c r="E27" i="40"/>
  <c r="B4" i="40"/>
  <c r="B5" i="40"/>
  <c r="B6" i="40"/>
  <c r="B7" i="40"/>
  <c r="B2" i="40"/>
  <c r="A3" i="40"/>
  <c r="A4" i="40"/>
  <c r="A5" i="40"/>
  <c r="A6" i="40"/>
  <c r="A7" i="40"/>
  <c r="A2" i="40"/>
  <c r="L27" i="40" l="1"/>
  <c r="K27" i="40"/>
  <c r="J27" i="40"/>
  <c r="F27" i="40"/>
  <c r="I27" i="40" s="1"/>
  <c r="L26" i="40"/>
  <c r="K26" i="40"/>
  <c r="J26" i="40"/>
  <c r="F26" i="40"/>
  <c r="I26" i="40" s="1"/>
  <c r="B3" i="40"/>
  <c r="N26" i="40" l="1"/>
  <c r="Q26" i="40" s="1"/>
  <c r="N27" i="40"/>
  <c r="Q27" i="40" s="1"/>
  <c r="B5" i="5" l="1"/>
  <c r="B6" i="5"/>
  <c r="B7" i="5"/>
  <c r="B8" i="5"/>
  <c r="B3" i="5"/>
  <c r="A4" i="5"/>
  <c r="A5" i="5"/>
  <c r="A6" i="5"/>
  <c r="A7" i="5"/>
  <c r="A8" i="5"/>
  <c r="A3" i="5"/>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P27" i="2"/>
  <c r="P28" i="2"/>
  <c r="P29" i="2"/>
  <c r="P30" i="2"/>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P125" i="2"/>
  <c r="P126" i="2"/>
  <c r="P127" i="2"/>
  <c r="P128" i="2"/>
  <c r="P129" i="2"/>
  <c r="P130" i="2"/>
  <c r="P131" i="2"/>
  <c r="P132" i="2"/>
  <c r="P133" i="2"/>
  <c r="P134" i="2"/>
  <c r="P135" i="2"/>
  <c r="P136" i="2"/>
  <c r="P137" i="2"/>
  <c r="P138" i="2"/>
  <c r="P139" i="2"/>
  <c r="P140" i="2"/>
  <c r="P141" i="2"/>
  <c r="P142" i="2"/>
  <c r="P143" i="2"/>
  <c r="P144" i="2"/>
  <c r="P145" i="2"/>
  <c r="P146" i="2"/>
  <c r="P147" i="2"/>
  <c r="P148" i="2"/>
  <c r="P149" i="2"/>
  <c r="P150" i="2"/>
  <c r="P151" i="2"/>
  <c r="P152" i="2"/>
  <c r="P153" i="2"/>
  <c r="P154" i="2"/>
  <c r="P155" i="2"/>
  <c r="P156" i="2"/>
  <c r="P157" i="2"/>
  <c r="P158" i="2"/>
  <c r="P159" i="2"/>
  <c r="P160" i="2"/>
  <c r="P161" i="2"/>
  <c r="P162" i="2"/>
  <c r="P163" i="2"/>
  <c r="P164" i="2"/>
  <c r="P165" i="2"/>
  <c r="P166" i="2"/>
  <c r="P167" i="2"/>
  <c r="P168" i="2"/>
  <c r="P169" i="2"/>
  <c r="P170" i="2"/>
  <c r="P171" i="2"/>
  <c r="P172" i="2"/>
  <c r="P173" i="2"/>
  <c r="P174" i="2"/>
  <c r="P175" i="2"/>
  <c r="P176" i="2"/>
  <c r="P177" i="2"/>
  <c r="P178" i="2"/>
  <c r="P179" i="2"/>
  <c r="P180" i="2"/>
  <c r="P181" i="2"/>
  <c r="P182" i="2"/>
  <c r="P183" i="2"/>
  <c r="P184" i="2"/>
  <c r="P185" i="2"/>
  <c r="P186" i="2"/>
  <c r="P187" i="2"/>
  <c r="P188" i="2"/>
  <c r="P189" i="2"/>
  <c r="P190" i="2"/>
  <c r="P191" i="2"/>
  <c r="P192" i="2"/>
  <c r="P193" i="2"/>
  <c r="P194" i="2"/>
  <c r="P195" i="2"/>
  <c r="P196" i="2"/>
  <c r="P197" i="2"/>
  <c r="P198" i="2"/>
  <c r="P199" i="2"/>
  <c r="P203" i="2"/>
  <c r="P206" i="2"/>
  <c r="P207" i="2"/>
  <c r="P209" i="2"/>
  <c r="P210" i="2"/>
  <c r="P211" i="2"/>
  <c r="P212" i="2"/>
  <c r="P213" i="2"/>
  <c r="P214" i="2"/>
  <c r="P215" i="2"/>
  <c r="P216" i="2"/>
  <c r="P217" i="2"/>
  <c r="P218" i="2"/>
  <c r="P219" i="2"/>
  <c r="P220" i="2"/>
  <c r="P221" i="2"/>
  <c r="P222" i="2"/>
  <c r="P223" i="2"/>
  <c r="P224" i="2"/>
  <c r="P225" i="2"/>
  <c r="P226" i="2"/>
  <c r="P227" i="2"/>
  <c r="P228" i="2"/>
  <c r="P229" i="2"/>
  <c r="P230" i="2"/>
  <c r="P231" i="2"/>
  <c r="P232" i="2"/>
  <c r="P233" i="2"/>
  <c r="P234" i="2"/>
  <c r="P235" i="2"/>
  <c r="P237" i="2"/>
  <c r="P238" i="2"/>
  <c r="P239" i="2"/>
  <c r="P240" i="2"/>
  <c r="P241" i="2"/>
  <c r="P242" i="2"/>
  <c r="P243" i="2"/>
  <c r="P244" i="2"/>
  <c r="P245" i="2"/>
  <c r="P246" i="2"/>
  <c r="P247" i="2"/>
  <c r="P248" i="2"/>
  <c r="P249" i="2"/>
  <c r="P250" i="2"/>
  <c r="P251" i="2"/>
  <c r="P252" i="2"/>
  <c r="P253" i="2"/>
  <c r="P254" i="2"/>
  <c r="P255" i="2"/>
  <c r="P256" i="2"/>
  <c r="P257" i="2"/>
  <c r="P258" i="2"/>
  <c r="P259" i="2"/>
  <c r="P263" i="2"/>
  <c r="P264" i="2"/>
  <c r="P265" i="2"/>
  <c r="P266" i="2"/>
  <c r="P267" i="2"/>
  <c r="P268" i="2"/>
  <c r="P271" i="2"/>
  <c r="P272" i="2"/>
  <c r="P273" i="2"/>
  <c r="P274" i="2"/>
  <c r="P275" i="2"/>
  <c r="P276" i="2"/>
  <c r="P277" i="2"/>
  <c r="P278" i="2"/>
  <c r="P279" i="2"/>
  <c r="P280" i="2"/>
  <c r="P281" i="2"/>
  <c r="P282" i="2"/>
  <c r="P283" i="2"/>
  <c r="P284" i="2"/>
  <c r="P285" i="2"/>
  <c r="P286" i="2"/>
  <c r="P289" i="2"/>
  <c r="P290" i="2"/>
  <c r="P291" i="2"/>
  <c r="P292" i="2"/>
  <c r="P293" i="2"/>
  <c r="P294" i="2"/>
  <c r="P295" i="2"/>
  <c r="P296" i="2"/>
  <c r="P297" i="2"/>
  <c r="P298" i="2"/>
  <c r="P299" i="2"/>
  <c r="P300" i="2"/>
  <c r="P301" i="2"/>
  <c r="P302" i="2"/>
  <c r="P303" i="2"/>
  <c r="P304" i="2"/>
  <c r="P305" i="2"/>
  <c r="P306" i="2"/>
  <c r="P307" i="2"/>
  <c r="P308" i="2"/>
  <c r="P309" i="2"/>
  <c r="P310" i="2"/>
  <c r="P311" i="2"/>
  <c r="P312" i="2"/>
  <c r="P313" i="2"/>
  <c r="P314" i="2"/>
  <c r="P315" i="2"/>
  <c r="P316" i="2"/>
  <c r="P317" i="2"/>
  <c r="P318" i="2"/>
  <c r="P319" i="2"/>
  <c r="P320" i="2"/>
  <c r="P321" i="2"/>
  <c r="P322" i="2"/>
  <c r="P323" i="2"/>
  <c r="P324" i="2"/>
  <c r="P325" i="2"/>
  <c r="P326" i="2"/>
  <c r="P327" i="2"/>
  <c r="P328" i="2"/>
  <c r="P329" i="2"/>
  <c r="P330" i="2"/>
  <c r="P331" i="2"/>
  <c r="P332" i="2"/>
  <c r="P333" i="2"/>
  <c r="P334" i="2"/>
  <c r="P335" i="2"/>
  <c r="P336" i="2"/>
  <c r="P337" i="2"/>
  <c r="P338" i="2"/>
  <c r="P339" i="2"/>
  <c r="P340" i="2"/>
  <c r="P341" i="2"/>
  <c r="P342" i="2"/>
  <c r="P343" i="2"/>
  <c r="P344" i="2"/>
  <c r="P345" i="2"/>
  <c r="P346" i="2"/>
  <c r="P347" i="2"/>
  <c r="P348" i="2"/>
  <c r="P349" i="2"/>
  <c r="P350" i="2"/>
  <c r="P351" i="2"/>
  <c r="P352" i="2"/>
  <c r="P353" i="2"/>
  <c r="P354" i="2"/>
  <c r="P355" i="2"/>
  <c r="P356" i="2"/>
  <c r="P357" i="2"/>
  <c r="P358" i="2"/>
  <c r="P359" i="2"/>
  <c r="P360" i="2"/>
  <c r="P361" i="2"/>
  <c r="P362" i="2"/>
  <c r="P363" i="2"/>
  <c r="P364" i="2"/>
  <c r="P365" i="2"/>
  <c r="P366" i="2"/>
  <c r="P367" i="2"/>
  <c r="P368" i="2"/>
  <c r="P369" i="2"/>
  <c r="P370" i="2"/>
  <c r="P371" i="2"/>
  <c r="P372" i="2"/>
  <c r="P373" i="2"/>
  <c r="P374" i="2"/>
  <c r="P375" i="2"/>
  <c r="P376" i="2"/>
  <c r="P377" i="2"/>
  <c r="P378" i="2"/>
  <c r="P379" i="2"/>
  <c r="P380" i="2"/>
  <c r="P381" i="2"/>
  <c r="P382" i="2"/>
  <c r="P383" i="2"/>
  <c r="P384" i="2"/>
  <c r="P385" i="2"/>
  <c r="P386" i="2"/>
  <c r="P387" i="2"/>
  <c r="P388" i="2"/>
  <c r="P389" i="2"/>
  <c r="P390" i="2"/>
  <c r="P391" i="2"/>
  <c r="P392" i="2"/>
  <c r="P393" i="2"/>
  <c r="P394" i="2"/>
  <c r="P395" i="2"/>
  <c r="P396" i="2"/>
  <c r="P397" i="2"/>
  <c r="P398" i="2"/>
  <c r="P399" i="2"/>
  <c r="P400" i="2"/>
  <c r="P401" i="2"/>
  <c r="P402" i="2"/>
  <c r="P403" i="2"/>
  <c r="P404" i="2"/>
  <c r="P405" i="2"/>
  <c r="P406" i="2"/>
  <c r="P407" i="2"/>
  <c r="P408" i="2"/>
  <c r="P409" i="2"/>
  <c r="P410" i="2"/>
  <c r="P411" i="2"/>
  <c r="P412" i="2"/>
  <c r="P413" i="2"/>
  <c r="P414" i="2"/>
  <c r="P415" i="2"/>
  <c r="P416" i="2"/>
  <c r="P417" i="2"/>
  <c r="P418" i="2"/>
  <c r="P419" i="2"/>
  <c r="P420" i="2"/>
  <c r="J11" i="2"/>
  <c r="T11" i="2" s="1"/>
  <c r="J12" i="2"/>
  <c r="T12" i="2" s="1"/>
  <c r="J13" i="2"/>
  <c r="T13" i="2" s="1"/>
  <c r="J14" i="2"/>
  <c r="T14" i="2" s="1"/>
  <c r="J15" i="2"/>
  <c r="T15" i="2" s="1"/>
  <c r="J16" i="2"/>
  <c r="T16" i="2" s="1"/>
  <c r="J17" i="2"/>
  <c r="T17" i="2" s="1"/>
  <c r="J18" i="2"/>
  <c r="T18" i="2" s="1"/>
  <c r="J19" i="2"/>
  <c r="T19" i="2" s="1"/>
  <c r="J20" i="2"/>
  <c r="T20" i="2" s="1"/>
  <c r="J21" i="2"/>
  <c r="T21" i="2" s="1"/>
  <c r="J22" i="2"/>
  <c r="T22" i="2" s="1"/>
  <c r="J23" i="2"/>
  <c r="T23" i="2" s="1"/>
  <c r="J24" i="2"/>
  <c r="T24" i="2" s="1"/>
  <c r="J25" i="2"/>
  <c r="T25" i="2" s="1"/>
  <c r="J26" i="2"/>
  <c r="T26" i="2" s="1"/>
  <c r="J10" i="2"/>
  <c r="T10" i="2" s="1"/>
  <c r="B6" i="28"/>
  <c r="B5" i="28"/>
  <c r="B3" i="28"/>
  <c r="A4" i="28"/>
  <c r="A5" i="28"/>
  <c r="A6" i="28"/>
  <c r="A3" i="28"/>
  <c r="B7" i="2"/>
  <c r="B6" i="2"/>
  <c r="B5" i="2"/>
  <c r="B4" i="2"/>
  <c r="B3" i="2"/>
  <c r="C7" i="2"/>
  <c r="C6" i="2"/>
  <c r="C5" i="2"/>
  <c r="C3" i="2"/>
  <c r="K54" i="18"/>
  <c r="K55" i="18"/>
  <c r="K56" i="18"/>
  <c r="K57" i="18"/>
  <c r="K58" i="18"/>
  <c r="K59" i="18"/>
  <c r="K60" i="18"/>
  <c r="K53" i="18"/>
  <c r="K51" i="18"/>
  <c r="K50" i="18"/>
  <c r="J27" i="2"/>
  <c r="T27" i="2" s="1"/>
  <c r="J28" i="2"/>
  <c r="T28" i="2" s="1"/>
  <c r="J29" i="2"/>
  <c r="T29" i="2" s="1"/>
  <c r="J30" i="2"/>
  <c r="T30" i="2" s="1"/>
  <c r="J31" i="2"/>
  <c r="T31" i="2" s="1"/>
  <c r="J32" i="2"/>
  <c r="T32" i="2" s="1"/>
  <c r="J33" i="2"/>
  <c r="T33" i="2" s="1"/>
  <c r="J34" i="2"/>
  <c r="T34" i="2" s="1"/>
  <c r="J35" i="2"/>
  <c r="T35" i="2" s="1"/>
  <c r="J36" i="2"/>
  <c r="T36" i="2" s="1"/>
  <c r="J37" i="2"/>
  <c r="T37" i="2" s="1"/>
  <c r="J38" i="2"/>
  <c r="T38" i="2" s="1"/>
  <c r="J39" i="2"/>
  <c r="T39" i="2" s="1"/>
  <c r="J40" i="2"/>
  <c r="T40" i="2" s="1"/>
  <c r="J41" i="2"/>
  <c r="T41" i="2" s="1"/>
  <c r="J42" i="2"/>
  <c r="T42" i="2" s="1"/>
  <c r="J43" i="2"/>
  <c r="T43" i="2" s="1"/>
  <c r="J44" i="2"/>
  <c r="T44" i="2" s="1"/>
  <c r="J45" i="2"/>
  <c r="T45" i="2" s="1"/>
  <c r="J46" i="2"/>
  <c r="T46" i="2" s="1"/>
  <c r="J47" i="2"/>
  <c r="T47" i="2" s="1"/>
  <c r="J48" i="2"/>
  <c r="T48" i="2" s="1"/>
  <c r="J49" i="2"/>
  <c r="T49" i="2" s="1"/>
  <c r="J50" i="2"/>
  <c r="T50" i="2" s="1"/>
  <c r="J51" i="2"/>
  <c r="T51" i="2" s="1"/>
  <c r="J52" i="2"/>
  <c r="T52" i="2" s="1"/>
  <c r="J53" i="2"/>
  <c r="T53" i="2" s="1"/>
  <c r="J54" i="2"/>
  <c r="T54" i="2" s="1"/>
  <c r="J55" i="2"/>
  <c r="T55" i="2" s="1"/>
  <c r="J56" i="2"/>
  <c r="T56" i="2" s="1"/>
  <c r="J57" i="2"/>
  <c r="T57" i="2" s="1"/>
  <c r="J58" i="2"/>
  <c r="T58" i="2" s="1"/>
  <c r="J59" i="2"/>
  <c r="T59" i="2" s="1"/>
  <c r="J60" i="2"/>
  <c r="T60" i="2" s="1"/>
  <c r="J61" i="2"/>
  <c r="T61" i="2" s="1"/>
  <c r="J62" i="2"/>
  <c r="T62" i="2" s="1"/>
  <c r="J63" i="2"/>
  <c r="T63" i="2" s="1"/>
  <c r="J64" i="2"/>
  <c r="T64" i="2" s="1"/>
  <c r="J65" i="2"/>
  <c r="T65" i="2" s="1"/>
  <c r="J66" i="2"/>
  <c r="T66" i="2" s="1"/>
  <c r="J67" i="2"/>
  <c r="T67" i="2" s="1"/>
  <c r="J68" i="2"/>
  <c r="T68" i="2" s="1"/>
  <c r="J69" i="2"/>
  <c r="T69" i="2" s="1"/>
  <c r="J70" i="2"/>
  <c r="T70" i="2" s="1"/>
  <c r="J71" i="2"/>
  <c r="T71" i="2" s="1"/>
  <c r="J72" i="2"/>
  <c r="T72" i="2" s="1"/>
  <c r="J73" i="2"/>
  <c r="T73" i="2" s="1"/>
  <c r="J74" i="2"/>
  <c r="T74" i="2" s="1"/>
  <c r="J75" i="2"/>
  <c r="T75" i="2" s="1"/>
  <c r="J76" i="2"/>
  <c r="T76" i="2" s="1"/>
  <c r="J77" i="2"/>
  <c r="T77" i="2" s="1"/>
  <c r="J78" i="2"/>
  <c r="T78" i="2" s="1"/>
  <c r="J79" i="2"/>
  <c r="T79" i="2" s="1"/>
  <c r="J80" i="2"/>
  <c r="T80" i="2" s="1"/>
  <c r="J81" i="2"/>
  <c r="T81" i="2" s="1"/>
  <c r="J82" i="2"/>
  <c r="T82" i="2" s="1"/>
  <c r="J83" i="2"/>
  <c r="T83" i="2" s="1"/>
  <c r="J84" i="2"/>
  <c r="T84" i="2" s="1"/>
  <c r="J85" i="2"/>
  <c r="T85" i="2" s="1"/>
  <c r="J86" i="2"/>
  <c r="T86" i="2" s="1"/>
  <c r="J87" i="2"/>
  <c r="T87" i="2" s="1"/>
  <c r="J88" i="2"/>
  <c r="T88" i="2" s="1"/>
  <c r="J89" i="2"/>
  <c r="T89" i="2" s="1"/>
  <c r="J90" i="2"/>
  <c r="T90" i="2" s="1"/>
  <c r="J91" i="2"/>
  <c r="T91" i="2" s="1"/>
  <c r="J92" i="2"/>
  <c r="T92" i="2" s="1"/>
  <c r="J93" i="2"/>
  <c r="T93" i="2" s="1"/>
  <c r="J94" i="2"/>
  <c r="T94" i="2" s="1"/>
  <c r="J95" i="2"/>
  <c r="T95" i="2" s="1"/>
  <c r="J96" i="2"/>
  <c r="T96" i="2" s="1"/>
  <c r="J97" i="2"/>
  <c r="T97" i="2" s="1"/>
  <c r="J98" i="2"/>
  <c r="T98" i="2" s="1"/>
  <c r="J99" i="2"/>
  <c r="T99" i="2" s="1"/>
  <c r="J100" i="2"/>
  <c r="T100" i="2" s="1"/>
  <c r="J101" i="2"/>
  <c r="T101" i="2" s="1"/>
  <c r="J102" i="2"/>
  <c r="T102" i="2" s="1"/>
  <c r="J103" i="2"/>
  <c r="T103" i="2" s="1"/>
  <c r="J104" i="2"/>
  <c r="T104" i="2" s="1"/>
  <c r="J105" i="2"/>
  <c r="T105" i="2" s="1"/>
  <c r="J106" i="2"/>
  <c r="T106" i="2" s="1"/>
  <c r="J107" i="2"/>
  <c r="T107" i="2" s="1"/>
  <c r="J108" i="2"/>
  <c r="T108" i="2" s="1"/>
  <c r="J109" i="2"/>
  <c r="T109" i="2" s="1"/>
  <c r="J110" i="2"/>
  <c r="T110" i="2" s="1"/>
  <c r="J111" i="2"/>
  <c r="T111" i="2" s="1"/>
  <c r="J112" i="2"/>
  <c r="T112" i="2" s="1"/>
  <c r="J113" i="2"/>
  <c r="T113" i="2" s="1"/>
  <c r="J114" i="2"/>
  <c r="T114" i="2" s="1"/>
  <c r="J115" i="2"/>
  <c r="T115" i="2" s="1"/>
  <c r="J116" i="2"/>
  <c r="T116" i="2" s="1"/>
  <c r="J117" i="2"/>
  <c r="T117" i="2" s="1"/>
  <c r="J118" i="2"/>
  <c r="T118" i="2" s="1"/>
  <c r="J119" i="2"/>
  <c r="T119" i="2" s="1"/>
  <c r="J120" i="2"/>
  <c r="T120" i="2" s="1"/>
  <c r="J121" i="2"/>
  <c r="T121" i="2" s="1"/>
  <c r="J122" i="2"/>
  <c r="T122" i="2" s="1"/>
  <c r="J123" i="2"/>
  <c r="T123" i="2" s="1"/>
  <c r="J124" i="2"/>
  <c r="T124" i="2" s="1"/>
  <c r="J125" i="2"/>
  <c r="T125" i="2" s="1"/>
  <c r="J126" i="2"/>
  <c r="T126" i="2" s="1"/>
  <c r="J127" i="2"/>
  <c r="T127" i="2" s="1"/>
  <c r="J128" i="2"/>
  <c r="T128" i="2" s="1"/>
  <c r="J129" i="2"/>
  <c r="T129" i="2" s="1"/>
  <c r="J130" i="2"/>
  <c r="T130" i="2" s="1"/>
  <c r="J131" i="2"/>
  <c r="T131" i="2" s="1"/>
  <c r="J132" i="2"/>
  <c r="T132" i="2" s="1"/>
  <c r="J133" i="2"/>
  <c r="T133" i="2" s="1"/>
  <c r="J134" i="2"/>
  <c r="T134" i="2" s="1"/>
  <c r="J135" i="2"/>
  <c r="T135" i="2" s="1"/>
  <c r="J136" i="2"/>
  <c r="T136" i="2" s="1"/>
  <c r="J137" i="2"/>
  <c r="T137" i="2" s="1"/>
  <c r="J138" i="2"/>
  <c r="T138" i="2" s="1"/>
  <c r="J139" i="2"/>
  <c r="T139" i="2" s="1"/>
  <c r="J140" i="2"/>
  <c r="T140" i="2" s="1"/>
  <c r="J141" i="2"/>
  <c r="T141" i="2" s="1"/>
  <c r="J142" i="2"/>
  <c r="T142" i="2" s="1"/>
  <c r="J143" i="2"/>
  <c r="T143" i="2" s="1"/>
  <c r="J144" i="2"/>
  <c r="T144" i="2" s="1"/>
  <c r="J145" i="2"/>
  <c r="T145" i="2" s="1"/>
  <c r="J146" i="2"/>
  <c r="T146" i="2" s="1"/>
  <c r="J147" i="2"/>
  <c r="T147" i="2" s="1"/>
  <c r="J148" i="2"/>
  <c r="T148" i="2" s="1"/>
  <c r="J149" i="2"/>
  <c r="T149" i="2" s="1"/>
  <c r="J150" i="2"/>
  <c r="T150" i="2" s="1"/>
  <c r="J151" i="2"/>
  <c r="T151" i="2" s="1"/>
  <c r="J152" i="2"/>
  <c r="T152" i="2" s="1"/>
  <c r="J153" i="2"/>
  <c r="T153" i="2" s="1"/>
  <c r="J154" i="2"/>
  <c r="T154" i="2" s="1"/>
  <c r="J155" i="2"/>
  <c r="T155" i="2" s="1"/>
  <c r="J156" i="2"/>
  <c r="T156" i="2" s="1"/>
  <c r="J157" i="2"/>
  <c r="T157" i="2" s="1"/>
  <c r="J158" i="2"/>
  <c r="T158" i="2" s="1"/>
  <c r="J159" i="2"/>
  <c r="T159" i="2" s="1"/>
  <c r="J160" i="2"/>
  <c r="T160" i="2" s="1"/>
  <c r="J161" i="2"/>
  <c r="T161" i="2" s="1"/>
  <c r="J162" i="2"/>
  <c r="T162" i="2" s="1"/>
  <c r="J163" i="2"/>
  <c r="T163" i="2" s="1"/>
  <c r="J164" i="2"/>
  <c r="T164" i="2" s="1"/>
  <c r="J165" i="2"/>
  <c r="T165" i="2" s="1"/>
  <c r="J166" i="2"/>
  <c r="T166" i="2" s="1"/>
  <c r="J167" i="2"/>
  <c r="T167" i="2" s="1"/>
  <c r="J168" i="2"/>
  <c r="T168" i="2" s="1"/>
  <c r="J169" i="2"/>
  <c r="T169" i="2" s="1"/>
  <c r="J170" i="2"/>
  <c r="T170" i="2" s="1"/>
  <c r="J171" i="2"/>
  <c r="T171" i="2" s="1"/>
  <c r="J172" i="2"/>
  <c r="T172" i="2" s="1"/>
  <c r="J173" i="2"/>
  <c r="T173" i="2" s="1"/>
  <c r="J174" i="2"/>
  <c r="T174" i="2" s="1"/>
  <c r="J175" i="2"/>
  <c r="T175" i="2" s="1"/>
  <c r="J176" i="2"/>
  <c r="T176" i="2" s="1"/>
  <c r="J177" i="2"/>
  <c r="T177" i="2" s="1"/>
  <c r="J178" i="2"/>
  <c r="T178" i="2" s="1"/>
  <c r="J179" i="2"/>
  <c r="T179" i="2" s="1"/>
  <c r="J180" i="2"/>
  <c r="T180" i="2" s="1"/>
  <c r="J181" i="2"/>
  <c r="T181" i="2" s="1"/>
  <c r="J182" i="2"/>
  <c r="T182" i="2" s="1"/>
  <c r="J183" i="2"/>
  <c r="T183" i="2" s="1"/>
  <c r="J184" i="2"/>
  <c r="T184" i="2" s="1"/>
  <c r="J185" i="2"/>
  <c r="T185" i="2" s="1"/>
  <c r="J186" i="2"/>
  <c r="T186" i="2" s="1"/>
  <c r="J187" i="2"/>
  <c r="T187" i="2" s="1"/>
  <c r="J188" i="2"/>
  <c r="T188" i="2" s="1"/>
  <c r="J189" i="2"/>
  <c r="T189" i="2" s="1"/>
  <c r="J190" i="2"/>
  <c r="T190" i="2" s="1"/>
  <c r="J191" i="2"/>
  <c r="T191" i="2" s="1"/>
  <c r="J192" i="2"/>
  <c r="T192" i="2" s="1"/>
  <c r="J193" i="2"/>
  <c r="T193" i="2" s="1"/>
  <c r="J194" i="2"/>
  <c r="T194" i="2" s="1"/>
  <c r="J195" i="2"/>
  <c r="T195" i="2" s="1"/>
  <c r="J196" i="2"/>
  <c r="T196" i="2" s="1"/>
  <c r="J197" i="2"/>
  <c r="T197" i="2" s="1"/>
  <c r="J198" i="2"/>
  <c r="T198" i="2" s="1"/>
  <c r="J199" i="2"/>
  <c r="T199" i="2" s="1"/>
  <c r="J200" i="2"/>
  <c r="T200" i="2" s="1"/>
  <c r="J201" i="2"/>
  <c r="T201" i="2" s="1"/>
  <c r="J202" i="2"/>
  <c r="T202" i="2" s="1"/>
  <c r="J203" i="2"/>
  <c r="T203" i="2" s="1"/>
  <c r="J204" i="2"/>
  <c r="T204" i="2" s="1"/>
  <c r="J205" i="2"/>
  <c r="T205" i="2" s="1"/>
  <c r="J206" i="2"/>
  <c r="T206" i="2" s="1"/>
  <c r="J207" i="2"/>
  <c r="T207" i="2" s="1"/>
  <c r="J208" i="2"/>
  <c r="T208" i="2" s="1"/>
  <c r="J209" i="2"/>
  <c r="T209" i="2" s="1"/>
  <c r="J210" i="2"/>
  <c r="T210" i="2" s="1"/>
  <c r="J211" i="2"/>
  <c r="T211" i="2" s="1"/>
  <c r="J212" i="2"/>
  <c r="T212" i="2" s="1"/>
  <c r="J213" i="2"/>
  <c r="T213" i="2" s="1"/>
  <c r="J214" i="2"/>
  <c r="T214" i="2" s="1"/>
  <c r="J215" i="2"/>
  <c r="T215" i="2" s="1"/>
  <c r="J216" i="2"/>
  <c r="T216" i="2" s="1"/>
  <c r="J217" i="2"/>
  <c r="T217" i="2" s="1"/>
  <c r="J218" i="2"/>
  <c r="T218" i="2" s="1"/>
  <c r="J219" i="2"/>
  <c r="T219" i="2" s="1"/>
  <c r="J220" i="2"/>
  <c r="T220" i="2" s="1"/>
  <c r="J221" i="2"/>
  <c r="T221" i="2" s="1"/>
  <c r="J222" i="2"/>
  <c r="T222" i="2" s="1"/>
  <c r="J223" i="2"/>
  <c r="T223" i="2" s="1"/>
  <c r="J224" i="2"/>
  <c r="T224" i="2" s="1"/>
  <c r="J225" i="2"/>
  <c r="T225" i="2" s="1"/>
  <c r="J226" i="2"/>
  <c r="T226" i="2" s="1"/>
  <c r="J227" i="2"/>
  <c r="T227" i="2" s="1"/>
  <c r="J228" i="2"/>
  <c r="T228" i="2" s="1"/>
  <c r="J229" i="2"/>
  <c r="T229" i="2" s="1"/>
  <c r="J230" i="2"/>
  <c r="T230" i="2" s="1"/>
  <c r="J231" i="2"/>
  <c r="T231" i="2" s="1"/>
  <c r="J232" i="2"/>
  <c r="T232" i="2" s="1"/>
  <c r="J233" i="2"/>
  <c r="T233" i="2" s="1"/>
  <c r="J234" i="2"/>
  <c r="T234" i="2" s="1"/>
  <c r="J235" i="2"/>
  <c r="T235" i="2" s="1"/>
  <c r="J236" i="2"/>
  <c r="T236" i="2" s="1"/>
  <c r="J237" i="2"/>
  <c r="T237" i="2" s="1"/>
  <c r="J238" i="2"/>
  <c r="T238" i="2" s="1"/>
  <c r="J239" i="2"/>
  <c r="T239" i="2" s="1"/>
  <c r="J240" i="2"/>
  <c r="T240" i="2" s="1"/>
  <c r="J241" i="2"/>
  <c r="T241" i="2" s="1"/>
  <c r="J242" i="2"/>
  <c r="T242" i="2" s="1"/>
  <c r="J243" i="2"/>
  <c r="T243" i="2" s="1"/>
  <c r="J244" i="2"/>
  <c r="T244" i="2" s="1"/>
  <c r="J245" i="2"/>
  <c r="T245" i="2" s="1"/>
  <c r="J246" i="2"/>
  <c r="T246" i="2" s="1"/>
  <c r="J247" i="2"/>
  <c r="T247" i="2" s="1"/>
  <c r="J248" i="2"/>
  <c r="T248" i="2" s="1"/>
  <c r="J249" i="2"/>
  <c r="T249" i="2" s="1"/>
  <c r="J250" i="2"/>
  <c r="T250" i="2" s="1"/>
  <c r="J251" i="2"/>
  <c r="T251" i="2" s="1"/>
  <c r="J252" i="2"/>
  <c r="T252" i="2" s="1"/>
  <c r="J253" i="2"/>
  <c r="T253" i="2" s="1"/>
  <c r="J254" i="2"/>
  <c r="T254" i="2" s="1"/>
  <c r="J255" i="2"/>
  <c r="T255" i="2" s="1"/>
  <c r="J256" i="2"/>
  <c r="T256" i="2" s="1"/>
  <c r="J257" i="2"/>
  <c r="T257" i="2" s="1"/>
  <c r="J258" i="2"/>
  <c r="T258" i="2" s="1"/>
  <c r="J259" i="2"/>
  <c r="T259" i="2" s="1"/>
  <c r="J260" i="2"/>
  <c r="T260" i="2" s="1"/>
  <c r="J261" i="2"/>
  <c r="T261" i="2" s="1"/>
  <c r="J262" i="2"/>
  <c r="T262" i="2" s="1"/>
  <c r="J263" i="2"/>
  <c r="T263" i="2" s="1"/>
  <c r="J264" i="2"/>
  <c r="T264" i="2" s="1"/>
  <c r="J265" i="2"/>
  <c r="T265" i="2" s="1"/>
  <c r="J266" i="2"/>
  <c r="T266" i="2" s="1"/>
  <c r="J267" i="2"/>
  <c r="T267" i="2" s="1"/>
  <c r="J268" i="2"/>
  <c r="T268" i="2" s="1"/>
  <c r="J269" i="2"/>
  <c r="T269" i="2" s="1"/>
  <c r="J270" i="2"/>
  <c r="T270" i="2" s="1"/>
  <c r="J271" i="2"/>
  <c r="T271" i="2" s="1"/>
  <c r="J272" i="2"/>
  <c r="T272" i="2" s="1"/>
  <c r="J273" i="2"/>
  <c r="T273" i="2" s="1"/>
  <c r="J274" i="2"/>
  <c r="T274" i="2" s="1"/>
  <c r="J275" i="2"/>
  <c r="T275" i="2" s="1"/>
  <c r="J276" i="2"/>
  <c r="T276" i="2" s="1"/>
  <c r="J277" i="2"/>
  <c r="T277" i="2" s="1"/>
  <c r="J278" i="2"/>
  <c r="T278" i="2" s="1"/>
  <c r="J279" i="2"/>
  <c r="T279" i="2" s="1"/>
  <c r="J280" i="2"/>
  <c r="T280" i="2" s="1"/>
  <c r="J281" i="2"/>
  <c r="T281" i="2" s="1"/>
  <c r="J282" i="2"/>
  <c r="T282" i="2" s="1"/>
  <c r="J283" i="2"/>
  <c r="T283" i="2" s="1"/>
  <c r="J284" i="2"/>
  <c r="T284" i="2" s="1"/>
  <c r="J285" i="2"/>
  <c r="T285" i="2" s="1"/>
  <c r="J286" i="2"/>
  <c r="T286" i="2" s="1"/>
  <c r="J287" i="2"/>
  <c r="T287" i="2" s="1"/>
  <c r="J288" i="2"/>
  <c r="T288" i="2" s="1"/>
  <c r="J289" i="2"/>
  <c r="T289" i="2" s="1"/>
  <c r="J290" i="2"/>
  <c r="T290" i="2" s="1"/>
  <c r="J291" i="2"/>
  <c r="T291" i="2" s="1"/>
  <c r="J292" i="2"/>
  <c r="T292" i="2" s="1"/>
  <c r="J293" i="2"/>
  <c r="T293" i="2" s="1"/>
  <c r="J294" i="2"/>
  <c r="T294" i="2" s="1"/>
  <c r="J295" i="2"/>
  <c r="T295" i="2" s="1"/>
  <c r="J296" i="2"/>
  <c r="T296" i="2" s="1"/>
  <c r="J297" i="2"/>
  <c r="T297" i="2" s="1"/>
  <c r="J298" i="2"/>
  <c r="T298" i="2" s="1"/>
  <c r="J299" i="2"/>
  <c r="T299" i="2" s="1"/>
  <c r="J300" i="2"/>
  <c r="T300" i="2" s="1"/>
  <c r="J301" i="2"/>
  <c r="T301" i="2" s="1"/>
  <c r="J302" i="2"/>
  <c r="T302" i="2" s="1"/>
  <c r="J303" i="2"/>
  <c r="T303" i="2" s="1"/>
  <c r="J304" i="2"/>
  <c r="T304" i="2" s="1"/>
  <c r="J305" i="2"/>
  <c r="T305" i="2" s="1"/>
  <c r="J306" i="2"/>
  <c r="T306" i="2" s="1"/>
  <c r="J307" i="2"/>
  <c r="T307" i="2" s="1"/>
  <c r="J308" i="2"/>
  <c r="T308" i="2" s="1"/>
  <c r="J309" i="2"/>
  <c r="T309" i="2" s="1"/>
  <c r="J310" i="2"/>
  <c r="T310" i="2" s="1"/>
  <c r="J311" i="2"/>
  <c r="T311" i="2" s="1"/>
  <c r="J312" i="2"/>
  <c r="T312" i="2" s="1"/>
  <c r="J313" i="2"/>
  <c r="T313" i="2" s="1"/>
  <c r="J314" i="2"/>
  <c r="T314" i="2" s="1"/>
  <c r="J315" i="2"/>
  <c r="T315" i="2" s="1"/>
  <c r="J316" i="2"/>
  <c r="T316" i="2" s="1"/>
  <c r="J317" i="2"/>
  <c r="T317" i="2" s="1"/>
  <c r="J318" i="2"/>
  <c r="T318" i="2" s="1"/>
  <c r="J319" i="2"/>
  <c r="T319" i="2" s="1"/>
  <c r="J320" i="2"/>
  <c r="T320" i="2" s="1"/>
  <c r="J321" i="2"/>
  <c r="T321" i="2" s="1"/>
  <c r="J322" i="2"/>
  <c r="T322" i="2" s="1"/>
  <c r="J323" i="2"/>
  <c r="T323" i="2" s="1"/>
  <c r="J324" i="2"/>
  <c r="T324" i="2" s="1"/>
  <c r="J325" i="2"/>
  <c r="T325" i="2" s="1"/>
  <c r="J326" i="2"/>
  <c r="T326" i="2" s="1"/>
  <c r="J327" i="2"/>
  <c r="T327" i="2" s="1"/>
  <c r="J328" i="2"/>
  <c r="T328" i="2" s="1"/>
  <c r="J329" i="2"/>
  <c r="T329" i="2" s="1"/>
  <c r="J330" i="2"/>
  <c r="T330" i="2" s="1"/>
  <c r="J331" i="2"/>
  <c r="T331" i="2" s="1"/>
  <c r="J332" i="2"/>
  <c r="T332" i="2" s="1"/>
  <c r="J333" i="2"/>
  <c r="T333" i="2" s="1"/>
  <c r="J334" i="2"/>
  <c r="T334" i="2" s="1"/>
  <c r="J335" i="2"/>
  <c r="T335" i="2" s="1"/>
  <c r="J336" i="2"/>
  <c r="T336" i="2" s="1"/>
  <c r="J337" i="2"/>
  <c r="T337" i="2" s="1"/>
  <c r="J338" i="2"/>
  <c r="T338" i="2" s="1"/>
  <c r="J339" i="2"/>
  <c r="T339" i="2" s="1"/>
  <c r="J340" i="2"/>
  <c r="T340" i="2" s="1"/>
  <c r="J341" i="2"/>
  <c r="T341" i="2" s="1"/>
  <c r="J342" i="2"/>
  <c r="T342" i="2" s="1"/>
  <c r="J343" i="2"/>
  <c r="T343" i="2" s="1"/>
  <c r="J344" i="2"/>
  <c r="T344" i="2" s="1"/>
  <c r="J345" i="2"/>
  <c r="T345" i="2" s="1"/>
  <c r="J346" i="2"/>
  <c r="T346" i="2" s="1"/>
  <c r="J347" i="2"/>
  <c r="T347" i="2" s="1"/>
  <c r="J348" i="2"/>
  <c r="T348" i="2" s="1"/>
  <c r="J349" i="2"/>
  <c r="T349" i="2" s="1"/>
  <c r="J350" i="2"/>
  <c r="T350" i="2" s="1"/>
  <c r="J351" i="2"/>
  <c r="T351" i="2" s="1"/>
  <c r="J352" i="2"/>
  <c r="T352" i="2" s="1"/>
  <c r="J353" i="2"/>
  <c r="T353" i="2" s="1"/>
  <c r="J354" i="2"/>
  <c r="T354" i="2" s="1"/>
  <c r="J355" i="2"/>
  <c r="T355" i="2" s="1"/>
  <c r="J356" i="2"/>
  <c r="T356" i="2" s="1"/>
  <c r="J357" i="2"/>
  <c r="T357" i="2" s="1"/>
  <c r="J358" i="2"/>
  <c r="T358" i="2" s="1"/>
  <c r="J359" i="2"/>
  <c r="T359" i="2" s="1"/>
  <c r="J360" i="2"/>
  <c r="T360" i="2" s="1"/>
  <c r="J361" i="2"/>
  <c r="T361" i="2" s="1"/>
  <c r="J362" i="2"/>
  <c r="T362" i="2" s="1"/>
  <c r="J363" i="2"/>
  <c r="T363" i="2" s="1"/>
  <c r="J364" i="2"/>
  <c r="T364" i="2" s="1"/>
  <c r="J365" i="2"/>
  <c r="T365" i="2" s="1"/>
  <c r="J366" i="2"/>
  <c r="T366" i="2" s="1"/>
  <c r="J367" i="2"/>
  <c r="T367" i="2" s="1"/>
  <c r="J368" i="2"/>
  <c r="T368" i="2" s="1"/>
  <c r="J369" i="2"/>
  <c r="T369" i="2" s="1"/>
  <c r="J370" i="2"/>
  <c r="T370" i="2" s="1"/>
  <c r="J371" i="2"/>
  <c r="T371" i="2" s="1"/>
  <c r="J372" i="2"/>
  <c r="T372" i="2" s="1"/>
  <c r="J373" i="2"/>
  <c r="T373" i="2" s="1"/>
  <c r="J374" i="2"/>
  <c r="T374" i="2" s="1"/>
  <c r="J375" i="2"/>
  <c r="T375" i="2" s="1"/>
  <c r="J376" i="2"/>
  <c r="T376" i="2" s="1"/>
  <c r="J377" i="2"/>
  <c r="T377" i="2" s="1"/>
  <c r="J378" i="2"/>
  <c r="T378" i="2" s="1"/>
  <c r="J379" i="2"/>
  <c r="T379" i="2" s="1"/>
  <c r="J380" i="2"/>
  <c r="T380" i="2" s="1"/>
  <c r="J381" i="2"/>
  <c r="T381" i="2" s="1"/>
  <c r="J382" i="2"/>
  <c r="T382" i="2" s="1"/>
  <c r="J383" i="2"/>
  <c r="T383" i="2" s="1"/>
  <c r="J384" i="2"/>
  <c r="T384" i="2" s="1"/>
  <c r="J385" i="2"/>
  <c r="T385" i="2" s="1"/>
  <c r="J386" i="2"/>
  <c r="T386" i="2" s="1"/>
  <c r="J387" i="2"/>
  <c r="T387" i="2" s="1"/>
  <c r="J388" i="2"/>
  <c r="T388" i="2" s="1"/>
  <c r="J389" i="2"/>
  <c r="T389" i="2" s="1"/>
  <c r="J390" i="2"/>
  <c r="T390" i="2" s="1"/>
  <c r="J391" i="2"/>
  <c r="T391" i="2" s="1"/>
  <c r="J392" i="2"/>
  <c r="T392" i="2" s="1"/>
  <c r="J393" i="2"/>
  <c r="T393" i="2" s="1"/>
  <c r="J394" i="2"/>
  <c r="T394" i="2" s="1"/>
  <c r="J395" i="2"/>
  <c r="T395" i="2" s="1"/>
  <c r="J396" i="2"/>
  <c r="T396" i="2" s="1"/>
  <c r="J397" i="2"/>
  <c r="T397" i="2" s="1"/>
  <c r="J398" i="2"/>
  <c r="T398" i="2" s="1"/>
  <c r="J399" i="2"/>
  <c r="T399" i="2" s="1"/>
  <c r="J400" i="2"/>
  <c r="T400" i="2" s="1"/>
  <c r="J401" i="2"/>
  <c r="T401" i="2" s="1"/>
  <c r="J402" i="2"/>
  <c r="T402" i="2" s="1"/>
  <c r="J403" i="2"/>
  <c r="T403" i="2" s="1"/>
  <c r="J404" i="2"/>
  <c r="T404" i="2" s="1"/>
  <c r="J405" i="2"/>
  <c r="T405" i="2" s="1"/>
  <c r="J406" i="2"/>
  <c r="T406" i="2" s="1"/>
  <c r="J407" i="2"/>
  <c r="T407" i="2" s="1"/>
  <c r="J408" i="2"/>
  <c r="T408" i="2" s="1"/>
  <c r="J409" i="2"/>
  <c r="T409" i="2" s="1"/>
  <c r="J410" i="2"/>
  <c r="T410" i="2" s="1"/>
  <c r="J411" i="2"/>
  <c r="T411" i="2" s="1"/>
  <c r="J412" i="2"/>
  <c r="T412" i="2" s="1"/>
  <c r="J413" i="2"/>
  <c r="T413" i="2" s="1"/>
  <c r="J414" i="2"/>
  <c r="T414" i="2" s="1"/>
  <c r="J415" i="2"/>
  <c r="T415" i="2" s="1"/>
  <c r="J416" i="2"/>
  <c r="T416" i="2" s="1"/>
  <c r="J417" i="2"/>
  <c r="T417" i="2" s="1"/>
  <c r="J418" i="2"/>
  <c r="T418" i="2" s="1"/>
  <c r="J419" i="2"/>
  <c r="T419" i="2" s="1"/>
  <c r="J420" i="2"/>
  <c r="T420" i="2" s="1"/>
  <c r="J421" i="2"/>
  <c r="T421" i="2" s="1"/>
  <c r="O1011" i="2" l="1"/>
  <c r="M1011" i="2" s="1"/>
  <c r="O1055" i="2"/>
  <c r="M1055" i="2" s="1"/>
  <c r="O1027" i="2"/>
  <c r="M1027" i="2" s="1"/>
  <c r="O1012" i="2"/>
  <c r="M1012" i="2" s="1"/>
  <c r="O993" i="2"/>
  <c r="M993" i="2" s="1"/>
  <c r="O980" i="2"/>
  <c r="M980" i="2" s="1"/>
  <c r="O1006" i="2"/>
  <c r="M1006" i="2" s="1"/>
  <c r="O1007" i="2"/>
  <c r="M1007" i="2" s="1"/>
  <c r="O1015" i="2"/>
  <c r="M1015" i="2" s="1"/>
  <c r="O1042" i="2"/>
  <c r="O1020" i="2"/>
  <c r="O978" i="2"/>
  <c r="M978" i="2" s="1"/>
  <c r="O1031" i="2"/>
  <c r="M1031" i="2" s="1"/>
  <c r="O985" i="2"/>
  <c r="M985" i="2" s="1"/>
  <c r="O986" i="2"/>
  <c r="M986" i="2" s="1"/>
  <c r="O994" i="2"/>
  <c r="M994" i="2" s="1"/>
  <c r="O972" i="2"/>
  <c r="M972" i="2" s="1"/>
  <c r="O1037" i="2"/>
  <c r="O1056" i="2"/>
  <c r="M1056" i="2" s="1"/>
  <c r="O1028" i="2"/>
  <c r="M1028" i="2" s="1"/>
  <c r="O1013" i="2"/>
  <c r="O1046" i="2"/>
  <c r="M1046" i="2" s="1"/>
  <c r="O1043" i="2"/>
  <c r="M1043" i="2" s="1"/>
  <c r="O981" i="2"/>
  <c r="M981" i="2" s="1"/>
  <c r="O979" i="2"/>
  <c r="M979" i="2" s="1"/>
  <c r="O1014" i="2"/>
  <c r="O995" i="2"/>
  <c r="O1021" i="2"/>
  <c r="M1021" i="2" s="1"/>
  <c r="O1022" i="2"/>
  <c r="M1022" i="2" s="1"/>
  <c r="O1003" i="2"/>
  <c r="O1052" i="2"/>
  <c r="M1052" i="2" s="1"/>
  <c r="O1039" i="2"/>
  <c r="O996" i="2"/>
  <c r="O1053" i="2"/>
  <c r="M1053" i="2" s="1"/>
  <c r="O976" i="2"/>
  <c r="O977" i="2"/>
  <c r="M977" i="2" s="1"/>
  <c r="O1057" i="2"/>
  <c r="M1057" i="2" s="1"/>
  <c r="O1029" i="2"/>
  <c r="M1029" i="2" s="1"/>
  <c r="O1033" i="2"/>
  <c r="M1033" i="2" s="1"/>
  <c r="O999" i="2"/>
  <c r="M999" i="2" s="1"/>
  <c r="O970" i="2"/>
  <c r="M970" i="2" s="1"/>
  <c r="O1050" i="2"/>
  <c r="M1050" i="2" s="1"/>
  <c r="O1002" i="2"/>
  <c r="O1008" i="2"/>
  <c r="M1008" i="2" s="1"/>
  <c r="O1017" i="2"/>
  <c r="O1040" i="2"/>
  <c r="O1026" i="2"/>
  <c r="M1026" i="2" s="1"/>
  <c r="O1032" i="2"/>
  <c r="M1032" i="2" s="1"/>
  <c r="O982" i="2"/>
  <c r="M982" i="2" s="1"/>
  <c r="O984" i="2"/>
  <c r="M984" i="2" s="1"/>
  <c r="O1060" i="2"/>
  <c r="O1038" i="2"/>
  <c r="O1024" i="2"/>
  <c r="M1024" i="2" s="1"/>
  <c r="O975" i="2"/>
  <c r="O992" i="2"/>
  <c r="M992" i="2" s="1"/>
  <c r="O1049" i="2"/>
  <c r="M1049" i="2" s="1"/>
  <c r="O1044" i="2"/>
  <c r="M1044" i="2" s="1"/>
  <c r="O1058" i="2"/>
  <c r="O1030" i="2"/>
  <c r="M1030" i="2" s="1"/>
  <c r="O998" i="2"/>
  <c r="M998" i="2" s="1"/>
  <c r="O983" i="2"/>
  <c r="M983" i="2" s="1"/>
  <c r="O969" i="2"/>
  <c r="M969" i="2" s="1"/>
  <c r="O1004" i="2"/>
  <c r="M1004" i="2" s="1"/>
  <c r="O990" i="2"/>
  <c r="M990" i="2" s="1"/>
  <c r="O991" i="2"/>
  <c r="M991" i="2" s="1"/>
  <c r="O1018" i="2"/>
  <c r="M1018" i="2" s="1"/>
  <c r="O1035" i="2"/>
  <c r="M1035" i="2" s="1"/>
  <c r="O989" i="2"/>
  <c r="M989" i="2" s="1"/>
  <c r="O1054" i="2"/>
  <c r="M1054" i="2" s="1"/>
  <c r="O1034" i="2"/>
  <c r="M1034" i="2" s="1"/>
  <c r="O971" i="2"/>
  <c r="M971" i="2" s="1"/>
  <c r="O1051" i="2"/>
  <c r="M1051" i="2" s="1"/>
  <c r="O1045" i="2"/>
  <c r="M1045" i="2" s="1"/>
  <c r="O1047" i="2"/>
  <c r="M1047" i="2" s="1"/>
  <c r="O1059" i="2"/>
  <c r="O988" i="2"/>
  <c r="M988" i="2" s="1"/>
  <c r="O987" i="2"/>
  <c r="M987" i="2" s="1"/>
  <c r="O1025" i="2"/>
  <c r="M1025" i="2" s="1"/>
  <c r="O1061" i="2"/>
  <c r="M1061" i="2" s="1"/>
  <c r="O974" i="2"/>
  <c r="O1019" i="2"/>
  <c r="M1019" i="2" s="1"/>
  <c r="O1023" i="2"/>
  <c r="M1023" i="2" s="1"/>
  <c r="O1041" i="2"/>
  <c r="O964" i="2"/>
  <c r="D25" i="37"/>
  <c r="E25" i="37"/>
  <c r="B25" i="37"/>
  <c r="G19" i="37"/>
  <c r="G20" i="37"/>
  <c r="G21" i="37"/>
  <c r="G22" i="37"/>
  <c r="G23" i="37"/>
  <c r="G24" i="37"/>
  <c r="O905" i="2"/>
  <c r="M905" i="2" s="1"/>
  <c r="O872" i="2"/>
  <c r="M872" i="2" s="1"/>
  <c r="O435" i="2"/>
  <c r="M435" i="2" s="1"/>
  <c r="O487" i="2"/>
  <c r="M487" i="2" s="1"/>
  <c r="O530" i="2"/>
  <c r="M530" i="2" s="1"/>
  <c r="O574" i="2"/>
  <c r="M574" i="2" s="1"/>
  <c r="O617" i="2"/>
  <c r="M617" i="2" s="1"/>
  <c r="O661" i="2"/>
  <c r="M661" i="2" s="1"/>
  <c r="O702" i="2"/>
  <c r="M702" i="2" s="1"/>
  <c r="O745" i="2"/>
  <c r="M745" i="2" s="1"/>
  <c r="O786" i="2"/>
  <c r="M786" i="2" s="1"/>
  <c r="O827" i="2"/>
  <c r="M827" i="2" s="1"/>
  <c r="O750" i="2"/>
  <c r="M750" i="2" s="1"/>
  <c r="O627" i="2"/>
  <c r="M627" i="2" s="1"/>
  <c r="O836" i="2"/>
  <c r="M836" i="2" s="1"/>
  <c r="O820" i="2"/>
  <c r="M820" i="2" s="1"/>
  <c r="O569" i="2"/>
  <c r="M569" i="2" s="1"/>
  <c r="O700" i="2"/>
  <c r="M700" i="2" s="1"/>
  <c r="O785" i="2"/>
  <c r="M785" i="2" s="1"/>
  <c r="O960" i="2"/>
  <c r="M960" i="2" s="1"/>
  <c r="O940" i="2"/>
  <c r="M940" i="2" s="1"/>
  <c r="O859" i="2"/>
  <c r="M859" i="2" s="1"/>
  <c r="O436" i="2"/>
  <c r="M436" i="2" s="1"/>
  <c r="O488" i="2"/>
  <c r="M488" i="2" s="1"/>
  <c r="O532" i="2"/>
  <c r="M532" i="2" s="1"/>
  <c r="O575" i="2"/>
  <c r="M575" i="2" s="1"/>
  <c r="O618" i="2"/>
  <c r="M618" i="2" s="1"/>
  <c r="O662" i="2"/>
  <c r="M662" i="2" s="1"/>
  <c r="O703" i="2"/>
  <c r="M703" i="2" s="1"/>
  <c r="O746" i="2"/>
  <c r="M746" i="2" s="1"/>
  <c r="O787" i="2"/>
  <c r="M787" i="2" s="1"/>
  <c r="O828" i="2"/>
  <c r="M828" i="2" s="1"/>
  <c r="O791" i="2"/>
  <c r="M791" i="2" s="1"/>
  <c r="O875" i="2"/>
  <c r="M875" i="2" s="1"/>
  <c r="O754" i="2"/>
  <c r="M754" i="2" s="1"/>
  <c r="O737" i="2"/>
  <c r="M737" i="2" s="1"/>
  <c r="O612" i="2"/>
  <c r="M612" i="2" s="1"/>
  <c r="O947" i="2"/>
  <c r="M947" i="2" s="1"/>
  <c r="O919" i="2"/>
  <c r="M919" i="2" s="1"/>
  <c r="O893" i="2"/>
  <c r="M893" i="2" s="1"/>
  <c r="O886" i="2"/>
  <c r="M886" i="2" s="1"/>
  <c r="O437" i="2"/>
  <c r="M437" i="2" s="1"/>
  <c r="O491" i="2"/>
  <c r="M491" i="2" s="1"/>
  <c r="O533" i="2"/>
  <c r="M533" i="2" s="1"/>
  <c r="O576" i="2"/>
  <c r="M576" i="2" s="1"/>
  <c r="O619" i="2"/>
  <c r="M619" i="2" s="1"/>
  <c r="O664" i="2"/>
  <c r="M664" i="2" s="1"/>
  <c r="O704" i="2"/>
  <c r="M704" i="2" s="1"/>
  <c r="O747" i="2"/>
  <c r="M747" i="2" s="1"/>
  <c r="O788" i="2"/>
  <c r="M788" i="2" s="1"/>
  <c r="O829" i="2"/>
  <c r="M829" i="2" s="1"/>
  <c r="O444" i="2"/>
  <c r="M444" i="2" s="1"/>
  <c r="O527" i="2"/>
  <c r="M527" i="2" s="1"/>
  <c r="O906" i="2"/>
  <c r="M906" i="2" s="1"/>
  <c r="O873" i="2"/>
  <c r="M873" i="2" s="1"/>
  <c r="O438" i="2"/>
  <c r="M438" i="2" s="1"/>
  <c r="O492" i="2"/>
  <c r="M492" i="2" s="1"/>
  <c r="O534" i="2"/>
  <c r="M534" i="2" s="1"/>
  <c r="O577" i="2"/>
  <c r="M577" i="2" s="1"/>
  <c r="O620" i="2"/>
  <c r="M620" i="2" s="1"/>
  <c r="O665" i="2"/>
  <c r="M665" i="2" s="1"/>
  <c r="O705" i="2"/>
  <c r="M705" i="2" s="1"/>
  <c r="O748" i="2"/>
  <c r="M748" i="2" s="1"/>
  <c r="O789" i="2"/>
  <c r="M789" i="2" s="1"/>
  <c r="O830" i="2"/>
  <c r="M830" i="2" s="1"/>
  <c r="O832" i="2"/>
  <c r="M832" i="2" s="1"/>
  <c r="O671" i="2"/>
  <c r="M671" i="2" s="1"/>
  <c r="O610" i="2"/>
  <c r="M610" i="2" s="1"/>
  <c r="O739" i="2"/>
  <c r="M739" i="2" s="1"/>
  <c r="O740" i="2"/>
  <c r="M740" i="2" s="1"/>
  <c r="O482" i="2"/>
  <c r="M482" i="2" s="1"/>
  <c r="O961" i="2"/>
  <c r="M961" i="2" s="1"/>
  <c r="O941" i="2"/>
  <c r="M941" i="2" s="1"/>
  <c r="O860" i="2"/>
  <c r="M860" i="2" s="1"/>
  <c r="O439" i="2"/>
  <c r="M439" i="2" s="1"/>
  <c r="O493" i="2"/>
  <c r="M493" i="2" s="1"/>
  <c r="O535" i="2"/>
  <c r="M535" i="2" s="1"/>
  <c r="O578" i="2"/>
  <c r="M578" i="2" s="1"/>
  <c r="O621" i="2"/>
  <c r="M621" i="2" s="1"/>
  <c r="O666" i="2"/>
  <c r="M666" i="2" s="1"/>
  <c r="O706" i="2"/>
  <c r="M706" i="2" s="1"/>
  <c r="O749" i="2"/>
  <c r="M749" i="2" s="1"/>
  <c r="O790" i="2"/>
  <c r="M790" i="2" s="1"/>
  <c r="O831" i="2"/>
  <c r="M831" i="2" s="1"/>
  <c r="O667" i="2"/>
  <c r="M667" i="2" s="1"/>
  <c r="O908" i="2"/>
  <c r="M908" i="2" s="1"/>
  <c r="O585" i="2"/>
  <c r="M585" i="2" s="1"/>
  <c r="O695" i="2"/>
  <c r="M695" i="2" s="1"/>
  <c r="O475" i="2"/>
  <c r="M475" i="2" s="1"/>
  <c r="O481" i="2"/>
  <c r="M481" i="2" s="1"/>
  <c r="O948" i="2"/>
  <c r="M948" i="2" s="1"/>
  <c r="O920" i="2"/>
  <c r="M920" i="2" s="1"/>
  <c r="O894" i="2"/>
  <c r="M894" i="2" s="1"/>
  <c r="O887" i="2"/>
  <c r="M887" i="2" s="1"/>
  <c r="O440" i="2"/>
  <c r="M440" i="2" s="1"/>
  <c r="O494" i="2"/>
  <c r="M494" i="2" s="1"/>
  <c r="O536" i="2"/>
  <c r="M536" i="2" s="1"/>
  <c r="O580" i="2"/>
  <c r="M580" i="2" s="1"/>
  <c r="O622" i="2"/>
  <c r="M622" i="2" s="1"/>
  <c r="O707" i="2"/>
  <c r="M707" i="2" s="1"/>
  <c r="O779" i="2"/>
  <c r="M779" i="2" s="1"/>
  <c r="O429" i="2"/>
  <c r="M429" i="2" s="1"/>
  <c r="O783" i="2"/>
  <c r="M783" i="2" s="1"/>
  <c r="O907" i="2"/>
  <c r="M907" i="2" s="1"/>
  <c r="O874" i="2"/>
  <c r="M874" i="2" s="1"/>
  <c r="O441" i="2"/>
  <c r="M441" i="2" s="1"/>
  <c r="O495" i="2"/>
  <c r="M495" i="2" s="1"/>
  <c r="O537" i="2"/>
  <c r="M537" i="2" s="1"/>
  <c r="O581" i="2"/>
  <c r="M581" i="2" s="1"/>
  <c r="O623" i="2"/>
  <c r="M623" i="2" s="1"/>
  <c r="O668" i="2"/>
  <c r="M668" i="2" s="1"/>
  <c r="O708" i="2"/>
  <c r="M708" i="2" s="1"/>
  <c r="O751" i="2"/>
  <c r="M751" i="2" s="1"/>
  <c r="O792" i="2"/>
  <c r="M792" i="2" s="1"/>
  <c r="O833" i="2"/>
  <c r="M833" i="2" s="1"/>
  <c r="O711" i="2"/>
  <c r="M711" i="2" s="1"/>
  <c r="O478" i="2"/>
  <c r="M478" i="2" s="1"/>
  <c r="O939" i="2"/>
  <c r="M939" i="2" s="1"/>
  <c r="O962" i="2"/>
  <c r="M962" i="2" s="1"/>
  <c r="O942" i="2"/>
  <c r="M942" i="2" s="1"/>
  <c r="O861" i="2"/>
  <c r="M861" i="2" s="1"/>
  <c r="O442" i="2"/>
  <c r="M442" i="2" s="1"/>
  <c r="O496" i="2"/>
  <c r="M496" i="2" s="1"/>
  <c r="O538" i="2"/>
  <c r="M538" i="2" s="1"/>
  <c r="O582" i="2"/>
  <c r="M582" i="2" s="1"/>
  <c r="O624" i="2"/>
  <c r="M624" i="2" s="1"/>
  <c r="O669" i="2"/>
  <c r="M669" i="2" s="1"/>
  <c r="O709" i="2"/>
  <c r="M709" i="2" s="1"/>
  <c r="O752" i="2"/>
  <c r="M752" i="2" s="1"/>
  <c r="O793" i="2"/>
  <c r="M793" i="2" s="1"/>
  <c r="O834" i="2"/>
  <c r="M834" i="2" s="1"/>
  <c r="O583" i="2"/>
  <c r="M583" i="2" s="1"/>
  <c r="O753" i="2"/>
  <c r="M753" i="2" s="1"/>
  <c r="O835" i="2"/>
  <c r="M835" i="2" s="1"/>
  <c r="O540" i="2"/>
  <c r="M540" i="2" s="1"/>
  <c r="O572" i="2"/>
  <c r="M572" i="2" s="1"/>
  <c r="O949" i="2"/>
  <c r="M949" i="2" s="1"/>
  <c r="O921" i="2"/>
  <c r="M921" i="2" s="1"/>
  <c r="O895" i="2"/>
  <c r="M895" i="2" s="1"/>
  <c r="O848" i="2"/>
  <c r="M848" i="2" s="1"/>
  <c r="O888" i="2"/>
  <c r="M888" i="2" s="1"/>
  <c r="O443" i="2"/>
  <c r="M443" i="2" s="1"/>
  <c r="O497" i="2"/>
  <c r="M497" i="2" s="1"/>
  <c r="O539" i="2"/>
  <c r="M539" i="2" s="1"/>
  <c r="O626" i="2"/>
  <c r="M626" i="2" s="1"/>
  <c r="O670" i="2"/>
  <c r="M670" i="2" s="1"/>
  <c r="O710" i="2"/>
  <c r="M710" i="2" s="1"/>
  <c r="O794" i="2"/>
  <c r="M794" i="2" s="1"/>
  <c r="O498" i="2"/>
  <c r="M498" i="2" s="1"/>
  <c r="O795" i="2"/>
  <c r="M795" i="2" s="1"/>
  <c r="O654" i="2"/>
  <c r="M654" i="2" s="1"/>
  <c r="O568" i="2"/>
  <c r="M568" i="2" s="1"/>
  <c r="O963" i="2"/>
  <c r="M963" i="2" s="1"/>
  <c r="O943" i="2"/>
  <c r="M943" i="2" s="1"/>
  <c r="O862" i="2"/>
  <c r="M862" i="2" s="1"/>
  <c r="O445" i="2"/>
  <c r="M445" i="2" s="1"/>
  <c r="O499" i="2"/>
  <c r="M499" i="2" s="1"/>
  <c r="O541" i="2"/>
  <c r="M541" i="2" s="1"/>
  <c r="O586" i="2"/>
  <c r="M586" i="2" s="1"/>
  <c r="O628" i="2"/>
  <c r="M628" i="2" s="1"/>
  <c r="O672" i="2"/>
  <c r="M672" i="2" s="1"/>
  <c r="O712" i="2"/>
  <c r="M712" i="2" s="1"/>
  <c r="O755" i="2"/>
  <c r="M755" i="2" s="1"/>
  <c r="O796" i="2"/>
  <c r="M796" i="2" s="1"/>
  <c r="O837" i="2"/>
  <c r="M837" i="2" s="1"/>
  <c r="O797" i="2"/>
  <c r="M797" i="2" s="1"/>
  <c r="O696" i="2"/>
  <c r="M696" i="2" s="1"/>
  <c r="O781" i="2"/>
  <c r="M781" i="2" s="1"/>
  <c r="O433" i="2"/>
  <c r="M433" i="2" s="1"/>
  <c r="O950" i="2"/>
  <c r="M950" i="2" s="1"/>
  <c r="O922" i="2"/>
  <c r="M922" i="2" s="1"/>
  <c r="O849" i="2"/>
  <c r="M849" i="2" s="1"/>
  <c r="O400" i="2"/>
  <c r="M400" i="2" s="1"/>
  <c r="O446" i="2"/>
  <c r="M446" i="2" s="1"/>
  <c r="O500" i="2"/>
  <c r="M500" i="2" s="1"/>
  <c r="O543" i="2"/>
  <c r="M543" i="2" s="1"/>
  <c r="O587" i="2"/>
  <c r="M587" i="2" s="1"/>
  <c r="O630" i="2"/>
  <c r="M630" i="2" s="1"/>
  <c r="O673" i="2"/>
  <c r="M673" i="2" s="1"/>
  <c r="O713" i="2"/>
  <c r="M713" i="2" s="1"/>
  <c r="O756" i="2"/>
  <c r="M756" i="2" s="1"/>
  <c r="O838" i="2"/>
  <c r="M838" i="2" s="1"/>
  <c r="O824" i="2"/>
  <c r="M824" i="2" s="1"/>
  <c r="O909" i="2"/>
  <c r="M909" i="2" s="1"/>
  <c r="O896" i="2"/>
  <c r="M896" i="2" s="1"/>
  <c r="O876" i="2"/>
  <c r="M876" i="2" s="1"/>
  <c r="O401" i="2"/>
  <c r="M401" i="2" s="1"/>
  <c r="O447" i="2"/>
  <c r="M447" i="2" s="1"/>
  <c r="O501" i="2"/>
  <c r="M501" i="2" s="1"/>
  <c r="O544" i="2"/>
  <c r="M544" i="2" s="1"/>
  <c r="O588" i="2"/>
  <c r="M588" i="2" s="1"/>
  <c r="O631" i="2"/>
  <c r="M631" i="2" s="1"/>
  <c r="O674" i="2"/>
  <c r="M674" i="2" s="1"/>
  <c r="O714" i="2"/>
  <c r="M714" i="2" s="1"/>
  <c r="O757" i="2"/>
  <c r="M757" i="2" s="1"/>
  <c r="O798" i="2"/>
  <c r="M798" i="2" s="1"/>
  <c r="O839" i="2"/>
  <c r="M839" i="2" s="1"/>
  <c r="O660" i="2"/>
  <c r="M660" i="2" s="1"/>
  <c r="O944" i="2"/>
  <c r="M944" i="2" s="1"/>
  <c r="O863" i="2"/>
  <c r="M863" i="2" s="1"/>
  <c r="O402" i="2"/>
  <c r="M402" i="2" s="1"/>
  <c r="O448" i="2"/>
  <c r="M448" i="2" s="1"/>
  <c r="O502" i="2"/>
  <c r="M502" i="2" s="1"/>
  <c r="O545" i="2"/>
  <c r="M545" i="2" s="1"/>
  <c r="O589" i="2"/>
  <c r="M589" i="2" s="1"/>
  <c r="O632" i="2"/>
  <c r="M632" i="2" s="1"/>
  <c r="O675" i="2"/>
  <c r="M675" i="2" s="1"/>
  <c r="O715" i="2"/>
  <c r="M715" i="2" s="1"/>
  <c r="O758" i="2"/>
  <c r="M758" i="2" s="1"/>
  <c r="O799" i="2"/>
  <c r="M799" i="2" s="1"/>
  <c r="O840" i="2"/>
  <c r="M840" i="2" s="1"/>
  <c r="O918" i="2"/>
  <c r="M918" i="2" s="1"/>
  <c r="O951" i="2"/>
  <c r="M951" i="2" s="1"/>
  <c r="O923" i="2"/>
  <c r="M923" i="2" s="1"/>
  <c r="O850" i="2"/>
  <c r="M850" i="2" s="1"/>
  <c r="O403" i="2"/>
  <c r="M403" i="2" s="1"/>
  <c r="O450" i="2"/>
  <c r="M450" i="2" s="1"/>
  <c r="O503" i="2"/>
  <c r="M503" i="2" s="1"/>
  <c r="O546" i="2"/>
  <c r="M546" i="2" s="1"/>
  <c r="O590" i="2"/>
  <c r="M590" i="2" s="1"/>
  <c r="O633" i="2"/>
  <c r="M633" i="2" s="1"/>
  <c r="O676" i="2"/>
  <c r="M676" i="2" s="1"/>
  <c r="O716" i="2"/>
  <c r="M716" i="2" s="1"/>
  <c r="O759" i="2"/>
  <c r="M759" i="2" s="1"/>
  <c r="O800" i="2"/>
  <c r="M800" i="2" s="1"/>
  <c r="O841" i="2"/>
  <c r="M841" i="2" s="1"/>
  <c r="O842" i="2"/>
  <c r="M842" i="2" s="1"/>
  <c r="O430" i="2"/>
  <c r="M430" i="2" s="1"/>
  <c r="O910" i="2"/>
  <c r="M910" i="2" s="1"/>
  <c r="O897" i="2"/>
  <c r="M897" i="2" s="1"/>
  <c r="O877" i="2"/>
  <c r="M877" i="2" s="1"/>
  <c r="O406" i="2"/>
  <c r="M406" i="2" s="1"/>
  <c r="O451" i="2"/>
  <c r="M451" i="2" s="1"/>
  <c r="O504" i="2"/>
  <c r="M504" i="2" s="1"/>
  <c r="O547" i="2"/>
  <c r="M547" i="2" s="1"/>
  <c r="O591" i="2"/>
  <c r="M591" i="2" s="1"/>
  <c r="O634" i="2"/>
  <c r="M634" i="2" s="1"/>
  <c r="O677" i="2"/>
  <c r="M677" i="2" s="1"/>
  <c r="O717" i="2"/>
  <c r="M717" i="2" s="1"/>
  <c r="O760" i="2"/>
  <c r="M760" i="2" s="1"/>
  <c r="O801" i="2"/>
  <c r="M801" i="2" s="1"/>
  <c r="O821" i="2"/>
  <c r="M821" i="2" s="1"/>
  <c r="O614" i="2"/>
  <c r="M614" i="2" s="1"/>
  <c r="O945" i="2"/>
  <c r="M945" i="2" s="1"/>
  <c r="O864" i="2"/>
  <c r="M864" i="2" s="1"/>
  <c r="O407" i="2"/>
  <c r="M407" i="2" s="1"/>
  <c r="O452" i="2"/>
  <c r="M452" i="2" s="1"/>
  <c r="O505" i="2"/>
  <c r="M505" i="2" s="1"/>
  <c r="O548" i="2"/>
  <c r="M548" i="2" s="1"/>
  <c r="O592" i="2"/>
  <c r="M592" i="2" s="1"/>
  <c r="O635" i="2"/>
  <c r="M635" i="2" s="1"/>
  <c r="O678" i="2"/>
  <c r="M678" i="2" s="1"/>
  <c r="O720" i="2"/>
  <c r="M720" i="2" s="1"/>
  <c r="O761" i="2"/>
  <c r="M761" i="2" s="1"/>
  <c r="O802" i="2"/>
  <c r="M802" i="2" s="1"/>
  <c r="O843" i="2"/>
  <c r="M843" i="2" s="1"/>
  <c r="O903" i="2"/>
  <c r="M903" i="2" s="1"/>
  <c r="O523" i="2"/>
  <c r="M523" i="2" s="1"/>
  <c r="O958" i="2"/>
  <c r="M958" i="2" s="1"/>
  <c r="O524" i="2"/>
  <c r="M524" i="2" s="1"/>
  <c r="O822" i="2"/>
  <c r="M822" i="2" s="1"/>
  <c r="O526" i="2"/>
  <c r="M526" i="2" s="1"/>
  <c r="O931" i="2"/>
  <c r="M931" i="2" s="1"/>
  <c r="O946" i="2"/>
  <c r="M946" i="2" s="1"/>
  <c r="O529" i="2"/>
  <c r="M529" i="2" s="1"/>
  <c r="O952" i="2"/>
  <c r="M952" i="2" s="1"/>
  <c r="O932" i="2"/>
  <c r="M932" i="2" s="1"/>
  <c r="O924" i="2"/>
  <c r="M924" i="2" s="1"/>
  <c r="O851" i="2"/>
  <c r="M851" i="2" s="1"/>
  <c r="O408" i="2"/>
  <c r="M408" i="2" s="1"/>
  <c r="O453" i="2"/>
  <c r="M453" i="2" s="1"/>
  <c r="O506" i="2"/>
  <c r="M506" i="2" s="1"/>
  <c r="O549" i="2"/>
  <c r="M549" i="2" s="1"/>
  <c r="O593" i="2"/>
  <c r="M593" i="2" s="1"/>
  <c r="O636" i="2"/>
  <c r="M636" i="2" s="1"/>
  <c r="O679" i="2"/>
  <c r="M679" i="2" s="1"/>
  <c r="O721" i="2"/>
  <c r="M721" i="2" s="1"/>
  <c r="O762" i="2"/>
  <c r="M762" i="2" s="1"/>
  <c r="O804" i="2"/>
  <c r="M804" i="2" s="1"/>
  <c r="O844" i="2"/>
  <c r="M844" i="2" s="1"/>
  <c r="O911" i="2"/>
  <c r="M911" i="2" s="1"/>
  <c r="O898" i="2"/>
  <c r="M898" i="2" s="1"/>
  <c r="O878" i="2"/>
  <c r="M878" i="2" s="1"/>
  <c r="O409" i="2"/>
  <c r="M409" i="2" s="1"/>
  <c r="O454" i="2"/>
  <c r="M454" i="2" s="1"/>
  <c r="O507" i="2"/>
  <c r="M507" i="2" s="1"/>
  <c r="O550" i="2"/>
  <c r="M550" i="2" s="1"/>
  <c r="O594" i="2"/>
  <c r="M594" i="2" s="1"/>
  <c r="O637" i="2"/>
  <c r="M637" i="2" s="1"/>
  <c r="O680" i="2"/>
  <c r="M680" i="2" s="1"/>
  <c r="O722" i="2"/>
  <c r="M722" i="2" s="1"/>
  <c r="O763" i="2"/>
  <c r="M763" i="2" s="1"/>
  <c r="O805" i="2"/>
  <c r="M805" i="2" s="1"/>
  <c r="O845" i="2"/>
  <c r="M845" i="2" s="1"/>
  <c r="O744" i="2"/>
  <c r="M744" i="2" s="1"/>
  <c r="O865" i="2"/>
  <c r="M865" i="2" s="1"/>
  <c r="O411" i="2"/>
  <c r="M411" i="2" s="1"/>
  <c r="O455" i="2"/>
  <c r="M455" i="2" s="1"/>
  <c r="O508" i="2"/>
  <c r="M508" i="2" s="1"/>
  <c r="O551" i="2"/>
  <c r="M551" i="2" s="1"/>
  <c r="O595" i="2"/>
  <c r="M595" i="2" s="1"/>
  <c r="O638" i="2"/>
  <c r="M638" i="2" s="1"/>
  <c r="O681" i="2"/>
  <c r="M681" i="2" s="1"/>
  <c r="O723" i="2"/>
  <c r="M723" i="2" s="1"/>
  <c r="O764" i="2"/>
  <c r="M764" i="2" s="1"/>
  <c r="O806" i="2"/>
  <c r="M806" i="2" s="1"/>
  <c r="O846" i="2"/>
  <c r="M846" i="2" s="1"/>
  <c r="O890" i="2"/>
  <c r="M890" i="2" s="1"/>
  <c r="O930" i="2"/>
  <c r="M930" i="2" s="1"/>
  <c r="O953" i="2"/>
  <c r="M953" i="2" s="1"/>
  <c r="O933" i="2"/>
  <c r="M933" i="2" s="1"/>
  <c r="O925" i="2"/>
  <c r="M925" i="2" s="1"/>
  <c r="O852" i="2"/>
  <c r="M852" i="2" s="1"/>
  <c r="O412" i="2"/>
  <c r="M412" i="2" s="1"/>
  <c r="O457" i="2"/>
  <c r="M457" i="2" s="1"/>
  <c r="O509" i="2"/>
  <c r="M509" i="2" s="1"/>
  <c r="O552" i="2"/>
  <c r="M552" i="2" s="1"/>
  <c r="O596" i="2"/>
  <c r="M596" i="2" s="1"/>
  <c r="O639" i="2"/>
  <c r="M639" i="2" s="1"/>
  <c r="O682" i="2"/>
  <c r="M682" i="2" s="1"/>
  <c r="O724" i="2"/>
  <c r="M724" i="2" s="1"/>
  <c r="O765" i="2"/>
  <c r="M765" i="2" s="1"/>
  <c r="O807" i="2"/>
  <c r="M807" i="2" s="1"/>
  <c r="O847" i="2"/>
  <c r="M847" i="2" s="1"/>
  <c r="O883" i="2"/>
  <c r="M883" i="2" s="1"/>
  <c r="O611" i="2"/>
  <c r="M611" i="2" s="1"/>
  <c r="O615" i="2"/>
  <c r="M615" i="2" s="1"/>
  <c r="O912" i="2"/>
  <c r="M912" i="2" s="1"/>
  <c r="O899" i="2"/>
  <c r="M899" i="2" s="1"/>
  <c r="O879" i="2"/>
  <c r="M879" i="2" s="1"/>
  <c r="O413" i="2"/>
  <c r="M413" i="2" s="1"/>
  <c r="O458" i="2"/>
  <c r="M458" i="2" s="1"/>
  <c r="O510" i="2"/>
  <c r="M510" i="2" s="1"/>
  <c r="O553" i="2"/>
  <c r="M553" i="2" s="1"/>
  <c r="O598" i="2"/>
  <c r="M598" i="2" s="1"/>
  <c r="O640" i="2"/>
  <c r="M640" i="2" s="1"/>
  <c r="O683" i="2"/>
  <c r="M683" i="2" s="1"/>
  <c r="O725" i="2"/>
  <c r="M725" i="2" s="1"/>
  <c r="O766" i="2"/>
  <c r="M766" i="2" s="1"/>
  <c r="O808" i="2"/>
  <c r="M808" i="2" s="1"/>
  <c r="O522" i="2"/>
  <c r="M522" i="2" s="1"/>
  <c r="O870" i="2"/>
  <c r="M870" i="2" s="1"/>
  <c r="O742" i="2"/>
  <c r="M742" i="2" s="1"/>
  <c r="O866" i="2"/>
  <c r="M866" i="2" s="1"/>
  <c r="O415" i="2"/>
  <c r="M415" i="2" s="1"/>
  <c r="O460" i="2"/>
  <c r="M460" i="2" s="1"/>
  <c r="O511" i="2"/>
  <c r="M511" i="2" s="1"/>
  <c r="O554" i="2"/>
  <c r="M554" i="2" s="1"/>
  <c r="O599" i="2"/>
  <c r="M599" i="2" s="1"/>
  <c r="O641" i="2"/>
  <c r="M641" i="2" s="1"/>
  <c r="O684" i="2"/>
  <c r="M684" i="2" s="1"/>
  <c r="O726" i="2"/>
  <c r="M726" i="2" s="1"/>
  <c r="O767" i="2"/>
  <c r="M767" i="2" s="1"/>
  <c r="O809" i="2"/>
  <c r="M809" i="2" s="1"/>
  <c r="O655" i="2"/>
  <c r="M655" i="2" s="1"/>
  <c r="O659" i="2"/>
  <c r="M659" i="2" s="1"/>
  <c r="O954" i="2"/>
  <c r="M954" i="2" s="1"/>
  <c r="O934" i="2"/>
  <c r="M934" i="2" s="1"/>
  <c r="O926" i="2"/>
  <c r="M926" i="2" s="1"/>
  <c r="O853" i="2"/>
  <c r="M853" i="2" s="1"/>
  <c r="O416" i="2"/>
  <c r="M416" i="2" s="1"/>
  <c r="O461" i="2"/>
  <c r="M461" i="2" s="1"/>
  <c r="O512" i="2"/>
  <c r="M512" i="2" s="1"/>
  <c r="O555" i="2"/>
  <c r="M555" i="2" s="1"/>
  <c r="O600" i="2"/>
  <c r="M600" i="2" s="1"/>
  <c r="O642" i="2"/>
  <c r="M642" i="2" s="1"/>
  <c r="O685" i="2"/>
  <c r="M685" i="2" s="1"/>
  <c r="O727" i="2"/>
  <c r="M727" i="2" s="1"/>
  <c r="O768" i="2"/>
  <c r="M768" i="2" s="1"/>
  <c r="O810" i="2"/>
  <c r="M810" i="2" s="1"/>
  <c r="O857" i="2"/>
  <c r="M857" i="2" s="1"/>
  <c r="O913" i="2"/>
  <c r="M913" i="2" s="1"/>
  <c r="O900" i="2"/>
  <c r="M900" i="2" s="1"/>
  <c r="O880" i="2"/>
  <c r="M880" i="2" s="1"/>
  <c r="O417" i="2"/>
  <c r="M417" i="2" s="1"/>
  <c r="O462" i="2"/>
  <c r="M462" i="2" s="1"/>
  <c r="O513" i="2"/>
  <c r="M513" i="2" s="1"/>
  <c r="O556" i="2"/>
  <c r="M556" i="2" s="1"/>
  <c r="O601" i="2"/>
  <c r="M601" i="2" s="1"/>
  <c r="O643" i="2"/>
  <c r="M643" i="2" s="1"/>
  <c r="O686" i="2"/>
  <c r="M686" i="2" s="1"/>
  <c r="O728" i="2"/>
  <c r="M728" i="2" s="1"/>
  <c r="O769" i="2"/>
  <c r="M769" i="2" s="1"/>
  <c r="O811" i="2"/>
  <c r="M811" i="2" s="1"/>
  <c r="O916" i="2"/>
  <c r="M916" i="2" s="1"/>
  <c r="O938" i="2"/>
  <c r="M938" i="2" s="1"/>
  <c r="O959" i="2"/>
  <c r="M959" i="2" s="1"/>
  <c r="O867" i="2"/>
  <c r="M867" i="2" s="1"/>
  <c r="O418" i="2"/>
  <c r="M418" i="2" s="1"/>
  <c r="O463" i="2"/>
  <c r="M463" i="2" s="1"/>
  <c r="O514" i="2"/>
  <c r="M514" i="2" s="1"/>
  <c r="O557" i="2"/>
  <c r="M557" i="2" s="1"/>
  <c r="O602" i="2"/>
  <c r="M602" i="2" s="1"/>
  <c r="O644" i="2"/>
  <c r="M644" i="2" s="1"/>
  <c r="O687" i="2"/>
  <c r="M687" i="2" s="1"/>
  <c r="O729" i="2"/>
  <c r="M729" i="2" s="1"/>
  <c r="O770" i="2"/>
  <c r="M770" i="2" s="1"/>
  <c r="O812" i="2"/>
  <c r="M812" i="2" s="1"/>
  <c r="O472" i="2"/>
  <c r="M472" i="2" s="1"/>
  <c r="O955" i="2"/>
  <c r="M955" i="2" s="1"/>
  <c r="O935" i="2"/>
  <c r="M935" i="2" s="1"/>
  <c r="O927" i="2"/>
  <c r="M927" i="2" s="1"/>
  <c r="O854" i="2"/>
  <c r="M854" i="2" s="1"/>
  <c r="O419" i="2"/>
  <c r="M419" i="2" s="1"/>
  <c r="O465" i="2"/>
  <c r="M465" i="2" s="1"/>
  <c r="O515" i="2"/>
  <c r="M515" i="2" s="1"/>
  <c r="O558" i="2"/>
  <c r="M558" i="2" s="1"/>
  <c r="O603" i="2"/>
  <c r="M603" i="2" s="1"/>
  <c r="O645" i="2"/>
  <c r="M645" i="2" s="1"/>
  <c r="O688" i="2"/>
  <c r="M688" i="2" s="1"/>
  <c r="O730" i="2"/>
  <c r="M730" i="2" s="1"/>
  <c r="O772" i="2"/>
  <c r="M772" i="2" s="1"/>
  <c r="O813" i="2"/>
  <c r="M813" i="2" s="1"/>
  <c r="O427" i="2"/>
  <c r="M427" i="2" s="1"/>
  <c r="O780" i="2"/>
  <c r="M780" i="2" s="1"/>
  <c r="O656" i="2"/>
  <c r="M656" i="2" s="1"/>
  <c r="O616" i="2"/>
  <c r="M616" i="2" s="1"/>
  <c r="O914" i="2"/>
  <c r="M914" i="2" s="1"/>
  <c r="O901" i="2"/>
  <c r="M901" i="2" s="1"/>
  <c r="O881" i="2"/>
  <c r="M881" i="2" s="1"/>
  <c r="O420" i="2"/>
  <c r="M420" i="2" s="1"/>
  <c r="O466" i="2"/>
  <c r="M466" i="2" s="1"/>
  <c r="O516" i="2"/>
  <c r="M516" i="2" s="1"/>
  <c r="O559" i="2"/>
  <c r="M559" i="2" s="1"/>
  <c r="O604" i="2"/>
  <c r="M604" i="2" s="1"/>
  <c r="O646" i="2"/>
  <c r="M646" i="2" s="1"/>
  <c r="O689" i="2"/>
  <c r="M689" i="2" s="1"/>
  <c r="O731" i="2"/>
  <c r="M731" i="2" s="1"/>
  <c r="O773" i="2"/>
  <c r="M773" i="2" s="1"/>
  <c r="O814" i="2"/>
  <c r="M814" i="2" s="1"/>
  <c r="O784" i="2"/>
  <c r="M784" i="2" s="1"/>
  <c r="O485" i="2"/>
  <c r="M485" i="2" s="1"/>
  <c r="O868" i="2"/>
  <c r="M868" i="2" s="1"/>
  <c r="O421" i="2"/>
  <c r="M421" i="2" s="1"/>
  <c r="O467" i="2"/>
  <c r="M467" i="2" s="1"/>
  <c r="O517" i="2"/>
  <c r="M517" i="2" s="1"/>
  <c r="O560" i="2"/>
  <c r="M560" i="2" s="1"/>
  <c r="O605" i="2"/>
  <c r="M605" i="2" s="1"/>
  <c r="O649" i="2"/>
  <c r="M649" i="2" s="1"/>
  <c r="O690" i="2"/>
  <c r="M690" i="2" s="1"/>
  <c r="O732" i="2"/>
  <c r="M732" i="2" s="1"/>
  <c r="O774" i="2"/>
  <c r="M774" i="2" s="1"/>
  <c r="O815" i="2"/>
  <c r="M815" i="2" s="1"/>
  <c r="O858" i="2"/>
  <c r="M858" i="2" s="1"/>
  <c r="O826" i="2"/>
  <c r="M826" i="2" s="1"/>
  <c r="O956" i="2"/>
  <c r="M956" i="2" s="1"/>
  <c r="O936" i="2"/>
  <c r="M936" i="2" s="1"/>
  <c r="O928" i="2"/>
  <c r="M928" i="2" s="1"/>
  <c r="O855" i="2"/>
  <c r="M855" i="2" s="1"/>
  <c r="O422" i="2"/>
  <c r="M422" i="2" s="1"/>
  <c r="O468" i="2"/>
  <c r="M468" i="2" s="1"/>
  <c r="O518" i="2"/>
  <c r="M518" i="2" s="1"/>
  <c r="O561" i="2"/>
  <c r="M561" i="2" s="1"/>
  <c r="O606" i="2"/>
  <c r="M606" i="2" s="1"/>
  <c r="O650" i="2"/>
  <c r="M650" i="2" s="1"/>
  <c r="O691" i="2"/>
  <c r="M691" i="2" s="1"/>
  <c r="O733" i="2"/>
  <c r="M733" i="2" s="1"/>
  <c r="O775" i="2"/>
  <c r="M775" i="2" s="1"/>
  <c r="O816" i="2"/>
  <c r="M816" i="2" s="1"/>
  <c r="O573" i="2"/>
  <c r="M573" i="2" s="1"/>
  <c r="O915" i="2"/>
  <c r="M915" i="2" s="1"/>
  <c r="O889" i="2"/>
  <c r="M889" i="2" s="1"/>
  <c r="O902" i="2"/>
  <c r="M902" i="2" s="1"/>
  <c r="O882" i="2"/>
  <c r="M882" i="2" s="1"/>
  <c r="O424" i="2"/>
  <c r="M424" i="2" s="1"/>
  <c r="O469" i="2"/>
  <c r="M469" i="2" s="1"/>
  <c r="O519" i="2"/>
  <c r="M519" i="2" s="1"/>
  <c r="O562" i="2"/>
  <c r="M562" i="2" s="1"/>
  <c r="O607" i="2"/>
  <c r="M607" i="2" s="1"/>
  <c r="O651" i="2"/>
  <c r="M651" i="2" s="1"/>
  <c r="O692" i="2"/>
  <c r="M692" i="2" s="1"/>
  <c r="O734" i="2"/>
  <c r="M734" i="2" s="1"/>
  <c r="O776" i="2"/>
  <c r="M776" i="2" s="1"/>
  <c r="O817" i="2"/>
  <c r="M817" i="2" s="1"/>
  <c r="O566" i="2"/>
  <c r="M566" i="2" s="1"/>
  <c r="O658" i="2"/>
  <c r="M658" i="2" s="1"/>
  <c r="O892" i="2"/>
  <c r="M892" i="2" s="1"/>
  <c r="O869" i="2"/>
  <c r="M869" i="2" s="1"/>
  <c r="O425" i="2"/>
  <c r="M425" i="2" s="1"/>
  <c r="O470" i="2"/>
  <c r="M470" i="2" s="1"/>
  <c r="O520" i="2"/>
  <c r="M520" i="2" s="1"/>
  <c r="O563" i="2"/>
  <c r="M563" i="2" s="1"/>
  <c r="O608" i="2"/>
  <c r="M608" i="2" s="1"/>
  <c r="O652" i="2"/>
  <c r="M652" i="2" s="1"/>
  <c r="O693" i="2"/>
  <c r="M693" i="2" s="1"/>
  <c r="O735" i="2"/>
  <c r="M735" i="2" s="1"/>
  <c r="O777" i="2"/>
  <c r="M777" i="2" s="1"/>
  <c r="O818" i="2"/>
  <c r="M818" i="2" s="1"/>
  <c r="O697" i="2"/>
  <c r="M697" i="2" s="1"/>
  <c r="O743" i="2"/>
  <c r="M743" i="2" s="1"/>
  <c r="O885" i="2"/>
  <c r="M885" i="2" s="1"/>
  <c r="O957" i="2"/>
  <c r="M957" i="2" s="1"/>
  <c r="O937" i="2"/>
  <c r="M937" i="2" s="1"/>
  <c r="O929" i="2"/>
  <c r="M929" i="2" s="1"/>
  <c r="O856" i="2"/>
  <c r="M856" i="2" s="1"/>
  <c r="O426" i="2"/>
  <c r="M426" i="2" s="1"/>
  <c r="O471" i="2"/>
  <c r="M471" i="2" s="1"/>
  <c r="O521" i="2"/>
  <c r="M521" i="2" s="1"/>
  <c r="O564" i="2"/>
  <c r="M564" i="2" s="1"/>
  <c r="O609" i="2"/>
  <c r="M609" i="2" s="1"/>
  <c r="O653" i="2"/>
  <c r="M653" i="2" s="1"/>
  <c r="O694" i="2"/>
  <c r="M694" i="2" s="1"/>
  <c r="O736" i="2"/>
  <c r="M736" i="2" s="1"/>
  <c r="O778" i="2"/>
  <c r="M778" i="2" s="1"/>
  <c r="O819" i="2"/>
  <c r="M819" i="2" s="1"/>
  <c r="O571" i="2"/>
  <c r="M571" i="2" s="1"/>
  <c r="O701" i="2"/>
  <c r="M701" i="2" s="1"/>
  <c r="O904" i="2"/>
  <c r="M904" i="2" s="1"/>
  <c r="O917" i="2"/>
  <c r="M917" i="2" s="1"/>
  <c r="O891" i="2"/>
  <c r="M891" i="2" s="1"/>
  <c r="O884" i="2"/>
  <c r="M884" i="2" s="1"/>
  <c r="O431" i="2"/>
  <c r="M431" i="2" s="1"/>
  <c r="O480" i="2"/>
  <c r="M480" i="2" s="1"/>
  <c r="O525" i="2"/>
  <c r="M525" i="2" s="1"/>
  <c r="O570" i="2"/>
  <c r="M570" i="2" s="1"/>
  <c r="O613" i="2"/>
  <c r="M613" i="2" s="1"/>
  <c r="O657" i="2"/>
  <c r="M657" i="2" s="1"/>
  <c r="O698" i="2"/>
  <c r="M698" i="2" s="1"/>
  <c r="O741" i="2"/>
  <c r="M741" i="2" s="1"/>
  <c r="O782" i="2"/>
  <c r="M782" i="2" s="1"/>
  <c r="O823" i="2"/>
  <c r="M823" i="2" s="1"/>
  <c r="O871" i="2"/>
  <c r="M871" i="2" s="1"/>
  <c r="O432" i="2"/>
  <c r="M432" i="2" s="1"/>
  <c r="O699" i="2"/>
  <c r="M699" i="2" s="1"/>
  <c r="O825" i="2"/>
  <c r="M825" i="2" s="1"/>
  <c r="O434" i="2"/>
  <c r="M434" i="2" s="1"/>
  <c r="O67" i="2"/>
  <c r="M67" i="2" s="1"/>
  <c r="O107" i="2"/>
  <c r="M107" i="2" s="1"/>
  <c r="O147" i="2"/>
  <c r="M147" i="2" s="1"/>
  <c r="O187" i="2"/>
  <c r="M187" i="2" s="1"/>
  <c r="O227" i="2"/>
  <c r="M227" i="2" s="1"/>
  <c r="O269" i="2"/>
  <c r="M269" i="2" s="1"/>
  <c r="O309" i="2"/>
  <c r="M309" i="2" s="1"/>
  <c r="O349" i="2"/>
  <c r="M349" i="2" s="1"/>
  <c r="O389" i="2"/>
  <c r="M389" i="2" s="1"/>
  <c r="O270" i="2"/>
  <c r="M270" i="2" s="1"/>
  <c r="O310" i="2"/>
  <c r="M310" i="2" s="1"/>
  <c r="O350" i="2"/>
  <c r="M350" i="2" s="1"/>
  <c r="O312" i="2"/>
  <c r="M312" i="2" s="1"/>
  <c r="O352" i="2"/>
  <c r="M352" i="2" s="1"/>
  <c r="O152" i="2"/>
  <c r="M152" i="2" s="1"/>
  <c r="O354" i="2"/>
  <c r="M354" i="2" s="1"/>
  <c r="O275" i="2"/>
  <c r="M275" i="2" s="1"/>
  <c r="O234" i="2"/>
  <c r="M234" i="2" s="1"/>
  <c r="O195" i="2"/>
  <c r="M195" i="2" s="1"/>
  <c r="O278" i="2"/>
  <c r="M278" i="2" s="1"/>
  <c r="O157" i="2"/>
  <c r="M157" i="2" s="1"/>
  <c r="O399" i="2"/>
  <c r="M399" i="2" s="1"/>
  <c r="O79" i="2"/>
  <c r="M79" i="2" s="1"/>
  <c r="O240" i="2"/>
  <c r="M240" i="2" s="1"/>
  <c r="O201" i="2"/>
  <c r="M201" i="2" s="1"/>
  <c r="O242" i="2"/>
  <c r="M242" i="2" s="1"/>
  <c r="O243" i="2"/>
  <c r="M243" i="2" s="1"/>
  <c r="O84" i="2"/>
  <c r="M84" i="2" s="1"/>
  <c r="O287" i="2"/>
  <c r="M287" i="2" s="1"/>
  <c r="O246" i="2"/>
  <c r="M246" i="2" s="1"/>
  <c r="O127" i="2"/>
  <c r="M127" i="2" s="1"/>
  <c r="O329" i="2"/>
  <c r="M329" i="2" s="1"/>
  <c r="O46" i="2"/>
  <c r="M46" i="2" s="1"/>
  <c r="O49" i="2"/>
  <c r="M49" i="2" s="1"/>
  <c r="O214" i="2"/>
  <c r="M214" i="2" s="1"/>
  <c r="O257" i="2"/>
  <c r="M257" i="2" s="1"/>
  <c r="O178" i="2"/>
  <c r="M178" i="2" s="1"/>
  <c r="O220" i="2"/>
  <c r="M220" i="2" s="1"/>
  <c r="O102" i="2"/>
  <c r="M102" i="2" s="1"/>
  <c r="O185" i="2"/>
  <c r="M185" i="2" s="1"/>
  <c r="O68" i="2"/>
  <c r="M68" i="2" s="1"/>
  <c r="O108" i="2"/>
  <c r="M108" i="2" s="1"/>
  <c r="O148" i="2"/>
  <c r="M148" i="2" s="1"/>
  <c r="O188" i="2"/>
  <c r="M188" i="2" s="1"/>
  <c r="O228" i="2"/>
  <c r="M228" i="2" s="1"/>
  <c r="O390" i="2"/>
  <c r="M390" i="2" s="1"/>
  <c r="O232" i="2"/>
  <c r="M232" i="2" s="1"/>
  <c r="O355" i="2"/>
  <c r="M355" i="2" s="1"/>
  <c r="O316" i="2"/>
  <c r="M316" i="2" s="1"/>
  <c r="O236" i="2"/>
  <c r="M236" i="2" s="1"/>
  <c r="O359" i="2"/>
  <c r="M359" i="2" s="1"/>
  <c r="O281" i="2"/>
  <c r="M281" i="2" s="1"/>
  <c r="O322" i="2"/>
  <c r="M322" i="2" s="1"/>
  <c r="O39" i="2"/>
  <c r="M39" i="2" s="1"/>
  <c r="O125" i="2"/>
  <c r="M125" i="2" s="1"/>
  <c r="O129" i="2"/>
  <c r="M129" i="2" s="1"/>
  <c r="O294" i="2"/>
  <c r="M294" i="2" s="1"/>
  <c r="O255" i="2"/>
  <c r="M255" i="2" s="1"/>
  <c r="O216" i="2"/>
  <c r="M216" i="2" s="1"/>
  <c r="O340" i="2"/>
  <c r="M340" i="2" s="1"/>
  <c r="O382" i="2"/>
  <c r="M382" i="2" s="1"/>
  <c r="O304" i="2"/>
  <c r="M304" i="2" s="1"/>
  <c r="O105" i="2"/>
  <c r="M105" i="2" s="1"/>
  <c r="O69" i="2"/>
  <c r="M69" i="2" s="1"/>
  <c r="O109" i="2"/>
  <c r="M109" i="2" s="1"/>
  <c r="O149" i="2"/>
  <c r="M149" i="2" s="1"/>
  <c r="O189" i="2"/>
  <c r="M189" i="2" s="1"/>
  <c r="O229" i="2"/>
  <c r="M229" i="2" s="1"/>
  <c r="O271" i="2"/>
  <c r="M271" i="2" s="1"/>
  <c r="O311" i="2"/>
  <c r="M311" i="2" s="1"/>
  <c r="O351" i="2"/>
  <c r="M351" i="2" s="1"/>
  <c r="O391" i="2"/>
  <c r="M391" i="2" s="1"/>
  <c r="O230" i="2"/>
  <c r="M230" i="2" s="1"/>
  <c r="O392" i="2"/>
  <c r="M392" i="2" s="1"/>
  <c r="O314" i="2"/>
  <c r="M314" i="2" s="1"/>
  <c r="O315" i="2"/>
  <c r="M315" i="2" s="1"/>
  <c r="O396" i="2"/>
  <c r="M396" i="2" s="1"/>
  <c r="O156" i="2"/>
  <c r="M156" i="2" s="1"/>
  <c r="O238" i="2"/>
  <c r="M238" i="2" s="1"/>
  <c r="O361" i="2"/>
  <c r="M361" i="2" s="1"/>
  <c r="O38" i="2"/>
  <c r="M38" i="2" s="1"/>
  <c r="O285" i="2"/>
  <c r="M285" i="2" s="1"/>
  <c r="O244" i="2"/>
  <c r="M244" i="2" s="1"/>
  <c r="O288" i="2"/>
  <c r="M288" i="2" s="1"/>
  <c r="O207" i="2"/>
  <c r="M207" i="2" s="1"/>
  <c r="O248" i="2"/>
  <c r="M248" i="2" s="1"/>
  <c r="O48" i="2"/>
  <c r="M48" i="2" s="1"/>
  <c r="O134" i="2"/>
  <c r="M134" i="2" s="1"/>
  <c r="O55" i="2"/>
  <c r="M55" i="2" s="1"/>
  <c r="O180" i="2"/>
  <c r="M180" i="2" s="1"/>
  <c r="O183" i="2"/>
  <c r="M183" i="2" s="1"/>
  <c r="O106" i="2"/>
  <c r="M106" i="2" s="1"/>
  <c r="O27" i="2"/>
  <c r="M27" i="2" s="1"/>
  <c r="O70" i="2"/>
  <c r="M70" i="2" s="1"/>
  <c r="O110" i="2"/>
  <c r="M110" i="2" s="1"/>
  <c r="O150" i="2"/>
  <c r="M150" i="2" s="1"/>
  <c r="O190" i="2"/>
  <c r="M190" i="2" s="1"/>
  <c r="O272" i="2"/>
  <c r="M272" i="2" s="1"/>
  <c r="O192" i="2"/>
  <c r="M192" i="2" s="1"/>
  <c r="O395" i="2"/>
  <c r="M395" i="2" s="1"/>
  <c r="O356" i="2"/>
  <c r="M356" i="2" s="1"/>
  <c r="O196" i="2"/>
  <c r="M196" i="2" s="1"/>
  <c r="O319" i="2"/>
  <c r="M319" i="2" s="1"/>
  <c r="O119" i="2"/>
  <c r="M119" i="2" s="1"/>
  <c r="O81" i="2"/>
  <c r="M81" i="2" s="1"/>
  <c r="O203" i="2"/>
  <c r="M203" i="2" s="1"/>
  <c r="O326" i="2"/>
  <c r="M326" i="2" s="1"/>
  <c r="O367" i="2"/>
  <c r="M367" i="2" s="1"/>
  <c r="O44" i="2"/>
  <c r="M44" i="2" s="1"/>
  <c r="O369" i="2"/>
  <c r="M369" i="2" s="1"/>
  <c r="O90" i="2"/>
  <c r="M90" i="2" s="1"/>
  <c r="O173" i="2"/>
  <c r="M173" i="2" s="1"/>
  <c r="O337" i="2"/>
  <c r="M337" i="2" s="1"/>
  <c r="O258" i="2"/>
  <c r="M258" i="2" s="1"/>
  <c r="O341" i="2"/>
  <c r="M341" i="2" s="1"/>
  <c r="O262" i="2"/>
  <c r="M262" i="2" s="1"/>
  <c r="O345" i="2"/>
  <c r="M345" i="2" s="1"/>
  <c r="O186" i="2"/>
  <c r="M186" i="2" s="1"/>
  <c r="O28" i="2"/>
  <c r="M28" i="2" s="1"/>
  <c r="O71" i="2"/>
  <c r="M71" i="2" s="1"/>
  <c r="O111" i="2"/>
  <c r="M111" i="2" s="1"/>
  <c r="O151" i="2"/>
  <c r="M151" i="2" s="1"/>
  <c r="O191" i="2"/>
  <c r="M191" i="2" s="1"/>
  <c r="O231" i="2"/>
  <c r="M231" i="2" s="1"/>
  <c r="O273" i="2"/>
  <c r="M273" i="2" s="1"/>
  <c r="O313" i="2"/>
  <c r="M313" i="2" s="1"/>
  <c r="O353" i="2"/>
  <c r="M353" i="2" s="1"/>
  <c r="O393" i="2"/>
  <c r="M393" i="2" s="1"/>
  <c r="O274" i="2"/>
  <c r="M274" i="2" s="1"/>
  <c r="O233" i="2"/>
  <c r="M233" i="2" s="1"/>
  <c r="O194" i="2"/>
  <c r="M194" i="2" s="1"/>
  <c r="O235" i="2"/>
  <c r="M235" i="2" s="1"/>
  <c r="O397" i="2"/>
  <c r="M397" i="2" s="1"/>
  <c r="O318" i="2"/>
  <c r="M318" i="2" s="1"/>
  <c r="O197" i="2"/>
  <c r="M197" i="2" s="1"/>
  <c r="O280" i="2"/>
  <c r="M280" i="2" s="1"/>
  <c r="O321" i="2"/>
  <c r="M321" i="2" s="1"/>
  <c r="O37" i="2"/>
  <c r="M37" i="2" s="1"/>
  <c r="O363" i="2"/>
  <c r="M363" i="2" s="1"/>
  <c r="O284" i="2"/>
  <c r="M284" i="2" s="1"/>
  <c r="O83" i="2"/>
  <c r="M83" i="2" s="1"/>
  <c r="O286" i="2"/>
  <c r="M286" i="2" s="1"/>
  <c r="O205" i="2"/>
  <c r="M205" i="2" s="1"/>
  <c r="O166" i="2"/>
  <c r="M166" i="2" s="1"/>
  <c r="O128" i="2"/>
  <c r="M128" i="2" s="1"/>
  <c r="O250" i="2"/>
  <c r="M250" i="2" s="1"/>
  <c r="O293" i="2"/>
  <c r="M293" i="2" s="1"/>
  <c r="O213" i="2"/>
  <c r="M213" i="2" s="1"/>
  <c r="O53" i="2"/>
  <c r="M53" i="2" s="1"/>
  <c r="O56" i="2"/>
  <c r="M56" i="2" s="1"/>
  <c r="O100" i="2"/>
  <c r="M100" i="2" s="1"/>
  <c r="O182" i="2"/>
  <c r="M182" i="2" s="1"/>
  <c r="O144" i="2"/>
  <c r="M144" i="2" s="1"/>
  <c r="O268" i="2"/>
  <c r="M268" i="2" s="1"/>
  <c r="O29" i="2"/>
  <c r="M29" i="2" s="1"/>
  <c r="O72" i="2"/>
  <c r="M72" i="2" s="1"/>
  <c r="O112" i="2"/>
  <c r="M112" i="2" s="1"/>
  <c r="O394" i="2"/>
  <c r="M394" i="2" s="1"/>
  <c r="O277" i="2"/>
  <c r="M277" i="2" s="1"/>
  <c r="O77" i="2"/>
  <c r="M77" i="2" s="1"/>
  <c r="O199" i="2"/>
  <c r="M199" i="2" s="1"/>
  <c r="O362" i="2"/>
  <c r="M362" i="2" s="1"/>
  <c r="O162" i="2"/>
  <c r="M162" i="2" s="1"/>
  <c r="O365" i="2"/>
  <c r="M365" i="2" s="1"/>
  <c r="O164" i="2"/>
  <c r="M164" i="2" s="1"/>
  <c r="O86" i="2"/>
  <c r="M86" i="2" s="1"/>
  <c r="O370" i="2"/>
  <c r="M370" i="2" s="1"/>
  <c r="O170" i="2"/>
  <c r="M170" i="2" s="1"/>
  <c r="O374" i="2"/>
  <c r="M374" i="2" s="1"/>
  <c r="O52" i="2"/>
  <c r="M52" i="2" s="1"/>
  <c r="O379" i="2"/>
  <c r="M379" i="2" s="1"/>
  <c r="O139" i="2"/>
  <c r="M139" i="2" s="1"/>
  <c r="O142" i="2"/>
  <c r="M142" i="2" s="1"/>
  <c r="O225" i="2"/>
  <c r="M225" i="2" s="1"/>
  <c r="O30" i="2"/>
  <c r="M30" i="2" s="1"/>
  <c r="O73" i="2"/>
  <c r="M73" i="2" s="1"/>
  <c r="O113" i="2"/>
  <c r="M113" i="2" s="1"/>
  <c r="O153" i="2"/>
  <c r="M153" i="2" s="1"/>
  <c r="O193" i="2"/>
  <c r="M193" i="2" s="1"/>
  <c r="O357" i="2"/>
  <c r="M357" i="2" s="1"/>
  <c r="O398" i="2"/>
  <c r="M398" i="2" s="1"/>
  <c r="O279" i="2"/>
  <c r="M279" i="2" s="1"/>
  <c r="O239" i="2"/>
  <c r="M239" i="2" s="1"/>
  <c r="O282" i="2"/>
  <c r="M282" i="2" s="1"/>
  <c r="O323" i="2"/>
  <c r="M323" i="2" s="1"/>
  <c r="O364" i="2"/>
  <c r="M364" i="2" s="1"/>
  <c r="O124" i="2"/>
  <c r="M124" i="2" s="1"/>
  <c r="O209" i="2"/>
  <c r="M209" i="2" s="1"/>
  <c r="O373" i="2"/>
  <c r="M373" i="2" s="1"/>
  <c r="O295" i="2"/>
  <c r="M295" i="2" s="1"/>
  <c r="O338" i="2"/>
  <c r="M338" i="2" s="1"/>
  <c r="O57" i="2"/>
  <c r="M57" i="2" s="1"/>
  <c r="O184" i="2"/>
  <c r="M184" i="2" s="1"/>
  <c r="O31" i="2"/>
  <c r="M31" i="2" s="1"/>
  <c r="O74" i="2"/>
  <c r="M74" i="2" s="1"/>
  <c r="O114" i="2"/>
  <c r="M114" i="2" s="1"/>
  <c r="O154" i="2"/>
  <c r="M154" i="2" s="1"/>
  <c r="O276" i="2"/>
  <c r="M276" i="2" s="1"/>
  <c r="O237" i="2"/>
  <c r="M237" i="2" s="1"/>
  <c r="O160" i="2"/>
  <c r="M160" i="2" s="1"/>
  <c r="O324" i="2"/>
  <c r="M324" i="2" s="1"/>
  <c r="O204" i="2"/>
  <c r="M204" i="2" s="1"/>
  <c r="O87" i="2"/>
  <c r="M87" i="2" s="1"/>
  <c r="O371" i="2"/>
  <c r="M371" i="2" s="1"/>
  <c r="O50" i="2"/>
  <c r="M50" i="2" s="1"/>
  <c r="O259" i="2"/>
  <c r="M259" i="2" s="1"/>
  <c r="O384" i="2"/>
  <c r="M384" i="2" s="1"/>
  <c r="O387" i="2"/>
  <c r="M387" i="2" s="1"/>
  <c r="O32" i="2"/>
  <c r="M32" i="2" s="1"/>
  <c r="O75" i="2"/>
  <c r="M75" i="2" s="1"/>
  <c r="O115" i="2"/>
  <c r="M115" i="2" s="1"/>
  <c r="O155" i="2"/>
  <c r="M155" i="2" s="1"/>
  <c r="O317" i="2"/>
  <c r="M317" i="2" s="1"/>
  <c r="O117" i="2"/>
  <c r="M117" i="2" s="1"/>
  <c r="O159" i="2"/>
  <c r="M159" i="2" s="1"/>
  <c r="O161" i="2"/>
  <c r="M161" i="2" s="1"/>
  <c r="O40" i="2"/>
  <c r="M40" i="2" s="1"/>
  <c r="O165" i="2"/>
  <c r="M165" i="2" s="1"/>
  <c r="O328" i="2"/>
  <c r="M328" i="2" s="1"/>
  <c r="O247" i="2"/>
  <c r="M247" i="2" s="1"/>
  <c r="O290" i="2"/>
  <c r="M290" i="2" s="1"/>
  <c r="O210" i="2"/>
  <c r="M210" i="2" s="1"/>
  <c r="O334" i="2"/>
  <c r="M334" i="2" s="1"/>
  <c r="O174" i="2"/>
  <c r="M174" i="2" s="1"/>
  <c r="O137" i="2"/>
  <c r="M137" i="2" s="1"/>
  <c r="O381" i="2"/>
  <c r="M381" i="2" s="1"/>
  <c r="O303" i="2"/>
  <c r="M303" i="2" s="1"/>
  <c r="O385" i="2"/>
  <c r="M385" i="2" s="1"/>
  <c r="O66" i="2"/>
  <c r="M66" i="2" s="1"/>
  <c r="O33" i="2"/>
  <c r="M33" i="2" s="1"/>
  <c r="O76" i="2"/>
  <c r="M76" i="2" s="1"/>
  <c r="O116" i="2"/>
  <c r="M116" i="2" s="1"/>
  <c r="O358" i="2"/>
  <c r="M358" i="2" s="1"/>
  <c r="O360" i="2"/>
  <c r="M360" i="2" s="1"/>
  <c r="O200" i="2"/>
  <c r="M200" i="2" s="1"/>
  <c r="O82" i="2"/>
  <c r="M82" i="2" s="1"/>
  <c r="O41" i="2"/>
  <c r="M41" i="2" s="1"/>
  <c r="O43" i="2"/>
  <c r="M43" i="2" s="1"/>
  <c r="O331" i="2"/>
  <c r="M331" i="2" s="1"/>
  <c r="O131" i="2"/>
  <c r="M131" i="2" s="1"/>
  <c r="O375" i="2"/>
  <c r="M375" i="2" s="1"/>
  <c r="O215" i="2"/>
  <c r="M215" i="2" s="1"/>
  <c r="O339" i="2"/>
  <c r="M339" i="2" s="1"/>
  <c r="O260" i="2"/>
  <c r="M260" i="2" s="1"/>
  <c r="O343" i="2"/>
  <c r="M343" i="2" s="1"/>
  <c r="O305" i="2"/>
  <c r="M305" i="2" s="1"/>
  <c r="O146" i="2"/>
  <c r="M146" i="2" s="1"/>
  <c r="O34" i="2"/>
  <c r="M34" i="2" s="1"/>
  <c r="O241" i="2"/>
  <c r="M241" i="2" s="1"/>
  <c r="O123" i="2"/>
  <c r="M123" i="2" s="1"/>
  <c r="O85" i="2"/>
  <c r="M85" i="2" s="1"/>
  <c r="O208" i="2"/>
  <c r="M208" i="2" s="1"/>
  <c r="O292" i="2"/>
  <c r="M292" i="2" s="1"/>
  <c r="O212" i="2"/>
  <c r="M212" i="2" s="1"/>
  <c r="O296" i="2"/>
  <c r="M296" i="2" s="1"/>
  <c r="O298" i="2"/>
  <c r="M298" i="2" s="1"/>
  <c r="O380" i="2"/>
  <c r="M380" i="2" s="1"/>
  <c r="O261" i="2"/>
  <c r="M261" i="2" s="1"/>
  <c r="O63" i="2"/>
  <c r="M63" i="2" s="1"/>
  <c r="O348" i="2"/>
  <c r="M348" i="2" s="1"/>
  <c r="O35" i="2"/>
  <c r="M35" i="2" s="1"/>
  <c r="O78" i="2"/>
  <c r="M78" i="2" s="1"/>
  <c r="O118" i="2"/>
  <c r="M118" i="2" s="1"/>
  <c r="O158" i="2"/>
  <c r="M158" i="2" s="1"/>
  <c r="O198" i="2"/>
  <c r="M198" i="2" s="1"/>
  <c r="O320" i="2"/>
  <c r="M320" i="2" s="1"/>
  <c r="O120" i="2"/>
  <c r="M120" i="2" s="1"/>
  <c r="O122" i="2"/>
  <c r="M122" i="2" s="1"/>
  <c r="O325" i="2"/>
  <c r="M325" i="2" s="1"/>
  <c r="O366" i="2"/>
  <c r="M366" i="2" s="1"/>
  <c r="O327" i="2"/>
  <c r="M327" i="2" s="1"/>
  <c r="O167" i="2"/>
  <c r="M167" i="2" s="1"/>
  <c r="O88" i="2"/>
  <c r="M88" i="2" s="1"/>
  <c r="O91" i="2"/>
  <c r="M91" i="2" s="1"/>
  <c r="O94" i="2"/>
  <c r="M94" i="2" s="1"/>
  <c r="O97" i="2"/>
  <c r="M97" i="2" s="1"/>
  <c r="O140" i="2"/>
  <c r="M140" i="2" s="1"/>
  <c r="O143" i="2"/>
  <c r="M143" i="2" s="1"/>
  <c r="O226" i="2"/>
  <c r="M226" i="2" s="1"/>
  <c r="O36" i="2"/>
  <c r="M36" i="2" s="1"/>
  <c r="O283" i="2"/>
  <c r="M283" i="2" s="1"/>
  <c r="O163" i="2"/>
  <c r="M163" i="2" s="1"/>
  <c r="O42" i="2"/>
  <c r="M42" i="2" s="1"/>
  <c r="O168" i="2"/>
  <c r="M168" i="2" s="1"/>
  <c r="O332" i="2"/>
  <c r="M332" i="2" s="1"/>
  <c r="O172" i="2"/>
  <c r="M172" i="2" s="1"/>
  <c r="O376" i="2"/>
  <c r="M376" i="2" s="1"/>
  <c r="O96" i="2"/>
  <c r="M96" i="2" s="1"/>
  <c r="O58" i="2"/>
  <c r="M58" i="2" s="1"/>
  <c r="O64" i="2"/>
  <c r="M64" i="2" s="1"/>
  <c r="O80" i="2"/>
  <c r="M80" i="2" s="1"/>
  <c r="O206" i="2"/>
  <c r="M206" i="2" s="1"/>
  <c r="O330" i="2"/>
  <c r="M330" i="2" s="1"/>
  <c r="O372" i="2"/>
  <c r="M372" i="2" s="1"/>
  <c r="O92" i="2"/>
  <c r="M92" i="2" s="1"/>
  <c r="O175" i="2"/>
  <c r="M175" i="2" s="1"/>
  <c r="O138" i="2"/>
  <c r="M138" i="2" s="1"/>
  <c r="O101" i="2"/>
  <c r="M101" i="2" s="1"/>
  <c r="O346" i="2"/>
  <c r="M346" i="2" s="1"/>
  <c r="O121" i="2"/>
  <c r="M121" i="2" s="1"/>
  <c r="O169" i="2"/>
  <c r="M169" i="2" s="1"/>
  <c r="O333" i="2"/>
  <c r="M333" i="2" s="1"/>
  <c r="O133" i="2"/>
  <c r="M133" i="2" s="1"/>
  <c r="O297" i="2"/>
  <c r="M297" i="2" s="1"/>
  <c r="O217" i="2"/>
  <c r="M217" i="2" s="1"/>
  <c r="O221" i="2"/>
  <c r="M221" i="2" s="1"/>
  <c r="O306" i="2"/>
  <c r="M306" i="2" s="1"/>
  <c r="O202" i="2"/>
  <c r="M202" i="2" s="1"/>
  <c r="O368" i="2"/>
  <c r="M368" i="2" s="1"/>
  <c r="O289" i="2"/>
  <c r="M289" i="2" s="1"/>
  <c r="O45" i="2"/>
  <c r="M45" i="2" s="1"/>
  <c r="O171" i="2"/>
  <c r="M171" i="2" s="1"/>
  <c r="O93" i="2"/>
  <c r="M93" i="2" s="1"/>
  <c r="O95" i="2"/>
  <c r="M95" i="2" s="1"/>
  <c r="O177" i="2"/>
  <c r="M177" i="2" s="1"/>
  <c r="O99" i="2"/>
  <c r="M99" i="2" s="1"/>
  <c r="O383" i="2"/>
  <c r="M383" i="2" s="1"/>
  <c r="O103" i="2"/>
  <c r="M103" i="2" s="1"/>
  <c r="O347" i="2"/>
  <c r="M347" i="2" s="1"/>
  <c r="O126" i="2"/>
  <c r="M126" i="2" s="1"/>
  <c r="O249" i="2"/>
  <c r="M249" i="2" s="1"/>
  <c r="O211" i="2"/>
  <c r="M211" i="2" s="1"/>
  <c r="O335" i="2"/>
  <c r="M335" i="2" s="1"/>
  <c r="O135" i="2"/>
  <c r="M135" i="2" s="1"/>
  <c r="O98" i="2"/>
  <c r="M98" i="2" s="1"/>
  <c r="O59" i="2"/>
  <c r="M59" i="2" s="1"/>
  <c r="O386" i="2"/>
  <c r="M386" i="2" s="1"/>
  <c r="O388" i="2"/>
  <c r="M388" i="2" s="1"/>
  <c r="O89" i="2"/>
  <c r="M89" i="2" s="1"/>
  <c r="O176" i="2"/>
  <c r="M176" i="2" s="1"/>
  <c r="O301" i="2"/>
  <c r="M301" i="2" s="1"/>
  <c r="O60" i="2"/>
  <c r="M60" i="2" s="1"/>
  <c r="O245" i="2"/>
  <c r="M245" i="2" s="1"/>
  <c r="O291" i="2"/>
  <c r="M291" i="2" s="1"/>
  <c r="O130" i="2"/>
  <c r="M130" i="2" s="1"/>
  <c r="O251" i="2"/>
  <c r="M251" i="2" s="1"/>
  <c r="O254" i="2"/>
  <c r="M254" i="2" s="1"/>
  <c r="O336" i="2"/>
  <c r="M336" i="2" s="1"/>
  <c r="O256" i="2"/>
  <c r="M256" i="2" s="1"/>
  <c r="O377" i="2"/>
  <c r="M377" i="2" s="1"/>
  <c r="O378" i="2"/>
  <c r="M378" i="2" s="1"/>
  <c r="O299" i="2"/>
  <c r="M299" i="2" s="1"/>
  <c r="O300" i="2"/>
  <c r="M300" i="2" s="1"/>
  <c r="O179" i="2"/>
  <c r="M179" i="2" s="1"/>
  <c r="O302" i="2"/>
  <c r="M302" i="2" s="1"/>
  <c r="O181" i="2"/>
  <c r="M181" i="2" s="1"/>
  <c r="O344" i="2"/>
  <c r="M344" i="2" s="1"/>
  <c r="O223" i="2"/>
  <c r="M223" i="2" s="1"/>
  <c r="O224" i="2"/>
  <c r="M224" i="2" s="1"/>
  <c r="O266" i="2"/>
  <c r="M266" i="2" s="1"/>
  <c r="O308" i="2"/>
  <c r="M308" i="2" s="1"/>
  <c r="O47" i="2"/>
  <c r="M47" i="2" s="1"/>
  <c r="O218" i="2"/>
  <c r="M218" i="2" s="1"/>
  <c r="O342" i="2"/>
  <c r="M342" i="2" s="1"/>
  <c r="O222" i="2"/>
  <c r="M222" i="2" s="1"/>
  <c r="O265" i="2"/>
  <c r="M265" i="2" s="1"/>
  <c r="O132" i="2"/>
  <c r="M132" i="2" s="1"/>
  <c r="O141" i="2"/>
  <c r="M141" i="2" s="1"/>
  <c r="O65" i="2"/>
  <c r="M65" i="2" s="1"/>
  <c r="O136" i="2"/>
  <c r="M136" i="2" s="1"/>
  <c r="O263" i="2"/>
  <c r="M263" i="2" s="1"/>
  <c r="O307" i="2"/>
  <c r="M307" i="2" s="1"/>
  <c r="O54" i="2"/>
  <c r="M54" i="2" s="1"/>
  <c r="O104" i="2"/>
  <c r="M104" i="2" s="1"/>
  <c r="O219" i="2"/>
  <c r="M219" i="2" s="1"/>
  <c r="O264" i="2"/>
  <c r="M264" i="2" s="1"/>
  <c r="O145" i="2"/>
  <c r="M145" i="2" s="1"/>
  <c r="O456" i="2"/>
  <c r="M456" i="2" s="1"/>
  <c r="O738" i="2"/>
  <c r="M738" i="2" s="1"/>
  <c r="O459" i="2"/>
  <c r="M459" i="2" s="1"/>
  <c r="O579" i="2"/>
  <c r="M579" i="2" s="1"/>
  <c r="O625" i="2"/>
  <c r="M625" i="2" s="1"/>
  <c r="O542" i="2"/>
  <c r="M542" i="2" s="1"/>
  <c r="O423" i="2"/>
  <c r="M423" i="2" s="1"/>
  <c r="O663" i="2"/>
  <c r="M663" i="2" s="1"/>
  <c r="O464" i="2"/>
  <c r="M464" i="2" s="1"/>
  <c r="O584" i="2"/>
  <c r="M584" i="2" s="1"/>
  <c r="O428" i="2"/>
  <c r="M428" i="2" s="1"/>
  <c r="O629" i="2"/>
  <c r="M629" i="2" s="1"/>
  <c r="O473" i="2"/>
  <c r="M473" i="2" s="1"/>
  <c r="O474" i="2"/>
  <c r="M474" i="2" s="1"/>
  <c r="O476" i="2"/>
  <c r="M476" i="2" s="1"/>
  <c r="O477" i="2"/>
  <c r="M477" i="2" s="1"/>
  <c r="O597" i="2"/>
  <c r="M597" i="2" s="1"/>
  <c r="O718" i="2"/>
  <c r="M718" i="2" s="1"/>
  <c r="O479" i="2"/>
  <c r="M479" i="2" s="1"/>
  <c r="O719" i="2"/>
  <c r="M719" i="2" s="1"/>
  <c r="O483" i="2"/>
  <c r="M483" i="2" s="1"/>
  <c r="O803" i="2"/>
  <c r="M803" i="2" s="1"/>
  <c r="O404" i="2"/>
  <c r="M404" i="2" s="1"/>
  <c r="O484" i="2"/>
  <c r="M484" i="2" s="1"/>
  <c r="O405" i="2"/>
  <c r="M405" i="2" s="1"/>
  <c r="O565" i="2"/>
  <c r="M565" i="2" s="1"/>
  <c r="O486" i="2"/>
  <c r="M486" i="2" s="1"/>
  <c r="O567" i="2"/>
  <c r="M567" i="2" s="1"/>
  <c r="O647" i="2"/>
  <c r="M647" i="2" s="1"/>
  <c r="O528" i="2"/>
  <c r="M528" i="2" s="1"/>
  <c r="O648" i="2"/>
  <c r="M648" i="2" s="1"/>
  <c r="O449" i="2"/>
  <c r="M449" i="2" s="1"/>
  <c r="O489" i="2"/>
  <c r="M489" i="2" s="1"/>
  <c r="O410" i="2"/>
  <c r="M410" i="2" s="1"/>
  <c r="O490" i="2"/>
  <c r="M490" i="2" s="1"/>
  <c r="O531" i="2"/>
  <c r="M531" i="2" s="1"/>
  <c r="O771" i="2"/>
  <c r="M771" i="2" s="1"/>
  <c r="O414" i="2"/>
  <c r="M414" i="2" s="1"/>
  <c r="O61" i="2"/>
  <c r="M61" i="2" s="1"/>
  <c r="O62" i="2"/>
  <c r="M62" i="2" s="1"/>
  <c r="O252" i="2"/>
  <c r="M252" i="2" s="1"/>
  <c r="O267" i="2"/>
  <c r="M267" i="2" s="1"/>
  <c r="O51" i="2"/>
  <c r="M51" i="2" s="1"/>
  <c r="O11" i="2"/>
  <c r="O19" i="2"/>
  <c r="O10" i="2"/>
  <c r="O12" i="2"/>
  <c r="O20" i="2"/>
  <c r="O13" i="2"/>
  <c r="O21" i="2"/>
  <c r="O14" i="2"/>
  <c r="O22" i="2"/>
  <c r="O15" i="2"/>
  <c r="O23" i="2"/>
  <c r="O16" i="2"/>
  <c r="O24" i="2"/>
  <c r="O17" i="2"/>
  <c r="O25" i="2"/>
  <c r="O18" i="2"/>
  <c r="O26" i="2"/>
  <c r="D19" i="37"/>
  <c r="B18" i="37"/>
  <c r="B24" i="37"/>
  <c r="E19" i="37"/>
  <c r="B19" i="37"/>
  <c r="B20" i="37"/>
  <c r="B21" i="37"/>
  <c r="B22" i="37"/>
  <c r="E18" i="37"/>
  <c r="B23" i="37"/>
  <c r="E23" i="37"/>
  <c r="E24" i="37"/>
  <c r="D23" i="37"/>
  <c r="D26" i="37"/>
  <c r="E22" i="37"/>
  <c r="D24" i="37"/>
  <c r="B26" i="37"/>
  <c r="E21" i="37"/>
  <c r="E26" i="37"/>
  <c r="D21" i="37"/>
  <c r="D18" i="37"/>
  <c r="D20" i="37"/>
  <c r="E20" i="37"/>
  <c r="D22" i="37"/>
  <c r="E15" i="37"/>
  <c r="E17" i="37"/>
  <c r="E16" i="37"/>
  <c r="D15" i="37"/>
  <c r="D16" i="37"/>
  <c r="D17" i="37"/>
  <c r="J35" i="18"/>
  <c r="N34" i="18"/>
  <c r="N35" i="18"/>
  <c r="I35" i="18"/>
  <c r="N39" i="18"/>
  <c r="M39" i="18"/>
  <c r="L39" i="18"/>
  <c r="K39" i="18"/>
  <c r="J39" i="18"/>
  <c r="I39" i="18"/>
  <c r="N38" i="18"/>
  <c r="M38" i="18"/>
  <c r="L38" i="18"/>
  <c r="K38" i="18"/>
  <c r="J38" i="18"/>
  <c r="I38" i="18"/>
  <c r="N37" i="18"/>
  <c r="M37" i="18"/>
  <c r="L37" i="18"/>
  <c r="K37" i="18"/>
  <c r="J37" i="18"/>
  <c r="I37" i="18"/>
  <c r="N36" i="18"/>
  <c r="M36" i="18"/>
  <c r="L36" i="18"/>
  <c r="K36" i="18"/>
  <c r="J36" i="18"/>
  <c r="I36" i="18"/>
  <c r="M35" i="18"/>
  <c r="L35" i="18"/>
  <c r="K35" i="18"/>
  <c r="M34" i="18"/>
  <c r="L34" i="18"/>
  <c r="K34" i="18"/>
  <c r="J34" i="18"/>
  <c r="I34" i="18"/>
  <c r="M1059" i="2" l="1"/>
  <c r="M1060" i="2"/>
  <c r="M1058" i="2"/>
  <c r="M1042" i="2"/>
  <c r="M1041" i="2"/>
  <c r="M1040" i="2"/>
  <c r="M1039" i="2"/>
  <c r="M1038" i="2"/>
  <c r="M1037" i="2"/>
  <c r="M1020" i="2"/>
  <c r="M1017" i="2"/>
  <c r="M1014" i="2"/>
  <c r="M1013" i="2"/>
  <c r="M976" i="2"/>
  <c r="M975" i="2"/>
  <c r="L25" i="37" s="1"/>
  <c r="M974" i="2"/>
  <c r="M964" i="2"/>
  <c r="M1003" i="2"/>
  <c r="M1002" i="2"/>
  <c r="M996" i="2"/>
  <c r="M995" i="2"/>
  <c r="F25" i="37"/>
  <c r="H25" i="37" s="1"/>
  <c r="L20" i="37"/>
  <c r="L18" i="37"/>
  <c r="L22" i="37"/>
  <c r="L19" i="37"/>
  <c r="L23" i="37"/>
  <c r="L21" i="37"/>
  <c r="L16" i="37"/>
  <c r="L24" i="37"/>
  <c r="F20" i="37"/>
  <c r="H20" i="37" s="1"/>
  <c r="F24" i="37"/>
  <c r="H24" i="37" s="1"/>
  <c r="F22" i="37"/>
  <c r="J22" i="37" s="1"/>
  <c r="F19" i="37"/>
  <c r="J19" i="37" s="1"/>
  <c r="F23" i="37"/>
  <c r="J23" i="37" s="1"/>
  <c r="F21" i="37"/>
  <c r="J21" i="37" s="1"/>
  <c r="F18" i="37"/>
  <c r="J18" i="37" s="1"/>
  <c r="F16" i="37"/>
  <c r="J16" i="37" s="1"/>
  <c r="I24" i="37"/>
  <c r="I23" i="37"/>
  <c r="I22" i="37"/>
  <c r="I21" i="37"/>
  <c r="I20" i="37"/>
  <c r="I19" i="37"/>
  <c r="K24" i="37"/>
  <c r="K23" i="37"/>
  <c r="K22" i="37"/>
  <c r="K21" i="37"/>
  <c r="K20" i="37"/>
  <c r="K19" i="37"/>
  <c r="M15" i="2"/>
  <c r="M17" i="2"/>
  <c r="M20" i="2"/>
  <c r="M19" i="2"/>
  <c r="M26" i="2"/>
  <c r="M21" i="2"/>
  <c r="M22" i="2"/>
  <c r="M18" i="2"/>
  <c r="M14" i="2"/>
  <c r="M12" i="2"/>
  <c r="M16" i="2"/>
  <c r="M24" i="2"/>
  <c r="M23" i="2"/>
  <c r="M11" i="2"/>
  <c r="M25" i="2"/>
  <c r="M13" i="2"/>
  <c r="M10" i="2"/>
  <c r="I30" i="38"/>
  <c r="I27" i="38"/>
  <c r="J27" i="38"/>
  <c r="K27" i="38"/>
  <c r="L27" i="38"/>
  <c r="M27" i="38"/>
  <c r="N27" i="38"/>
  <c r="I28" i="38"/>
  <c r="J28" i="38"/>
  <c r="K28" i="38"/>
  <c r="L28" i="38"/>
  <c r="M28" i="38"/>
  <c r="N28" i="38"/>
  <c r="I29" i="38"/>
  <c r="J29" i="38"/>
  <c r="K29" i="38"/>
  <c r="L29" i="38"/>
  <c r="M29" i="38"/>
  <c r="N29" i="38"/>
  <c r="J25" i="37" l="1"/>
  <c r="F15" i="37"/>
  <c r="L15" i="37"/>
  <c r="J20" i="37"/>
  <c r="J24" i="37"/>
  <c r="H16" i="37"/>
  <c r="H18" i="37"/>
  <c r="H21" i="37"/>
  <c r="H23" i="37"/>
  <c r="H19" i="37"/>
  <c r="H22" i="37"/>
  <c r="A31" i="37"/>
  <c r="A32" i="37"/>
  <c r="A33" i="37"/>
  <c r="A34" i="37"/>
  <c r="A35" i="37"/>
  <c r="A36" i="37"/>
  <c r="A37" i="37"/>
  <c r="A38" i="37"/>
  <c r="A39" i="37"/>
  <c r="A41" i="37"/>
  <c r="A30" i="37"/>
  <c r="H15" i="37" l="1"/>
  <c r="J15" i="37"/>
  <c r="C16" i="17"/>
  <c r="N33" i="18" l="1"/>
  <c r="M33" i="18"/>
  <c r="L33" i="18"/>
  <c r="K33" i="18"/>
  <c r="J33" i="18"/>
  <c r="I33" i="18"/>
  <c r="N30" i="38"/>
  <c r="M30" i="38"/>
  <c r="L30" i="38"/>
  <c r="K30" i="38"/>
  <c r="J30" i="38"/>
  <c r="J31" i="38" l="1"/>
  <c r="I31" i="38"/>
  <c r="M31" i="38"/>
  <c r="L31" i="38"/>
  <c r="I40" i="18"/>
  <c r="N40" i="18"/>
  <c r="M40" i="18"/>
  <c r="I14" i="28"/>
  <c r="N23" i="38"/>
  <c r="M23" i="38"/>
  <c r="L23" i="38"/>
  <c r="K23" i="38"/>
  <c r="J23" i="38"/>
  <c r="I23" i="38"/>
  <c r="B4" i="38"/>
  <c r="P8" i="2"/>
  <c r="B4" i="37"/>
  <c r="B4" i="5"/>
  <c r="N29" i="18"/>
  <c r="M29" i="18"/>
  <c r="L29" i="18"/>
  <c r="K29" i="18"/>
  <c r="J29" i="18"/>
  <c r="I29" i="18"/>
  <c r="B4" i="28"/>
  <c r="C4" i="2"/>
  <c r="B4" i="18"/>
  <c r="B4" i="17"/>
  <c r="B41" i="17"/>
  <c r="B47" i="17" s="1"/>
  <c r="B51" i="17" s="1"/>
  <c r="B52" i="17"/>
  <c r="P1059" i="2" l="1"/>
  <c r="N1059" i="2" s="1"/>
  <c r="P995" i="2"/>
  <c r="N995" i="2" s="1"/>
  <c r="P1058" i="2"/>
  <c r="N1058" i="2" s="1"/>
  <c r="P1060" i="2"/>
  <c r="N1060" i="2" s="1"/>
  <c r="P1042" i="2"/>
  <c r="N1042" i="2" s="1"/>
  <c r="P1041" i="2"/>
  <c r="N1041" i="2" s="1"/>
  <c r="P1040" i="2"/>
  <c r="N1040" i="2" s="1"/>
  <c r="P1039" i="2"/>
  <c r="N1039" i="2" s="1"/>
  <c r="P1038" i="2"/>
  <c r="N1038" i="2" s="1"/>
  <c r="P1037" i="2"/>
  <c r="N1037" i="2" s="1"/>
  <c r="P1020" i="2"/>
  <c r="N1020" i="2" s="1"/>
  <c r="P964" i="2"/>
  <c r="N964" i="2" s="1"/>
  <c r="P1002" i="2"/>
  <c r="N1002" i="2" s="1"/>
  <c r="P1017" i="2"/>
  <c r="N1017" i="2" s="1"/>
  <c r="P975" i="2"/>
  <c r="N975" i="2" s="1"/>
  <c r="P974" i="2"/>
  <c r="N974" i="2" s="1"/>
  <c r="P1014" i="2"/>
  <c r="N1014" i="2" s="1"/>
  <c r="P1013" i="2"/>
  <c r="N1013" i="2" s="1"/>
  <c r="P976" i="2"/>
  <c r="N976" i="2" s="1"/>
  <c r="P1003" i="2"/>
  <c r="N1003" i="2" s="1"/>
  <c r="P996" i="2"/>
  <c r="N996" i="2" s="1"/>
  <c r="I29" i="28"/>
  <c r="O253" i="2"/>
  <c r="M253" i="2" s="1"/>
  <c r="P616" i="2"/>
  <c r="N616" i="2" s="1"/>
  <c r="P470" i="2"/>
  <c r="N470" i="2" s="1"/>
  <c r="P451" i="2"/>
  <c r="N451" i="2" s="1"/>
  <c r="P614" i="2"/>
  <c r="N614" i="2" s="1"/>
  <c r="P527" i="2"/>
  <c r="N527" i="2" s="1"/>
  <c r="P507" i="2"/>
  <c r="N507" i="2" s="1"/>
  <c r="P453" i="2"/>
  <c r="N453" i="2" s="1"/>
  <c r="P424" i="2"/>
  <c r="N424" i="2" s="1"/>
  <c r="P450" i="2"/>
  <c r="N450" i="2" s="1"/>
  <c r="P529" i="2"/>
  <c r="N529" i="2" s="1"/>
  <c r="P469" i="2"/>
  <c r="N469" i="2" s="1"/>
  <c r="P261" i="2"/>
  <c r="N261" i="2" s="1"/>
  <c r="P421" i="2"/>
  <c r="N421" i="2" s="1"/>
  <c r="P262" i="2"/>
  <c r="N262" i="2" s="1"/>
  <c r="P200" i="2"/>
  <c r="N200" i="2" s="1"/>
  <c r="P269" i="2"/>
  <c r="N269" i="2" s="1"/>
  <c r="P260" i="2"/>
  <c r="N260" i="2" s="1"/>
  <c r="P270" i="2"/>
  <c r="N270" i="2" s="1"/>
  <c r="P204" i="2"/>
  <c r="N204" i="2" s="1"/>
  <c r="P201" i="2"/>
  <c r="N201" i="2" s="1"/>
  <c r="P236" i="2"/>
  <c r="N236" i="2" s="1"/>
  <c r="P202" i="2"/>
  <c r="N202" i="2" s="1"/>
  <c r="P205" i="2"/>
  <c r="N205" i="2" s="1"/>
  <c r="P287" i="2"/>
  <c r="N287" i="2" s="1"/>
  <c r="P208" i="2"/>
  <c r="N208" i="2" s="1"/>
  <c r="P288" i="2"/>
  <c r="N288" i="2" s="1"/>
  <c r="P26" i="2"/>
  <c r="N26" i="2" s="1"/>
  <c r="P21" i="2"/>
  <c r="N21" i="2" s="1"/>
  <c r="P24" i="2"/>
  <c r="N24" i="2" s="1"/>
  <c r="P25" i="2"/>
  <c r="N25" i="2" s="1"/>
  <c r="P22" i="2"/>
  <c r="N22" i="2" s="1"/>
  <c r="P14" i="2"/>
  <c r="N14" i="2" s="1"/>
  <c r="B16" i="37"/>
  <c r="B15" i="37"/>
  <c r="B17" i="37"/>
  <c r="P23" i="2"/>
  <c r="N23" i="2" s="1"/>
  <c r="P16" i="2"/>
  <c r="N16" i="2" s="1"/>
  <c r="P19" i="2"/>
  <c r="N19" i="2" s="1"/>
  <c r="P18" i="2"/>
  <c r="N18" i="2" s="1"/>
  <c r="P17" i="2"/>
  <c r="N17" i="2" s="1"/>
  <c r="P20" i="2"/>
  <c r="N20" i="2" s="1"/>
  <c r="P15" i="2"/>
  <c r="N15" i="2" s="1"/>
  <c r="O29" i="18"/>
  <c r="B49" i="17"/>
  <c r="B50" i="17"/>
  <c r="O23" i="38"/>
  <c r="K31" i="38"/>
  <c r="J40" i="18"/>
  <c r="N31" i="38"/>
  <c r="L40" i="18"/>
  <c r="K40" i="18"/>
  <c r="P10" i="2"/>
  <c r="P13" i="2"/>
  <c r="N13" i="2" s="1"/>
  <c r="P11" i="2"/>
  <c r="N11" i="2" s="1"/>
  <c r="G25" i="37" l="1"/>
  <c r="I25" i="37" s="1"/>
  <c r="L17" i="37"/>
  <c r="F17" i="37"/>
  <c r="F27" i="37" s="1"/>
  <c r="B27" i="37"/>
  <c r="G18" i="37"/>
  <c r="I18" i="37" s="1"/>
  <c r="G16" i="37"/>
  <c r="I16" i="37" s="1"/>
  <c r="G17" i="37"/>
  <c r="I17" i="37" s="1"/>
  <c r="P29" i="40"/>
  <c r="Q29" i="40"/>
  <c r="N10" i="2"/>
  <c r="E12" i="18"/>
  <c r="E15" i="18" s="1"/>
  <c r="B53" i="17"/>
  <c r="E12" i="38"/>
  <c r="E15" i="38" s="1"/>
  <c r="P12" i="2"/>
  <c r="N12" i="2" s="1"/>
  <c r="K25" i="37" l="1"/>
  <c r="J17" i="37"/>
  <c r="H17" i="37"/>
  <c r="K18" i="37"/>
  <c r="K16" i="37"/>
  <c r="K17" i="37"/>
  <c r="G15" i="37"/>
  <c r="I15" i="37" s="1"/>
  <c r="E17" i="38"/>
  <c r="K46" i="38" s="1"/>
  <c r="K45" i="38"/>
  <c r="E18" i="18"/>
  <c r="K47" i="18" s="1"/>
  <c r="K45" i="18"/>
  <c r="E18" i="38"/>
  <c r="E17" i="18"/>
  <c r="K15" i="37" l="1"/>
  <c r="H6" i="28"/>
  <c r="J27" i="37"/>
  <c r="E19" i="38"/>
  <c r="E21" i="38" s="1"/>
  <c r="K47" i="38"/>
  <c r="H27" i="37"/>
  <c r="E19" i="18"/>
  <c r="E21" i="18" s="1"/>
  <c r="C29" i="17" s="1"/>
  <c r="C31" i="17" s="1"/>
  <c r="C34" i="17" s="1"/>
  <c r="C21" i="17" s="1"/>
  <c r="C24" i="17" s="1"/>
  <c r="K46" i="18"/>
  <c r="G27" i="37"/>
  <c r="K52" i="18" l="1"/>
  <c r="E22" i="38"/>
  <c r="E23" i="38" s="1"/>
  <c r="E25" i="38" s="1"/>
  <c r="I27" i="37"/>
  <c r="K27" i="37"/>
  <c r="E22" i="18"/>
  <c r="K48" i="38" l="1"/>
  <c r="E26" i="38"/>
  <c r="E32" i="38" s="1"/>
  <c r="E43" i="38" s="1"/>
  <c r="K61" i="38" s="1"/>
  <c r="K49" i="38"/>
  <c r="E23" i="18"/>
  <c r="E25" i="18" s="1"/>
  <c r="K48" i="18"/>
  <c r="K63" i="38" l="1"/>
  <c r="E26" i="18"/>
  <c r="E32" i="18" s="1"/>
  <c r="K49" i="18"/>
  <c r="E47" i="38"/>
  <c r="F39" i="37" l="1"/>
  <c r="F34" i="37"/>
  <c r="E36" i="37"/>
  <c r="F37" i="37"/>
  <c r="E34" i="37"/>
  <c r="F35" i="37"/>
  <c r="F36" i="37"/>
  <c r="F38" i="37"/>
  <c r="E31" i="37"/>
  <c r="E33" i="37"/>
  <c r="E38" i="37"/>
  <c r="E37" i="37"/>
  <c r="E40" i="37"/>
  <c r="F40" i="37"/>
  <c r="E32" i="37"/>
  <c r="E39" i="37"/>
  <c r="E35" i="37"/>
  <c r="E30" i="37"/>
  <c r="F33" i="37"/>
  <c r="F31" i="37"/>
  <c r="F32" i="37"/>
  <c r="F30" i="37"/>
  <c r="F35" i="38"/>
  <c r="F36" i="38"/>
  <c r="F37" i="38"/>
  <c r="F38" i="38"/>
  <c r="F39" i="38"/>
  <c r="F40" i="38"/>
  <c r="F41" i="38"/>
  <c r="E49" i="38"/>
  <c r="K65" i="38" s="1"/>
  <c r="F34" i="38"/>
  <c r="E53" i="38"/>
  <c r="F19" i="38"/>
  <c r="F45" i="38"/>
  <c r="F26" i="38"/>
  <c r="E51" i="38"/>
  <c r="F23" i="38"/>
  <c r="F32" i="38"/>
  <c r="F43" i="38"/>
  <c r="E43" i="18"/>
  <c r="K61" i="18" s="1"/>
  <c r="K63" i="18" s="1"/>
  <c r="G33" i="37" l="1"/>
  <c r="G30" i="37"/>
  <c r="G39" i="37"/>
  <c r="G31" i="37"/>
  <c r="G37" i="37"/>
  <c r="G32" i="37"/>
  <c r="G38" i="37"/>
  <c r="G35" i="37"/>
  <c r="G34" i="37"/>
  <c r="G36" i="37"/>
  <c r="G40" i="37"/>
  <c r="K69" i="38"/>
  <c r="K67" i="38"/>
  <c r="F42" i="37"/>
  <c r="E42" i="37"/>
  <c r="F47" i="38"/>
  <c r="E47" i="18"/>
  <c r="C40" i="37" l="1"/>
  <c r="B40" i="37"/>
  <c r="C37" i="37"/>
  <c r="C34" i="37"/>
  <c r="C39" i="37"/>
  <c r="C35" i="37"/>
  <c r="C38" i="37"/>
  <c r="B39" i="37"/>
  <c r="B38" i="37"/>
  <c r="C36" i="37"/>
  <c r="B35" i="37"/>
  <c r="B31" i="37"/>
  <c r="B34" i="37"/>
  <c r="B36" i="37"/>
  <c r="B33" i="37"/>
  <c r="B32" i="37"/>
  <c r="B37" i="37"/>
  <c r="B30" i="37"/>
  <c r="C31" i="37"/>
  <c r="C32" i="37"/>
  <c r="C30" i="37"/>
  <c r="C33" i="37"/>
  <c r="E49" i="18"/>
  <c r="F35" i="18"/>
  <c r="F36" i="18"/>
  <c r="F37" i="18"/>
  <c r="F38" i="18"/>
  <c r="F39" i="18"/>
  <c r="F40" i="18"/>
  <c r="F41" i="18"/>
  <c r="F34" i="18"/>
  <c r="F42" i="18"/>
  <c r="E51" i="18"/>
  <c r="F45" i="18"/>
  <c r="F19" i="18"/>
  <c r="F23" i="18"/>
  <c r="F26" i="18"/>
  <c r="E53" i="18"/>
  <c r="F32" i="18"/>
  <c r="F43" i="18"/>
  <c r="D37" i="37" l="1"/>
  <c r="D35" i="37"/>
  <c r="D38" i="37"/>
  <c r="H38" i="37" s="1"/>
  <c r="D33" i="37"/>
  <c r="H33" i="37" s="1"/>
  <c r="D40" i="37"/>
  <c r="H40" i="37" s="1"/>
  <c r="D34" i="37"/>
  <c r="H34" i="37" s="1"/>
  <c r="D39" i="37"/>
  <c r="H39" i="37" s="1"/>
  <c r="D32" i="37"/>
  <c r="H32" i="37" s="1"/>
  <c r="D30" i="37"/>
  <c r="H30" i="37" s="1"/>
  <c r="D31" i="37"/>
  <c r="H31" i="37" s="1"/>
  <c r="D36" i="37"/>
  <c r="H36" i="37" s="1"/>
  <c r="G42" i="37"/>
  <c r="C42" i="37"/>
  <c r="K69" i="18"/>
  <c r="K67" i="18"/>
  <c r="K65" i="18"/>
  <c r="B42" i="37"/>
  <c r="F47" i="18"/>
  <c r="H37" i="37" l="1"/>
  <c r="I37" i="37" s="1"/>
  <c r="H35" i="37"/>
  <c r="I35" i="37" s="1"/>
  <c r="I31" i="37"/>
  <c r="I33" i="37"/>
  <c r="I38" i="37"/>
  <c r="I39" i="37"/>
  <c r="I36" i="37"/>
  <c r="I32" i="37"/>
  <c r="I34" i="37"/>
  <c r="I30" i="37"/>
  <c r="I40" i="37" l="1"/>
  <c r="D42" i="37"/>
  <c r="I42" i="37" l="1"/>
  <c r="H42" i="37"/>
  <c r="N1" i="37" s="1"/>
  <c r="N2" i="37" l="1"/>
  <c r="N3" i="37" s="1"/>
</calcChain>
</file>

<file path=xl/sharedStrings.xml><?xml version="1.0" encoding="utf-8"?>
<sst xmlns="http://schemas.openxmlformats.org/spreadsheetml/2006/main" count="7122" uniqueCount="1236">
  <si>
    <t>Premie Ouderdomspensioen (OP)</t>
  </si>
  <si>
    <t>Kleedruimten</t>
  </si>
  <si>
    <t>Opmerking:</t>
  </si>
  <si>
    <t>Opleiding</t>
  </si>
  <si>
    <t xml:space="preserve">Sociale verzekeringen </t>
  </si>
  <si>
    <t>Weekenddagen</t>
  </si>
  <si>
    <t>Aantal kalenderdagen</t>
  </si>
  <si>
    <t>Werkdagen per jaar</t>
  </si>
  <si>
    <t>Tapijt sproeiextraheren</t>
  </si>
  <si>
    <t>Totaal</t>
  </si>
  <si>
    <t>B.T.W.</t>
  </si>
  <si>
    <t>Prijspeil</t>
  </si>
  <si>
    <t>Toelichting</t>
  </si>
  <si>
    <t>Bruto uurloon</t>
  </si>
  <si>
    <t>Calculatie onderdeel</t>
  </si>
  <si>
    <t>Specialistentoeslag</t>
  </si>
  <si>
    <t>werkgeversdeel</t>
  </si>
  <si>
    <t>Sanitaire ruimten</t>
  </si>
  <si>
    <t>Methode en eindresultaat omschrijven.</t>
  </si>
  <si>
    <t>Vakantiedagen</t>
  </si>
  <si>
    <t>SV uurloon inclusief toeslagen</t>
  </si>
  <si>
    <t>P.Z. kosten</t>
  </si>
  <si>
    <t>Invoervelden</t>
  </si>
  <si>
    <t>Totale kosten per jaar inclusief B.T.W.</t>
  </si>
  <si>
    <t>Werkbare dagen per jaar</t>
  </si>
  <si>
    <t>Huisvestingskosten</t>
  </si>
  <si>
    <t>Naam opdrachtgever</t>
  </si>
  <si>
    <t>Nat. feestdagen, kort verzuim, bijz. CAO</t>
  </si>
  <si>
    <t>Administratiekosten</t>
  </si>
  <si>
    <t>Managementkosten</t>
  </si>
  <si>
    <t>Opslag niet werkbare dagen</t>
  </si>
  <si>
    <t>OP/NP</t>
  </si>
  <si>
    <t>2 lagen</t>
  </si>
  <si>
    <t>geheel</t>
  </si>
  <si>
    <t>Basisuurloon</t>
  </si>
  <si>
    <t>Bedrijfsgemiddelde</t>
  </si>
  <si>
    <t>Alle prijzen inclusief materialen en middelen, voorrijkosten en overige bijkomende kosten.</t>
  </si>
  <si>
    <t>Ziektedagen</t>
  </si>
  <si>
    <t>[zie premies en opslagen]</t>
  </si>
  <si>
    <t>Totaal eindtarief normale werktijden [06.00-21.30 uur]</t>
  </si>
  <si>
    <t>Grondslag loon voor berekening OP premie</t>
  </si>
  <si>
    <t>Effectieve OP premie</t>
  </si>
  <si>
    <t>Totaal eindtarief weekenden [incl. 50% toeslag]</t>
  </si>
  <si>
    <t>Vorstverlet</t>
  </si>
  <si>
    <t>Bruto uurloon inclusief toeslagen</t>
  </si>
  <si>
    <t>Franchise OP-premie per uur</t>
  </si>
  <si>
    <t>Totaal directe kosten</t>
  </si>
  <si>
    <t>Activiteit</t>
  </si>
  <si>
    <t xml:space="preserve">Vakantietoeslag </t>
  </si>
  <si>
    <t>SV-loon grondslag voor berekening sociale verzekeringen</t>
  </si>
  <si>
    <t>Materiaal/- en middelen</t>
  </si>
  <si>
    <t>Ruimtecategorie</t>
  </si>
  <si>
    <t xml:space="preserve"> </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</si>
  <si>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</si>
  <si>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</si>
  <si>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</si>
  <si>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</si>
  <si>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</si>
  <si>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</si>
  <si>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</si>
  <si>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</si>
  <si>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</si>
  <si>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</si>
  <si>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</si>
  <si>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</si>
  <si>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</si>
  <si>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</si>
  <si>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Indirect toezicht</t>
  </si>
  <si>
    <t>Schoonmaak</t>
  </si>
  <si>
    <t>Lino-/marmoleum sprayen</t>
  </si>
  <si>
    <t>Steen/PVC schrobben</t>
  </si>
  <si>
    <t>Totaal eindtarief feestdagen [incl. 150% toeslag]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</si>
  <si>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</si>
  <si>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</si>
  <si>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</si>
  <si>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</si>
  <si>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</si>
  <si>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</si>
  <si>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</si>
  <si>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</si>
  <si>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</si>
  <si>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</si>
  <si>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</si>
  <si>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</si>
  <si>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</si>
  <si>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</si>
  <si>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</si>
  <si>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VSR code</t>
  </si>
  <si>
    <t>M2 per jaar</t>
  </si>
  <si>
    <t>BG</t>
  </si>
  <si>
    <t>Entree</t>
  </si>
  <si>
    <t>Kleedruimte</t>
  </si>
  <si>
    <t>Locatie</t>
  </si>
  <si>
    <t>Adres</t>
  </si>
  <si>
    <t>Frequentie van uitvoering (per jaar):</t>
  </si>
  <si>
    <t>VSR Code</t>
  </si>
  <si>
    <t>Freq</t>
  </si>
  <si>
    <t>% van reguliere norm</t>
  </si>
  <si>
    <t>Norm ma t/m vr</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</si>
  <si>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</si>
  <si>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</si>
  <si>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</si>
  <si>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</si>
  <si>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</si>
  <si>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</si>
  <si>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</si>
  <si>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</si>
  <si>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</si>
  <si>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</si>
  <si>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</si>
  <si>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Prestatienorm in aantal m2 per uur</t>
  </si>
  <si>
    <t>18 jaar</t>
  </si>
  <si>
    <t>19 jaar</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</si>
  <si>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</si>
  <si>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</si>
  <si>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</si>
  <si>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</si>
  <si>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</si>
  <si>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</si>
  <si>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</si>
  <si>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</si>
  <si>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</si>
  <si>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</si>
  <si>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Vloerenonderhoud  (inclusief uit-/inruimen van het meubilair)</t>
  </si>
  <si>
    <t>Reinigen raambekleding</t>
  </si>
  <si>
    <t>Vitrage</t>
  </si>
  <si>
    <t>Overgordijnen</t>
  </si>
  <si>
    <t>Verticale lamellen stof</t>
  </si>
  <si>
    <t>Regietarieven</t>
  </si>
  <si>
    <t>Schoonmaakonderhoud</t>
  </si>
  <si>
    <t>Mits anders aangegeven is de uitvoering op reguliere werktijden: maandag t/m vrijdag [06.00 en 21.30 uur]</t>
  </si>
  <si>
    <t>Totaal m2</t>
  </si>
  <si>
    <t>Toezicht uren per jaar ma t/m vr</t>
  </si>
  <si>
    <t>Freq. ma-vr naloop</t>
  </si>
  <si>
    <t>Freq. ma-vr</t>
  </si>
  <si>
    <t>Kolom</t>
  </si>
  <si>
    <t>Uren p/j ma t/m vrij naloop</t>
  </si>
  <si>
    <t>Kolom voor matrix</t>
  </si>
  <si>
    <t>Gewogen prestatie</t>
  </si>
  <si>
    <t>m2/uur</t>
  </si>
  <si>
    <t>M2 Totaal</t>
  </si>
  <si>
    <t>WGA</t>
  </si>
  <si>
    <t>Naam dienstverlener</t>
  </si>
  <si>
    <t>Let op -/- bedrag</t>
  </si>
  <si>
    <t>Bijzonderheden / opmerkingen</t>
  </si>
  <si>
    <t>Administratieve ruimten</t>
  </si>
  <si>
    <t>Vergaderruimten</t>
  </si>
  <si>
    <t>Gemiddeld tarief  ma t/m vr</t>
  </si>
  <si>
    <t>Tariefopbouw toezicht</t>
  </si>
  <si>
    <t>Tariefopbouw schoonmaak</t>
  </si>
  <si>
    <t>Gemiddeld tarief ma t/m vr</t>
  </si>
  <si>
    <t>PRODUCTIE UREN PER JAAR</t>
  </si>
  <si>
    <t>ma t/m vr</t>
  </si>
  <si>
    <t>ma t/m vr naloop</t>
  </si>
  <si>
    <t>RAS premie</t>
  </si>
  <si>
    <t>Frequentie verklaring</t>
  </si>
  <si>
    <t>4 x per jaar</t>
  </si>
  <si>
    <t>Totaal eindtarief  [incl. 30% toeslag]</t>
  </si>
  <si>
    <t>Referentie nummer</t>
  </si>
  <si>
    <t>Transitievergoeding</t>
  </si>
  <si>
    <t>Verticale lamellen metaal/kunststof</t>
  </si>
  <si>
    <t>Horizontale lamellen</t>
  </si>
  <si>
    <t>Berekening werkbare dagen</t>
  </si>
  <si>
    <t xml:space="preserve">Het aantal werkbare dagen per jaar is een gemiddelde over 5 jaar. Er vindt geen periodieke verrekening plaats in verband met schrikkeljaren. </t>
  </si>
  <si>
    <t>EINDTOTAAL KOSTEN PER JAAR  EXCLUSIEF BTW         INSCHRIJVINGSBEDRAG</t>
  </si>
  <si>
    <t>Minimale taakgrootte</t>
  </si>
  <si>
    <t>uur per dag</t>
  </si>
  <si>
    <t>Toezicht percentage</t>
  </si>
  <si>
    <t>per prod. Uur</t>
  </si>
  <si>
    <t>Hoogste frequentie ma t/m vr</t>
  </si>
  <si>
    <t>Hoogste frequentie ma t/m vr naloop</t>
  </si>
  <si>
    <t>Toezicht uren per jaar ma t/m vr naloop</t>
  </si>
  <si>
    <t>Totaal frequentie</t>
  </si>
  <si>
    <t>Locatie factor</t>
  </si>
  <si>
    <t>MAXIMALE BOVENGRENS PLAFONDBEDRAG INSCHRIJVINGSBEDRAG</t>
  </si>
  <si>
    <t>MAXIMALE ONDERGRENS INSCHRIJVINGSBEDRAG</t>
  </si>
  <si>
    <t>TOEZICHTUREN PER JAAR</t>
  </si>
  <si>
    <t>Machine</t>
  </si>
  <si>
    <t>Omschrijving</t>
  </si>
  <si>
    <t>Catalogus prijs</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</si>
  <si>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</si>
  <si>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</si>
  <si>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</si>
  <si>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</si>
  <si>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</si>
  <si>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</si>
  <si>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</si>
  <si>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</si>
  <si>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</si>
  <si>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</si>
  <si>
    <t>Kortings%</t>
  </si>
  <si>
    <t>Naloop opslag ma-vr</t>
  </si>
  <si>
    <t>UREN OPSLAG MINIMALE TAAKGROOTTE PER JAAR</t>
  </si>
  <si>
    <t>Uren minimale taakgrootte ma t/m vrij</t>
  </si>
  <si>
    <t>Uren minimale taakgrootte ma t/m vrij naloop</t>
  </si>
  <si>
    <t>Lino-/marmoleum re-coaten</t>
  </si>
  <si>
    <t>Lino-/marmoleum top-coaten</t>
  </si>
  <si>
    <t>Trappenhuis</t>
  </si>
  <si>
    <t>Lift</t>
  </si>
  <si>
    <t>Gang, hal</t>
  </si>
  <si>
    <t>Tarief componenten samenvatting</t>
  </si>
  <si>
    <t>Versie</t>
  </si>
  <si>
    <t>Aanbesteding</t>
  </si>
  <si>
    <t>CAO gebonden kosten</t>
  </si>
  <si>
    <t>Gevarentoeslag</t>
  </si>
  <si>
    <t>A0.01a</t>
  </si>
  <si>
    <t>A0.25</t>
  </si>
  <si>
    <t>A0.02</t>
  </si>
  <si>
    <t>A0.03</t>
  </si>
  <si>
    <t>A0.04</t>
  </si>
  <si>
    <t>A0.24</t>
  </si>
  <si>
    <t>A0.08</t>
  </si>
  <si>
    <t>A0.09</t>
  </si>
  <si>
    <t>A0.13</t>
  </si>
  <si>
    <t>A0.13A</t>
  </si>
  <si>
    <t>A0.26</t>
  </si>
  <si>
    <t>A0.14</t>
  </si>
  <si>
    <t>A0.18</t>
  </si>
  <si>
    <t>A0.17</t>
  </si>
  <si>
    <t>A0.16</t>
  </si>
  <si>
    <t>B0.25A</t>
  </si>
  <si>
    <t>B0.25</t>
  </si>
  <si>
    <t>B0.43</t>
  </si>
  <si>
    <t>B0.42</t>
  </si>
  <si>
    <t>C0.01</t>
  </si>
  <si>
    <t>C0.71</t>
  </si>
  <si>
    <t>C0.11</t>
  </si>
  <si>
    <t>B0.12</t>
  </si>
  <si>
    <t>B0.38</t>
  </si>
  <si>
    <t>B0.38A</t>
  </si>
  <si>
    <t>B0.37</t>
  </si>
  <si>
    <t>B0.36</t>
  </si>
  <si>
    <t>B0.35</t>
  </si>
  <si>
    <t>B0.17</t>
  </si>
  <si>
    <t>B0.33</t>
  </si>
  <si>
    <t>B0.32</t>
  </si>
  <si>
    <t>B0.07</t>
  </si>
  <si>
    <t>B0.01</t>
  </si>
  <si>
    <t>B0.06</t>
  </si>
  <si>
    <t>B0.05</t>
  </si>
  <si>
    <t>D0.1</t>
  </si>
  <si>
    <t>D4</t>
  </si>
  <si>
    <t>S618</t>
  </si>
  <si>
    <t>S616</t>
  </si>
  <si>
    <t>D0.09</t>
  </si>
  <si>
    <t>S615</t>
  </si>
  <si>
    <t>D0.18B</t>
  </si>
  <si>
    <t>D0.16</t>
  </si>
  <si>
    <t>D0.17</t>
  </si>
  <si>
    <t>S607A</t>
  </si>
  <si>
    <t>S607</t>
  </si>
  <si>
    <t>S611</t>
  </si>
  <si>
    <t>S612</t>
  </si>
  <si>
    <t>S605</t>
  </si>
  <si>
    <t>S604</t>
  </si>
  <si>
    <t>S606</t>
  </si>
  <si>
    <t>S606A</t>
  </si>
  <si>
    <t>S603A</t>
  </si>
  <si>
    <t>S603</t>
  </si>
  <si>
    <t>S602</t>
  </si>
  <si>
    <t>S602A</t>
  </si>
  <si>
    <t>S601</t>
  </si>
  <si>
    <t>D.017</t>
  </si>
  <si>
    <t>D0.18</t>
  </si>
  <si>
    <t>D0.18C</t>
  </si>
  <si>
    <t>A0.06</t>
  </si>
  <si>
    <t>A0.07A</t>
  </si>
  <si>
    <t>A0.23</t>
  </si>
  <si>
    <t>A0.24A</t>
  </si>
  <si>
    <t>A1.08</t>
  </si>
  <si>
    <t>A1.07A</t>
  </si>
  <si>
    <t>A1.24A</t>
  </si>
  <si>
    <t>A1.09</t>
  </si>
  <si>
    <t>A1.10</t>
  </si>
  <si>
    <t>A1.24</t>
  </si>
  <si>
    <t>A1.05</t>
  </si>
  <si>
    <t>A1.04</t>
  </si>
  <si>
    <t>A1.11</t>
  </si>
  <si>
    <t>A1.25</t>
  </si>
  <si>
    <t>A1.23</t>
  </si>
  <si>
    <t>A1.22</t>
  </si>
  <si>
    <t>A1.12</t>
  </si>
  <si>
    <t>A1.26</t>
  </si>
  <si>
    <t>A1.19</t>
  </si>
  <si>
    <t>A1.13</t>
  </si>
  <si>
    <t>A1.15</t>
  </si>
  <si>
    <t>A1.18</t>
  </si>
  <si>
    <t>A1.17</t>
  </si>
  <si>
    <t>B1.24</t>
  </si>
  <si>
    <t>B1.56</t>
  </si>
  <si>
    <t>B1.30A</t>
  </si>
  <si>
    <t>B1.33</t>
  </si>
  <si>
    <t>B1.32A</t>
  </si>
  <si>
    <t>D1.01</t>
  </si>
  <si>
    <t>B1.37</t>
  </si>
  <si>
    <t>B1.38</t>
  </si>
  <si>
    <t>B1.42</t>
  </si>
  <si>
    <t>B1.23</t>
  </si>
  <si>
    <t>B1.43</t>
  </si>
  <si>
    <t>B1.44</t>
  </si>
  <si>
    <t>B1.45</t>
  </si>
  <si>
    <t>B1.55</t>
  </si>
  <si>
    <t>B1.53</t>
  </si>
  <si>
    <t>B1.17</t>
  </si>
  <si>
    <t>B1.46</t>
  </si>
  <si>
    <t>B1.47</t>
  </si>
  <si>
    <t>B1.48</t>
  </si>
  <si>
    <t>B1.49</t>
  </si>
  <si>
    <t>B1.50</t>
  </si>
  <si>
    <t>B1.51</t>
  </si>
  <si>
    <t>B1.52</t>
  </si>
  <si>
    <t>C1.01</t>
  </si>
  <si>
    <t>C1.04</t>
  </si>
  <si>
    <t>C1.04A</t>
  </si>
  <si>
    <t>C1.74</t>
  </si>
  <si>
    <t>C1.73</t>
  </si>
  <si>
    <t>C1.72</t>
  </si>
  <si>
    <t>C1.09</t>
  </si>
  <si>
    <t>C1.82</t>
  </si>
  <si>
    <t>C1.81</t>
  </si>
  <si>
    <t>C1.80</t>
  </si>
  <si>
    <t>C1.90</t>
  </si>
  <si>
    <t>C1.91</t>
  </si>
  <si>
    <t>C1.92</t>
  </si>
  <si>
    <t>C1.93</t>
  </si>
  <si>
    <t>C1.94</t>
  </si>
  <si>
    <t>C1.95</t>
  </si>
  <si>
    <t>C1.96</t>
  </si>
  <si>
    <t>A2.21A</t>
  </si>
  <si>
    <t>A2.21</t>
  </si>
  <si>
    <t>A2.06</t>
  </si>
  <si>
    <t>A2.07</t>
  </si>
  <si>
    <t>A2.05</t>
  </si>
  <si>
    <t>A2.04</t>
  </si>
  <si>
    <t>A2.03</t>
  </si>
  <si>
    <t>A2.08</t>
  </si>
  <si>
    <t>A2.22</t>
  </si>
  <si>
    <t>A2.02</t>
  </si>
  <si>
    <t>A2.18</t>
  </si>
  <si>
    <t>A2.23</t>
  </si>
  <si>
    <t>A2.09</t>
  </si>
  <si>
    <t>A2.10</t>
  </si>
  <si>
    <t>A2.17</t>
  </si>
  <si>
    <t>A2.16</t>
  </si>
  <si>
    <t>A2.13</t>
  </si>
  <si>
    <t>A2.15</t>
  </si>
  <si>
    <t>B2.09</t>
  </si>
  <si>
    <t>B2.06</t>
  </si>
  <si>
    <t>B2.31</t>
  </si>
  <si>
    <t>B2.31A</t>
  </si>
  <si>
    <t>B2.50</t>
  </si>
  <si>
    <t>B2.49</t>
  </si>
  <si>
    <t>B2.27</t>
  </si>
  <si>
    <t>B2.37</t>
  </si>
  <si>
    <t>B2.38</t>
  </si>
  <si>
    <t>B2.39</t>
  </si>
  <si>
    <t>B2.48</t>
  </si>
  <si>
    <t>B2.47</t>
  </si>
  <si>
    <t>B2.28</t>
  </si>
  <si>
    <t>B2.40</t>
  </si>
  <si>
    <t>B2.41</t>
  </si>
  <si>
    <t>B2.42</t>
  </si>
  <si>
    <t>B2.43</t>
  </si>
  <si>
    <t>B2.44</t>
  </si>
  <si>
    <t>B2.45</t>
  </si>
  <si>
    <t>B2.46</t>
  </si>
  <si>
    <t>C2.01</t>
  </si>
  <si>
    <t>C2.04</t>
  </si>
  <si>
    <t>C2.72</t>
  </si>
  <si>
    <t>C2.73</t>
  </si>
  <si>
    <t>C2.74</t>
  </si>
  <si>
    <t>tegels</t>
  </si>
  <si>
    <t>trap</t>
  </si>
  <si>
    <t>graniet</t>
  </si>
  <si>
    <t>Amanuensiskabinet</t>
  </si>
  <si>
    <t>marmoleum</t>
  </si>
  <si>
    <t>Theorielokaal</t>
  </si>
  <si>
    <t>Gang</t>
  </si>
  <si>
    <t>gang</t>
  </si>
  <si>
    <t>Toiletruimte</t>
  </si>
  <si>
    <t>toilet</t>
  </si>
  <si>
    <t>Garderobe</t>
  </si>
  <si>
    <t>Doucheruimte</t>
  </si>
  <si>
    <t>lift</t>
  </si>
  <si>
    <t>Gang incl. trap</t>
  </si>
  <si>
    <t>tapijt</t>
  </si>
  <si>
    <t>gietvloer</t>
  </si>
  <si>
    <t>beton</t>
  </si>
  <si>
    <t>Toiletruimte mindervaliden</t>
  </si>
  <si>
    <t>Praktijklokaal techniek</t>
  </si>
  <si>
    <t>Lockerruimte</t>
  </si>
  <si>
    <t>Hal</t>
  </si>
  <si>
    <t>Gymzaal</t>
  </si>
  <si>
    <t>pulastic</t>
  </si>
  <si>
    <t>Toestellenberging</t>
  </si>
  <si>
    <t>Fitnessruimte</t>
  </si>
  <si>
    <t>Mediatheek</t>
  </si>
  <si>
    <t>flotex</t>
  </si>
  <si>
    <t>hout</t>
  </si>
  <si>
    <t>Stiltecentrum</t>
  </si>
  <si>
    <t>Bordes</t>
  </si>
  <si>
    <t>Trappenhal</t>
  </si>
  <si>
    <t>Praktijklokaal muziek</t>
  </si>
  <si>
    <t>Studio</t>
  </si>
  <si>
    <t>Computerlokaal</t>
  </si>
  <si>
    <t>Praktijklokaal tekenen</t>
  </si>
  <si>
    <t>Paul Windhausenweg 11 Breda</t>
  </si>
  <si>
    <t>Onze Lieve Vrouwelyceum</t>
  </si>
  <si>
    <t>Christoffel</t>
  </si>
  <si>
    <t>Nieuwe Inslag 46 Breda</t>
  </si>
  <si>
    <t>V0.14b</t>
  </si>
  <si>
    <t>V0.14</t>
  </si>
  <si>
    <t>V0.14a</t>
  </si>
  <si>
    <t>L0.3</t>
  </si>
  <si>
    <t>L0.2</t>
  </si>
  <si>
    <t>L0.1</t>
  </si>
  <si>
    <t>B0.5</t>
  </si>
  <si>
    <t>Kantoor</t>
  </si>
  <si>
    <t>B0.4</t>
  </si>
  <si>
    <t>L0.0</t>
  </si>
  <si>
    <t>V0.21</t>
  </si>
  <si>
    <t>Aula</t>
  </si>
  <si>
    <t>V0.21a</t>
  </si>
  <si>
    <t>Trap</t>
  </si>
  <si>
    <t>V0.22</t>
  </si>
  <si>
    <t>L0.4</t>
  </si>
  <si>
    <t>Praktijklokaal natuurkunde</t>
  </si>
  <si>
    <t>L0.5</t>
  </si>
  <si>
    <t>L0.6</t>
  </si>
  <si>
    <t>Praktijklokaal handvaardigheid</t>
  </si>
  <si>
    <t>S0.20</t>
  </si>
  <si>
    <t>S0.18</t>
  </si>
  <si>
    <t>Toilet</t>
  </si>
  <si>
    <t>S0.19</t>
  </si>
  <si>
    <t>V0.17</t>
  </si>
  <si>
    <t>S0.16</t>
  </si>
  <si>
    <t>S0.15</t>
  </si>
  <si>
    <t>L0.9</t>
  </si>
  <si>
    <t>L0.10</t>
  </si>
  <si>
    <t>S0.13</t>
  </si>
  <si>
    <t>L0.11</t>
  </si>
  <si>
    <t>L0.12</t>
  </si>
  <si>
    <t>B0.11</t>
  </si>
  <si>
    <t>B0.10</t>
  </si>
  <si>
    <t>L0.13</t>
  </si>
  <si>
    <t>L0.14</t>
  </si>
  <si>
    <t>B0.7</t>
  </si>
  <si>
    <t>B0.8</t>
  </si>
  <si>
    <t>B0.9</t>
  </si>
  <si>
    <t>V0.23</t>
  </si>
  <si>
    <t>V0.24</t>
  </si>
  <si>
    <t>L0.8</t>
  </si>
  <si>
    <t>Praktijklokaal keuken</t>
  </si>
  <si>
    <t>Docentenkamer</t>
  </si>
  <si>
    <t>V0.12a</t>
  </si>
  <si>
    <t>Rookruimte</t>
  </si>
  <si>
    <t>B0.12b</t>
  </si>
  <si>
    <t>B0.13</t>
  </si>
  <si>
    <t>B0.13a</t>
  </si>
  <si>
    <t>Spreekkamer</t>
  </si>
  <si>
    <t>V1.12</t>
  </si>
  <si>
    <t>V1.3</t>
  </si>
  <si>
    <t>V1.19</t>
  </si>
  <si>
    <t>L1.2</t>
  </si>
  <si>
    <t>L1.1</t>
  </si>
  <si>
    <t>L1.4</t>
  </si>
  <si>
    <t>S1.16</t>
  </si>
  <si>
    <t>B1.18</t>
  </si>
  <si>
    <t>Docentenwerkruimte</t>
  </si>
  <si>
    <t>S1.15</t>
  </si>
  <si>
    <t>S1.14</t>
  </si>
  <si>
    <t>L1.15</t>
  </si>
  <si>
    <t>L1.13</t>
  </si>
  <si>
    <t>Muzieklokaal</t>
  </si>
  <si>
    <t>L1.11</t>
  </si>
  <si>
    <t>L1.9</t>
  </si>
  <si>
    <t>L1.10</t>
  </si>
  <si>
    <t>L1.8</t>
  </si>
  <si>
    <t>L1.7</t>
  </si>
  <si>
    <t>L1.6</t>
  </si>
  <si>
    <t>B1.2/1.3</t>
  </si>
  <si>
    <t>B1.1</t>
  </si>
  <si>
    <t>onbekend</t>
  </si>
  <si>
    <t>dhgt</t>
  </si>
  <si>
    <t>V0.16</t>
  </si>
  <si>
    <t>V0.15</t>
  </si>
  <si>
    <t>V0.19</t>
  </si>
  <si>
    <t>Magazijn</t>
  </si>
  <si>
    <t>berging</t>
  </si>
  <si>
    <t>V0.18</t>
  </si>
  <si>
    <t>Keuken</t>
  </si>
  <si>
    <t>V0.27</t>
  </si>
  <si>
    <t>Personeelsruimte</t>
  </si>
  <si>
    <t>S0.21</t>
  </si>
  <si>
    <t>B0.7a</t>
  </si>
  <si>
    <t>L0.7</t>
  </si>
  <si>
    <t>V0.5a</t>
  </si>
  <si>
    <t>S0.22</t>
  </si>
  <si>
    <t>S0.23</t>
  </si>
  <si>
    <t>V0.28</t>
  </si>
  <si>
    <t>Studieruimte</t>
  </si>
  <si>
    <t>V0.13</t>
  </si>
  <si>
    <t>Reproruimte</t>
  </si>
  <si>
    <t>V1.11</t>
  </si>
  <si>
    <t>B1.9a</t>
  </si>
  <si>
    <t>Practicum</t>
  </si>
  <si>
    <t>B1.6</t>
  </si>
  <si>
    <t>L1.5</t>
  </si>
  <si>
    <t>S1.17</t>
  </si>
  <si>
    <t>B1.3</t>
  </si>
  <si>
    <t>V1.13</t>
  </si>
  <si>
    <t>Praktijklokaal</t>
  </si>
  <si>
    <t>De La Salle</t>
  </si>
  <si>
    <t>Sportlaan 1 Baarle-Nassau</t>
  </si>
  <si>
    <t>0.52</t>
  </si>
  <si>
    <t>0.54</t>
  </si>
  <si>
    <t>Centrale hal</t>
  </si>
  <si>
    <t>0.57</t>
  </si>
  <si>
    <t>rubber</t>
  </si>
  <si>
    <t>bg.gr</t>
  </si>
  <si>
    <t>0.02</t>
  </si>
  <si>
    <t>linoleum</t>
  </si>
  <si>
    <t>0.03</t>
  </si>
  <si>
    <t>0.29</t>
  </si>
  <si>
    <t>0.28</t>
  </si>
  <si>
    <t>0.71</t>
  </si>
  <si>
    <t>0.06</t>
  </si>
  <si>
    <t>0.07</t>
  </si>
  <si>
    <t>0.08</t>
  </si>
  <si>
    <t>0.66</t>
  </si>
  <si>
    <t>0.09</t>
  </si>
  <si>
    <t>0.10</t>
  </si>
  <si>
    <t>0.11</t>
  </si>
  <si>
    <t>0.62</t>
  </si>
  <si>
    <t>0.12</t>
  </si>
  <si>
    <t>0.13</t>
  </si>
  <si>
    <t>0.64</t>
  </si>
  <si>
    <t>0.16</t>
  </si>
  <si>
    <t>0.69</t>
  </si>
  <si>
    <t>0.77</t>
  </si>
  <si>
    <t>0.18</t>
  </si>
  <si>
    <t>0.60</t>
  </si>
  <si>
    <t>0.19</t>
  </si>
  <si>
    <t>0.20</t>
  </si>
  <si>
    <t>0.21</t>
  </si>
  <si>
    <t>0.75</t>
  </si>
  <si>
    <t>0.30</t>
  </si>
  <si>
    <t>0.31</t>
  </si>
  <si>
    <t>0.22</t>
  </si>
  <si>
    <t>0.23</t>
  </si>
  <si>
    <t>0.24</t>
  </si>
  <si>
    <t>0.25</t>
  </si>
  <si>
    <t>Lokaal / Kantoor</t>
  </si>
  <si>
    <t>0.56</t>
  </si>
  <si>
    <t>0.53</t>
  </si>
  <si>
    <t>0.40</t>
  </si>
  <si>
    <t>pvc</t>
  </si>
  <si>
    <t>0.46</t>
  </si>
  <si>
    <t>0.26</t>
  </si>
  <si>
    <t>0.45</t>
  </si>
  <si>
    <t>Kantine</t>
  </si>
  <si>
    <t>0.51</t>
  </si>
  <si>
    <t>Podium</t>
  </si>
  <si>
    <t>0.27</t>
  </si>
  <si>
    <t>0.47</t>
  </si>
  <si>
    <t>0.37/38/39</t>
  </si>
  <si>
    <t>W7</t>
  </si>
  <si>
    <t>W4</t>
  </si>
  <si>
    <t>W5</t>
  </si>
  <si>
    <t>W1</t>
  </si>
  <si>
    <t>W2</t>
  </si>
  <si>
    <t>W3</t>
  </si>
  <si>
    <t>1.51/52/53</t>
  </si>
  <si>
    <t>1.01</t>
  </si>
  <si>
    <t>1.02</t>
  </si>
  <si>
    <t>1.03</t>
  </si>
  <si>
    <t>1.04</t>
  </si>
  <si>
    <t>1.06</t>
  </si>
  <si>
    <t>1.08</t>
  </si>
  <si>
    <t>Praktijklokaal scheikunde</t>
  </si>
  <si>
    <t>1.09</t>
  </si>
  <si>
    <t>1.10</t>
  </si>
  <si>
    <t>1.11</t>
  </si>
  <si>
    <t>1.12</t>
  </si>
  <si>
    <t>1.32</t>
  </si>
  <si>
    <t>1.33</t>
  </si>
  <si>
    <t>1.54</t>
  </si>
  <si>
    <t>1.15</t>
  </si>
  <si>
    <t>1.17</t>
  </si>
  <si>
    <t>1.18</t>
  </si>
  <si>
    <t>1.55</t>
  </si>
  <si>
    <t>1.44</t>
  </si>
  <si>
    <t>1.19</t>
  </si>
  <si>
    <t>1.20</t>
  </si>
  <si>
    <t>1.21</t>
  </si>
  <si>
    <t>1.22</t>
  </si>
  <si>
    <t>1.23</t>
  </si>
  <si>
    <t>1.24</t>
  </si>
  <si>
    <t>1.26</t>
  </si>
  <si>
    <t>1.28</t>
  </si>
  <si>
    <t>1.36</t>
  </si>
  <si>
    <t>1.31</t>
  </si>
  <si>
    <t>1.30</t>
  </si>
  <si>
    <t>Stilteruimte</t>
  </si>
  <si>
    <t>1.29</t>
  </si>
  <si>
    <t>Sint-Oelbert Gymnasium</t>
  </si>
  <si>
    <t>Warandelaan 3 Oosterhout</t>
  </si>
  <si>
    <t>Markenhage</t>
  </si>
  <si>
    <t>MH 001</t>
  </si>
  <si>
    <t>portaal</t>
  </si>
  <si>
    <t>entree</t>
  </si>
  <si>
    <t>receptie</t>
  </si>
  <si>
    <t>kantoor</t>
  </si>
  <si>
    <t>praktijklokaal</t>
  </si>
  <si>
    <t>spreekkamer</t>
  </si>
  <si>
    <t>lokaal</t>
  </si>
  <si>
    <t>009a</t>
  </si>
  <si>
    <t>009b</t>
  </si>
  <si>
    <t>010a</t>
  </si>
  <si>
    <t>computerruimte</t>
  </si>
  <si>
    <t>011a</t>
  </si>
  <si>
    <t>magazijn</t>
  </si>
  <si>
    <t>012a</t>
  </si>
  <si>
    <t>oven hoort bijlokaal</t>
  </si>
  <si>
    <t>drama lokaal</t>
  </si>
  <si>
    <t>muzieklokaal</t>
  </si>
  <si>
    <t>014a</t>
  </si>
  <si>
    <t>studio</t>
  </si>
  <si>
    <t>014b</t>
  </si>
  <si>
    <t>techniek</t>
  </si>
  <si>
    <t>trappenhuis</t>
  </si>
  <si>
    <t>023a</t>
  </si>
  <si>
    <t>aula</t>
  </si>
  <si>
    <t>kluisjes</t>
  </si>
  <si>
    <t>drukkerij</t>
  </si>
  <si>
    <t>clusterruimte lokaal</t>
  </si>
  <si>
    <t>leerling werkplekken</t>
  </si>
  <si>
    <t>berging aula</t>
  </si>
  <si>
    <t>invalide toilet</t>
  </si>
  <si>
    <t>050a</t>
  </si>
  <si>
    <t>overlegplekken/gang</t>
  </si>
  <si>
    <t>052a</t>
  </si>
  <si>
    <t>Berging</t>
  </si>
  <si>
    <t>MH 053</t>
  </si>
  <si>
    <t>MH051</t>
  </si>
  <si>
    <t>MH052</t>
  </si>
  <si>
    <t>douche en kleedruimte</t>
  </si>
  <si>
    <t>MH053</t>
  </si>
  <si>
    <t>kleedruimte</t>
  </si>
  <si>
    <t>MH054</t>
  </si>
  <si>
    <t>MH055</t>
  </si>
  <si>
    <t>MH056</t>
  </si>
  <si>
    <t>MH057</t>
  </si>
  <si>
    <t>kantoor met toezicht aula</t>
  </si>
  <si>
    <t>MH058</t>
  </si>
  <si>
    <t>fitness</t>
  </si>
  <si>
    <t>MH059</t>
  </si>
  <si>
    <t>MH060</t>
  </si>
  <si>
    <t>MH061</t>
  </si>
  <si>
    <t>MH062</t>
  </si>
  <si>
    <t>gymzaal</t>
  </si>
  <si>
    <t>MH063</t>
  </si>
  <si>
    <t>MH064</t>
  </si>
  <si>
    <t>toestellenberging</t>
  </si>
  <si>
    <t>MH065</t>
  </si>
  <si>
    <t>MH066</t>
  </si>
  <si>
    <t>MH067</t>
  </si>
  <si>
    <t>MH068</t>
  </si>
  <si>
    <t>MH068a</t>
  </si>
  <si>
    <t>opslag</t>
  </si>
  <si>
    <t>MH069</t>
  </si>
  <si>
    <t>danszaal</t>
  </si>
  <si>
    <t>MH070</t>
  </si>
  <si>
    <t>MH071</t>
  </si>
  <si>
    <t>MH072</t>
  </si>
  <si>
    <t>MH073</t>
  </si>
  <si>
    <t>MH074</t>
  </si>
  <si>
    <t>werkplaats</t>
  </si>
  <si>
    <t>MH075</t>
  </si>
  <si>
    <t>MH076</t>
  </si>
  <si>
    <t>douches</t>
  </si>
  <si>
    <t>MH077</t>
  </si>
  <si>
    <t>MH078</t>
  </si>
  <si>
    <t>MH079</t>
  </si>
  <si>
    <t>MH080</t>
  </si>
  <si>
    <t>MH081</t>
  </si>
  <si>
    <t>MH 101</t>
  </si>
  <si>
    <t>102a</t>
  </si>
  <si>
    <t>102b</t>
  </si>
  <si>
    <t>mediatheek (104 + 112)</t>
  </si>
  <si>
    <t>theorielokaal</t>
  </si>
  <si>
    <t>science lab</t>
  </si>
  <si>
    <t>112a</t>
  </si>
  <si>
    <t>115 en 116</t>
  </si>
  <si>
    <t>schoolleiding kantoor</t>
  </si>
  <si>
    <t>roosteraar kantoor</t>
  </si>
  <si>
    <t>122a</t>
  </si>
  <si>
    <t>overleg ruimte kantoor</t>
  </si>
  <si>
    <t>Werkkast</t>
  </si>
  <si>
    <t>139a</t>
  </si>
  <si>
    <t>biologie vaklokaal</t>
  </si>
  <si>
    <t>natuur/ scheikunde vaklokaal</t>
  </si>
  <si>
    <t>145a</t>
  </si>
  <si>
    <t>chemicalien lokaal</t>
  </si>
  <si>
    <t>decanenkamer</t>
  </si>
  <si>
    <t>bio opslag</t>
  </si>
  <si>
    <t>MH 153</t>
  </si>
  <si>
    <t>technische ruimte</t>
  </si>
  <si>
    <t>MH 201</t>
  </si>
  <si>
    <t>M 001</t>
  </si>
  <si>
    <t>administratie</t>
  </si>
  <si>
    <t>M 002</t>
  </si>
  <si>
    <t>noodtrappenhuis</t>
  </si>
  <si>
    <t>M 003</t>
  </si>
  <si>
    <t>schacht</t>
  </si>
  <si>
    <t>M 004</t>
  </si>
  <si>
    <t>M 005</t>
  </si>
  <si>
    <t>M 006</t>
  </si>
  <si>
    <t>M006a</t>
  </si>
  <si>
    <t>M 007</t>
  </si>
  <si>
    <t>technieklokaal</t>
  </si>
  <si>
    <t>M007a</t>
  </si>
  <si>
    <t>M 008</t>
  </si>
  <si>
    <t>M 009</t>
  </si>
  <si>
    <t>M 010</t>
  </si>
  <si>
    <t>M 011</t>
  </si>
  <si>
    <t>M 012</t>
  </si>
  <si>
    <t>M 013</t>
  </si>
  <si>
    <t>personeelskamer</t>
  </si>
  <si>
    <t>M 014</t>
  </si>
  <si>
    <t>M 015</t>
  </si>
  <si>
    <t>M 016</t>
  </si>
  <si>
    <t>kopieer ruimte</t>
  </si>
  <si>
    <t>M 017</t>
  </si>
  <si>
    <t>M 018</t>
  </si>
  <si>
    <t>M 021</t>
  </si>
  <si>
    <t>M 022</t>
  </si>
  <si>
    <t>M 023</t>
  </si>
  <si>
    <t>kleed en doucheruimte</t>
  </si>
  <si>
    <t>M 024</t>
  </si>
  <si>
    <t>M 101</t>
  </si>
  <si>
    <t>M 102</t>
  </si>
  <si>
    <t>M 103</t>
  </si>
  <si>
    <t>M 104</t>
  </si>
  <si>
    <t>M 105</t>
  </si>
  <si>
    <t>M 106</t>
  </si>
  <si>
    <t>M 107</t>
  </si>
  <si>
    <t>M 108</t>
  </si>
  <si>
    <t>M 109</t>
  </si>
  <si>
    <t>M 110</t>
  </si>
  <si>
    <t>biologielokaal  plus keuken</t>
  </si>
  <si>
    <t>M 111</t>
  </si>
  <si>
    <t>M 112</t>
  </si>
  <si>
    <t>M 114</t>
  </si>
  <si>
    <t>techniek lokaal</t>
  </si>
  <si>
    <t>M 115</t>
  </si>
  <si>
    <t>M 116</t>
  </si>
  <si>
    <t>M 117</t>
  </si>
  <si>
    <t>tekenlokaal</t>
  </si>
  <si>
    <t>M 118</t>
  </si>
  <si>
    <t>M201</t>
  </si>
  <si>
    <t>theorielokaal 3</t>
  </si>
  <si>
    <t>M202</t>
  </si>
  <si>
    <t>theorielokaal 4</t>
  </si>
  <si>
    <t>M203</t>
  </si>
  <si>
    <t>M204</t>
  </si>
  <si>
    <t>M205</t>
  </si>
  <si>
    <t>M206</t>
  </si>
  <si>
    <t>M207</t>
  </si>
  <si>
    <t>theorielokaal 5</t>
  </si>
  <si>
    <t>M208</t>
  </si>
  <si>
    <t>theorielokaal 6</t>
  </si>
  <si>
    <t>ict</t>
  </si>
  <si>
    <t>MH 225</t>
  </si>
  <si>
    <t>M209</t>
  </si>
  <si>
    <t>kantoor docenten</t>
  </si>
  <si>
    <t>M210</t>
  </si>
  <si>
    <t>theorielokaal 7</t>
  </si>
  <si>
    <t>M211</t>
  </si>
  <si>
    <t>theorielokaal 8</t>
  </si>
  <si>
    <t>M212</t>
  </si>
  <si>
    <t>M213</t>
  </si>
  <si>
    <t>M214</t>
  </si>
  <si>
    <t>kast</t>
  </si>
  <si>
    <t>M216</t>
  </si>
  <si>
    <t>theorielokaal 9</t>
  </si>
  <si>
    <t>M217</t>
  </si>
  <si>
    <t>theorielokaal 10</t>
  </si>
  <si>
    <t>M218</t>
  </si>
  <si>
    <t>O 003</t>
  </si>
  <si>
    <t>O 004</t>
  </si>
  <si>
    <t>O 008</t>
  </si>
  <si>
    <t>O 009</t>
  </si>
  <si>
    <t>O 010</t>
  </si>
  <si>
    <t>O 011</t>
  </si>
  <si>
    <t>O 012</t>
  </si>
  <si>
    <t>O 101</t>
  </si>
  <si>
    <t>O 102</t>
  </si>
  <si>
    <t>open leercentrum</t>
  </si>
  <si>
    <t>O 104</t>
  </si>
  <si>
    <t>O 105</t>
  </si>
  <si>
    <t>O 106</t>
  </si>
  <si>
    <t>O 107</t>
  </si>
  <si>
    <t>O 108</t>
  </si>
  <si>
    <t>leer atelier</t>
  </si>
  <si>
    <t>O 109</t>
  </si>
  <si>
    <t>O 110</t>
  </si>
  <si>
    <t>verkeersruimte</t>
  </si>
  <si>
    <t>T 001A</t>
  </si>
  <si>
    <t>dansvloer</t>
  </si>
  <si>
    <t>T 001B</t>
  </si>
  <si>
    <t>tribune</t>
  </si>
  <si>
    <t>T 002</t>
  </si>
  <si>
    <t>T 003</t>
  </si>
  <si>
    <t>Theater</t>
  </si>
  <si>
    <t>Emerweg 29 Breda</t>
  </si>
  <si>
    <t>Emerweg 31 Breda</t>
  </si>
  <si>
    <t>Orion Lyceum</t>
  </si>
  <si>
    <t>Emerweg 27 Breda</t>
  </si>
  <si>
    <t>bamboe</t>
  </si>
  <si>
    <t>bamboe hout</t>
  </si>
  <si>
    <t>plastica</t>
  </si>
  <si>
    <t>lino</t>
  </si>
  <si>
    <t>D4A</t>
  </si>
  <si>
    <t>1d</t>
  </si>
  <si>
    <t>C10</t>
  </si>
  <si>
    <t>C11</t>
  </si>
  <si>
    <t>C12</t>
  </si>
  <si>
    <t>C1</t>
  </si>
  <si>
    <t>C2</t>
  </si>
  <si>
    <t>C3a</t>
  </si>
  <si>
    <t>C4</t>
  </si>
  <si>
    <t>C5</t>
  </si>
  <si>
    <t>C5a</t>
  </si>
  <si>
    <t>C6</t>
  </si>
  <si>
    <t>C07/08</t>
  </si>
  <si>
    <t>C09</t>
  </si>
  <si>
    <t>Opslag</t>
  </si>
  <si>
    <t>B6</t>
  </si>
  <si>
    <t>B1</t>
  </si>
  <si>
    <t>B2</t>
  </si>
  <si>
    <t>B3</t>
  </si>
  <si>
    <t>B4</t>
  </si>
  <si>
    <t>Bibliotheek</t>
  </si>
  <si>
    <t>B5</t>
  </si>
  <si>
    <t>B7</t>
  </si>
  <si>
    <t>B8</t>
  </si>
  <si>
    <t>B9</t>
  </si>
  <si>
    <t>A8</t>
  </si>
  <si>
    <t>A9</t>
  </si>
  <si>
    <t>A10</t>
  </si>
  <si>
    <t>Newmancollege</t>
  </si>
  <si>
    <t>Verviersstraat 4 Breda</t>
  </si>
  <si>
    <t>A1</t>
  </si>
  <si>
    <t>A2</t>
  </si>
  <si>
    <t>A3</t>
  </si>
  <si>
    <t>A4</t>
  </si>
  <si>
    <t>A5</t>
  </si>
  <si>
    <t>A6</t>
  </si>
  <si>
    <t>A7</t>
  </si>
  <si>
    <t>Theorieloklaal</t>
  </si>
  <si>
    <t>D6A</t>
  </si>
  <si>
    <t>H.007</t>
  </si>
  <si>
    <t>H.006</t>
  </si>
  <si>
    <t>H.005</t>
  </si>
  <si>
    <t>H.004</t>
  </si>
  <si>
    <t>H.001</t>
  </si>
  <si>
    <t>Portaal</t>
  </si>
  <si>
    <t>H.002</t>
  </si>
  <si>
    <t>H.003</t>
  </si>
  <si>
    <t>H.013</t>
  </si>
  <si>
    <t>H.008</t>
  </si>
  <si>
    <t>H.009</t>
  </si>
  <si>
    <t>H.010</t>
  </si>
  <si>
    <t>H.011</t>
  </si>
  <si>
    <t>H.012</t>
  </si>
  <si>
    <t>H.033</t>
  </si>
  <si>
    <t>H.015</t>
  </si>
  <si>
    <t>H.016</t>
  </si>
  <si>
    <t>H.017</t>
  </si>
  <si>
    <t>H.018</t>
  </si>
  <si>
    <t>H.019</t>
  </si>
  <si>
    <t>H.014</t>
  </si>
  <si>
    <t>H.020</t>
  </si>
  <si>
    <t>Lounge</t>
  </si>
  <si>
    <t>Werkplekken</t>
  </si>
  <si>
    <t>H.021</t>
  </si>
  <si>
    <t>Audiocabine</t>
  </si>
  <si>
    <t>H.022</t>
  </si>
  <si>
    <t>H.023</t>
  </si>
  <si>
    <t>Fotoruimte</t>
  </si>
  <si>
    <t>H.024</t>
  </si>
  <si>
    <t>H.025</t>
  </si>
  <si>
    <t>H.026</t>
  </si>
  <si>
    <t>H.027</t>
  </si>
  <si>
    <t>H.028</t>
  </si>
  <si>
    <t>H.029</t>
  </si>
  <si>
    <t>H.030</t>
  </si>
  <si>
    <t>Leslokaal</t>
  </si>
  <si>
    <t>D1.10</t>
  </si>
  <si>
    <t>D1.10A</t>
  </si>
  <si>
    <t>D1.10B</t>
  </si>
  <si>
    <t>D1.11</t>
  </si>
  <si>
    <t>D1.11A</t>
  </si>
  <si>
    <t>D1.11B</t>
  </si>
  <si>
    <t>D1.11C</t>
  </si>
  <si>
    <t>D1.12</t>
  </si>
  <si>
    <t>D1.13</t>
  </si>
  <si>
    <t>D1.13A</t>
  </si>
  <si>
    <t>D1.13B</t>
  </si>
  <si>
    <t>D1.13C</t>
  </si>
  <si>
    <t>D1.13D</t>
  </si>
  <si>
    <t>D1.17</t>
  </si>
  <si>
    <t>D1.15</t>
  </si>
  <si>
    <t>D1.16</t>
  </si>
  <si>
    <t>D1.16A</t>
  </si>
  <si>
    <t>D1.16B</t>
  </si>
  <si>
    <t>D1.16C</t>
  </si>
  <si>
    <t>D1.16D</t>
  </si>
  <si>
    <t>D1.16E</t>
  </si>
  <si>
    <t>A1.14</t>
  </si>
  <si>
    <t>A1.16</t>
  </si>
  <si>
    <t>1.16</t>
  </si>
  <si>
    <t>1.18a</t>
  </si>
  <si>
    <t>C1.19</t>
  </si>
  <si>
    <t>C1.11</t>
  </si>
  <si>
    <t>C1.12</t>
  </si>
  <si>
    <t>C1.13</t>
  </si>
  <si>
    <t>C1.14</t>
  </si>
  <si>
    <t>C1.15</t>
  </si>
  <si>
    <t>C1.16</t>
  </si>
  <si>
    <t>C1.17</t>
  </si>
  <si>
    <t>C1.18</t>
  </si>
  <si>
    <t>C1.20/21</t>
  </si>
  <si>
    <t>B1.16</t>
  </si>
  <si>
    <t>B1.10</t>
  </si>
  <si>
    <t>B1.11</t>
  </si>
  <si>
    <t>B1.12</t>
  </si>
  <si>
    <t>B1.13</t>
  </si>
  <si>
    <t>B1.15</t>
  </si>
  <si>
    <t>H1.04</t>
  </si>
  <si>
    <t>H1.05</t>
  </si>
  <si>
    <t>H1.06</t>
  </si>
  <si>
    <t>H1.07</t>
  </si>
  <si>
    <t>H1.02</t>
  </si>
  <si>
    <t>Werkplaats</t>
  </si>
  <si>
    <t>Technasium</t>
  </si>
  <si>
    <t>B2.26</t>
  </si>
  <si>
    <t>B2.20</t>
  </si>
  <si>
    <t>B2.21</t>
  </si>
  <si>
    <t>B2.22</t>
  </si>
  <si>
    <t>B2.23</t>
  </si>
  <si>
    <t>B2.24</t>
  </si>
  <si>
    <t>B2.25</t>
  </si>
  <si>
    <t>A2.27</t>
  </si>
  <si>
    <t>A2.24</t>
  </si>
  <si>
    <t>A2.25</t>
  </si>
  <si>
    <t>A2.26</t>
  </si>
  <si>
    <t>A2.28</t>
  </si>
  <si>
    <t>A2.29</t>
  </si>
  <si>
    <t>H2.02</t>
  </si>
  <si>
    <t>Mencia Sandrode</t>
  </si>
  <si>
    <t>Akkermolen 2D Zundert</t>
  </si>
  <si>
    <t>V0.41</t>
  </si>
  <si>
    <t>V0.29</t>
  </si>
  <si>
    <t>V0.29a</t>
  </si>
  <si>
    <t>S0.02</t>
  </si>
  <si>
    <t>V0.42</t>
  </si>
  <si>
    <t>L0.07</t>
  </si>
  <si>
    <t>L0.05</t>
  </si>
  <si>
    <t>L0.08</t>
  </si>
  <si>
    <t>L0.09</t>
  </si>
  <si>
    <t>L0.10/12</t>
  </si>
  <si>
    <t>Garderobe/lockers</t>
  </si>
  <si>
    <t>Toiletruimte heren</t>
  </si>
  <si>
    <t>L0.15</t>
  </si>
  <si>
    <t>L0.18</t>
  </si>
  <si>
    <t>Toiletruimte dames</t>
  </si>
  <si>
    <t>Wasruimte</t>
  </si>
  <si>
    <t>Kleed- wasruimte</t>
  </si>
  <si>
    <t>V0.45</t>
  </si>
  <si>
    <t>V0.44</t>
  </si>
  <si>
    <t>V0.46</t>
  </si>
  <si>
    <t>V0.25</t>
  </si>
  <si>
    <t>V0.25a</t>
  </si>
  <si>
    <t>V0.47</t>
  </si>
  <si>
    <t>V0.36</t>
  </si>
  <si>
    <t>V0.40</t>
  </si>
  <si>
    <t>V0.32</t>
  </si>
  <si>
    <t>S0.32</t>
  </si>
  <si>
    <t>S0.32a</t>
  </si>
  <si>
    <t>S0.33</t>
  </si>
  <si>
    <t>S0.33a</t>
  </si>
  <si>
    <t>V0.35</t>
  </si>
  <si>
    <t>S0.35b</t>
  </si>
  <si>
    <t>S0.35a</t>
  </si>
  <si>
    <t>V0.49</t>
  </si>
  <si>
    <t>Kopieer/printruimte</t>
  </si>
  <si>
    <t>V1.22</t>
  </si>
  <si>
    <t>V1.23</t>
  </si>
  <si>
    <t>L1.07</t>
  </si>
  <si>
    <t>L1.08</t>
  </si>
  <si>
    <t>L1.09</t>
  </si>
  <si>
    <t>L1.14</t>
  </si>
  <si>
    <t>L1.16</t>
  </si>
  <si>
    <t>V1.24</t>
  </si>
  <si>
    <t>B1.03</t>
  </si>
  <si>
    <t>V1.03b</t>
  </si>
  <si>
    <t>B1.03a</t>
  </si>
  <si>
    <t>V1.04</t>
  </si>
  <si>
    <t>S1.05a</t>
  </si>
  <si>
    <t>S1.05</t>
  </si>
  <si>
    <t>inloopmat</t>
  </si>
  <si>
    <t>linonoppen</t>
  </si>
  <si>
    <t>Mencia de Mendoza</t>
  </si>
  <si>
    <t>Mendelssohnlaan 1 Breda</t>
  </si>
  <si>
    <t>A-1.01</t>
  </si>
  <si>
    <t>A-1.18a</t>
  </si>
  <si>
    <t>A-1.02</t>
  </si>
  <si>
    <t>A-1.03</t>
  </si>
  <si>
    <t>A-1.12</t>
  </si>
  <si>
    <t>A-1.14</t>
  </si>
  <si>
    <t>A-1.15</t>
  </si>
  <si>
    <t>A-1.16</t>
  </si>
  <si>
    <t>A-1.17</t>
  </si>
  <si>
    <t>A-1.22</t>
  </si>
  <si>
    <t>A-1.19</t>
  </si>
  <si>
    <t>A-1.21</t>
  </si>
  <si>
    <t>A-1.20</t>
  </si>
  <si>
    <t>Entree leerlingen</t>
  </si>
  <si>
    <t>rubberringmat</t>
  </si>
  <si>
    <t>natuursteen</t>
  </si>
  <si>
    <t>A0.21</t>
  </si>
  <si>
    <t>A0.26a</t>
  </si>
  <si>
    <t>A0.26b</t>
  </si>
  <si>
    <t>A0.12</t>
  </si>
  <si>
    <t>A0.10</t>
  </si>
  <si>
    <t>A0.14a</t>
  </si>
  <si>
    <t>traanplaat</t>
  </si>
  <si>
    <t>A0.07</t>
  </si>
  <si>
    <t>A0.05</t>
  </si>
  <si>
    <t>A0.01</t>
  </si>
  <si>
    <t>A0.28</t>
  </si>
  <si>
    <t>A0.29</t>
  </si>
  <si>
    <t>A0.27</t>
  </si>
  <si>
    <t>Opslagruimten</t>
  </si>
  <si>
    <t>Praktijkruimten</t>
  </si>
  <si>
    <t>Leslokalen</t>
  </si>
  <si>
    <t>Wasruimten</t>
  </si>
  <si>
    <t>Sportruimten</t>
  </si>
  <si>
    <t>Keuken, pantry</t>
  </si>
  <si>
    <t>De la Salle</t>
  </si>
  <si>
    <t>B0.02</t>
  </si>
  <si>
    <t>B0.03</t>
  </si>
  <si>
    <t>B0.18</t>
  </si>
  <si>
    <t>B0.08</t>
  </si>
  <si>
    <t>B0.09</t>
  </si>
  <si>
    <t>kantine</t>
  </si>
  <si>
    <t>B0.16</t>
  </si>
  <si>
    <t>B0.15</t>
  </si>
  <si>
    <t>B0.14</t>
  </si>
  <si>
    <t>C0.03</t>
  </si>
  <si>
    <t>C0.03a</t>
  </si>
  <si>
    <t>C0.03b</t>
  </si>
  <si>
    <t>C0.02</t>
  </si>
  <si>
    <t>C0.05</t>
  </si>
  <si>
    <t>C0.09</t>
  </si>
  <si>
    <t>C0.06</t>
  </si>
  <si>
    <t>C0.07</t>
  </si>
  <si>
    <t>D0.09a</t>
  </si>
  <si>
    <t>D0.06</t>
  </si>
  <si>
    <t>D0.04</t>
  </si>
  <si>
    <t>D0.07</t>
  </si>
  <si>
    <t>D0.08</t>
  </si>
  <si>
    <t>D0.03</t>
  </si>
  <si>
    <t>D0.01</t>
  </si>
  <si>
    <t>D0.15</t>
  </si>
  <si>
    <t>E0.03</t>
  </si>
  <si>
    <t>E0.04</t>
  </si>
  <si>
    <t>E0.08</t>
  </si>
  <si>
    <t>E0.09</t>
  </si>
  <si>
    <t>E0.11</t>
  </si>
  <si>
    <t>E0.12</t>
  </si>
  <si>
    <t>sportvloer</t>
  </si>
  <si>
    <t>strizo</t>
  </si>
  <si>
    <t>Laboratorium</t>
  </si>
  <si>
    <t>Loopbrug</t>
  </si>
  <si>
    <t>C1.08</t>
  </si>
  <si>
    <t>C1.10</t>
  </si>
  <si>
    <t>C1.07</t>
  </si>
  <si>
    <t>C1.05</t>
  </si>
  <si>
    <t>C1.06</t>
  </si>
  <si>
    <t>C1.06a</t>
  </si>
  <si>
    <t>Werkruimte</t>
  </si>
  <si>
    <t>C1.02</t>
  </si>
  <si>
    <t>Praktijklokaal verzorging</t>
  </si>
  <si>
    <t>A1.20</t>
  </si>
  <si>
    <t>A1.21</t>
  </si>
  <si>
    <t>A1.01</t>
  </si>
  <si>
    <t>A1.02</t>
  </si>
  <si>
    <t>A1.03</t>
  </si>
  <si>
    <t>A1.15a</t>
  </si>
  <si>
    <t>A1.15b</t>
  </si>
  <si>
    <t>5 x per jaar</t>
  </si>
  <si>
    <t>1 x per week (40 weken)</t>
  </si>
  <si>
    <t>2 x per week (40 weken)</t>
  </si>
  <si>
    <t>5 x per week (wintermaanden)</t>
  </si>
  <si>
    <t>5 x per week (40 weken)</t>
  </si>
  <si>
    <t>Libreon</t>
  </si>
  <si>
    <t>Divers in en om Breda</t>
  </si>
  <si>
    <t>Gem m2-prestatie</t>
  </si>
  <si>
    <t>Niet in onderhoud</t>
  </si>
  <si>
    <t>B</t>
  </si>
  <si>
    <t>V</t>
  </si>
  <si>
    <t>S</t>
  </si>
  <si>
    <t>International School Breda</t>
  </si>
  <si>
    <t>Michaël College</t>
  </si>
  <si>
    <t>L</t>
  </si>
  <si>
    <t>Libreon-EA-MvdK.MB-2023</t>
  </si>
  <si>
    <t>Kosten productie per jaar 
ma t/m vr 
incl minimale taakgrootte</t>
  </si>
  <si>
    <t>Kosten productie per jaar 
ma t/m vr naloop 
incl minimale taakgrootte</t>
  </si>
  <si>
    <t>Totale kosten productie 
per jaar</t>
  </si>
  <si>
    <t xml:space="preserve">Kosten toezicht per jaar 
ma t/m vr </t>
  </si>
  <si>
    <t>Kosten toezicht per jaar
 ma t/m vr naloop</t>
  </si>
  <si>
    <t>Totale kosten toezicht 
per jaar</t>
  </si>
  <si>
    <t>Totaal kosten 
per jaar 
excl. btw</t>
  </si>
  <si>
    <t>Totaal kosten 
per maand 
excl. btw</t>
  </si>
  <si>
    <t>Uurlonen 30 juni 2024</t>
  </si>
  <si>
    <t>Suppletiekosten</t>
  </si>
  <si>
    <t>Server</t>
  </si>
  <si>
    <t>Opslag keuken</t>
  </si>
  <si>
    <t>Gang/trap</t>
  </si>
  <si>
    <t>Speekkamer</t>
  </si>
  <si>
    <t>Congierge</t>
  </si>
  <si>
    <t>Toilet MIVA</t>
  </si>
  <si>
    <t>Lifthal</t>
  </si>
  <si>
    <t>nio</t>
  </si>
  <si>
    <t>E-Kelder</t>
  </si>
  <si>
    <t>H-BG</t>
  </si>
  <si>
    <t>E -1.01</t>
  </si>
  <si>
    <t>E -1.01a</t>
  </si>
  <si>
    <t>E -1.01b</t>
  </si>
  <si>
    <t>E -1.02a</t>
  </si>
  <si>
    <t>E -1.02b</t>
  </si>
  <si>
    <t>E -1.03</t>
  </si>
  <si>
    <t>E -1.05</t>
  </si>
  <si>
    <t>E -1.06</t>
  </si>
  <si>
    <t>E -1.07</t>
  </si>
  <si>
    <t>E -.108</t>
  </si>
  <si>
    <t>E -1.09a</t>
  </si>
  <si>
    <t>E -1.09b</t>
  </si>
  <si>
    <t>E -1.09c</t>
  </si>
  <si>
    <t>E -1.10</t>
  </si>
  <si>
    <t>E -1.12</t>
  </si>
  <si>
    <t>Wachtruimte</t>
  </si>
  <si>
    <t>Lokaal</t>
  </si>
  <si>
    <t>Receptie</t>
  </si>
  <si>
    <t>H0.01</t>
  </si>
  <si>
    <t>H0.02</t>
  </si>
  <si>
    <t>H0.03</t>
  </si>
  <si>
    <t>H0.04</t>
  </si>
  <si>
    <t>H0.05</t>
  </si>
  <si>
    <t>H0.06</t>
  </si>
  <si>
    <t>H0.07</t>
  </si>
  <si>
    <t>H0.08</t>
  </si>
  <si>
    <t>H0.09</t>
  </si>
  <si>
    <t>H0.10</t>
  </si>
  <si>
    <t>H0.11</t>
  </si>
  <si>
    <t>H0.12</t>
  </si>
  <si>
    <t>H0.13</t>
  </si>
  <si>
    <t>H0.14</t>
  </si>
  <si>
    <t>H0.15</t>
  </si>
  <si>
    <t>H0.16</t>
  </si>
  <si>
    <t>H0.17</t>
  </si>
  <si>
    <t>Hal/trap</t>
  </si>
  <si>
    <t>H0.18a</t>
  </si>
  <si>
    <t>H0.18b</t>
  </si>
  <si>
    <t>H0.19</t>
  </si>
  <si>
    <t>H0.20</t>
  </si>
  <si>
    <t>H0.21</t>
  </si>
  <si>
    <t>H0.22</t>
  </si>
  <si>
    <t>H0.23</t>
  </si>
  <si>
    <t>Repro/opslag</t>
  </si>
  <si>
    <t>Technische ruimte</t>
  </si>
  <si>
    <t>Meterkast</t>
  </si>
  <si>
    <t>E-BG</t>
  </si>
  <si>
    <t>E0.05</t>
  </si>
  <si>
    <t>E0.06</t>
  </si>
  <si>
    <t>E0.07</t>
  </si>
  <si>
    <t>E.0.09</t>
  </si>
  <si>
    <t>E0.10</t>
  </si>
  <si>
    <t>Kleedkamer</t>
  </si>
  <si>
    <t>E0.14</t>
  </si>
  <si>
    <t>E0.15</t>
  </si>
  <si>
    <t>E0.18</t>
  </si>
  <si>
    <t>E0.19</t>
  </si>
  <si>
    <t>steen</t>
  </si>
  <si>
    <t>H-1</t>
  </si>
  <si>
    <t>H1.01</t>
  </si>
  <si>
    <t>H1.03</t>
  </si>
  <si>
    <t>H1.08</t>
  </si>
  <si>
    <t>H1.09</t>
  </si>
  <si>
    <t>H1.09b</t>
  </si>
  <si>
    <t>H1.10</t>
  </si>
  <si>
    <t>H1.11</t>
  </si>
  <si>
    <t>H1.12</t>
  </si>
  <si>
    <t>H1.13</t>
  </si>
  <si>
    <t>H1.14</t>
  </si>
  <si>
    <t>H1.15</t>
  </si>
  <si>
    <t>H1.16</t>
  </si>
  <si>
    <t>H1.17</t>
  </si>
  <si>
    <t>H1.18</t>
  </si>
  <si>
    <t>H1.18a</t>
  </si>
  <si>
    <t>H1.19</t>
  </si>
  <si>
    <t>H1.19a</t>
  </si>
  <si>
    <t>H-2</t>
  </si>
  <si>
    <t>H2.01</t>
  </si>
  <si>
    <t>H2.03</t>
  </si>
  <si>
    <t>H2.04</t>
  </si>
  <si>
    <t>Kantoor directie</t>
  </si>
  <si>
    <t>H2.06</t>
  </si>
  <si>
    <t>H2.07</t>
  </si>
  <si>
    <t>H2.08</t>
  </si>
  <si>
    <t>H2.09</t>
  </si>
  <si>
    <t>H2.10</t>
  </si>
  <si>
    <t>H2.11</t>
  </si>
  <si>
    <t>H2.12</t>
  </si>
  <si>
    <t>H2.13</t>
  </si>
  <si>
    <t>H2.14</t>
  </si>
  <si>
    <t>H2.15</t>
  </si>
  <si>
    <t>H2.16</t>
  </si>
  <si>
    <t>H2.16a</t>
  </si>
  <si>
    <t>H2.17</t>
  </si>
  <si>
    <t>H2.18</t>
  </si>
  <si>
    <t>Kabinet</t>
  </si>
  <si>
    <t>Mozartlaan 35 Breda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</si>
</sst>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_-;_-* #,##0\-;_-* &quot;-&quot;_-;_-@_-"/>
    <numFmt numFmtId="183" formatCode="_-[$€]\ * #,##0.00_-;_-[$€]\ * #,##0.00\-;_-[$€]\ * &quot;-&quot;??_-;_-@_-"/>
    <numFmt numFmtId="184" formatCode="_-&quot;€&quot;* #,##0.00_-;\-&quot;€&quot;* #,##0.00_-;_-&quot;€&quot;* &quot;-&quot;??_-;_-@_-"/>
    <numFmt numFmtId="185" formatCode="_-[$€-2]\ * #,##0.00_-;_-[$€-2]\ * #,##0.00\-;_-[$€-2]\ * &quot;-&quot;??_-;_-@_-"/>
    <numFmt numFmtId="186" formatCode="_-&quot;ƒ&quot;\ * #,##0.00_-;_-&quot;ƒ&quot;\ * #,##0.00\-;_-&quot;ƒ&quot;\ * &quot;-&quot;??_-;_-@_-"/>
    <numFmt numFmtId="187" formatCode="[$-413]d\ mmmm\ yyyy;@"/>
    <numFmt numFmtId="188" formatCode="&quot;Fl.&quot;#,##0.00;[Red]\-&quot;Fl.&quot;#,##0.00"/>
    <numFmt numFmtId="189" formatCode="&quot;Fl.&quot;#,##0_);[Red]\(&quot;Fl.&quot;#,##0\)"/>
    <numFmt numFmtId="190" formatCode="_-\F* #,##0.00_-;\-\F* #,##0.00_-;_-\F* &quot;-&quot;??_-;_-@_-"/>
    <numFmt numFmtId="191" formatCode="&quot;fl&quot;\ #,##0_-;[Red]&quot;fl&quot;\ #,##0\-"/>
    <numFmt numFmtId="192" formatCode="_-\€\ * #,##0.00"/>
    <numFmt numFmtId="193" formatCode="0\ &quot;m2&quot;"/>
    <numFmt numFmtId="194" formatCode="_-&quot;F&quot;\ * #,##0.00_-;_-&quot;F&quot;\ * #,##0.00\-;_-&quot;F&quot;\ * &quot;-&quot;??_-;_-@_-"/>
    <numFmt numFmtId="195" formatCode="[$-413]d\-mmm\-yy;@"/>
    <numFmt numFmtId="196" formatCode="_ [$€-2]\ * #,##0.00_ ;_ [$€-2]\ * \-#,##0.00_ ;_ [$€-2]\ * &quot;-&quot;??_ ;_ @_ "/>
    <numFmt numFmtId="197" formatCode="#,##0.00_ ;\-#,##0.00\ "/>
  </numFmts>
  <fonts count="112">
    <font>
      <sz val="10"/>
      <name val="MS Sans Serif"/>
    </font>
    <font>
      <sz val="10"/>
      <color theme="1"/>
      <name val="Century Gothic"/>
      <family val="2"/>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sz val="12"/>
      <color theme="1"/>
      <name val="Century Gothic"/>
      <family val="2"/>
    </font>
    <font>
      <sz val="10"/>
      <color theme="0" tint="-0.499984740745262"/>
      <name val="Century Gothic"/>
      <family val="2"/>
    </font>
    <font>
      <b/>
      <u/>
      <sz val="10"/>
      <name val="Century Gothic"/>
      <family val="2"/>
    </font>
    <font>
      <u/>
      <sz val="9"/>
      <name val="Century Gothic"/>
      <family val="2"/>
    </font>
    <font>
      <b/>
      <sz val="12"/>
      <color indexed="10"/>
      <name val="Century Gothic"/>
      <family val="2"/>
    </font>
    <font>
      <i/>
      <sz val="8"/>
      <name val="Century Gothic"/>
      <family val="2"/>
    </font>
    <font>
      <b/>
      <sz val="10"/>
      <color rgb="FFFF0000"/>
      <name val="MS Sans Serif"/>
    </font>
    <font>
      <sz val="9"/>
      <color rgb="FFFF0000"/>
      <name val="Century Gothic"/>
      <family val="2"/>
    </font>
  </fonts>
  <fills count="6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s>
  <borders count="4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s>
  <cellStyleXfs count="52886">
    <xf numFmtId="0" fontId="0" fillId="0" borderId="0"/>
    <xf numFmtId="164"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71"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3"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5" fillId="0" borderId="0" applyNumberFormat="0" applyFill="0" applyBorder="0" applyAlignment="0" applyProtection="0"/>
    <xf numFmtId="0" fontId="16" fillId="0" borderId="12" applyNumberFormat="0" applyFill="0" applyAlignment="0" applyProtection="0"/>
    <xf numFmtId="0" fontId="17" fillId="0" borderId="13" applyNumberFormat="0" applyFill="0" applyAlignment="0" applyProtection="0"/>
    <xf numFmtId="0" fontId="18" fillId="0" borderId="14"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15" applyNumberFormat="0" applyAlignment="0" applyProtection="0"/>
    <xf numFmtId="0" fontId="23" fillId="7" borderId="16" applyNumberFormat="0" applyAlignment="0" applyProtection="0"/>
    <xf numFmtId="0" fontId="24" fillId="7" borderId="15" applyNumberFormat="0" applyAlignment="0" applyProtection="0"/>
    <xf numFmtId="0" fontId="25" fillId="0" borderId="17" applyNumberFormat="0" applyFill="0" applyAlignment="0" applyProtection="0"/>
    <xf numFmtId="0" fontId="26" fillId="8" borderId="18"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20" applyNumberFormat="0" applyFill="0" applyAlignment="0" applyProtection="0"/>
    <xf numFmtId="0" fontId="3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0" fillId="33" borderId="0" applyNumberFormat="0" applyBorder="0" applyAlignment="0" applyProtection="0"/>
    <xf numFmtId="0" fontId="3" fillId="0" borderId="0"/>
    <xf numFmtId="0" fontId="3" fillId="9" borderId="19" applyNumberFormat="0" applyFont="0" applyAlignment="0" applyProtection="0"/>
    <xf numFmtId="0" fontId="8" fillId="0" borderId="0"/>
    <xf numFmtId="0" fontId="31" fillId="0" borderId="0"/>
    <xf numFmtId="0" fontId="31"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2"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3" fontId="32" fillId="0" borderId="0" applyFont="0" applyFill="0" applyBorder="0" applyAlignment="0" applyProtection="0"/>
    <xf numFmtId="183" fontId="32" fillId="0" borderId="0" applyFont="0" applyFill="0" applyBorder="0" applyAlignment="0" applyProtection="0"/>
    <xf numFmtId="184" fontId="8" fillId="0" borderId="0" applyFont="0" applyFill="0" applyBorder="0" applyAlignment="0" applyProtection="0"/>
    <xf numFmtId="182"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33" fillId="34" borderId="0"/>
    <xf numFmtId="185"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34" fillId="0" borderId="0"/>
    <xf numFmtId="0" fontId="8" fillId="0" borderId="0"/>
    <xf numFmtId="0" fontId="2" fillId="0" borderId="0"/>
    <xf numFmtId="0" fontId="4" fillId="0" borderId="0"/>
    <xf numFmtId="0" fontId="35" fillId="0" borderId="0"/>
    <xf numFmtId="0" fontId="35" fillId="0" borderId="0"/>
    <xf numFmtId="0" fontId="4" fillId="0" borderId="0"/>
    <xf numFmtId="0" fontId="4" fillId="0" borderId="0"/>
    <xf numFmtId="0" fontId="35" fillId="0" borderId="0"/>
    <xf numFmtId="0" fontId="35" fillId="0" borderId="0"/>
    <xf numFmtId="0" fontId="8" fillId="0" borderId="0"/>
    <xf numFmtId="0" fontId="4" fillId="0" borderId="0"/>
    <xf numFmtId="0" fontId="14" fillId="0" borderId="0"/>
    <xf numFmtId="0" fontId="6" fillId="0" borderId="0"/>
    <xf numFmtId="18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7" fillId="46"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2"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53" borderId="0" applyNumberFormat="0" applyBorder="0" applyAlignment="0" applyProtection="0"/>
    <xf numFmtId="0" fontId="38" fillId="39" borderId="0" applyNumberFormat="0" applyBorder="0" applyAlignment="0" applyProtection="0"/>
    <xf numFmtId="0" fontId="39" fillId="4" borderId="0" applyNumberFormat="0" applyBorder="0" applyAlignment="0" applyProtection="0"/>
    <xf numFmtId="0" fontId="40" fillId="54" borderId="21" applyNumberFormat="0" applyAlignment="0" applyProtection="0"/>
    <xf numFmtId="0" fontId="8" fillId="0" borderId="0"/>
    <xf numFmtId="0" fontId="41" fillId="55" borderId="21" applyNumberFormat="0" applyAlignment="0" applyProtection="0"/>
    <xf numFmtId="0" fontId="42" fillId="56" borderId="22" applyNumberFormat="0" applyAlignment="0" applyProtection="0"/>
    <xf numFmtId="0" fontId="42" fillId="56" borderId="22" applyNumberFormat="0" applyAlignment="0" applyProtection="0"/>
    <xf numFmtId="0" fontId="43" fillId="0" borderId="0" applyNumberFormat="0" applyFill="0" applyBorder="0" applyAlignment="0" applyProtection="0"/>
    <xf numFmtId="0" fontId="44" fillId="0" borderId="23" applyNumberFormat="0" applyFill="0" applyAlignment="0" applyProtection="0"/>
    <xf numFmtId="0" fontId="45" fillId="38"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6" fillId="0" borderId="24" applyNumberFormat="0" applyFill="0" applyAlignment="0" applyProtection="0"/>
    <xf numFmtId="0" fontId="47" fillId="0" borderId="25" applyNumberFormat="0" applyFill="0" applyAlignment="0" applyProtection="0"/>
    <xf numFmtId="0" fontId="48" fillId="0" borderId="26" applyNumberFormat="0" applyFill="0" applyAlignment="0" applyProtection="0"/>
    <xf numFmtId="0" fontId="48" fillId="0" borderId="0" applyNumberFormat="0" applyFill="0" applyBorder="0" applyAlignment="0" applyProtection="0"/>
    <xf numFmtId="0" fontId="49" fillId="57" borderId="21" applyNumberFormat="0" applyAlignment="0" applyProtection="0"/>
    <xf numFmtId="0" fontId="36" fillId="58" borderId="1"/>
    <xf numFmtId="0" fontId="50" fillId="0" borderId="27" applyNumberFormat="0" applyFill="0" applyAlignment="0" applyProtection="0"/>
    <xf numFmtId="0" fontId="51" fillId="0" borderId="28" applyNumberFormat="0" applyFill="0" applyAlignment="0" applyProtection="0"/>
    <xf numFmtId="0" fontId="52" fillId="0" borderId="29" applyNumberFormat="0" applyFill="0" applyAlignment="0" applyProtection="0"/>
    <xf numFmtId="0" fontId="52" fillId="0" borderId="0" applyNumberFormat="0" applyFill="0" applyBorder="0" applyAlignment="0" applyProtection="0"/>
    <xf numFmtId="167" fontId="53" fillId="0" borderId="0">
      <alignment horizontal="center" vertical="center" textRotation="90" wrapText="1"/>
    </xf>
    <xf numFmtId="0" fontId="54" fillId="58" borderId="30"/>
    <xf numFmtId="0" fontId="55" fillId="0" borderId="31" applyNumberFormat="0" applyFill="0" applyAlignment="0" applyProtection="0"/>
    <xf numFmtId="188" fontId="4" fillId="0" borderId="0"/>
    <xf numFmtId="0" fontId="56" fillId="57" borderId="0" applyNumberFormat="0" applyBorder="0" applyAlignment="0" applyProtection="0"/>
    <xf numFmtId="0" fontId="56" fillId="57" borderId="0" applyNumberFormat="0" applyBorder="0" applyAlignment="0" applyProtection="0"/>
    <xf numFmtId="0" fontId="34" fillId="0" borderId="0"/>
    <xf numFmtId="0" fontId="4" fillId="59" borderId="32" applyNumberFormat="0" applyFont="0" applyAlignment="0" applyProtection="0"/>
    <xf numFmtId="0" fontId="35" fillId="59" borderId="32" applyNumberFormat="0" applyFont="0" applyAlignment="0" applyProtection="0"/>
    <xf numFmtId="0" fontId="57" fillId="37" borderId="0" applyNumberFormat="0" applyBorder="0" applyAlignment="0" applyProtection="0"/>
    <xf numFmtId="0" fontId="58" fillId="55" borderId="33" applyNumberFormat="0" applyAlignment="0" applyProtection="0"/>
    <xf numFmtId="0" fontId="54" fillId="60" borderId="34" applyNumberFormat="0" applyFont="0" applyBorder="0">
      <alignment horizontal="center"/>
    </xf>
    <xf numFmtId="0" fontId="59" fillId="0" borderId="0" applyNumberFormat="0" applyFill="0" applyBorder="0" applyAlignment="0" applyProtection="0"/>
    <xf numFmtId="0" fontId="60" fillId="0" borderId="0" applyNumberFormat="0" applyFill="0" applyBorder="0" applyAlignment="0" applyProtection="0"/>
    <xf numFmtId="0" fontId="61" fillId="0" borderId="35" applyNumberFormat="0" applyFill="0" applyAlignment="0" applyProtection="0"/>
    <xf numFmtId="0" fontId="61" fillId="0" borderId="36" applyNumberFormat="0" applyFill="0" applyAlignment="0" applyProtection="0"/>
    <xf numFmtId="0" fontId="58" fillId="54" borderId="33" applyNumberFormat="0" applyAlignment="0" applyProtection="0"/>
    <xf numFmtId="189" fontId="4" fillId="0" borderId="0"/>
    <xf numFmtId="190" fontId="8" fillId="0" borderId="0" applyFont="0" applyFill="0" applyBorder="0" applyAlignment="0" applyProtection="0"/>
    <xf numFmtId="170" fontId="4" fillId="0" borderId="0"/>
    <xf numFmtId="0" fontId="43"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38" fontId="6" fillId="0" borderId="0" applyFont="0" applyFill="0" applyBorder="0" applyAlignment="0" applyProtection="0"/>
    <xf numFmtId="191" fontId="6"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92" fontId="36" fillId="0" borderId="0"/>
    <xf numFmtId="192" fontId="36" fillId="0" borderId="0"/>
    <xf numFmtId="0" fontId="63"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54" fillId="58" borderId="30"/>
    <xf numFmtId="193" fontId="54" fillId="0" borderId="0"/>
    <xf numFmtId="9" fontId="35" fillId="0" borderId="0" applyFont="0" applyFill="0" applyBorder="0" applyAlignment="0" applyProtection="0"/>
    <xf numFmtId="0" fontId="2" fillId="0" borderId="0"/>
    <xf numFmtId="0" fontId="8" fillId="0" borderId="0"/>
    <xf numFmtId="0" fontId="4" fillId="0" borderId="0"/>
    <xf numFmtId="0" fontId="8" fillId="0" borderId="0"/>
    <xf numFmtId="0" fontId="64"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35" fillId="0" borderId="0" applyFont="0" applyFill="0" applyBorder="0" applyAlignment="0" applyProtection="0"/>
    <xf numFmtId="166" fontId="8" fillId="0" borderId="0" applyFont="0" applyFill="0" applyBorder="0" applyAlignment="0" applyProtection="0"/>
    <xf numFmtId="194" fontId="8" fillId="0" borderId="0" applyFont="0" applyFill="0" applyBorder="0" applyAlignment="0" applyProtection="0"/>
  </cellStyleXfs>
  <cellXfs count="470">
    <xf numFmtId="0" fontId="0" fillId="0" borderId="0" xfId="0"/>
    <xf numFmtId="0" fontId="65" fillId="0" borderId="0" xfId="0" applyFont="1"/>
    <xf numFmtId="0" fontId="67" fillId="0" borderId="0" xfId="13" applyFont="1" applyProtection="1">
      <protection hidden="1"/>
    </xf>
    <xf numFmtId="0" fontId="67" fillId="0" borderId="0" xfId="0" applyFont="1"/>
    <xf numFmtId="2" fontId="67" fillId="0" borderId="0" xfId="11" applyNumberFormat="1" applyFont="1" applyProtection="1">
      <protection hidden="1"/>
    </xf>
    <xf numFmtId="0" fontId="67" fillId="0" borderId="0" xfId="13" applyFont="1" applyAlignment="1" applyProtection="1">
      <alignment vertical="center"/>
      <protection hidden="1"/>
    </xf>
    <xf numFmtId="0" fontId="68" fillId="0" borderId="0" xfId="13" applyFont="1" applyAlignment="1" applyProtection="1">
      <alignment horizontal="right" vertical="center"/>
      <protection hidden="1"/>
    </xf>
    <xf numFmtId="176" fontId="67" fillId="0" borderId="0" xfId="13" applyNumberFormat="1" applyFont="1" applyAlignment="1" applyProtection="1">
      <alignment vertical="center"/>
      <protection hidden="1"/>
    </xf>
    <xf numFmtId="0" fontId="66" fillId="0" borderId="0" xfId="13" applyFont="1" applyAlignment="1" applyProtection="1">
      <alignment horizontal="left" vertical="center"/>
      <protection hidden="1"/>
    </xf>
    <xf numFmtId="0" fontId="71" fillId="0" borderId="0" xfId="13" applyFont="1" applyAlignment="1" applyProtection="1">
      <alignment vertical="center"/>
      <protection hidden="1"/>
    </xf>
    <xf numFmtId="2" fontId="67" fillId="0" borderId="0" xfId="0" applyNumberFormat="1" applyFont="1" applyAlignment="1">
      <alignment vertical="center"/>
    </xf>
    <xf numFmtId="176" fontId="73" fillId="0" borderId="0" xfId="13" applyNumberFormat="1" applyFont="1" applyAlignment="1" applyProtection="1">
      <alignment vertical="center"/>
      <protection hidden="1"/>
    </xf>
    <xf numFmtId="177" fontId="67" fillId="0" borderId="0" xfId="13" applyNumberFormat="1" applyFont="1" applyAlignment="1" applyProtection="1">
      <alignment horizontal="right" vertical="center"/>
      <protection hidden="1"/>
    </xf>
    <xf numFmtId="0" fontId="67" fillId="0" borderId="0" xfId="13" applyFont="1" applyAlignment="1" applyProtection="1">
      <alignment horizontal="right" vertical="center"/>
      <protection hidden="1"/>
    </xf>
    <xf numFmtId="0" fontId="75" fillId="0" borderId="0" xfId="13" applyFont="1" applyProtection="1">
      <protection hidden="1"/>
    </xf>
    <xf numFmtId="9" fontId="72" fillId="2" borderId="1" xfId="65" applyFont="1" applyFill="1" applyBorder="1" applyAlignment="1">
      <alignment horizontal="center"/>
    </xf>
    <xf numFmtId="2" fontId="82" fillId="0" borderId="0" xfId="63" applyNumberFormat="1" applyFont="1"/>
    <xf numFmtId="0" fontId="67" fillId="0" borderId="0" xfId="89" applyFont="1"/>
    <xf numFmtId="173" fontId="72" fillId="0" borderId="0" xfId="8" applyNumberFormat="1" applyFont="1" applyAlignment="1">
      <alignment horizontal="center"/>
    </xf>
    <xf numFmtId="2" fontId="77" fillId="0" borderId="0" xfId="12" applyNumberFormat="1" applyFont="1"/>
    <xf numFmtId="2" fontId="72" fillId="0" borderId="0" xfId="89" applyNumberFormat="1" applyFont="1"/>
    <xf numFmtId="2" fontId="67" fillId="0" borderId="1" xfId="89" applyNumberFormat="1" applyFont="1" applyBorder="1"/>
    <xf numFmtId="0" fontId="69" fillId="0" borderId="0" xfId="89" applyFont="1"/>
    <xf numFmtId="0" fontId="72" fillId="0" borderId="1" xfId="89" applyFont="1" applyBorder="1"/>
    <xf numFmtId="0" fontId="72" fillId="0" borderId="0" xfId="89" applyFont="1"/>
    <xf numFmtId="167" fontId="67" fillId="0" borderId="0" xfId="8" applyFont="1"/>
    <xf numFmtId="2" fontId="80" fillId="61" borderId="37" xfId="89" applyNumberFormat="1" applyFont="1" applyFill="1" applyBorder="1" applyAlignment="1">
      <alignment vertical="top" wrapText="1"/>
    </xf>
    <xf numFmtId="167" fontId="80" fillId="61" borderId="37" xfId="8" applyFont="1" applyFill="1" applyBorder="1" applyAlignment="1">
      <alignment horizontal="center" vertical="top" wrapText="1"/>
    </xf>
    <xf numFmtId="2" fontId="81" fillId="0" borderId="0" xfId="12" applyNumberFormat="1" applyFont="1"/>
    <xf numFmtId="187" fontId="83" fillId="0" borderId="0" xfId="63" applyNumberFormat="1" applyFont="1" applyAlignment="1">
      <alignment horizontal="left"/>
    </xf>
    <xf numFmtId="0" fontId="67" fillId="0" borderId="0" xfId="0" applyFont="1" applyAlignment="1">
      <alignment horizontal="center" vertical="center"/>
    </xf>
    <xf numFmtId="0" fontId="67" fillId="0" borderId="0" xfId="17" applyFont="1" applyAlignment="1">
      <alignment horizontal="center"/>
    </xf>
    <xf numFmtId="2" fontId="67" fillId="0" borderId="0" xfId="8" applyNumberFormat="1" applyFont="1" applyAlignment="1">
      <alignment horizontal="left"/>
    </xf>
    <xf numFmtId="172" fontId="67" fillId="0" borderId="0" xfId="17" applyNumberFormat="1" applyFont="1" applyAlignment="1">
      <alignment horizontal="center"/>
    </xf>
    <xf numFmtId="172" fontId="73" fillId="0" borderId="0" xfId="12" applyNumberFormat="1" applyFont="1"/>
    <xf numFmtId="3" fontId="73" fillId="0" borderId="0" xfId="12" applyNumberFormat="1" applyFont="1" applyAlignment="1">
      <alignment horizontal="right"/>
    </xf>
    <xf numFmtId="3" fontId="67" fillId="0" borderId="0" xfId="8" applyNumberFormat="1" applyFont="1" applyAlignment="1">
      <alignment horizontal="right"/>
    </xf>
    <xf numFmtId="0" fontId="67" fillId="0" borderId="0" xfId="17" applyFont="1"/>
    <xf numFmtId="0" fontId="71" fillId="0" borderId="0" xfId="17" applyFont="1"/>
    <xf numFmtId="0" fontId="67" fillId="0" borderId="1" xfId="0" applyFont="1" applyBorder="1" applyAlignment="1">
      <alignment vertical="center"/>
    </xf>
    <xf numFmtId="0" fontId="67" fillId="0" borderId="1" xfId="0" applyFont="1" applyBorder="1" applyAlignment="1">
      <alignment horizontal="center" vertical="center"/>
    </xf>
    <xf numFmtId="49" fontId="67" fillId="0" borderId="1" xfId="0" applyNumberFormat="1" applyFont="1" applyBorder="1" applyAlignment="1">
      <alignment horizontal="center"/>
    </xf>
    <xf numFmtId="0" fontId="67" fillId="0" borderId="1" xfId="0" applyFont="1" applyBorder="1"/>
    <xf numFmtId="173" fontId="69" fillId="0" borderId="1" xfId="8" applyNumberFormat="1" applyFont="1" applyFill="1" applyBorder="1" applyAlignment="1">
      <alignment horizontal="center"/>
    </xf>
    <xf numFmtId="1" fontId="80" fillId="61" borderId="1" xfId="0" applyNumberFormat="1" applyFont="1" applyFill="1" applyBorder="1" applyAlignment="1">
      <alignment horizontal="left"/>
    </xf>
    <xf numFmtId="1" fontId="80" fillId="61" borderId="1" xfId="0" applyNumberFormat="1" applyFont="1" applyFill="1" applyBorder="1" applyAlignment="1">
      <alignment horizontal="center"/>
    </xf>
    <xf numFmtId="2" fontId="80" fillId="61" borderId="1" xfId="0" applyNumberFormat="1" applyFont="1" applyFill="1" applyBorder="1" applyAlignment="1">
      <alignment horizontal="left" vertical="center" wrapText="1"/>
    </xf>
    <xf numFmtId="1" fontId="80" fillId="61" borderId="1" xfId="0" applyNumberFormat="1" applyFont="1" applyFill="1" applyBorder="1" applyAlignment="1">
      <alignment horizontal="center" vertical="center" wrapText="1"/>
    </xf>
    <xf numFmtId="1" fontId="76" fillId="0" borderId="1" xfId="0" applyNumberFormat="1" applyFont="1" applyBorder="1" applyAlignment="1">
      <alignment horizontal="center" vertical="center" wrapText="1"/>
    </xf>
    <xf numFmtId="1" fontId="76" fillId="0" borderId="6" xfId="0" applyNumberFormat="1" applyFont="1" applyBorder="1" applyAlignment="1">
      <alignment horizontal="center" vertical="center" wrapText="1"/>
    </xf>
    <xf numFmtId="1" fontId="76" fillId="0" borderId="7" xfId="0" applyNumberFormat="1" applyFont="1" applyBorder="1" applyAlignment="1">
      <alignment horizontal="center" vertical="center" wrapText="1"/>
    </xf>
    <xf numFmtId="2" fontId="82" fillId="0" borderId="0" xfId="12" applyNumberFormat="1" applyFont="1"/>
    <xf numFmtId="0" fontId="67" fillId="0" borderId="0" xfId="0" applyFont="1" applyAlignment="1">
      <alignment horizontal="center"/>
    </xf>
    <xf numFmtId="0" fontId="69" fillId="0" borderId="0" xfId="0" applyFont="1" applyAlignment="1">
      <alignment horizontal="center"/>
    </xf>
    <xf numFmtId="2" fontId="75" fillId="0" borderId="0" xfId="0" applyNumberFormat="1" applyFont="1"/>
    <xf numFmtId="2" fontId="72" fillId="0" borderId="0" xfId="0" applyNumberFormat="1" applyFont="1" applyAlignment="1">
      <alignment horizontal="center"/>
    </xf>
    <xf numFmtId="2" fontId="72" fillId="0" borderId="0" xfId="0" applyNumberFormat="1" applyFont="1"/>
    <xf numFmtId="0" fontId="72" fillId="0" borderId="0" xfId="0" applyFont="1"/>
    <xf numFmtId="1" fontId="72" fillId="0" borderId="0" xfId="0" applyNumberFormat="1" applyFont="1" applyAlignment="1">
      <alignment horizontal="center"/>
    </xf>
    <xf numFmtId="0" fontId="86" fillId="0" borderId="0" xfId="0" applyFont="1"/>
    <xf numFmtId="167" fontId="72" fillId="0" borderId="0" xfId="8" applyFont="1"/>
    <xf numFmtId="9" fontId="87" fillId="61" borderId="4" xfId="16" applyFont="1" applyFill="1" applyBorder="1" applyAlignment="1">
      <alignment horizontal="center" vertical="top" wrapText="1"/>
    </xf>
    <xf numFmtId="2" fontId="80" fillId="61" borderId="4" xfId="0" applyNumberFormat="1" applyFont="1" applyFill="1" applyBorder="1" applyAlignment="1">
      <alignment horizontal="left" vertical="top" wrapText="1"/>
    </xf>
    <xf numFmtId="2" fontId="80" fillId="61" borderId="4" xfId="0" applyNumberFormat="1" applyFont="1" applyFill="1" applyBorder="1" applyAlignment="1">
      <alignment horizontal="left" vertical="top"/>
    </xf>
    <xf numFmtId="0" fontId="80" fillId="61" borderId="4" xfId="0" applyFont="1" applyFill="1" applyBorder="1" applyAlignment="1">
      <alignment horizontal="left" vertical="top" wrapText="1"/>
    </xf>
    <xf numFmtId="167" fontId="80" fillId="61" borderId="4" xfId="8" applyFont="1" applyFill="1" applyBorder="1" applyAlignment="1">
      <alignment horizontal="center" vertical="top" wrapText="1"/>
    </xf>
    <xf numFmtId="167" fontId="87" fillId="61" borderId="4" xfId="8" applyFont="1" applyFill="1" applyBorder="1" applyAlignment="1">
      <alignment horizontal="center" vertical="top" wrapText="1"/>
    </xf>
    <xf numFmtId="2" fontId="67" fillId="0" borderId="1" xfId="0" applyNumberFormat="1" applyFont="1" applyBorder="1"/>
    <xf numFmtId="0" fontId="69" fillId="0" borderId="0" xfId="0" applyFont="1"/>
    <xf numFmtId="0" fontId="67" fillId="0" borderId="7" xfId="0" applyFont="1" applyBorder="1"/>
    <xf numFmtId="2" fontId="69" fillId="0" borderId="0" xfId="8" applyNumberFormat="1" applyFont="1" applyFill="1" applyBorder="1" applyAlignment="1">
      <alignment horizontal="center"/>
    </xf>
    <xf numFmtId="0" fontId="85" fillId="0" borderId="0" xfId="0" applyFont="1"/>
    <xf numFmtId="0" fontId="69" fillId="0" borderId="0" xfId="13" applyFont="1" applyProtection="1">
      <protection hidden="1"/>
    </xf>
    <xf numFmtId="0" fontId="72" fillId="0" borderId="0" xfId="0" applyFont="1" applyAlignment="1">
      <alignment horizontal="center"/>
    </xf>
    <xf numFmtId="0" fontId="67" fillId="0" borderId="0" xfId="0" applyFont="1" applyAlignment="1">
      <alignment vertical="center"/>
    </xf>
    <xf numFmtId="2" fontId="67" fillId="0" borderId="0" xfId="13" applyNumberFormat="1" applyFont="1" applyAlignment="1" applyProtection="1">
      <alignment vertical="center"/>
      <protection hidden="1"/>
    </xf>
    <xf numFmtId="2" fontId="77" fillId="0" borderId="0" xfId="13" applyNumberFormat="1" applyFont="1" applyAlignment="1" applyProtection="1">
      <alignment vertical="center"/>
      <protection locked="0"/>
    </xf>
    <xf numFmtId="2" fontId="67" fillId="0" borderId="3" xfId="11" applyNumberFormat="1" applyFont="1" applyBorder="1" applyProtection="1">
      <protection hidden="1"/>
    </xf>
    <xf numFmtId="2" fontId="67" fillId="0" borderId="5" xfId="11" applyNumberFormat="1" applyFont="1" applyBorder="1" applyProtection="1">
      <protection hidden="1"/>
    </xf>
    <xf numFmtId="2" fontId="67" fillId="0" borderId="7" xfId="11" applyNumberFormat="1" applyFont="1" applyBorder="1" applyProtection="1">
      <protection hidden="1"/>
    </xf>
    <xf numFmtId="0" fontId="67" fillId="0" borderId="5" xfId="0" applyFont="1" applyBorder="1"/>
    <xf numFmtId="177" fontId="67" fillId="2" borderId="0" xfId="11" applyNumberFormat="1" applyFont="1" applyFill="1" applyAlignment="1" applyProtection="1">
      <alignment vertical="center"/>
      <protection hidden="1"/>
    </xf>
    <xf numFmtId="0" fontId="72" fillId="0" borderId="5" xfId="0" applyFont="1" applyBorder="1"/>
    <xf numFmtId="0" fontId="72" fillId="0" borderId="7" xfId="0" applyFont="1" applyBorder="1"/>
    <xf numFmtId="177" fontId="72" fillId="0" borderId="1" xfId="11" applyNumberFormat="1" applyFont="1" applyBorder="1" applyAlignment="1" applyProtection="1">
      <alignment vertical="center"/>
      <protection hidden="1"/>
    </xf>
    <xf numFmtId="177" fontId="67" fillId="0" borderId="1" xfId="11" applyNumberFormat="1" applyFont="1" applyBorder="1" applyAlignment="1" applyProtection="1">
      <alignment vertical="center"/>
      <protection hidden="1"/>
    </xf>
    <xf numFmtId="10" fontId="72" fillId="0" borderId="7" xfId="0" applyNumberFormat="1" applyFont="1" applyBorder="1"/>
    <xf numFmtId="0" fontId="66" fillId="0" borderId="3" xfId="13" applyFont="1" applyBorder="1" applyAlignment="1" applyProtection="1">
      <alignment horizontal="left" vertical="center"/>
      <protection hidden="1"/>
    </xf>
    <xf numFmtId="2" fontId="72" fillId="0" borderId="1" xfId="11" applyNumberFormat="1" applyFont="1" applyBorder="1" applyAlignment="1" applyProtection="1">
      <alignment horizontal="center"/>
      <protection hidden="1"/>
    </xf>
    <xf numFmtId="179" fontId="71" fillId="0" borderId="1" xfId="13" applyNumberFormat="1" applyFont="1" applyBorder="1" applyAlignment="1" applyProtection="1">
      <alignment horizontal="left" vertical="center"/>
      <protection hidden="1"/>
    </xf>
    <xf numFmtId="179" fontId="71" fillId="0" borderId="11" xfId="13" applyNumberFormat="1" applyFont="1" applyBorder="1" applyAlignment="1" applyProtection="1">
      <alignment horizontal="left" vertical="center"/>
      <protection hidden="1"/>
    </xf>
    <xf numFmtId="0" fontId="67" fillId="0" borderId="5" xfId="11" applyFont="1" applyBorder="1" applyAlignment="1" applyProtection="1">
      <alignment vertical="center"/>
      <protection hidden="1"/>
    </xf>
    <xf numFmtId="0" fontId="67" fillId="0" borderId="2" xfId="0" applyFont="1" applyBorder="1"/>
    <xf numFmtId="10" fontId="71" fillId="0" borderId="0" xfId="16" applyNumberFormat="1" applyFont="1" applyFill="1" applyBorder="1" applyAlignment="1" applyProtection="1">
      <alignment horizontal="right" vertical="center"/>
      <protection hidden="1"/>
    </xf>
    <xf numFmtId="0" fontId="67" fillId="0" borderId="6" xfId="0" applyFont="1" applyBorder="1"/>
    <xf numFmtId="181" fontId="67" fillId="0" borderId="0" xfId="11" applyNumberFormat="1" applyFont="1" applyProtection="1">
      <protection hidden="1"/>
    </xf>
    <xf numFmtId="10" fontId="66" fillId="0" borderId="0" xfId="16" applyNumberFormat="1" applyFont="1" applyFill="1" applyBorder="1" applyAlignment="1"/>
    <xf numFmtId="179" fontId="67" fillId="0" borderId="0" xfId="13" applyNumberFormat="1" applyFont="1" applyAlignment="1" applyProtection="1">
      <alignment vertical="center"/>
      <protection hidden="1"/>
    </xf>
    <xf numFmtId="0" fontId="71" fillId="0" borderId="1" xfId="13" applyFont="1" applyBorder="1" applyAlignment="1" applyProtection="1">
      <alignment horizontal="left" vertical="center"/>
      <protection hidden="1"/>
    </xf>
    <xf numFmtId="0" fontId="66" fillId="0" borderId="1" xfId="13" applyFont="1" applyBorder="1" applyAlignment="1" applyProtection="1">
      <alignment vertical="center"/>
      <protection hidden="1"/>
    </xf>
    <xf numFmtId="0" fontId="74" fillId="0" borderId="1" xfId="13" applyFont="1" applyBorder="1" applyAlignment="1" applyProtection="1">
      <alignment vertical="center"/>
      <protection hidden="1"/>
    </xf>
    <xf numFmtId="0" fontId="67" fillId="0" borderId="1" xfId="13" applyFont="1" applyBorder="1" applyAlignment="1" applyProtection="1">
      <alignment vertical="center"/>
      <protection hidden="1"/>
    </xf>
    <xf numFmtId="10" fontId="71" fillId="0" borderId="1" xfId="16" applyNumberFormat="1" applyFont="1" applyFill="1" applyBorder="1" applyAlignment="1" applyProtection="1">
      <alignment vertical="center"/>
      <protection hidden="1"/>
    </xf>
    <xf numFmtId="0" fontId="65" fillId="0" borderId="0" xfId="0" applyFont="1" applyAlignment="1">
      <alignment horizontal="left" indent="3"/>
    </xf>
    <xf numFmtId="0" fontId="65" fillId="0" borderId="0" xfId="0" applyFont="1" applyAlignment="1">
      <alignment horizontal="left" indent="1"/>
    </xf>
    <xf numFmtId="180" fontId="65" fillId="0" borderId="0" xfId="0" applyNumberFormat="1" applyFont="1"/>
    <xf numFmtId="179" fontId="65" fillId="0" borderId="0" xfId="0" applyNumberFormat="1" applyFont="1"/>
    <xf numFmtId="2" fontId="88" fillId="61" borderId="5" xfId="13" applyNumberFormat="1" applyFont="1" applyFill="1" applyBorder="1" applyAlignment="1" applyProtection="1">
      <alignment horizontal="left" vertical="center"/>
      <protection hidden="1"/>
    </xf>
    <xf numFmtId="2" fontId="84" fillId="61" borderId="6" xfId="11" applyNumberFormat="1" applyFont="1" applyFill="1" applyBorder="1" applyProtection="1">
      <protection hidden="1"/>
    </xf>
    <xf numFmtId="2" fontId="84" fillId="61" borderId="7" xfId="11" applyNumberFormat="1" applyFont="1" applyFill="1" applyBorder="1" applyProtection="1">
      <protection hidden="1"/>
    </xf>
    <xf numFmtId="0" fontId="88" fillId="61" borderId="5" xfId="13" applyFont="1" applyFill="1" applyBorder="1" applyAlignment="1" applyProtection="1">
      <alignment horizontal="left" vertical="center"/>
      <protection hidden="1"/>
    </xf>
    <xf numFmtId="0" fontId="79" fillId="61" borderId="6" xfId="13" applyFont="1" applyFill="1" applyBorder="1" applyAlignment="1" applyProtection="1">
      <alignment horizontal="left" vertical="center"/>
      <protection hidden="1"/>
    </xf>
    <xf numFmtId="9" fontId="84" fillId="61" borderId="7" xfId="13" applyNumberFormat="1" applyFont="1" applyFill="1" applyBorder="1" applyAlignment="1" applyProtection="1">
      <alignment vertical="center"/>
      <protection hidden="1"/>
    </xf>
    <xf numFmtId="0" fontId="89" fillId="0" borderId="0" xfId="13" applyFont="1" applyProtection="1">
      <protection hidden="1"/>
    </xf>
    <xf numFmtId="0" fontId="89" fillId="0" borderId="0" xfId="13" applyFont="1" applyAlignment="1" applyProtection="1">
      <alignment horizontal="center"/>
      <protection hidden="1"/>
    </xf>
    <xf numFmtId="0" fontId="89" fillId="0" borderId="0" xfId="13" applyFont="1" applyAlignment="1" applyProtection="1">
      <alignment horizontal="right"/>
      <protection hidden="1"/>
    </xf>
    <xf numFmtId="169" fontId="89" fillId="0" borderId="0" xfId="3" applyFont="1" applyFill="1" applyBorder="1" applyAlignment="1" applyProtection="1">
      <alignment horizontal="center"/>
      <protection hidden="1"/>
    </xf>
    <xf numFmtId="175" fontId="89" fillId="0" borderId="0" xfId="3" applyNumberFormat="1" applyFont="1" applyFill="1" applyBorder="1" applyAlignment="1" applyProtection="1">
      <alignment horizontal="center"/>
      <protection hidden="1"/>
    </xf>
    <xf numFmtId="2" fontId="77" fillId="0" borderId="0" xfId="0" applyNumberFormat="1" applyFont="1"/>
    <xf numFmtId="175" fontId="90" fillId="0" borderId="0" xfId="0" applyNumberFormat="1" applyFont="1" applyAlignment="1">
      <alignment horizontal="center" vertical="center"/>
    </xf>
    <xf numFmtId="1" fontId="78" fillId="0" borderId="0" xfId="0" applyNumberFormat="1" applyFont="1" applyAlignment="1">
      <alignment horizontal="left"/>
    </xf>
    <xf numFmtId="2" fontId="91" fillId="0" borderId="0" xfId="13" applyNumberFormat="1" applyFont="1" applyAlignment="1" applyProtection="1">
      <alignment horizontal="right"/>
      <protection hidden="1"/>
    </xf>
    <xf numFmtId="2" fontId="91" fillId="0" borderId="0" xfId="13" applyNumberFormat="1" applyFont="1" applyAlignment="1" applyProtection="1">
      <alignment horizontal="center"/>
      <protection hidden="1"/>
    </xf>
    <xf numFmtId="0" fontId="67" fillId="0" borderId="0" xfId="0" applyFont="1" applyAlignment="1">
      <alignment vertical="top" wrapText="1"/>
    </xf>
    <xf numFmtId="175" fontId="73" fillId="0" borderId="0" xfId="0" applyNumberFormat="1" applyFont="1" applyAlignment="1">
      <alignment horizontal="center" vertical="center"/>
    </xf>
    <xf numFmtId="2" fontId="91" fillId="0" borderId="0" xfId="13" applyNumberFormat="1" applyFont="1" applyAlignment="1" applyProtection="1">
      <alignment horizontal="center" wrapText="1"/>
      <protection hidden="1"/>
    </xf>
    <xf numFmtId="0" fontId="67" fillId="0" borderId="0" xfId="0" applyFont="1" applyAlignment="1">
      <alignment horizontal="center" wrapText="1"/>
    </xf>
    <xf numFmtId="2" fontId="67" fillId="0" borderId="5" xfId="13" applyNumberFormat="1" applyFont="1" applyBorder="1" applyProtection="1">
      <protection hidden="1"/>
    </xf>
    <xf numFmtId="2" fontId="92" fillId="0" borderId="6" xfId="3" applyNumberFormat="1" applyFont="1" applyFill="1" applyBorder="1" applyAlignment="1" applyProtection="1">
      <alignment horizontal="center" vertical="center"/>
      <protection hidden="1"/>
    </xf>
    <xf numFmtId="2" fontId="92" fillId="0" borderId="7" xfId="3" applyNumberFormat="1" applyFont="1" applyFill="1" applyBorder="1" applyAlignment="1" applyProtection="1">
      <alignment horizontal="right" vertical="center"/>
      <protection hidden="1"/>
    </xf>
    <xf numFmtId="175" fontId="73" fillId="0" borderId="8" xfId="0" applyNumberFormat="1" applyFont="1" applyBorder="1" applyAlignment="1">
      <alignment horizontal="center" vertical="center"/>
    </xf>
    <xf numFmtId="1" fontId="72" fillId="0" borderId="1" xfId="13" applyNumberFormat="1" applyFont="1" applyBorder="1" applyAlignment="1" applyProtection="1">
      <alignment horizontal="center"/>
      <protection hidden="1"/>
    </xf>
    <xf numFmtId="2" fontId="89" fillId="0" borderId="7" xfId="3" applyNumberFormat="1" applyFont="1" applyFill="1" applyBorder="1" applyAlignment="1" applyProtection="1">
      <alignment horizontal="right" vertical="center"/>
      <protection hidden="1"/>
    </xf>
    <xf numFmtId="175" fontId="73" fillId="0" borderId="10" xfId="0" applyNumberFormat="1" applyFont="1" applyBorder="1" applyAlignment="1">
      <alignment horizontal="center" vertical="center"/>
    </xf>
    <xf numFmtId="10" fontId="94" fillId="0" borderId="7" xfId="16" applyNumberFormat="1" applyFont="1" applyFill="1" applyBorder="1" applyAlignment="1" applyProtection="1">
      <alignment horizontal="right"/>
      <protection hidden="1"/>
    </xf>
    <xf numFmtId="0" fontId="67" fillId="0" borderId="5" xfId="13" applyFont="1" applyBorder="1" applyProtection="1">
      <protection hidden="1"/>
    </xf>
    <xf numFmtId="0" fontId="93" fillId="0" borderId="6" xfId="13" applyFont="1" applyBorder="1" applyProtection="1">
      <protection hidden="1"/>
    </xf>
    <xf numFmtId="0" fontId="93" fillId="0" borderId="7" xfId="13" applyFont="1" applyBorder="1" applyAlignment="1" applyProtection="1">
      <alignment horizontal="right"/>
      <protection hidden="1"/>
    </xf>
    <xf numFmtId="0" fontId="94" fillId="0" borderId="6" xfId="13" applyFont="1" applyBorder="1" applyAlignment="1" applyProtection="1">
      <alignment horizontal="right"/>
      <protection hidden="1"/>
    </xf>
    <xf numFmtId="0" fontId="94" fillId="0" borderId="7" xfId="13" applyFont="1" applyBorder="1" applyAlignment="1" applyProtection="1">
      <alignment horizontal="right"/>
      <protection hidden="1"/>
    </xf>
    <xf numFmtId="0" fontId="71" fillId="0" borderId="5" xfId="13" applyFont="1" applyBorder="1" applyProtection="1">
      <protection hidden="1"/>
    </xf>
    <xf numFmtId="10" fontId="94" fillId="0" borderId="6" xfId="13" applyNumberFormat="1" applyFont="1" applyBorder="1" applyAlignment="1" applyProtection="1">
      <alignment horizontal="right"/>
      <protection hidden="1"/>
    </xf>
    <xf numFmtId="0" fontId="93" fillId="0" borderId="6" xfId="13" applyFont="1" applyBorder="1" applyAlignment="1" applyProtection="1">
      <alignment horizontal="center"/>
      <protection hidden="1"/>
    </xf>
    <xf numFmtId="175" fontId="95" fillId="0" borderId="1" xfId="16" applyNumberFormat="1" applyFont="1" applyFill="1" applyBorder="1" applyAlignment="1" applyProtection="1">
      <alignment horizontal="center"/>
      <protection hidden="1"/>
    </xf>
    <xf numFmtId="0" fontId="96" fillId="0" borderId="5" xfId="13" applyFont="1" applyBorder="1" applyProtection="1">
      <protection hidden="1"/>
    </xf>
    <xf numFmtId="2" fontId="97" fillId="0" borderId="0" xfId="13" applyNumberFormat="1" applyFont="1" applyAlignment="1" applyProtection="1">
      <alignment horizontal="center"/>
      <protection hidden="1"/>
    </xf>
    <xf numFmtId="175" fontId="69" fillId="0" borderId="10" xfId="0" applyNumberFormat="1" applyFont="1" applyBorder="1" applyAlignment="1">
      <alignment horizontal="center" vertical="center"/>
    </xf>
    <xf numFmtId="175" fontId="93" fillId="0" borderId="7" xfId="16" applyNumberFormat="1" applyFont="1" applyFill="1" applyBorder="1" applyAlignment="1" applyProtection="1">
      <alignment horizontal="right"/>
      <protection hidden="1"/>
    </xf>
    <xf numFmtId="169" fontId="93" fillId="0" borderId="6" xfId="13" applyNumberFormat="1" applyFont="1" applyBorder="1" applyAlignment="1" applyProtection="1">
      <alignment horizontal="center"/>
      <protection hidden="1"/>
    </xf>
    <xf numFmtId="165" fontId="93" fillId="0" borderId="6" xfId="13" applyNumberFormat="1" applyFont="1" applyBorder="1" applyAlignment="1" applyProtection="1">
      <alignment horizontal="center"/>
      <protection hidden="1"/>
    </xf>
    <xf numFmtId="167" fontId="93" fillId="0" borderId="7" xfId="8" applyFont="1" applyFill="1" applyBorder="1" applyAlignment="1" applyProtection="1">
      <alignment horizontal="right"/>
      <protection hidden="1"/>
    </xf>
    <xf numFmtId="0" fontId="72" fillId="0" borderId="1" xfId="0" applyFont="1" applyBorder="1"/>
    <xf numFmtId="10" fontId="93" fillId="0" borderId="7" xfId="16" applyNumberFormat="1" applyFont="1" applyFill="1" applyBorder="1" applyAlignment="1" applyProtection="1">
      <alignment horizontal="right"/>
      <protection hidden="1"/>
    </xf>
    <xf numFmtId="175" fontId="67" fillId="0" borderId="10" xfId="0" applyNumberFormat="1" applyFont="1" applyBorder="1"/>
    <xf numFmtId="169" fontId="93" fillId="0" borderId="7" xfId="13" applyNumberFormat="1" applyFont="1" applyBorder="1" applyAlignment="1" applyProtection="1">
      <alignment horizontal="right"/>
      <protection hidden="1"/>
    </xf>
    <xf numFmtId="0" fontId="98" fillId="0" borderId="0" xfId="0" applyFont="1"/>
    <xf numFmtId="0" fontId="98" fillId="0" borderId="8" xfId="0" applyFont="1" applyBorder="1" applyAlignment="1">
      <alignment horizontal="right"/>
    </xf>
    <xf numFmtId="175" fontId="67" fillId="0" borderId="0" xfId="0" applyNumberFormat="1" applyFont="1"/>
    <xf numFmtId="0" fontId="75" fillId="0" borderId="5" xfId="13" applyFont="1" applyBorder="1" applyProtection="1">
      <protection hidden="1"/>
    </xf>
    <xf numFmtId="169" fontId="94" fillId="0" borderId="6" xfId="13" applyNumberFormat="1" applyFont="1" applyBorder="1" applyProtection="1">
      <protection hidden="1"/>
    </xf>
    <xf numFmtId="169" fontId="94" fillId="0" borderId="7" xfId="13" applyNumberFormat="1" applyFont="1" applyBorder="1" applyAlignment="1" applyProtection="1">
      <alignment horizontal="right"/>
      <protection hidden="1"/>
    </xf>
    <xf numFmtId="179" fontId="69" fillId="0" borderId="0" xfId="0" applyNumberFormat="1" applyFont="1"/>
    <xf numFmtId="0" fontId="94" fillId="0" borderId="0" xfId="0" applyFont="1"/>
    <xf numFmtId="0" fontId="94" fillId="0" borderId="10" xfId="0" applyFont="1" applyBorder="1" applyAlignment="1">
      <alignment horizontal="right"/>
    </xf>
    <xf numFmtId="0" fontId="94" fillId="0" borderId="0" xfId="0" applyFont="1" applyAlignment="1">
      <alignment horizontal="right"/>
    </xf>
    <xf numFmtId="175" fontId="69" fillId="0" borderId="0" xfId="0" applyNumberFormat="1" applyFont="1"/>
    <xf numFmtId="0" fontId="69" fillId="0" borderId="0" xfId="0" applyFont="1" applyAlignment="1">
      <alignment horizontal="right"/>
    </xf>
    <xf numFmtId="2" fontId="81" fillId="0" borderId="0" xfId="0" applyNumberFormat="1" applyFont="1"/>
    <xf numFmtId="2" fontId="82" fillId="0" borderId="0" xfId="0" applyNumberFormat="1" applyFont="1"/>
    <xf numFmtId="0" fontId="99" fillId="0" borderId="0" xfId="13" applyFont="1" applyAlignment="1" applyProtection="1">
      <alignment horizontal="right"/>
      <protection hidden="1"/>
    </xf>
    <xf numFmtId="1" fontId="82" fillId="0" borderId="0" xfId="0" applyNumberFormat="1" applyFont="1" applyAlignment="1">
      <alignment horizontal="left"/>
    </xf>
    <xf numFmtId="2" fontId="99" fillId="0" borderId="0" xfId="13" applyNumberFormat="1" applyFont="1" applyAlignment="1" applyProtection="1">
      <alignment horizontal="right"/>
      <protection hidden="1"/>
    </xf>
    <xf numFmtId="2" fontId="79" fillId="61" borderId="5" xfId="13" applyNumberFormat="1" applyFont="1" applyFill="1" applyBorder="1" applyAlignment="1" applyProtection="1">
      <alignment horizontal="left" vertical="center" wrapText="1"/>
      <protection hidden="1"/>
    </xf>
    <xf numFmtId="2" fontId="101" fillId="61" borderId="6" xfId="13" applyNumberFormat="1" applyFont="1" applyFill="1" applyBorder="1" applyAlignment="1" applyProtection="1">
      <alignment horizontal="center" wrapText="1"/>
      <protection hidden="1"/>
    </xf>
    <xf numFmtId="2" fontId="101" fillId="61" borderId="7" xfId="13" applyNumberFormat="1" applyFont="1" applyFill="1" applyBorder="1" applyAlignment="1" applyProtection="1">
      <alignment horizontal="right" wrapText="1"/>
      <protection hidden="1"/>
    </xf>
    <xf numFmtId="2" fontId="101" fillId="61" borderId="5" xfId="13" applyNumberFormat="1" applyFont="1" applyFill="1" applyBorder="1" applyAlignment="1" applyProtection="1">
      <alignment horizontal="left" vertical="center" wrapText="1"/>
      <protection hidden="1"/>
    </xf>
    <xf numFmtId="0" fontId="103" fillId="0" borderId="6" xfId="13" applyFont="1" applyBorder="1" applyAlignment="1" applyProtection="1">
      <alignment horizontal="center"/>
      <protection hidden="1"/>
    </xf>
    <xf numFmtId="9" fontId="72" fillId="61" borderId="1" xfId="65" applyFont="1" applyFill="1" applyBorder="1" applyAlignment="1">
      <alignment horizontal="center"/>
    </xf>
    <xf numFmtId="169" fontId="103" fillId="0" borderId="6" xfId="13" applyNumberFormat="1" applyFont="1" applyBorder="1" applyProtection="1">
      <protection hidden="1"/>
    </xf>
    <xf numFmtId="0" fontId="67" fillId="0" borderId="1" xfId="0" applyFont="1" applyBorder="1" applyAlignment="1">
      <alignment horizontal="center"/>
    </xf>
    <xf numFmtId="0" fontId="72" fillId="0" borderId="6" xfId="0" applyFont="1" applyBorder="1"/>
    <xf numFmtId="0" fontId="98" fillId="0" borderId="0" xfId="10" applyFont="1"/>
    <xf numFmtId="179" fontId="98" fillId="0" borderId="0" xfId="10" applyNumberFormat="1" applyFont="1"/>
    <xf numFmtId="2" fontId="98" fillId="0" borderId="0" xfId="10" applyNumberFormat="1" applyFont="1"/>
    <xf numFmtId="2" fontId="77" fillId="0" borderId="0" xfId="10" applyNumberFormat="1" applyFont="1" applyAlignment="1">
      <alignment vertical="center"/>
    </xf>
    <xf numFmtId="2" fontId="77" fillId="0" borderId="0" xfId="10" applyNumberFormat="1" applyFont="1" applyAlignment="1">
      <alignment horizontal="right" vertical="center"/>
    </xf>
    <xf numFmtId="2" fontId="78" fillId="0" borderId="0" xfId="10" applyNumberFormat="1" applyFont="1" applyAlignment="1">
      <alignment vertical="center"/>
    </xf>
    <xf numFmtId="0" fontId="73" fillId="0" borderId="0" xfId="14" applyFont="1"/>
    <xf numFmtId="2" fontId="73" fillId="0" borderId="0" xfId="14" applyNumberFormat="1" applyFont="1"/>
    <xf numFmtId="0" fontId="67" fillId="0" borderId="1" xfId="10" applyFont="1" applyBorder="1"/>
    <xf numFmtId="0" fontId="67" fillId="0" borderId="0" xfId="10" applyFont="1"/>
    <xf numFmtId="0" fontId="67" fillId="0" borderId="6" xfId="10" applyFont="1" applyBorder="1"/>
    <xf numFmtId="0" fontId="67" fillId="0" borderId="2" xfId="10" applyFont="1" applyBorder="1"/>
    <xf numFmtId="0" fontId="67" fillId="0" borderId="0" xfId="0" applyFont="1" applyAlignment="1">
      <alignment horizontal="left" vertical="center" indent="6"/>
    </xf>
    <xf numFmtId="0" fontId="67" fillId="0" borderId="5" xfId="9" applyFont="1" applyBorder="1" applyAlignment="1" applyProtection="1">
      <alignment horizontal="left"/>
      <protection hidden="1"/>
    </xf>
    <xf numFmtId="0" fontId="67" fillId="0" borderId="7" xfId="9" applyFont="1" applyBorder="1" applyAlignment="1" applyProtection="1">
      <alignment horizontal="left"/>
      <protection hidden="1"/>
    </xf>
    <xf numFmtId="0" fontId="67" fillId="0" borderId="1" xfId="9" applyFont="1" applyBorder="1" applyAlignment="1" applyProtection="1">
      <alignment horizontal="left"/>
      <protection hidden="1"/>
    </xf>
    <xf numFmtId="0" fontId="67" fillId="0" borderId="1" xfId="9" applyFont="1" applyBorder="1" applyAlignment="1" applyProtection="1">
      <alignment horizontal="center"/>
      <protection hidden="1"/>
    </xf>
    <xf numFmtId="0" fontId="72" fillId="0" borderId="0" xfId="9" applyFont="1" applyAlignment="1" applyProtection="1">
      <alignment horizontal="left" vertical="center"/>
      <protection hidden="1"/>
    </xf>
    <xf numFmtId="0" fontId="67" fillId="0" borderId="6" xfId="9" applyFont="1" applyBorder="1" applyAlignment="1" applyProtection="1">
      <alignment horizontal="left" vertical="top"/>
      <protection hidden="1"/>
    </xf>
    <xf numFmtId="0" fontId="67" fillId="0" borderId="7" xfId="9" applyFont="1" applyBorder="1" applyAlignment="1" applyProtection="1">
      <alignment horizontal="center" vertical="top"/>
      <protection hidden="1"/>
    </xf>
    <xf numFmtId="0" fontId="67" fillId="0" borderId="0" xfId="9" applyFont="1" applyAlignment="1" applyProtection="1">
      <alignment horizontal="center"/>
      <protection hidden="1"/>
    </xf>
    <xf numFmtId="0" fontId="67" fillId="0" borderId="0" xfId="9" applyFont="1" applyAlignment="1" applyProtection="1">
      <alignment horizontal="left"/>
      <protection hidden="1"/>
    </xf>
    <xf numFmtId="0" fontId="67" fillId="0" borderId="1" xfId="9" applyFont="1" applyBorder="1" applyAlignment="1" applyProtection="1">
      <alignment horizontal="left" vertical="center"/>
      <protection hidden="1"/>
    </xf>
    <xf numFmtId="0" fontId="67" fillId="0" borderId="5" xfId="9" applyFont="1" applyBorder="1" applyAlignment="1" applyProtection="1">
      <alignment horizontal="left" vertical="center"/>
      <protection hidden="1"/>
    </xf>
    <xf numFmtId="0" fontId="67" fillId="0" borderId="1" xfId="9" applyFont="1" applyBorder="1" applyAlignment="1" applyProtection="1">
      <alignment horizontal="left" wrapText="1"/>
      <protection hidden="1"/>
    </xf>
    <xf numFmtId="0" fontId="67" fillId="0" borderId="7" xfId="9" applyFont="1" applyBorder="1" applyAlignment="1" applyProtection="1">
      <alignment horizontal="left" wrapText="1"/>
      <protection hidden="1"/>
    </xf>
    <xf numFmtId="0" fontId="67" fillId="0" borderId="1" xfId="9" applyFont="1" applyBorder="1" applyAlignment="1" applyProtection="1">
      <alignment horizontal="right"/>
      <protection hidden="1"/>
    </xf>
    <xf numFmtId="0" fontId="100" fillId="0" borderId="0" xfId="9" applyFont="1" applyAlignment="1" applyProtection="1">
      <alignment horizontal="left" vertical="center"/>
      <protection hidden="1"/>
    </xf>
    <xf numFmtId="0" fontId="79" fillId="61" borderId="5" xfId="9" applyFont="1" applyFill="1" applyBorder="1" applyAlignment="1" applyProtection="1">
      <alignment horizontal="left" vertical="center"/>
      <protection hidden="1"/>
    </xf>
    <xf numFmtId="0" fontId="84" fillId="61" borderId="6" xfId="10" applyFont="1" applyFill="1" applyBorder="1"/>
    <xf numFmtId="0" fontId="102" fillId="61" borderId="6" xfId="10" applyFont="1" applyFill="1" applyBorder="1"/>
    <xf numFmtId="0" fontId="102" fillId="61" borderId="7" xfId="10" applyFont="1" applyFill="1" applyBorder="1"/>
    <xf numFmtId="0" fontId="84" fillId="61" borderId="7" xfId="10" applyFont="1" applyFill="1" applyBorder="1"/>
    <xf numFmtId="0" fontId="67" fillId="0" borderId="0" xfId="84" applyFont="1"/>
    <xf numFmtId="2" fontId="77" fillId="0" borderId="0" xfId="63" applyNumberFormat="1" applyFont="1"/>
    <xf numFmtId="0" fontId="72" fillId="0" borderId="5" xfId="13" applyFont="1" applyBorder="1" applyAlignment="1" applyProtection="1">
      <alignment vertical="center"/>
      <protection hidden="1"/>
    </xf>
    <xf numFmtId="10" fontId="72" fillId="0" borderId="1" xfId="16" applyNumberFormat="1" applyFont="1" applyFill="1" applyBorder="1" applyAlignment="1"/>
    <xf numFmtId="0" fontId="72" fillId="0" borderId="1" xfId="13" applyFont="1" applyBorder="1" applyAlignment="1" applyProtection="1">
      <alignment vertical="center"/>
      <protection hidden="1"/>
    </xf>
    <xf numFmtId="2" fontId="72" fillId="0" borderId="1" xfId="13" applyNumberFormat="1" applyFont="1" applyBorder="1" applyAlignment="1" applyProtection="1">
      <alignment vertical="center"/>
      <protection hidden="1"/>
    </xf>
    <xf numFmtId="10" fontId="72" fillId="0" borderId="1" xfId="16" applyNumberFormat="1" applyFont="1" applyFill="1" applyBorder="1" applyAlignment="1" applyProtection="1">
      <alignment vertical="center"/>
      <protection hidden="1"/>
    </xf>
    <xf numFmtId="0" fontId="72" fillId="0" borderId="5" xfId="13" applyFont="1" applyBorder="1" applyProtection="1">
      <protection hidden="1"/>
    </xf>
    <xf numFmtId="0" fontId="98" fillId="0" borderId="7" xfId="13" applyFont="1" applyBorder="1" applyAlignment="1" applyProtection="1">
      <alignment horizontal="right"/>
      <protection hidden="1"/>
    </xf>
    <xf numFmtId="2" fontId="99" fillId="0" borderId="0" xfId="13" applyNumberFormat="1" applyFont="1" applyAlignment="1" applyProtection="1">
      <alignment horizontal="center"/>
      <protection hidden="1"/>
    </xf>
    <xf numFmtId="179" fontId="72" fillId="0" borderId="9" xfId="5" applyNumberFormat="1" applyFont="1" applyFill="1" applyBorder="1" applyAlignment="1" applyProtection="1">
      <protection hidden="1"/>
    </xf>
    <xf numFmtId="169" fontId="98" fillId="0" borderId="6" xfId="13" applyNumberFormat="1" applyFont="1" applyBorder="1" applyProtection="1">
      <protection hidden="1"/>
    </xf>
    <xf numFmtId="175" fontId="67" fillId="0" borderId="11" xfId="0" applyNumberFormat="1" applyFont="1" applyBorder="1" applyAlignment="1">
      <alignment horizontal="center" vertical="center"/>
    </xf>
    <xf numFmtId="0" fontId="69" fillId="0" borderId="5" xfId="13" applyFont="1" applyBorder="1" applyProtection="1">
      <protection hidden="1"/>
    </xf>
    <xf numFmtId="175" fontId="67" fillId="0" borderId="10" xfId="0" applyNumberFormat="1" applyFont="1" applyBorder="1" applyAlignment="1">
      <alignment horizontal="center" vertical="center"/>
    </xf>
    <xf numFmtId="0" fontId="80" fillId="61" borderId="1" xfId="13" applyFont="1" applyFill="1" applyBorder="1" applyAlignment="1" applyProtection="1">
      <alignment horizontal="left" vertical="center"/>
      <protection hidden="1"/>
    </xf>
    <xf numFmtId="2" fontId="80" fillId="61" borderId="1" xfId="0" applyNumberFormat="1" applyFont="1" applyFill="1" applyBorder="1" applyAlignment="1">
      <alignment horizontal="center" vertical="center" wrapText="1"/>
    </xf>
    <xf numFmtId="0" fontId="80" fillId="61" borderId="1" xfId="0" applyFont="1" applyFill="1" applyBorder="1" applyAlignment="1">
      <alignment horizontal="left" vertical="center" wrapText="1"/>
    </xf>
    <xf numFmtId="173" fontId="67" fillId="0" borderId="1" xfId="8" applyNumberFormat="1" applyFont="1" applyFill="1" applyBorder="1" applyAlignment="1">
      <alignment horizontal="center" vertical="center"/>
    </xf>
    <xf numFmtId="0" fontId="72" fillId="0" borderId="1" xfId="0" applyFont="1" applyBorder="1" applyAlignment="1">
      <alignment vertical="center"/>
    </xf>
    <xf numFmtId="0" fontId="72" fillId="0" borderId="0" xfId="17" applyFont="1"/>
    <xf numFmtId="0" fontId="72" fillId="0" borderId="1" xfId="0" applyFont="1" applyBorder="1" applyAlignment="1">
      <alignment horizontal="center" vertical="center"/>
    </xf>
    <xf numFmtId="173" fontId="72" fillId="0" borderId="1" xfId="8" applyNumberFormat="1" applyFont="1" applyFill="1" applyBorder="1" applyAlignment="1">
      <alignment horizontal="center" vertical="center"/>
    </xf>
    <xf numFmtId="1" fontId="76" fillId="0" borderId="5" xfId="0" applyNumberFormat="1" applyFont="1" applyBorder="1" applyAlignment="1">
      <alignment horizontal="left" vertical="center"/>
    </xf>
    <xf numFmtId="1" fontId="76" fillId="0" borderId="6" xfId="0" applyNumberFormat="1" applyFont="1" applyBorder="1" applyAlignment="1">
      <alignment horizontal="left" vertical="center"/>
    </xf>
    <xf numFmtId="2" fontId="104" fillId="0" borderId="0" xfId="12" applyNumberFormat="1" applyFont="1"/>
    <xf numFmtId="49" fontId="86" fillId="63" borderId="1" xfId="9" applyNumberFormat="1" applyFont="1" applyFill="1" applyBorder="1" applyAlignment="1" applyProtection="1">
      <alignment horizontal="left" vertical="top"/>
      <protection hidden="1"/>
    </xf>
    <xf numFmtId="9" fontId="86" fillId="62" borderId="1" xfId="61" applyNumberFormat="1" applyFont="1" applyFill="1" applyBorder="1" applyAlignment="1">
      <alignment horizontal="center" vertical="center"/>
    </xf>
    <xf numFmtId="49" fontId="86" fillId="63" borderId="1" xfId="62" applyNumberFormat="1" applyFont="1" applyFill="1" applyBorder="1" applyAlignment="1" applyProtection="1">
      <alignment horizontal="left" vertical="top"/>
      <protection hidden="1"/>
    </xf>
    <xf numFmtId="173" fontId="72" fillId="62" borderId="1" xfId="8" applyNumberFormat="1" applyFont="1" applyFill="1" applyBorder="1" applyAlignment="1">
      <alignment horizontal="center"/>
    </xf>
    <xf numFmtId="2" fontId="87" fillId="61" borderId="4" xfId="0" applyNumberFormat="1" applyFont="1" applyFill="1" applyBorder="1" applyAlignment="1">
      <alignment horizontal="center" vertical="top" wrapText="1"/>
    </xf>
    <xf numFmtId="0" fontId="69" fillId="62" borderId="1" xfId="13" applyFont="1" applyFill="1" applyBorder="1" applyProtection="1">
      <protection hidden="1"/>
    </xf>
    <xf numFmtId="177" fontId="67" fillId="62" borderId="1" xfId="11" applyNumberFormat="1" applyFont="1" applyFill="1" applyBorder="1" applyAlignment="1" applyProtection="1">
      <alignment vertical="center"/>
      <protection hidden="1"/>
    </xf>
    <xf numFmtId="166" fontId="71" fillId="62" borderId="1" xfId="18" applyFont="1" applyFill="1" applyBorder="1" applyAlignment="1" applyProtection="1">
      <alignment horizontal="right" vertical="center"/>
      <protection hidden="1"/>
    </xf>
    <xf numFmtId="10" fontId="67" fillId="62" borderId="1" xfId="11" applyNumberFormat="1" applyFont="1" applyFill="1" applyBorder="1" applyAlignment="1" applyProtection="1">
      <alignment vertical="center"/>
      <protection hidden="1"/>
    </xf>
    <xf numFmtId="2" fontId="71" fillId="62" borderId="1" xfId="13" applyNumberFormat="1" applyFont="1" applyFill="1" applyBorder="1" applyAlignment="1" applyProtection="1">
      <alignment horizontal="right" vertical="center"/>
      <protection hidden="1"/>
    </xf>
    <xf numFmtId="10" fontId="93" fillId="62" borderId="1" xfId="16" applyNumberFormat="1" applyFont="1" applyFill="1" applyBorder="1" applyAlignment="1" applyProtection="1">
      <alignment horizontal="right"/>
      <protection hidden="1"/>
    </xf>
    <xf numFmtId="0" fontId="67" fillId="62" borderId="5" xfId="13" applyFont="1" applyFill="1" applyBorder="1" applyProtection="1">
      <protection hidden="1"/>
    </xf>
    <xf numFmtId="9" fontId="71" fillId="62" borderId="1" xfId="16" applyFont="1" applyFill="1" applyBorder="1" applyAlignment="1" applyProtection="1">
      <alignment horizontal="center"/>
      <protection hidden="1"/>
    </xf>
    <xf numFmtId="0" fontId="69" fillId="62" borderId="1" xfId="10" applyFont="1" applyFill="1" applyBorder="1"/>
    <xf numFmtId="0" fontId="67" fillId="62" borderId="1" xfId="10" applyFont="1" applyFill="1" applyBorder="1"/>
    <xf numFmtId="0" fontId="67" fillId="62" borderId="2" xfId="10" applyFont="1" applyFill="1" applyBorder="1"/>
    <xf numFmtId="179" fontId="98" fillId="62" borderId="1" xfId="10" applyNumberFormat="1" applyFont="1" applyFill="1" applyBorder="1"/>
    <xf numFmtId="0" fontId="67" fillId="62" borderId="6" xfId="10" applyFont="1" applyFill="1" applyBorder="1"/>
    <xf numFmtId="0" fontId="67" fillId="62" borderId="5" xfId="10" applyFont="1" applyFill="1" applyBorder="1"/>
    <xf numFmtId="166" fontId="67" fillId="2" borderId="1" xfId="18" applyFont="1" applyFill="1" applyBorder="1" applyAlignment="1">
      <alignment horizontal="center"/>
    </xf>
    <xf numFmtId="2" fontId="67" fillId="0" borderId="0" xfId="13" applyNumberFormat="1" applyFont="1" applyProtection="1">
      <protection hidden="1"/>
    </xf>
    <xf numFmtId="166" fontId="67" fillId="0" borderId="0" xfId="18" applyFont="1" applyFill="1" applyBorder="1" applyAlignment="1" applyProtection="1">
      <protection hidden="1"/>
    </xf>
    <xf numFmtId="2" fontId="67" fillId="0" borderId="5" xfId="13" applyNumberFormat="1" applyFont="1" applyBorder="1" applyAlignment="1" applyProtection="1">
      <alignment vertical="center"/>
      <protection hidden="1"/>
    </xf>
    <xf numFmtId="9" fontId="72" fillId="0" borderId="1" xfId="0" applyNumberFormat="1" applyFont="1" applyBorder="1" applyAlignment="1">
      <alignment horizontal="center"/>
    </xf>
    <xf numFmtId="9" fontId="72" fillId="0" borderId="1" xfId="16" applyFont="1" applyBorder="1" applyAlignment="1">
      <alignment horizontal="center"/>
    </xf>
    <xf numFmtId="0" fontId="70" fillId="0" borderId="40" xfId="0" applyFont="1" applyBorder="1"/>
    <xf numFmtId="2" fontId="101" fillId="61" borderId="41" xfId="13" applyNumberFormat="1" applyFont="1" applyFill="1" applyBorder="1" applyAlignment="1" applyProtection="1">
      <alignment horizontal="left" vertical="center" wrapText="1"/>
      <protection hidden="1"/>
    </xf>
    <xf numFmtId="2" fontId="67" fillId="0" borderId="41" xfId="13" applyNumberFormat="1" applyFont="1" applyBorder="1" applyProtection="1">
      <protection hidden="1"/>
    </xf>
    <xf numFmtId="1" fontId="72" fillId="0" borderId="42" xfId="13" applyNumberFormat="1" applyFont="1" applyBorder="1" applyAlignment="1" applyProtection="1">
      <alignment horizontal="center"/>
      <protection hidden="1"/>
    </xf>
    <xf numFmtId="166" fontId="67" fillId="0" borderId="41" xfId="18" applyFont="1" applyFill="1" applyBorder="1" applyAlignment="1" applyProtection="1">
      <protection hidden="1"/>
    </xf>
    <xf numFmtId="166" fontId="67" fillId="0" borderId="42" xfId="18" applyFont="1" applyFill="1" applyBorder="1" applyAlignment="1" applyProtection="1">
      <protection hidden="1"/>
    </xf>
    <xf numFmtId="0" fontId="72" fillId="0" borderId="42" xfId="0" applyFont="1" applyBorder="1"/>
    <xf numFmtId="166" fontId="72" fillId="0" borderId="42" xfId="18" applyFont="1" applyBorder="1"/>
    <xf numFmtId="2" fontId="87" fillId="61" borderId="37" xfId="0" applyNumberFormat="1" applyFont="1" applyFill="1" applyBorder="1" applyAlignment="1">
      <alignment horizontal="center" vertical="top" wrapText="1"/>
    </xf>
    <xf numFmtId="173" fontId="72" fillId="0" borderId="1" xfId="8" applyNumberFormat="1" applyFont="1" applyFill="1" applyBorder="1" applyAlignment="1">
      <alignment horizontal="center"/>
    </xf>
    <xf numFmtId="0" fontId="67" fillId="2" borderId="1" xfId="0" applyFont="1" applyFill="1" applyBorder="1" applyAlignment="1">
      <alignment vertical="center"/>
    </xf>
    <xf numFmtId="2" fontId="80" fillId="61" borderId="1" xfId="89" applyNumberFormat="1" applyFont="1" applyFill="1" applyBorder="1" applyAlignment="1">
      <alignment vertical="top" wrapText="1"/>
    </xf>
    <xf numFmtId="167" fontId="80" fillId="61" borderId="1" xfId="8" applyFont="1" applyFill="1" applyBorder="1" applyAlignment="1">
      <alignment horizontal="center" vertical="top" wrapText="1"/>
    </xf>
    <xf numFmtId="0" fontId="87" fillId="0" borderId="0" xfId="13" applyFont="1" applyProtection="1">
      <protection hidden="1"/>
    </xf>
    <xf numFmtId="0" fontId="93" fillId="62" borderId="6" xfId="13" applyFont="1" applyFill="1" applyBorder="1" applyAlignment="1" applyProtection="1">
      <alignment horizontal="center"/>
      <protection hidden="1"/>
    </xf>
    <xf numFmtId="0" fontId="93" fillId="62" borderId="7" xfId="13" applyFont="1" applyFill="1" applyBorder="1" applyAlignment="1" applyProtection="1">
      <alignment horizontal="right"/>
      <protection hidden="1"/>
    </xf>
    <xf numFmtId="10" fontId="93" fillId="62" borderId="7" xfId="16" applyNumberFormat="1" applyFont="1" applyFill="1" applyBorder="1" applyAlignment="1" applyProtection="1">
      <alignment horizontal="right"/>
      <protection hidden="1"/>
    </xf>
    <xf numFmtId="0" fontId="87" fillId="0" borderId="0" xfId="13" applyFont="1" applyAlignment="1" applyProtection="1">
      <alignment horizontal="right" vertical="center"/>
      <protection hidden="1"/>
    </xf>
    <xf numFmtId="2" fontId="87" fillId="0" borderId="0" xfId="13" applyNumberFormat="1" applyFont="1" applyAlignment="1" applyProtection="1">
      <alignment vertical="center"/>
      <protection hidden="1"/>
    </xf>
    <xf numFmtId="0" fontId="87" fillId="0" borderId="0" xfId="13" applyFont="1" applyAlignment="1" applyProtection="1">
      <alignment vertical="center"/>
      <protection hidden="1"/>
    </xf>
    <xf numFmtId="0" fontId="87" fillId="0" borderId="0" xfId="0" applyFont="1"/>
    <xf numFmtId="0" fontId="67" fillId="0" borderId="40" xfId="0" applyFont="1" applyBorder="1" applyAlignment="1">
      <alignment horizontal="left"/>
    </xf>
    <xf numFmtId="177" fontId="67" fillId="62" borderId="42" xfId="11" applyNumberFormat="1" applyFont="1" applyFill="1" applyBorder="1" applyAlignment="1" applyProtection="1">
      <alignment vertical="center"/>
      <protection hidden="1"/>
    </xf>
    <xf numFmtId="0" fontId="67" fillId="0" borderId="41" xfId="0" applyFont="1" applyBorder="1"/>
    <xf numFmtId="175" fontId="105" fillId="0" borderId="10" xfId="0" applyNumberFormat="1" applyFont="1" applyBorder="1" applyAlignment="1">
      <alignment horizontal="center" vertical="center"/>
    </xf>
    <xf numFmtId="1" fontId="72" fillId="0" borderId="42" xfId="13" applyNumberFormat="1" applyFont="1" applyBorder="1" applyAlignment="1" applyProtection="1">
      <alignment horizontal="center" vertical="center"/>
      <protection hidden="1"/>
    </xf>
    <xf numFmtId="2" fontId="71" fillId="2" borderId="1" xfId="13" applyNumberFormat="1" applyFont="1" applyFill="1" applyBorder="1" applyAlignment="1" applyProtection="1">
      <alignment horizontal="right" vertical="center"/>
      <protection hidden="1"/>
    </xf>
    <xf numFmtId="0" fontId="90" fillId="0" borderId="0" xfId="0" applyFont="1" applyAlignment="1">
      <alignment horizontal="center" vertical="center"/>
    </xf>
    <xf numFmtId="2" fontId="73" fillId="0" borderId="0" xfId="0" applyNumberFormat="1" applyFont="1" applyAlignment="1">
      <alignment horizontal="center" vertical="center"/>
    </xf>
    <xf numFmtId="2" fontId="71" fillId="0" borderId="42" xfId="3" applyNumberFormat="1" applyFont="1" applyFill="1" applyBorder="1" applyAlignment="1" applyProtection="1">
      <protection hidden="1"/>
    </xf>
    <xf numFmtId="166" fontId="71" fillId="35" borderId="42" xfId="18" applyFont="1" applyFill="1" applyBorder="1" applyAlignment="1" applyProtection="1">
      <protection locked="0"/>
    </xf>
    <xf numFmtId="166" fontId="71" fillId="63" borderId="42" xfId="18" applyFont="1" applyFill="1" applyBorder="1" applyAlignment="1" applyProtection="1">
      <protection locked="0"/>
    </xf>
    <xf numFmtId="179" fontId="72" fillId="0" borderId="42" xfId="3" applyNumberFormat="1" applyFont="1" applyFill="1" applyBorder="1" applyAlignment="1" applyProtection="1">
      <protection hidden="1"/>
    </xf>
    <xf numFmtId="169" fontId="71" fillId="0" borderId="42" xfId="3" applyFont="1" applyFill="1" applyBorder="1" applyAlignment="1" applyProtection="1">
      <protection hidden="1"/>
    </xf>
    <xf numFmtId="166" fontId="71" fillId="0" borderId="42" xfId="18" applyFont="1" applyFill="1" applyBorder="1" applyAlignment="1" applyProtection="1">
      <protection locked="0"/>
    </xf>
    <xf numFmtId="169" fontId="71" fillId="0" borderId="42" xfId="3" applyFont="1" applyFill="1" applyBorder="1" applyAlignment="1" applyProtection="1">
      <protection locked="0"/>
    </xf>
    <xf numFmtId="166" fontId="96" fillId="2" borderId="42" xfId="18" applyFont="1" applyFill="1" applyBorder="1" applyAlignment="1" applyProtection="1">
      <alignment horizontal="right"/>
      <protection locked="0"/>
    </xf>
    <xf numFmtId="179" fontId="75" fillId="0" borderId="42" xfId="5" applyNumberFormat="1" applyFont="1" applyFill="1" applyBorder="1" applyAlignment="1" applyProtection="1">
      <protection hidden="1"/>
    </xf>
    <xf numFmtId="0" fontId="67" fillId="0" borderId="43" xfId="63" applyFont="1" applyBorder="1"/>
    <xf numFmtId="49" fontId="72" fillId="0" borderId="43" xfId="63" applyNumberFormat="1" applyFont="1" applyBorder="1"/>
    <xf numFmtId="0" fontId="67" fillId="0" borderId="0" xfId="63" applyFont="1"/>
    <xf numFmtId="49" fontId="80" fillId="61" borderId="41" xfId="63" applyNumberFormat="1" applyFont="1" applyFill="1" applyBorder="1"/>
    <xf numFmtId="0" fontId="80" fillId="61" borderId="43" xfId="63" applyFont="1" applyFill="1" applyBorder="1"/>
    <xf numFmtId="44" fontId="80" fillId="61" borderId="40" xfId="63" applyNumberFormat="1" applyFont="1" applyFill="1" applyBorder="1"/>
    <xf numFmtId="173" fontId="80" fillId="61" borderId="41" xfId="8" applyNumberFormat="1" applyFont="1" applyFill="1" applyBorder="1" applyAlignment="1">
      <alignment horizontal="left"/>
    </xf>
    <xf numFmtId="167" fontId="80" fillId="61" borderId="40" xfId="8" applyFont="1" applyFill="1" applyBorder="1"/>
    <xf numFmtId="167" fontId="67" fillId="0" borderId="40" xfId="8" applyFont="1" applyBorder="1"/>
    <xf numFmtId="0" fontId="1" fillId="0" borderId="1" xfId="0" applyFont="1" applyBorder="1"/>
    <xf numFmtId="9" fontId="67" fillId="62" borderId="42" xfId="16" applyFont="1" applyFill="1" applyBorder="1" applyAlignment="1">
      <alignment horizontal="center"/>
    </xf>
    <xf numFmtId="2" fontId="81" fillId="62" borderId="0" xfId="12" applyNumberFormat="1" applyFont="1" applyFill="1"/>
    <xf numFmtId="10" fontId="94" fillId="0" borderId="2" xfId="13" applyNumberFormat="1" applyFont="1" applyBorder="1" applyAlignment="1" applyProtection="1">
      <alignment horizontal="right"/>
      <protection hidden="1"/>
    </xf>
    <xf numFmtId="175" fontId="93" fillId="0" borderId="11" xfId="16" applyNumberFormat="1" applyFont="1" applyFill="1" applyBorder="1" applyAlignment="1" applyProtection="1">
      <alignment horizontal="right"/>
      <protection hidden="1"/>
    </xf>
    <xf numFmtId="0" fontId="71" fillId="0" borderId="39" xfId="13" applyFont="1" applyBorder="1" applyProtection="1">
      <protection hidden="1"/>
    </xf>
    <xf numFmtId="0" fontId="106" fillId="0" borderId="41" xfId="13" applyFont="1" applyBorder="1" applyProtection="1">
      <protection hidden="1"/>
    </xf>
    <xf numFmtId="0" fontId="107" fillId="0" borderId="43" xfId="13" applyFont="1" applyBorder="1" applyProtection="1">
      <protection hidden="1"/>
    </xf>
    <xf numFmtId="0" fontId="107" fillId="0" borderId="40" xfId="13" applyFont="1" applyBorder="1" applyAlignment="1" applyProtection="1">
      <alignment horizontal="right"/>
      <protection hidden="1"/>
    </xf>
    <xf numFmtId="2" fontId="101" fillId="61" borderId="42" xfId="3" applyNumberFormat="1" applyFont="1" applyFill="1" applyBorder="1" applyAlignment="1" applyProtection="1">
      <alignment vertical="center" wrapText="1"/>
      <protection hidden="1"/>
    </xf>
    <xf numFmtId="2" fontId="82" fillId="62" borderId="0" xfId="12" applyNumberFormat="1" applyFont="1" applyFill="1"/>
    <xf numFmtId="167" fontId="80" fillId="61" borderId="42" xfId="8" applyFont="1" applyFill="1" applyBorder="1" applyAlignment="1">
      <alignment horizontal="center" vertical="top" wrapText="1"/>
    </xf>
    <xf numFmtId="1" fontId="85" fillId="0" borderId="42" xfId="0" applyNumberFormat="1" applyFont="1" applyBorder="1" applyAlignment="1">
      <alignment horizontal="center"/>
    </xf>
    <xf numFmtId="43" fontId="69" fillId="0" borderId="42" xfId="8" applyNumberFormat="1" applyFont="1" applyFill="1" applyBorder="1" applyAlignment="1">
      <alignment horizontal="center"/>
    </xf>
    <xf numFmtId="173" fontId="80" fillId="61" borderId="42" xfId="8" applyNumberFormat="1" applyFont="1" applyFill="1" applyBorder="1" applyAlignment="1">
      <alignment horizontal="center" vertical="top" wrapText="1"/>
    </xf>
    <xf numFmtId="2" fontId="81" fillId="0" borderId="0" xfId="63" applyNumberFormat="1" applyFont="1"/>
    <xf numFmtId="0" fontId="67" fillId="0" borderId="0" xfId="97" applyFont="1"/>
    <xf numFmtId="195" fontId="108" fillId="0" borderId="0" xfId="63" applyNumberFormat="1" applyFont="1" applyAlignment="1">
      <alignment horizontal="left"/>
    </xf>
    <xf numFmtId="2" fontId="80" fillId="61" borderId="37" xfId="0" applyNumberFormat="1" applyFont="1" applyFill="1" applyBorder="1" applyAlignment="1">
      <alignment horizontal="left" vertical="top" wrapText="1"/>
    </xf>
    <xf numFmtId="0" fontId="67" fillId="0" borderId="0" xfId="84" applyFont="1" applyAlignment="1">
      <alignment wrapText="1"/>
    </xf>
    <xf numFmtId="0" fontId="71" fillId="0" borderId="37" xfId="62" applyFont="1" applyBorder="1" applyAlignment="1" applyProtection="1">
      <alignment horizontal="left" textRotation="90"/>
      <protection hidden="1"/>
    </xf>
    <xf numFmtId="0" fontId="71" fillId="0" borderId="0" xfId="62" applyFont="1" applyAlignment="1" applyProtection="1">
      <alignment horizontal="left" textRotation="90"/>
      <protection hidden="1"/>
    </xf>
    <xf numFmtId="175" fontId="71" fillId="62" borderId="37" xfId="65" applyNumberFormat="1" applyFont="1" applyFill="1" applyBorder="1" applyAlignment="1" applyProtection="1">
      <alignment horizontal="center"/>
      <protection hidden="1"/>
    </xf>
    <xf numFmtId="0" fontId="66" fillId="0" borderId="0" xfId="62" applyFont="1" applyAlignment="1" applyProtection="1">
      <alignment horizontal="left" textRotation="90"/>
      <protection hidden="1"/>
    </xf>
    <xf numFmtId="3" fontId="71" fillId="62" borderId="42" xfId="62" applyNumberFormat="1" applyFont="1" applyFill="1" applyBorder="1" applyAlignment="1" applyProtection="1">
      <alignment horizontal="left" wrapText="1"/>
      <protection hidden="1"/>
    </xf>
    <xf numFmtId="3" fontId="71" fillId="62" borderId="42" xfId="62" applyNumberFormat="1" applyFont="1" applyFill="1" applyBorder="1" applyAlignment="1" applyProtection="1">
      <alignment horizontal="left" vertical="top" wrapText="1"/>
      <protection hidden="1"/>
    </xf>
    <xf numFmtId="179" fontId="71" fillId="62" borderId="42" xfId="62" applyNumberFormat="1" applyFont="1" applyFill="1" applyBorder="1" applyAlignment="1" applyProtection="1">
      <alignment horizontal="center"/>
      <protection hidden="1"/>
    </xf>
    <xf numFmtId="179" fontId="71" fillId="0" borderId="42" xfId="62" applyNumberFormat="1" applyFont="1" applyBorder="1" applyAlignment="1" applyProtection="1">
      <alignment horizontal="center"/>
      <protection hidden="1"/>
    </xf>
    <xf numFmtId="3" fontId="71" fillId="62" borderId="42" xfId="62" applyNumberFormat="1" applyFont="1" applyFill="1" applyBorder="1" applyAlignment="1" applyProtection="1">
      <alignment horizontal="center"/>
      <protection hidden="1"/>
    </xf>
    <xf numFmtId="166" fontId="67" fillId="0" borderId="42" xfId="102" applyFont="1" applyBorder="1"/>
    <xf numFmtId="180" fontId="67" fillId="0" borderId="42" xfId="84" applyNumberFormat="1" applyFont="1" applyBorder="1"/>
    <xf numFmtId="196" fontId="67" fillId="0" borderId="42" xfId="84" applyNumberFormat="1" applyFont="1" applyBorder="1"/>
    <xf numFmtId="166" fontId="67" fillId="0" borderId="42" xfId="84" applyNumberFormat="1" applyFont="1" applyBorder="1"/>
    <xf numFmtId="0" fontId="72" fillId="0" borderId="41" xfId="84" applyFont="1" applyBorder="1"/>
    <xf numFmtId="0" fontId="72" fillId="0" borderId="43" xfId="84" applyFont="1" applyBorder="1"/>
    <xf numFmtId="0" fontId="72" fillId="0" borderId="40" xfId="84" applyFont="1" applyBorder="1"/>
    <xf numFmtId="49" fontId="72" fillId="0" borderId="42" xfId="8" applyNumberFormat="1" applyFont="1" applyBorder="1" applyAlignment="1">
      <alignment horizontal="center"/>
    </xf>
    <xf numFmtId="166" fontId="72" fillId="0" borderId="42" xfId="84" applyNumberFormat="1" applyFont="1" applyBorder="1"/>
    <xf numFmtId="0" fontId="109" fillId="0" borderId="0" xfId="84" applyFont="1"/>
    <xf numFmtId="179" fontId="71" fillId="2" borderId="42" xfId="62" applyNumberFormat="1" applyFont="1" applyFill="1" applyBorder="1" applyAlignment="1" applyProtection="1">
      <alignment horizontal="center"/>
      <protection hidden="1"/>
    </xf>
    <xf numFmtId="166" fontId="67" fillId="2" borderId="42" xfId="18" applyFont="1" applyFill="1" applyBorder="1" applyAlignment="1">
      <alignment horizontal="center"/>
    </xf>
    <xf numFmtId="49" fontId="87" fillId="0" borderId="41" xfId="63" applyNumberFormat="1" applyFont="1" applyBorder="1"/>
    <xf numFmtId="49" fontId="70" fillId="0" borderId="0" xfId="63" applyNumberFormat="1" applyFont="1"/>
    <xf numFmtId="0" fontId="70" fillId="0" borderId="0" xfId="63" applyFont="1"/>
    <xf numFmtId="10" fontId="70" fillId="0" borderId="0" xfId="63" applyNumberFormat="1" applyFont="1" applyAlignment="1">
      <alignment horizontal="left"/>
    </xf>
    <xf numFmtId="178" fontId="70" fillId="0" borderId="2" xfId="6" applyNumberFormat="1" applyFont="1" applyFill="1" applyBorder="1" applyAlignment="1">
      <alignment horizontal="left"/>
    </xf>
    <xf numFmtId="44" fontId="70" fillId="0" borderId="0" xfId="63" applyNumberFormat="1" applyFont="1"/>
    <xf numFmtId="166" fontId="87" fillId="2" borderId="40" xfId="18" applyFont="1" applyFill="1" applyBorder="1" applyAlignment="1"/>
    <xf numFmtId="0" fontId="80" fillId="61" borderId="42" xfId="0" applyFont="1" applyFill="1" applyBorder="1" applyAlignment="1">
      <alignment wrapText="1"/>
    </xf>
    <xf numFmtId="0" fontId="80" fillId="61" borderId="42" xfId="0" applyFont="1" applyFill="1" applyBorder="1"/>
    <xf numFmtId="1" fontId="67" fillId="0" borderId="42" xfId="61" applyNumberFormat="1" applyFont="1" applyBorder="1" applyAlignment="1">
      <alignment horizontal="center"/>
    </xf>
    <xf numFmtId="1" fontId="76" fillId="0" borderId="42" xfId="61" applyNumberFormat="1" applyFont="1" applyBorder="1" applyAlignment="1">
      <alignment horizontal="center"/>
    </xf>
    <xf numFmtId="1" fontId="71" fillId="0" borderId="42" xfId="61" applyNumberFormat="1" applyFont="1" applyBorder="1" applyAlignment="1">
      <alignment horizontal="center"/>
    </xf>
    <xf numFmtId="0" fontId="67" fillId="0" borderId="42" xfId="0" applyFont="1" applyBorder="1"/>
    <xf numFmtId="2" fontId="82" fillId="2" borderId="0" xfId="12" applyNumberFormat="1" applyFont="1" applyFill="1"/>
    <xf numFmtId="0" fontId="110" fillId="0" borderId="0" xfId="0" applyFont="1"/>
    <xf numFmtId="14" fontId="82" fillId="0" borderId="0" xfId="63" applyNumberFormat="1" applyFont="1" applyAlignment="1">
      <alignment horizontal="left"/>
    </xf>
    <xf numFmtId="14" fontId="82" fillId="0" borderId="0" xfId="12" applyNumberFormat="1" applyFont="1" applyAlignment="1">
      <alignment horizontal="left"/>
    </xf>
    <xf numFmtId="14" fontId="82" fillId="0" borderId="0" xfId="0" applyNumberFormat="1" applyFont="1" applyAlignment="1">
      <alignment horizontal="left"/>
    </xf>
    <xf numFmtId="167" fontId="70" fillId="0" borderId="0" xfId="8" applyFont="1"/>
    <xf numFmtId="2" fontId="83" fillId="0" borderId="0" xfId="12" applyNumberFormat="1" applyFont="1"/>
    <xf numFmtId="166" fontId="67" fillId="62" borderId="42" xfId="18" applyFont="1" applyFill="1" applyBorder="1"/>
    <xf numFmtId="2" fontId="111" fillId="0" borderId="43" xfId="3" applyNumberFormat="1" applyFont="1" applyFill="1" applyBorder="1" applyAlignment="1" applyProtection="1">
      <alignment horizontal="left" vertical="center"/>
      <protection hidden="1"/>
    </xf>
    <xf numFmtId="0" fontId="98" fillId="0" borderId="43" xfId="13" applyFont="1" applyBorder="1" applyProtection="1">
      <protection hidden="1"/>
    </xf>
    <xf numFmtId="0" fontId="94" fillId="0" borderId="43" xfId="13" applyFont="1" applyBorder="1" applyAlignment="1" applyProtection="1">
      <alignment horizontal="right"/>
      <protection hidden="1"/>
    </xf>
    <xf numFmtId="2" fontId="80" fillId="61" borderId="4" xfId="0" applyNumberFormat="1" applyFont="1" applyFill="1" applyBorder="1" applyAlignment="1">
      <alignment horizontal="center" vertical="top" wrapText="1"/>
    </xf>
    <xf numFmtId="2" fontId="67" fillId="0" borderId="42" xfId="0" applyNumberFormat="1" applyFont="1" applyBorder="1"/>
    <xf numFmtId="1" fontId="67" fillId="0" borderId="42" xfId="0" applyNumberFormat="1" applyFont="1" applyBorder="1" applyAlignment="1">
      <alignment horizontal="center"/>
    </xf>
    <xf numFmtId="1" fontId="70" fillId="0" borderId="42" xfId="0" applyNumberFormat="1" applyFont="1" applyBorder="1" applyAlignment="1">
      <alignment horizontal="center"/>
    </xf>
    <xf numFmtId="1" fontId="69" fillId="0" borderId="42" xfId="8" applyNumberFormat="1" applyFont="1" applyFill="1" applyBorder="1" applyAlignment="1">
      <alignment horizontal="center"/>
    </xf>
    <xf numFmtId="2" fontId="69" fillId="0" borderId="42" xfId="8" applyNumberFormat="1" applyFont="1" applyFill="1" applyBorder="1" applyAlignment="1">
      <alignment horizontal="center"/>
    </xf>
    <xf numFmtId="0" fontId="67" fillId="0" borderId="42" xfId="0" applyFont="1" applyBorder="1" applyAlignment="1">
      <alignment horizontal="center" wrapText="1"/>
    </xf>
    <xf numFmtId="0" fontId="85" fillId="0" borderId="42" xfId="59" applyFont="1" applyBorder="1" applyAlignment="1">
      <alignment horizontal="center" wrapText="1"/>
    </xf>
    <xf numFmtId="2" fontId="67" fillId="0" borderId="42" xfId="0" applyNumberFormat="1" applyFont="1" applyBorder="1" applyAlignment="1">
      <alignment horizontal="center"/>
    </xf>
    <xf numFmtId="0" fontId="85" fillId="0" borderId="42" xfId="0" applyFont="1" applyBorder="1"/>
    <xf numFmtId="0" fontId="67" fillId="0" borderId="42" xfId="0" applyFont="1" applyBorder="1" applyAlignment="1">
      <alignment horizontal="center"/>
    </xf>
    <xf numFmtId="2" fontId="67" fillId="0" borderId="42" xfId="0" applyNumberFormat="1" applyFont="1" applyBorder="1" applyAlignment="1">
      <alignment horizontal="center" wrapText="1"/>
    </xf>
    <xf numFmtId="2" fontId="85" fillId="0" borderId="42" xfId="59" applyNumberFormat="1" applyFont="1" applyBorder="1" applyAlignment="1">
      <alignment horizontal="center" wrapText="1"/>
    </xf>
    <xf numFmtId="0" fontId="70" fillId="0" borderId="0" xfId="0" applyFont="1" applyAlignment="1">
      <alignment horizontal="center"/>
    </xf>
    <xf numFmtId="0" fontId="87" fillId="0" borderId="0" xfId="0" applyFont="1" applyAlignment="1">
      <alignment horizontal="center"/>
    </xf>
    <xf numFmtId="0" fontId="86" fillId="0" borderId="0" xfId="0" applyFont="1" applyAlignment="1">
      <alignment horizontal="center"/>
    </xf>
    <xf numFmtId="0" fontId="85" fillId="0" borderId="42" xfId="0" applyFont="1" applyBorder="1" applyAlignment="1">
      <alignment horizontal="center"/>
    </xf>
    <xf numFmtId="0" fontId="85" fillId="0" borderId="0" xfId="0" applyFont="1" applyAlignment="1">
      <alignment horizontal="center"/>
    </xf>
    <xf numFmtId="0" fontId="70" fillId="0" borderId="42" xfId="0" applyFont="1" applyBorder="1" applyAlignment="1">
      <alignment horizontal="center"/>
    </xf>
    <xf numFmtId="0" fontId="70" fillId="0" borderId="40" xfId="0" applyFont="1" applyBorder="1" applyAlignment="1">
      <alignment horizontal="center"/>
    </xf>
    <xf numFmtId="1" fontId="67" fillId="0" borderId="1" xfId="61" applyNumberFormat="1" applyFont="1" applyBorder="1" applyAlignment="1">
      <alignment horizontal="center"/>
    </xf>
    <xf numFmtId="1" fontId="76" fillId="0" borderId="1" xfId="61" applyNumberFormat="1" applyFont="1" applyBorder="1" applyAlignment="1">
      <alignment horizontal="center"/>
    </xf>
    <xf numFmtId="4" fontId="67" fillId="2" borderId="1" xfId="8" applyNumberFormat="1" applyFont="1" applyFill="1" applyBorder="1" applyAlignment="1">
      <alignment horizontal="center"/>
    </xf>
    <xf numFmtId="4" fontId="72" fillId="2" borderId="1" xfId="8" applyNumberFormat="1" applyFont="1" applyFill="1" applyBorder="1" applyAlignment="1">
      <alignment horizontal="center"/>
    </xf>
    <xf numFmtId="4" fontId="67" fillId="62" borderId="42" xfId="8" applyNumberFormat="1" applyFont="1" applyFill="1" applyBorder="1" applyAlignment="1">
      <alignment horizontal="center"/>
    </xf>
    <xf numFmtId="4" fontId="72" fillId="2" borderId="42" xfId="8" applyNumberFormat="1" applyFont="1" applyFill="1" applyBorder="1" applyAlignment="1">
      <alignment horizontal="center"/>
    </xf>
    <xf numFmtId="4" fontId="67" fillId="2" borderId="42" xfId="8" applyNumberFormat="1" applyFont="1" applyFill="1" applyBorder="1" applyAlignment="1">
      <alignment horizontal="center"/>
    </xf>
    <xf numFmtId="3" fontId="72" fillId="2" borderId="42" xfId="8" applyNumberFormat="1" applyFont="1" applyFill="1" applyBorder="1" applyAlignment="1">
      <alignment horizontal="center"/>
    </xf>
    <xf numFmtId="2" fontId="67" fillId="0" borderId="42" xfId="8" applyNumberFormat="1" applyFont="1" applyBorder="1" applyAlignment="1">
      <alignment horizontal="center"/>
    </xf>
    <xf numFmtId="173" fontId="72" fillId="0" borderId="42" xfId="8" applyNumberFormat="1" applyFont="1" applyBorder="1" applyAlignment="1">
      <alignment horizontal="center"/>
    </xf>
    <xf numFmtId="0" fontId="67" fillId="0" borderId="0" xfId="0" applyFont="1" applyAlignment="1">
      <alignment horizontal="right"/>
    </xf>
    <xf numFmtId="167" fontId="67" fillId="0" borderId="0" xfId="8" quotePrefix="1" applyFont="1"/>
    <xf numFmtId="197" fontId="67" fillId="62" borderId="42" xfId="8" applyNumberFormat="1" applyFont="1" applyFill="1" applyBorder="1" applyAlignment="1">
      <alignment horizontal="center" vertical="center"/>
    </xf>
    <xf numFmtId="4" fontId="67" fillId="2" borderId="1" xfId="8" applyNumberFormat="1" applyFont="1" applyFill="1" applyBorder="1" applyAlignment="1">
      <alignment horizontal="center" vertical="top"/>
    </xf>
    <xf numFmtId="4" fontId="72" fillId="2" borderId="1" xfId="8" applyNumberFormat="1" applyFont="1" applyFill="1" applyBorder="1" applyAlignment="1">
      <alignment horizontal="center" vertical="top"/>
    </xf>
    <xf numFmtId="173" fontId="80" fillId="61" borderId="1" xfId="8" applyNumberFormat="1" applyFont="1" applyFill="1" applyBorder="1" applyAlignment="1">
      <alignment horizontal="center" vertical="top" wrapText="1"/>
    </xf>
    <xf numFmtId="166" fontId="67" fillId="0" borderId="42" xfId="89" applyNumberFormat="1" applyFont="1" applyBorder="1" applyAlignment="1">
      <alignment horizontal="center"/>
    </xf>
    <xf numFmtId="166" fontId="72" fillId="2" borderId="1" xfId="18" applyFont="1" applyFill="1" applyBorder="1" applyAlignment="1">
      <alignment horizontal="center"/>
    </xf>
    <xf numFmtId="0" fontId="67" fillId="0" borderId="0" xfId="89" applyFont="1" applyAlignment="1">
      <alignment horizontal="center"/>
    </xf>
    <xf numFmtId="167" fontId="67" fillId="0" borderId="0" xfId="8" applyFont="1" applyAlignment="1">
      <alignment horizontal="center"/>
    </xf>
    <xf numFmtId="2" fontId="80" fillId="61" borderId="4" xfId="8" applyNumberFormat="1" applyFont="1" applyFill="1" applyBorder="1" applyAlignment="1">
      <alignment horizontal="center" vertical="top" wrapText="1"/>
    </xf>
    <xf numFmtId="2" fontId="80" fillId="61" borderId="4" xfId="0" applyNumberFormat="1" applyFont="1" applyFill="1" applyBorder="1" applyAlignment="1">
      <alignment vertical="top" wrapText="1"/>
    </xf>
    <xf numFmtId="0" fontId="67" fillId="0" borderId="0" xfId="0" applyFont="1" applyAlignment="1">
      <alignment vertical="top"/>
    </xf>
    <xf numFmtId="2" fontId="72" fillId="0" borderId="0" xfId="0" applyNumberFormat="1" applyFont="1" applyAlignment="1">
      <alignment vertical="top"/>
    </xf>
    <xf numFmtId="2" fontId="81" fillId="0" borderId="0" xfId="0" applyNumberFormat="1" applyFont="1" applyAlignment="1">
      <alignment vertical="top"/>
    </xf>
    <xf numFmtId="2" fontId="77" fillId="0" borderId="0" xfId="12" applyNumberFormat="1" applyFont="1" applyAlignment="1">
      <alignment vertical="top"/>
    </xf>
    <xf numFmtId="174" fontId="67" fillId="0" borderId="42" xfId="0" applyNumberFormat="1" applyFont="1" applyBorder="1" applyAlignment="1">
      <alignment vertical="top"/>
    </xf>
    <xf numFmtId="0" fontId="67" fillId="0" borderId="42" xfId="0" applyFont="1" applyBorder="1" applyAlignment="1">
      <alignment vertical="top" wrapText="1"/>
    </xf>
    <xf numFmtId="0" fontId="67" fillId="2" borderId="42" xfId="0" applyFont="1" applyFill="1" applyBorder="1" applyAlignment="1">
      <alignment vertical="top" wrapText="1"/>
    </xf>
    <xf numFmtId="0" fontId="85" fillId="0" borderId="42" xfId="59" applyFont="1" applyBorder="1" applyAlignment="1">
      <alignment vertical="top" wrapText="1"/>
    </xf>
    <xf numFmtId="1" fontId="67" fillId="0" borderId="42" xfId="0" applyNumberFormat="1" applyFont="1" applyBorder="1" applyAlignment="1">
      <alignment vertical="top"/>
    </xf>
    <xf numFmtId="0" fontId="67" fillId="0" borderId="42" xfId="0" applyFont="1" applyBorder="1" applyAlignment="1">
      <alignment vertical="top"/>
    </xf>
    <xf numFmtId="0" fontId="67" fillId="0" borderId="0" xfId="0" applyFont="1" applyAlignment="1">
      <alignment horizontal="left" vertical="top"/>
    </xf>
    <xf numFmtId="2" fontId="72" fillId="0" borderId="0" xfId="0" applyNumberFormat="1" applyFont="1" applyAlignment="1">
      <alignment horizontal="left" vertical="top"/>
    </xf>
    <xf numFmtId="0" fontId="72" fillId="0" borderId="0" xfId="0" applyFont="1" applyAlignment="1">
      <alignment horizontal="left" vertical="top"/>
    </xf>
    <xf numFmtId="2" fontId="67" fillId="0" borderId="42" xfId="0" applyNumberFormat="1" applyFont="1" applyBorder="1" applyAlignment="1">
      <alignment horizontal="left" vertical="top"/>
    </xf>
    <xf numFmtId="0" fontId="67" fillId="0" borderId="42" xfId="0" applyFont="1" applyBorder="1" applyAlignment="1">
      <alignment horizontal="left" vertical="top"/>
    </xf>
    <xf numFmtId="0" fontId="67" fillId="2" borderId="42" xfId="0" applyFont="1" applyFill="1" applyBorder="1" applyAlignment="1">
      <alignment horizontal="left" vertical="top"/>
    </xf>
    <xf numFmtId="0" fontId="67" fillId="0" borderId="42" xfId="0" applyFont="1" applyBorder="1" applyAlignment="1">
      <alignment horizontal="left" vertical="top" wrapText="1"/>
    </xf>
    <xf numFmtId="0" fontId="67" fillId="2" borderId="42" xfId="0" applyFont="1" applyFill="1" applyBorder="1" applyAlignment="1">
      <alignment horizontal="left" vertical="top" wrapText="1"/>
    </xf>
    <xf numFmtId="0" fontId="85" fillId="0" borderId="42" xfId="59" applyFont="1" applyBorder="1" applyAlignment="1">
      <alignment horizontal="left" vertical="top" wrapText="1"/>
    </xf>
    <xf numFmtId="0" fontId="1" fillId="0" borderId="42" xfId="59" applyFont="1" applyBorder="1" applyAlignment="1">
      <alignment horizontal="left" vertical="top" wrapText="1"/>
    </xf>
    <xf numFmtId="174" fontId="67" fillId="0" borderId="42" xfId="0" applyNumberFormat="1" applyFont="1" applyBorder="1" applyAlignment="1">
      <alignment horizontal="left" vertical="top"/>
    </xf>
    <xf numFmtId="0" fontId="67" fillId="0" borderId="42" xfId="8" applyNumberFormat="1" applyFont="1" applyFill="1" applyBorder="1" applyAlignment="1">
      <alignment horizontal="left" vertical="top"/>
    </xf>
    <xf numFmtId="4" fontId="67" fillId="0" borderId="42" xfId="8" applyNumberFormat="1" applyFont="1" applyFill="1" applyBorder="1" applyAlignment="1">
      <alignment horizontal="center"/>
    </xf>
    <xf numFmtId="0" fontId="1" fillId="0" borderId="42" xfId="0" applyFont="1" applyBorder="1" applyAlignment="1">
      <alignment horizontal="center"/>
    </xf>
    <xf numFmtId="43" fontId="69" fillId="0" borderId="40" xfId="8" applyNumberFormat="1" applyFont="1" applyFill="1" applyBorder="1" applyAlignment="1">
      <alignment horizontal="center"/>
    </xf>
    <xf numFmtId="2" fontId="67" fillId="0" borderId="42" xfId="89" applyNumberFormat="1" applyFont="1" applyBorder="1"/>
    <xf numFmtId="173" fontId="80" fillId="61" borderId="42" xfId="8" applyNumberFormat="1" applyFont="1" applyFill="1" applyBorder="1" applyAlignment="1">
      <alignment horizontal="center" vertical="center"/>
    </xf>
    <xf numFmtId="173" fontId="80" fillId="61" borderId="42" xfId="8" applyNumberFormat="1" applyFont="1" applyFill="1" applyBorder="1" applyAlignment="1">
      <alignment horizontal="center" vertical="center" wrapText="1"/>
    </xf>
    <xf numFmtId="2" fontId="80" fillId="61" borderId="41" xfId="0" applyNumberFormat="1" applyFont="1" applyFill="1" applyBorder="1" applyAlignment="1">
      <alignment horizontal="center" vertical="center" wrapText="1"/>
    </xf>
    <xf numFmtId="2" fontId="80" fillId="61" borderId="43" xfId="0" applyNumberFormat="1" applyFont="1" applyFill="1" applyBorder="1" applyAlignment="1">
      <alignment horizontal="center" vertical="center" wrapText="1"/>
    </xf>
    <xf numFmtId="2" fontId="80" fillId="61" borderId="40" xfId="0" applyNumberFormat="1" applyFont="1" applyFill="1" applyBorder="1" applyAlignment="1">
      <alignment horizontal="center" vertical="center" wrapText="1"/>
    </xf>
    <xf numFmtId="167" fontId="87" fillId="61" borderId="38" xfId="8" applyFont="1" applyFill="1" applyBorder="1" applyAlignment="1">
      <alignment horizontal="center" vertical="top" wrapText="1"/>
    </xf>
    <xf numFmtId="167" fontId="87" fillId="61" borderId="39" xfId="8" applyFont="1" applyFill="1" applyBorder="1" applyAlignment="1">
      <alignment horizontal="center" vertical="top" wrapText="1"/>
    </xf>
    <xf numFmtId="49" fontId="80" fillId="61" borderId="41" xfId="63" applyNumberFormat="1" applyFont="1" applyFill="1" applyBorder="1" applyAlignment="1">
      <alignment horizontal="left" vertical="top" wrapText="1"/>
    </xf>
    <xf numFmtId="49" fontId="80" fillId="61" borderId="43" xfId="63" applyNumberFormat="1" applyFont="1" applyFill="1" applyBorder="1" applyAlignment="1">
      <alignment horizontal="left" vertical="top" wrapText="1"/>
    </xf>
    <xf numFmtId="49" fontId="80" fillId="61" borderId="40" xfId="63" applyNumberFormat="1" applyFont="1" applyFill="1" applyBorder="1" applyAlignment="1">
      <alignment horizontal="left" vertical="top" wrapText="1"/>
    </xf>
    <xf numFmtId="0" fontId="67" fillId="0" borderId="5" xfId="0" applyFont="1" applyBorder="1" applyAlignment="1">
      <alignment horizontal="left"/>
    </xf>
    <xf numFmtId="0" fontId="67" fillId="0" borderId="7" xfId="0" applyFont="1" applyBorder="1" applyAlignment="1">
      <alignment horizontal="left"/>
    </xf>
    <xf numFmtId="0" fontId="72" fillId="0" borderId="5" xfId="13" applyFont="1" applyBorder="1" applyAlignment="1" applyProtection="1">
      <alignment horizontal="left" vertical="center"/>
      <protection hidden="1"/>
    </xf>
    <xf numFmtId="0" fontId="72" fillId="0" borderId="7" xfId="13" applyFont="1" applyBorder="1" applyAlignment="1" applyProtection="1">
      <alignment horizontal="left" vertical="center"/>
      <protection hidden="1"/>
    </xf>
    <xf numFmtId="2" fontId="101" fillId="61" borderId="42" xfId="13" applyNumberFormat="1" applyFont="1" applyFill="1" applyBorder="1" applyAlignment="1" applyProtection="1">
      <alignment horizontal="center" vertical="center" wrapText="1"/>
      <protection hidden="1"/>
    </xf>
    <xf numFmtId="2" fontId="101" fillId="61" borderId="5" xfId="3" applyNumberFormat="1" applyFont="1" applyFill="1" applyBorder="1" applyAlignment="1" applyProtection="1">
      <alignment horizontal="center" vertical="center" wrapText="1"/>
      <protection hidden="1"/>
    </xf>
    <xf numFmtId="0" fontId="80" fillId="61" borderId="7" xfId="0" applyFont="1" applyFill="1" applyBorder="1" applyAlignment="1">
      <alignment horizontal="center" vertical="center" wrapText="1"/>
    </xf>
    <xf numFmtId="0" fontId="67" fillId="0" borderId="0" xfId="0" applyFont="1" applyAlignment="1">
      <alignment horizontal="left" vertical="top" wrapText="1"/>
    </xf>
    <xf numFmtId="2" fontId="101" fillId="61" borderId="41" xfId="13" applyNumberFormat="1" applyFont="1" applyFill="1" applyBorder="1" applyAlignment="1" applyProtection="1">
      <alignment horizontal="center" vertical="center" wrapText="1"/>
      <protection hidden="1"/>
    </xf>
    <xf numFmtId="2" fontId="101" fillId="61" borderId="43" xfId="13" applyNumberFormat="1" applyFont="1" applyFill="1" applyBorder="1" applyAlignment="1" applyProtection="1">
      <alignment horizontal="center" vertical="center" wrapText="1"/>
      <protection hidden="1"/>
    </xf>
    <xf numFmtId="2" fontId="101" fillId="61" borderId="40" xfId="13" applyNumberFormat="1" applyFont="1" applyFill="1" applyBorder="1" applyAlignment="1" applyProtection="1">
      <alignment horizontal="center" vertical="center" wrapText="1"/>
      <protection hidden="1"/>
    </xf>
    <xf numFmtId="0" fontId="84" fillId="61" borderId="7" xfId="0" applyFont="1" applyFill="1" applyBorder="1" applyAlignment="1">
      <alignment horizontal="center" vertical="center" wrapText="1"/>
    </xf>
    <xf numFmtId="0" fontId="67" fillId="0" borderId="5" xfId="9" applyFont="1" applyBorder="1" applyAlignment="1" applyProtection="1">
      <alignment horizontal="center"/>
      <protection hidden="1"/>
    </xf>
    <xf numFmtId="0" fontId="67" fillId="0" borderId="6" xfId="9" applyFont="1" applyBorder="1" applyAlignment="1" applyProtection="1">
      <alignment horizontal="center"/>
      <protection hidden="1"/>
    </xf>
    <xf numFmtId="0" fontId="67" fillId="0" borderId="7" xfId="9" applyFont="1" applyBorder="1" applyAlignment="1" applyProtection="1">
      <alignment horizontal="center"/>
      <protection hidden="1"/>
    </xf>
  </cellXfs>
  <cellStyles count="52886">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8">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34290</xdr:rowOff>
    </xdr:from>
    <xdr:to>
      <xdr:col>16</xdr:col>
      <xdr:colOff>131445</xdr:colOff>
      <xdr:row>43</xdr:row>
      <xdr:rowOff>85725</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58215"/>
          <a:ext cx="11178540" cy="62045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mn-lt"/>
              <a:ea typeface="+mn-ea"/>
              <a:cs typeface="+mn-cs"/>
            </a:rPr>
            <a:t>Algemeen</a:t>
          </a:r>
        </a:p>
        <a:p>
          <a:pPr marL="0" lvl="0" indent="0"/>
          <a:r>
            <a:rPr lang="nl-NL" sz="1200" b="0">
              <a:solidFill>
                <a:schemeClr val="dk1"/>
              </a:solidFill>
              <a:effectLst/>
              <a:latin typeface="+mn-lt"/>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mn-lt"/>
            <a:ea typeface="+mn-ea"/>
            <a:cs typeface="+mn-cs"/>
          </a:endParaRPr>
        </a:p>
        <a:p>
          <a:pPr lvl="0"/>
          <a:r>
            <a:rPr lang="nl-NL" sz="1200" b="0">
              <a:solidFill>
                <a:schemeClr val="dk1"/>
              </a:solidFill>
              <a:effectLst/>
              <a:latin typeface="+mn-lt"/>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Prijsniveau</a:t>
          </a:r>
        </a:p>
        <a:p>
          <a:r>
            <a:rPr lang="nl-NL" sz="1200" b="0">
              <a:solidFill>
                <a:schemeClr val="dk1"/>
              </a:solidFill>
              <a:effectLst/>
              <a:latin typeface="+mn-lt"/>
              <a:ea typeface="+mn-ea"/>
              <a:cs typeface="+mn-cs"/>
            </a:rPr>
            <a:t>Het loon- en prijspeil </a:t>
          </a:r>
          <a:r>
            <a:rPr lang="nl-NL" sz="1200" b="0">
              <a:solidFill>
                <a:sysClr val="windowText" lastClr="000000"/>
              </a:solidFill>
              <a:effectLst/>
              <a:latin typeface="+mn-lt"/>
              <a:ea typeface="+mn-ea"/>
              <a:cs typeface="+mn-cs"/>
            </a:rPr>
            <a:t>van 30 juni 2024</a:t>
          </a:r>
          <a:r>
            <a:rPr lang="nl-NL" sz="1200" b="0" baseline="0">
              <a:solidFill>
                <a:sysClr val="windowText" lastClr="000000"/>
              </a:solidFill>
              <a:effectLst/>
              <a:latin typeface="+mn-lt"/>
              <a:ea typeface="+mn-ea"/>
              <a:cs typeface="+mn-cs"/>
            </a:rPr>
            <a:t> </a:t>
          </a:r>
          <a:r>
            <a:rPr lang="nl-NL" sz="1200" b="0">
              <a:solidFill>
                <a:sysClr val="windowText" lastClr="000000"/>
              </a:solidFill>
              <a:effectLst/>
              <a:latin typeface="+mn-lt"/>
              <a:ea typeface="+mn-ea"/>
              <a:cs typeface="+mn-cs"/>
            </a:rPr>
            <a:t>is</a:t>
          </a:r>
          <a:r>
            <a:rPr lang="nl-NL" sz="1200" b="0">
              <a:solidFill>
                <a:srgbClr val="FF0000"/>
              </a:solidFill>
              <a:effectLst/>
              <a:latin typeface="+mn-lt"/>
              <a:ea typeface="+mn-ea"/>
              <a:cs typeface="+mn-cs"/>
            </a:rPr>
            <a:t> </a:t>
          </a:r>
          <a:r>
            <a:rPr lang="nl-NL" sz="1200" b="0">
              <a:solidFill>
                <a:schemeClr val="dk1"/>
              </a:solidFill>
              <a:effectLst/>
              <a:latin typeface="+mn-lt"/>
              <a:ea typeface="+mn-ea"/>
              <a:cs typeface="+mn-cs"/>
            </a:rPr>
            <a:t>het 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Ruimtestaat</a:t>
          </a:r>
        </a:p>
        <a:p>
          <a:r>
            <a:rPr lang="nl-NL" sz="1200" b="0">
              <a:solidFill>
                <a:schemeClr val="dk1"/>
              </a:solidFill>
              <a:effectLst/>
              <a:latin typeface="+mn-lt"/>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Contractjaarprijs</a:t>
          </a:r>
        </a:p>
        <a:p>
          <a:r>
            <a:rPr lang="nl-NL" sz="1200" b="0">
              <a:solidFill>
                <a:schemeClr val="dk1"/>
              </a:solidFill>
              <a:effectLst/>
              <a:latin typeface="+mn-lt"/>
              <a:ea typeface="+mn-ea"/>
              <a:cs typeface="+mn-cs"/>
            </a:rPr>
            <a:t>De contractjaarprijs is opgebouwd uit alle componenten die zijn opgenomen in het calculatiemodel met uitzondering </a:t>
          </a:r>
          <a:r>
            <a:rPr lang="nl-NL" sz="1200" b="0">
              <a:solidFill>
                <a:sysClr val="windowText" lastClr="000000"/>
              </a:solidFill>
              <a:effectLst/>
              <a:latin typeface="+mn-lt"/>
              <a:ea typeface="+mn-ea"/>
              <a:cs typeface="+mn-cs"/>
            </a:rPr>
            <a:t>van de afroepprijzen en suppletiekosten.</a:t>
          </a:r>
          <a:endParaRPr lang="nl-NL" sz="1200" b="1">
            <a:solidFill>
              <a:sysClr val="windowText" lastClr="000000"/>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Bij vaststelling van de contractjaarprijs </a:t>
          </a:r>
          <a:r>
            <a:rPr lang="nl-NL" sz="1200" b="0">
              <a:solidFill>
                <a:sysClr val="windowText" lastClr="000000"/>
              </a:solidFill>
              <a:effectLst/>
              <a:latin typeface="+mn-lt"/>
              <a:ea typeface="+mn-ea"/>
              <a:cs typeface="+mn-cs"/>
            </a:rPr>
            <a:t>wordt rekening geen</a:t>
          </a:r>
          <a:r>
            <a:rPr lang="nl-NL" sz="1200" b="0" baseline="0">
              <a:solidFill>
                <a:sysClr val="windowText" lastClr="000000"/>
              </a:solidFill>
              <a:effectLst/>
              <a:latin typeface="+mn-lt"/>
              <a:ea typeface="+mn-ea"/>
              <a:cs typeface="+mn-cs"/>
            </a:rPr>
            <a:t> </a:t>
          </a:r>
          <a:r>
            <a:rPr lang="nl-NL" sz="1200" b="0">
              <a:solidFill>
                <a:sysClr val="windowText" lastClr="000000"/>
              </a:solidFill>
              <a:effectLst/>
              <a:latin typeface="+mn-lt"/>
              <a:ea typeface="+mn-ea"/>
              <a:cs typeface="+mn-cs"/>
            </a:rPr>
            <a:t>gehouden </a:t>
          </a:r>
          <a:r>
            <a:rPr lang="nl-NL" sz="1200" b="0">
              <a:solidFill>
                <a:schemeClr val="dk1"/>
              </a:solidFill>
              <a:effectLst/>
              <a:latin typeface="+mn-lt"/>
              <a:ea typeface="+mn-ea"/>
              <a:cs typeface="+mn-cs"/>
            </a:rPr>
            <a:t>met de overname uren en kosten zoals gesteld in bijlage, overzicht overname personeel. Na gunning van de opdracht wordt op basis van de daadwerkelijke overnamekosten de definitieve contractjaarprijs vastgesteld.</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Uurtarieven</a:t>
          </a:r>
        </a:p>
        <a:p>
          <a:r>
            <a:rPr lang="nl-NL" sz="1200" b="0">
              <a:solidFill>
                <a:schemeClr val="dk1"/>
              </a:solidFill>
              <a:effectLst/>
              <a:latin typeface="+mn-lt"/>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200" b="0">
              <a:solidFill>
                <a:sysClr val="windowText" lastClr="000000"/>
              </a:solidFill>
              <a:effectLst/>
              <a:latin typeface="+mn-lt"/>
              <a:ea typeface="+mn-ea"/>
              <a:cs typeface="+mn-cs"/>
            </a:rPr>
            <a:t>De opgegeven uurtarieven zijn, ten aanzien van de verdeling in loongroepen, gebaseerd op de gemiddelde eigenbedrijfssituatie en staan niet in relatie met eventueel van toepassing zijnde suppletiekosten.  Na gunning wordt het definitieve suppletiekosten component, op basis van de daadwerkelijk overgenomen medewerkers, vastgesteld en eventueel aangepast. Met deze aanpassing, die zowel hoger als lager kan zijn, is de definitieve contract jaarprijs voor de start van de overeenkomst vastgesteld. </a:t>
          </a:r>
          <a:endParaRPr lang="nl-NL" sz="1200" b="1">
            <a:solidFill>
              <a:sysClr val="windowText" lastClr="000000"/>
            </a:solidFill>
            <a:effectLst/>
            <a:latin typeface="+mn-lt"/>
            <a:ea typeface="+mn-ea"/>
            <a:cs typeface="+mn-cs"/>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220980</xdr:colOff>
      <xdr:row>32</xdr:row>
      <xdr:rowOff>9525</xdr:rowOff>
    </xdr:from>
    <xdr:to>
      <xdr:col>10</xdr:col>
      <xdr:colOff>112395</xdr:colOff>
      <xdr:row>39</xdr:row>
      <xdr:rowOff>0</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05200" y="6219825"/>
          <a:ext cx="4379595" cy="16668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44238</xdr:colOff>
      <xdr:row>7</xdr:row>
      <xdr:rowOff>169333</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669106" y="59691"/>
          <a:ext cx="6609715" cy="137964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endParaRP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component "Suppletiekosten toeslag" wordt na gunning, op basis van de daadwerkelijk overgenomen medewerkers, aangepast. Dit tariefcomponent wordt gedurende de contractperiode jaarlijks aangepast.</a:t>
          </a:r>
        </a:p>
        <a:p>
          <a:endPar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0</xdr:colOff>
      <xdr:row>4</xdr:row>
      <xdr:rowOff>53789</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538744" y="59691"/>
          <a:ext cx="6625491" cy="7023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endParaRPr>
        </a:p>
        <a:p>
          <a:endPar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Documents%20and%20Settings/Naomi/Local%20Settings/Temporary%20Internet%20Files/Content.Outlook/ILGDZFKW/HD%20MBP%20Erik%20ATIR%20Werkdocumenten/%20%20ATIR%20in%20%20behandeling/Tarieven%202004/ati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ATIR%20Werkdocumenten/%20%20ATIR%20in%20%20behandeling/Tarieven%202004/ati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Naomi/Local%20Settings/Temporary%20Internet%20Files/Content.Outlook/ILGDZFKW/HD%20MBP%20Erik%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dimension ref="A1:M4"/>
  <sheetViews>
    <sheetView showGridLines="0" zoomScale="85" zoomScaleNormal="85" workbookViewId="0">
      <selection activeCell="B4" sqref="B4"/>
    </sheetView>
  </sheetViews>
  <sheetFormatPr defaultRowHeight="12.6"/>
  <cols>
    <col min="1" max="1" width="27.77734375" customWidth="1"/>
  </cols>
  <sheetData>
    <row r="1" spans="1:13" ht="15">
      <c r="A1" s="28" t="s">
        <v>26</v>
      </c>
      <c r="B1" s="366" t="str">
        <f>'2-Kosten per locatie'!B3</f>
        <v>Libreon</v>
      </c>
    </row>
    <row r="2" spans="1:13" ht="15">
      <c r="A2" s="28" t="s">
        <v>14</v>
      </c>
      <c r="B2" s="366" t="str">
        <f ca="1">MID(CELL("bestandsnaam",$B$11),SEARCH("]",CELL("bestandsnaam",$B$11),1)+1,256)</f>
        <v>1-Uitgangspunten</v>
      </c>
    </row>
    <row r="3" spans="1:13" ht="15">
      <c r="A3" s="28" t="s">
        <v>72</v>
      </c>
      <c r="B3" s="366" t="str">
        <f>'2-Kosten per locatie'!B5</f>
        <v>Divers in en om Breda</v>
      </c>
    </row>
    <row r="4" spans="1:13" ht="15">
      <c r="A4" s="28" t="s">
        <v>158</v>
      </c>
      <c r="B4" s="51" t="s">
        <v>1118</v>
      </c>
      <c r="G4" s="367"/>
      <c r="H4" s="367"/>
      <c r="I4" s="367"/>
      <c r="J4" s="367"/>
      <c r="K4" s="367"/>
      <c r="L4" s="367"/>
      <c r="M4" s="36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43"/>
  <sheetViews>
    <sheetView showGridLines="0" showZeros="0" tabSelected="1" zoomScale="85" zoomScaleNormal="85" workbookViewId="0">
      <pane xSplit="1" ySplit="14" topLeftCell="B15" activePane="bottomRight" state="frozen"/>
      <selection pane="topRight" activeCell="B1" sqref="B1"/>
      <selection pane="bottomLeft" activeCell="A15" sqref="A15"/>
      <selection pane="bottomRight" activeCell="B6" sqref="B6"/>
    </sheetView>
  </sheetViews>
  <sheetFormatPr defaultColWidth="8.6640625" defaultRowHeight="14.1" customHeight="1"/>
  <cols>
    <col min="1" max="1" width="34.6640625" style="17" customWidth="1"/>
    <col min="2" max="3" width="17.21875" style="17" customWidth="1"/>
    <col min="4" max="12" width="17.21875" style="25" customWidth="1"/>
    <col min="13" max="13" width="13.6640625" style="25" customWidth="1"/>
    <col min="14" max="14" width="14.33203125" style="25" bestFit="1" customWidth="1"/>
    <col min="15" max="15" width="13.6640625" style="25" customWidth="1"/>
    <col min="16" max="16" width="17.21875" style="25" customWidth="1"/>
    <col min="17" max="17" width="13.6640625" style="25" customWidth="1"/>
    <col min="18" max="18" width="16.5546875" style="25" customWidth="1"/>
    <col min="19" max="23" width="13.6640625" style="25" customWidth="1"/>
    <col min="24" max="28" width="13.33203125" style="25" customWidth="1"/>
    <col min="29" max="29" width="14.77734375" style="25" customWidth="1"/>
    <col min="30" max="33" width="13.33203125" style="25" customWidth="1"/>
    <col min="34" max="16384" width="8.6640625" style="17"/>
  </cols>
  <sheetData>
    <row r="1" spans="1:34" ht="14.1" customHeight="1">
      <c r="A1" s="242" t="s">
        <v>22</v>
      </c>
      <c r="E1" s="309" t="s">
        <v>165</v>
      </c>
      <c r="F1" s="310"/>
      <c r="G1" s="18"/>
      <c r="H1" s="353" t="s">
        <v>164</v>
      </c>
      <c r="I1" s="303"/>
      <c r="J1" s="303"/>
      <c r="K1" s="303"/>
      <c r="L1" s="303"/>
      <c r="M1" s="304"/>
      <c r="N1" s="359" t="e">
        <f>H42</f>
        <v>#DIV/0!</v>
      </c>
      <c r="AF1" s="17"/>
      <c r="AG1" s="17"/>
    </row>
    <row r="2" spans="1:34" ht="14.1" customHeight="1">
      <c r="E2" s="409"/>
      <c r="F2" s="311" t="s">
        <v>166</v>
      </c>
      <c r="G2" s="18"/>
      <c r="H2" s="354" t="s">
        <v>10</v>
      </c>
      <c r="I2" s="355"/>
      <c r="J2" s="355"/>
      <c r="K2" s="355"/>
      <c r="L2" s="355"/>
      <c r="M2" s="356">
        <v>0.21</v>
      </c>
      <c r="N2" s="357" t="e">
        <f>M2*N1</f>
        <v>#DIV/0!</v>
      </c>
      <c r="AF2" s="17"/>
      <c r="AG2" s="17"/>
    </row>
    <row r="3" spans="1:34" ht="14.1" customHeight="1">
      <c r="A3" s="28" t="s">
        <v>26</v>
      </c>
      <c r="B3" s="51" t="s">
        <v>1108</v>
      </c>
      <c r="C3" s="28"/>
      <c r="D3" s="18"/>
      <c r="E3" s="18"/>
      <c r="G3" s="18"/>
      <c r="H3" s="354" t="s">
        <v>23</v>
      </c>
      <c r="I3" s="355"/>
      <c r="J3" s="355"/>
      <c r="K3" s="355"/>
      <c r="L3" s="355"/>
      <c r="M3" s="355"/>
      <c r="N3" s="358" t="e">
        <f>N1+N2</f>
        <v>#DIV/0!</v>
      </c>
      <c r="AD3" s="18"/>
      <c r="AE3" s="18"/>
      <c r="AF3" s="17"/>
      <c r="AG3" s="17"/>
    </row>
    <row r="4" spans="1:34" ht="14.1" customHeight="1">
      <c r="A4" s="28" t="s">
        <v>14</v>
      </c>
      <c r="B4" s="51" t="str">
        <f ca="1">MID(CELL("bestandsnaam",$B$13),SEARCH("]",CELL("bestandsnaam",$B$13),1)+1,256)</f>
        <v>2-Kosten per locatie</v>
      </c>
      <c r="C4" s="51"/>
      <c r="D4" s="18"/>
      <c r="E4" s="309" t="s">
        <v>167</v>
      </c>
      <c r="F4" s="310"/>
      <c r="G4" s="18"/>
      <c r="H4" s="355"/>
      <c r="I4" s="355"/>
      <c r="J4" s="355"/>
      <c r="K4" s="355"/>
      <c r="L4" s="355"/>
      <c r="M4" s="355"/>
      <c r="N4" s="355"/>
      <c r="AD4" s="18"/>
      <c r="AE4" s="18"/>
      <c r="AF4" s="17"/>
      <c r="AG4" s="17"/>
    </row>
    <row r="5" spans="1:34" ht="14.1" customHeight="1">
      <c r="A5" s="28" t="s">
        <v>72</v>
      </c>
      <c r="B5" s="51" t="s">
        <v>1109</v>
      </c>
      <c r="C5" s="28"/>
      <c r="D5" s="18"/>
      <c r="E5" s="313"/>
      <c r="F5" s="311" t="s">
        <v>168</v>
      </c>
      <c r="G5" s="18"/>
      <c r="H5" s="306" t="s">
        <v>174</v>
      </c>
      <c r="I5" s="307"/>
      <c r="J5" s="307"/>
      <c r="K5" s="307"/>
      <c r="L5" s="307"/>
      <c r="M5" s="307"/>
      <c r="N5" s="308">
        <v>690000</v>
      </c>
      <c r="P5" s="408"/>
      <c r="AD5" s="18"/>
      <c r="AE5" s="18"/>
      <c r="AF5" s="17"/>
      <c r="AG5" s="17"/>
    </row>
    <row r="6" spans="1:34" ht="14.1" customHeight="1">
      <c r="A6" s="28" t="s">
        <v>158</v>
      </c>
      <c r="B6" s="51" t="s">
        <v>1118</v>
      </c>
      <c r="C6" s="28"/>
      <c r="D6" s="18"/>
      <c r="E6" s="18"/>
      <c r="F6" s="18"/>
      <c r="G6" s="18"/>
      <c r="H6" s="306" t="s">
        <v>175</v>
      </c>
      <c r="I6" s="307"/>
      <c r="J6" s="307"/>
      <c r="K6" s="307"/>
      <c r="L6" s="307"/>
      <c r="M6" s="307"/>
      <c r="N6" s="308">
        <v>620000</v>
      </c>
      <c r="P6" s="408"/>
      <c r="AD6" s="18"/>
      <c r="AE6" s="18"/>
      <c r="AF6" s="17"/>
      <c r="AG6" s="17"/>
    </row>
    <row r="7" spans="1:34" ht="14.1" customHeight="1">
      <c r="A7" s="28" t="s">
        <v>142</v>
      </c>
      <c r="B7" s="322"/>
      <c r="C7" s="314"/>
      <c r="D7" s="18"/>
      <c r="E7" s="18"/>
      <c r="F7" s="18"/>
      <c r="G7" s="18"/>
      <c r="H7" s="18"/>
      <c r="I7" s="18"/>
      <c r="T7" s="18"/>
      <c r="U7" s="17"/>
      <c r="V7" s="17"/>
      <c r="W7" s="17"/>
      <c r="AD7" s="18"/>
      <c r="AE7" s="18"/>
      <c r="AF7" s="17"/>
      <c r="AG7" s="17"/>
    </row>
    <row r="8" spans="1:34" ht="14.1" customHeight="1">
      <c r="A8" s="28" t="s">
        <v>11</v>
      </c>
      <c r="B8" s="29">
        <v>45473</v>
      </c>
      <c r="C8" s="28"/>
      <c r="D8" s="18"/>
      <c r="E8" s="18"/>
      <c r="F8" s="18"/>
      <c r="G8" s="18"/>
      <c r="T8" s="18"/>
      <c r="U8" s="17"/>
      <c r="V8" s="17"/>
      <c r="W8" s="17"/>
      <c r="X8" s="305"/>
      <c r="Y8" s="305"/>
      <c r="Z8" s="305"/>
      <c r="AA8" s="305"/>
      <c r="AB8" s="305"/>
      <c r="AC8" s="305"/>
      <c r="AD8" s="18"/>
      <c r="AE8" s="18"/>
      <c r="AF8" s="17"/>
      <c r="AG8" s="17"/>
    </row>
    <row r="9" spans="1:34" ht="14.1" customHeight="1">
      <c r="A9" s="28" t="s">
        <v>201</v>
      </c>
      <c r="B9" s="372" t="s">
        <v>202</v>
      </c>
      <c r="C9" s="28"/>
      <c r="D9" s="18"/>
      <c r="E9" s="18"/>
      <c r="F9" s="18"/>
      <c r="G9" s="18"/>
      <c r="T9" s="18"/>
      <c r="U9" s="17"/>
      <c r="V9" s="17"/>
      <c r="W9" s="17"/>
      <c r="X9" s="17"/>
      <c r="Y9" s="17"/>
      <c r="Z9" s="17"/>
      <c r="AA9" s="17"/>
      <c r="AB9" s="17"/>
      <c r="AC9" s="17"/>
      <c r="AD9" s="18"/>
      <c r="AE9" s="18"/>
      <c r="AF9" s="17"/>
      <c r="AG9" s="17"/>
    </row>
    <row r="10" spans="1:34" ht="14.1" customHeight="1">
      <c r="A10" s="28"/>
      <c r="B10" s="28"/>
      <c r="C10" s="28"/>
      <c r="D10" s="18"/>
      <c r="E10" s="18"/>
      <c r="F10" s="18"/>
      <c r="G10" s="18"/>
      <c r="Q10" s="18"/>
      <c r="R10" s="18"/>
      <c r="S10" s="18"/>
      <c r="T10" s="18"/>
      <c r="U10" s="18"/>
      <c r="V10" s="18"/>
      <c r="W10" s="18"/>
      <c r="X10" s="18"/>
      <c r="Y10" s="18"/>
      <c r="Z10" s="18"/>
      <c r="AA10" s="18"/>
      <c r="AB10" s="18"/>
      <c r="AC10" s="18"/>
      <c r="AD10" s="18"/>
      <c r="AE10" s="18"/>
      <c r="AF10" s="17"/>
      <c r="AG10" s="17"/>
    </row>
    <row r="11" spans="1:34" ht="14.1" customHeight="1">
      <c r="A11" s="28"/>
      <c r="B11" s="28"/>
      <c r="C11" s="28"/>
      <c r="D11" s="18"/>
      <c r="E11" s="18"/>
      <c r="F11" s="18"/>
      <c r="G11" s="18"/>
      <c r="Q11" s="18"/>
      <c r="R11" s="18"/>
      <c r="S11" s="18"/>
      <c r="T11" s="18"/>
      <c r="U11" s="18"/>
      <c r="V11" s="18"/>
      <c r="W11" s="18"/>
      <c r="X11" s="18"/>
      <c r="Y11" s="18"/>
      <c r="Z11" s="18"/>
      <c r="AA11" s="18"/>
      <c r="AB11" s="18"/>
      <c r="AC11" s="18"/>
      <c r="AD11" s="18"/>
      <c r="AE11" s="18"/>
      <c r="AF11" s="17"/>
      <c r="AG11" s="17"/>
    </row>
    <row r="12" spans="1:34" ht="14.1" customHeight="1">
      <c r="C12" s="29"/>
      <c r="H12" s="371"/>
      <c r="Y12" s="18"/>
      <c r="Z12" s="18"/>
      <c r="AA12" s="18"/>
      <c r="AB12" s="18"/>
      <c r="AC12" s="18"/>
      <c r="AD12" s="18"/>
      <c r="AE12" s="18"/>
      <c r="AF12" s="17"/>
      <c r="AG12" s="17"/>
    </row>
    <row r="13" spans="1:34" ht="28.8" customHeight="1">
      <c r="A13" s="20"/>
      <c r="B13" s="20"/>
      <c r="C13" s="20"/>
      <c r="D13" s="20"/>
      <c r="E13" s="20"/>
      <c r="F13" s="445" t="s">
        <v>151</v>
      </c>
      <c r="G13" s="445"/>
      <c r="H13" s="446" t="s">
        <v>192</v>
      </c>
      <c r="I13" s="446"/>
      <c r="J13" s="445" t="s">
        <v>176</v>
      </c>
      <c r="K13" s="445"/>
      <c r="AH13" s="18"/>
    </row>
    <row r="14" spans="1:34" ht="64.5" customHeight="1">
      <c r="A14" s="276" t="s">
        <v>92</v>
      </c>
      <c r="B14" s="412" t="s">
        <v>131</v>
      </c>
      <c r="C14" s="326" t="s">
        <v>173</v>
      </c>
      <c r="D14" s="326" t="s">
        <v>169</v>
      </c>
      <c r="E14" s="326" t="s">
        <v>170</v>
      </c>
      <c r="F14" s="277" t="s">
        <v>152</v>
      </c>
      <c r="G14" s="277" t="s">
        <v>153</v>
      </c>
      <c r="H14" s="277" t="s">
        <v>193</v>
      </c>
      <c r="I14" s="277" t="s">
        <v>194</v>
      </c>
      <c r="J14" s="277" t="s">
        <v>132</v>
      </c>
      <c r="K14" s="277" t="s">
        <v>171</v>
      </c>
      <c r="L14" s="277" t="s">
        <v>1110</v>
      </c>
      <c r="M14" s="17"/>
      <c r="N14" s="17"/>
      <c r="O14" s="17"/>
      <c r="Q14" s="17"/>
      <c r="R14" s="17"/>
      <c r="S14" s="17"/>
      <c r="T14" s="17"/>
      <c r="U14" s="17"/>
      <c r="V14" s="17"/>
      <c r="W14" s="17"/>
      <c r="X14" s="17"/>
      <c r="Y14" s="17"/>
      <c r="Z14" s="17"/>
      <c r="AA14" s="17"/>
      <c r="AB14" s="17"/>
      <c r="AC14" s="17"/>
      <c r="AD14" s="17"/>
      <c r="AE14" s="17"/>
      <c r="AF14" s="17"/>
      <c r="AG14" s="17"/>
    </row>
    <row r="15" spans="1:34" s="22" customFormat="1" ht="15" customHeight="1">
      <c r="A15" s="67" t="s">
        <v>407</v>
      </c>
      <c r="B15" s="410">
        <f>SUMIF('4-Basis ruimtestaat'!B:B,'2-Kosten per locatie'!A15,'4-Basis ruimtestaat'!I:I)</f>
        <v>9330.8999999999942</v>
      </c>
      <c r="C15" s="401"/>
      <c r="D15" s="404">
        <f>_xlfn.MAXIFS('4-Basis ruimtestaat'!K:K,'4-Basis ruimtestaat'!B:B,'2-Kosten per locatie'!A15)</f>
        <v>200</v>
      </c>
      <c r="E15" s="404">
        <f>_xlfn.MAXIFS('4-Basis ruimtestaat'!L:L,'4-Basis ruimtestaat'!B:B,'2-Kosten per locatie'!A15)</f>
        <v>0</v>
      </c>
      <c r="F15" s="399" t="e">
        <f>SUMIF('4-Basis ruimtestaat'!B:B,'2-Kosten per locatie'!A15,'4-Basis ruimtestaat'!M:M)</f>
        <v>#DIV/0!</v>
      </c>
      <c r="G15" s="399">
        <f>SUMIF('4-Basis ruimtestaat'!B:B,'2-Kosten per locatie'!A15,'4-Basis ruimtestaat'!N:N)</f>
        <v>0</v>
      </c>
      <c r="H15" s="403" t="e">
        <f>IF(F15&lt;D15,(D15*$E$2)-F15,0)</f>
        <v>#DIV/0!</v>
      </c>
      <c r="I15" s="403">
        <f>IF(G15&lt;E15,(E15*$E$2)-G15,0)</f>
        <v>0</v>
      </c>
      <c r="J15" s="399" t="e">
        <f>F15*$E$5</f>
        <v>#DIV/0!</v>
      </c>
      <c r="K15" s="399">
        <f>G15*$E$5</f>
        <v>0</v>
      </c>
      <c r="L15" s="405" t="e">
        <f>SUMIF('4-Basis ruimtestaat'!B:B,'2-Kosten per locatie'!A15,'4-Basis ruimtestaat'!T:T)/SUMIF('4-Basis ruimtestaat'!B:B,'2-Kosten per locatie'!A15,'4-Basis ruimtestaat'!M:N)</f>
        <v>#DIV/0!</v>
      </c>
      <c r="O15" s="17"/>
      <c r="P15" s="17"/>
    </row>
    <row r="16" spans="1:34" ht="15" customHeight="1">
      <c r="A16" s="67" t="s">
        <v>408</v>
      </c>
      <c r="B16" s="410">
        <f>SUMIF('4-Basis ruimtestaat'!B:B,'2-Kosten per locatie'!A16,'4-Basis ruimtestaat'!I:I)</f>
        <v>2691.5500000000006</v>
      </c>
      <c r="C16" s="401"/>
      <c r="D16" s="404">
        <f>_xlfn.MAXIFS('4-Basis ruimtestaat'!K:K,'4-Basis ruimtestaat'!B:B,'2-Kosten per locatie'!A16)</f>
        <v>200</v>
      </c>
      <c r="E16" s="404">
        <f>_xlfn.MAXIFS('4-Basis ruimtestaat'!L:L,'4-Basis ruimtestaat'!B:B,'2-Kosten per locatie'!A16)</f>
        <v>200</v>
      </c>
      <c r="F16" s="399" t="e">
        <f>SUMIF('4-Basis ruimtestaat'!B:B,'2-Kosten per locatie'!A16,'4-Basis ruimtestaat'!M:M)</f>
        <v>#DIV/0!</v>
      </c>
      <c r="G16" s="399" t="e">
        <f>SUMIF('4-Basis ruimtestaat'!B:B,'2-Kosten per locatie'!A16,'4-Basis ruimtestaat'!N:N)</f>
        <v>#DIV/0!</v>
      </c>
      <c r="H16" s="403" t="e">
        <f t="shared" ref="H16:H24" si="0">IF(F16&lt;D16,(D16*$E$2)-F16,0)</f>
        <v>#DIV/0!</v>
      </c>
      <c r="I16" s="441" t="e">
        <f t="shared" ref="I16:I24" si="1">IF(G16&lt;E16,(E16*$E$2)-G16,0)</f>
        <v>#DIV/0!</v>
      </c>
      <c r="J16" s="399" t="e">
        <f t="shared" ref="J16:J24" si="2">F16*$E$5</f>
        <v>#DIV/0!</v>
      </c>
      <c r="K16" s="399" t="e">
        <f t="shared" ref="K16:K24" si="3">G16*$E$5</f>
        <v>#DIV/0!</v>
      </c>
      <c r="L16" s="405" t="e">
        <f>SUMIF('4-Basis ruimtestaat'!B:B,'2-Kosten per locatie'!A16,'4-Basis ruimtestaat'!T:T)/SUMIF('4-Basis ruimtestaat'!B:B,'2-Kosten per locatie'!A16,'4-Basis ruimtestaat'!M:N)</f>
        <v>#DIV/0!</v>
      </c>
      <c r="M16" s="17"/>
      <c r="N16" s="17"/>
      <c r="O16" s="17"/>
      <c r="P16" s="17"/>
      <c r="Q16" s="17"/>
      <c r="R16" s="17"/>
      <c r="S16" s="17"/>
      <c r="T16" s="17"/>
      <c r="U16" s="17"/>
      <c r="V16" s="17"/>
      <c r="W16" s="17"/>
      <c r="X16" s="17"/>
      <c r="Y16" s="17"/>
      <c r="Z16" s="17"/>
      <c r="AA16" s="17"/>
      <c r="AB16" s="17"/>
      <c r="AC16" s="17"/>
      <c r="AD16" s="17"/>
      <c r="AE16" s="17"/>
      <c r="AF16" s="17"/>
      <c r="AG16" s="17"/>
    </row>
    <row r="17" spans="1:33" ht="15" customHeight="1">
      <c r="A17" s="67" t="s">
        <v>1051</v>
      </c>
      <c r="B17" s="410">
        <f>SUMIF('4-Basis ruimtestaat'!B:B,'2-Kosten per locatie'!A17,'4-Basis ruimtestaat'!I:I)</f>
        <v>2264.099999999999</v>
      </c>
      <c r="C17" s="401"/>
      <c r="D17" s="404">
        <f>_xlfn.MAXIFS('4-Basis ruimtestaat'!K:K,'4-Basis ruimtestaat'!B:B,'2-Kosten per locatie'!A17)</f>
        <v>200</v>
      </c>
      <c r="E17" s="404">
        <f>_xlfn.MAXIFS('4-Basis ruimtestaat'!L:L,'4-Basis ruimtestaat'!B:B,'2-Kosten per locatie'!A17)</f>
        <v>200</v>
      </c>
      <c r="F17" s="399" t="e">
        <f>SUMIF('4-Basis ruimtestaat'!B:B,'2-Kosten per locatie'!A17,'4-Basis ruimtestaat'!M:M)</f>
        <v>#DIV/0!</v>
      </c>
      <c r="G17" s="399" t="e">
        <f>SUMIF('4-Basis ruimtestaat'!B:B,'2-Kosten per locatie'!A17,'4-Basis ruimtestaat'!N:N)</f>
        <v>#DIV/0!</v>
      </c>
      <c r="H17" s="403" t="e">
        <f t="shared" si="0"/>
        <v>#DIV/0!</v>
      </c>
      <c r="I17" s="441" t="e">
        <f t="shared" si="1"/>
        <v>#DIV/0!</v>
      </c>
      <c r="J17" s="399" t="e">
        <f t="shared" si="2"/>
        <v>#DIV/0!</v>
      </c>
      <c r="K17" s="399" t="e">
        <f t="shared" si="3"/>
        <v>#DIV/0!</v>
      </c>
      <c r="L17" s="405" t="e">
        <f>SUMIF('4-Basis ruimtestaat'!B:B,'2-Kosten per locatie'!A17,'4-Basis ruimtestaat'!T:T)/SUMIF('4-Basis ruimtestaat'!B:B,'2-Kosten per locatie'!A17,'4-Basis ruimtestaat'!M:N)</f>
        <v>#DIV/0!</v>
      </c>
      <c r="M17" s="17"/>
      <c r="N17" s="17"/>
      <c r="O17" s="17"/>
      <c r="P17" s="17"/>
      <c r="Q17" s="17"/>
      <c r="R17" s="17"/>
      <c r="S17" s="17"/>
      <c r="T17" s="17"/>
      <c r="U17" s="17"/>
      <c r="V17" s="17"/>
      <c r="W17" s="17"/>
      <c r="X17" s="17"/>
      <c r="Y17" s="17"/>
      <c r="Z17" s="17"/>
      <c r="AA17" s="17"/>
      <c r="AB17" s="17"/>
      <c r="AC17" s="17"/>
      <c r="AD17" s="17"/>
      <c r="AE17" s="17"/>
      <c r="AF17" s="17"/>
      <c r="AG17" s="17"/>
    </row>
    <row r="18" spans="1:33" ht="15" customHeight="1">
      <c r="A18" s="21" t="s">
        <v>607</v>
      </c>
      <c r="B18" s="410">
        <f>SUMIF('4-Basis ruimtestaat'!B:B,'2-Kosten per locatie'!A18,'4-Basis ruimtestaat'!I:I)</f>
        <v>7914.5899999999983</v>
      </c>
      <c r="C18" s="401"/>
      <c r="D18" s="404">
        <f>_xlfn.MAXIFS('4-Basis ruimtestaat'!K:K,'4-Basis ruimtestaat'!B:B,'2-Kosten per locatie'!A18)</f>
        <v>200</v>
      </c>
      <c r="E18" s="404">
        <f>_xlfn.MAXIFS('4-Basis ruimtestaat'!L:L,'4-Basis ruimtestaat'!B:B,'2-Kosten per locatie'!A18)</f>
        <v>200</v>
      </c>
      <c r="F18" s="399" t="e">
        <f>SUMIF('4-Basis ruimtestaat'!B:B,'2-Kosten per locatie'!A18,'4-Basis ruimtestaat'!M:M)</f>
        <v>#DIV/0!</v>
      </c>
      <c r="G18" s="399" t="e">
        <f>SUMIF('4-Basis ruimtestaat'!B:B,'2-Kosten per locatie'!A18,'4-Basis ruimtestaat'!N:N)</f>
        <v>#DIV/0!</v>
      </c>
      <c r="H18" s="403" t="e">
        <f t="shared" si="0"/>
        <v>#DIV/0!</v>
      </c>
      <c r="I18" s="403" t="e">
        <f t="shared" si="1"/>
        <v>#DIV/0!</v>
      </c>
      <c r="J18" s="399" t="e">
        <f t="shared" si="2"/>
        <v>#DIV/0!</v>
      </c>
      <c r="K18" s="399" t="e">
        <f t="shared" si="3"/>
        <v>#DIV/0!</v>
      </c>
      <c r="L18" s="405" t="e">
        <f>SUMIF('4-Basis ruimtestaat'!B:B,'2-Kosten per locatie'!A18,'4-Basis ruimtestaat'!T:T)/SUMIF('4-Basis ruimtestaat'!B:B,'2-Kosten per locatie'!A18,'4-Basis ruimtestaat'!M:N)</f>
        <v>#DIV/0!</v>
      </c>
      <c r="M18" s="17"/>
      <c r="N18" s="17"/>
      <c r="O18" s="17"/>
      <c r="P18" s="17"/>
      <c r="Q18" s="17"/>
      <c r="R18" s="17"/>
      <c r="S18" s="17"/>
      <c r="T18" s="17"/>
      <c r="U18" s="17"/>
      <c r="V18" s="17"/>
      <c r="W18" s="17"/>
      <c r="X18" s="17"/>
      <c r="Y18" s="17"/>
      <c r="Z18" s="17"/>
      <c r="AA18" s="17"/>
      <c r="AB18" s="17"/>
      <c r="AC18" s="17"/>
      <c r="AD18" s="17"/>
      <c r="AE18" s="17"/>
      <c r="AF18" s="17"/>
      <c r="AG18" s="17"/>
    </row>
    <row r="19" spans="1:33" ht="15" customHeight="1">
      <c r="A19" s="21" t="s">
        <v>1116</v>
      </c>
      <c r="B19" s="410">
        <f>SUMIF('4-Basis ruimtestaat'!B:B,'2-Kosten per locatie'!A19,'4-Basis ruimtestaat'!I:I)</f>
        <v>2228.41</v>
      </c>
      <c r="C19" s="401"/>
      <c r="D19" s="404">
        <f>_xlfn.MAXIFS('4-Basis ruimtestaat'!K:K,'4-Basis ruimtestaat'!B:B,'2-Kosten per locatie'!A19)</f>
        <v>200</v>
      </c>
      <c r="E19" s="404">
        <f>_xlfn.MAXIFS('4-Basis ruimtestaat'!L:L,'4-Basis ruimtestaat'!B:B,'2-Kosten per locatie'!A19)</f>
        <v>0</v>
      </c>
      <c r="F19" s="399" t="e">
        <f>SUMIF('4-Basis ruimtestaat'!B:B,'2-Kosten per locatie'!A19,'4-Basis ruimtestaat'!M:M)</f>
        <v>#DIV/0!</v>
      </c>
      <c r="G19" s="399">
        <f>SUMIF('4-Basis ruimtestaat'!B:B,'2-Kosten per locatie'!A19,'4-Basis ruimtestaat'!N:N)</f>
        <v>0</v>
      </c>
      <c r="H19" s="403" t="e">
        <f t="shared" si="0"/>
        <v>#DIV/0!</v>
      </c>
      <c r="I19" s="403">
        <f t="shared" si="1"/>
        <v>0</v>
      </c>
      <c r="J19" s="399" t="e">
        <f t="shared" si="2"/>
        <v>#DIV/0!</v>
      </c>
      <c r="K19" s="399">
        <f t="shared" si="3"/>
        <v>0</v>
      </c>
      <c r="L19" s="405" t="e">
        <f>SUMIF('4-Basis ruimtestaat'!B:B,'2-Kosten per locatie'!A19,'4-Basis ruimtestaat'!T:T)/SUMIF('4-Basis ruimtestaat'!B:B,'2-Kosten per locatie'!A19,'4-Basis ruimtestaat'!M:N)</f>
        <v>#DIV/0!</v>
      </c>
      <c r="M19" s="17"/>
      <c r="N19" s="17"/>
      <c r="O19" s="17"/>
      <c r="P19" s="17"/>
      <c r="Q19" s="17"/>
      <c r="R19" s="17"/>
      <c r="S19" s="17"/>
      <c r="T19" s="17"/>
      <c r="U19" s="17"/>
      <c r="V19" s="17"/>
      <c r="W19" s="17"/>
      <c r="X19" s="17"/>
      <c r="Y19" s="17"/>
      <c r="Z19" s="17"/>
      <c r="AA19" s="17"/>
      <c r="AB19" s="17"/>
      <c r="AC19" s="17"/>
      <c r="AD19" s="17"/>
      <c r="AE19" s="17"/>
      <c r="AF19" s="17"/>
      <c r="AG19" s="17"/>
    </row>
    <row r="20" spans="1:33" ht="15" customHeight="1">
      <c r="A20" s="21" t="s">
        <v>817</v>
      </c>
      <c r="B20" s="410">
        <f>SUMIF('4-Basis ruimtestaat'!B:B,'2-Kosten per locatie'!A20,'4-Basis ruimtestaat'!I:I)</f>
        <v>1440.66</v>
      </c>
      <c r="C20" s="401"/>
      <c r="D20" s="404">
        <f>_xlfn.MAXIFS('4-Basis ruimtestaat'!K:K,'4-Basis ruimtestaat'!B:B,'2-Kosten per locatie'!A20)</f>
        <v>200</v>
      </c>
      <c r="E20" s="404">
        <f>_xlfn.MAXIFS('4-Basis ruimtestaat'!L:L,'4-Basis ruimtestaat'!B:B,'2-Kosten per locatie'!A20)</f>
        <v>0</v>
      </c>
      <c r="F20" s="399" t="e">
        <f>SUMIF('4-Basis ruimtestaat'!B:B,'2-Kosten per locatie'!A20,'4-Basis ruimtestaat'!M:M)</f>
        <v>#DIV/0!</v>
      </c>
      <c r="G20" s="399">
        <f>SUMIF('4-Basis ruimtestaat'!B:B,'2-Kosten per locatie'!A20,'4-Basis ruimtestaat'!N:N)</f>
        <v>0</v>
      </c>
      <c r="H20" s="403" t="e">
        <f t="shared" si="0"/>
        <v>#DIV/0!</v>
      </c>
      <c r="I20" s="403">
        <f t="shared" si="1"/>
        <v>0</v>
      </c>
      <c r="J20" s="399" t="e">
        <f t="shared" si="2"/>
        <v>#DIV/0!</v>
      </c>
      <c r="K20" s="399">
        <f t="shared" si="3"/>
        <v>0</v>
      </c>
      <c r="L20" s="405" t="e">
        <f>SUMIF('4-Basis ruimtestaat'!B:B,'2-Kosten per locatie'!A20,'4-Basis ruimtestaat'!T:T)/SUMIF('4-Basis ruimtestaat'!B:B,'2-Kosten per locatie'!A20,'4-Basis ruimtestaat'!M:N)</f>
        <v>#DIV/0!</v>
      </c>
      <c r="M20" s="17"/>
      <c r="N20" s="17"/>
      <c r="O20" s="17"/>
      <c r="P20" s="17"/>
      <c r="Q20" s="17"/>
      <c r="R20" s="17"/>
      <c r="S20" s="17"/>
      <c r="T20" s="17"/>
      <c r="U20" s="17"/>
      <c r="V20" s="17"/>
      <c r="W20" s="17"/>
      <c r="X20" s="17"/>
      <c r="Y20" s="17"/>
      <c r="Z20" s="17"/>
      <c r="AA20" s="17"/>
      <c r="AB20" s="17"/>
      <c r="AC20" s="17"/>
      <c r="AD20" s="17"/>
      <c r="AE20" s="17"/>
      <c r="AF20" s="17"/>
      <c r="AG20" s="17"/>
    </row>
    <row r="21" spans="1:33" ht="15" customHeight="1">
      <c r="A21" s="21" t="s">
        <v>1014</v>
      </c>
      <c r="B21" s="410">
        <f>SUMIF('4-Basis ruimtestaat'!B:B,'2-Kosten per locatie'!A21,'4-Basis ruimtestaat'!I:I)</f>
        <v>5587.5599999999995</v>
      </c>
      <c r="C21" s="401"/>
      <c r="D21" s="404">
        <f>_xlfn.MAXIFS('4-Basis ruimtestaat'!K:K,'4-Basis ruimtestaat'!B:B,'2-Kosten per locatie'!A21)</f>
        <v>200</v>
      </c>
      <c r="E21" s="404">
        <f>_xlfn.MAXIFS('4-Basis ruimtestaat'!L:L,'4-Basis ruimtestaat'!B:B,'2-Kosten per locatie'!A21)</f>
        <v>0</v>
      </c>
      <c r="F21" s="399" t="e">
        <f>SUMIF('4-Basis ruimtestaat'!B:B,'2-Kosten per locatie'!A21,'4-Basis ruimtestaat'!M:M)</f>
        <v>#DIV/0!</v>
      </c>
      <c r="G21" s="399">
        <f>SUMIF('4-Basis ruimtestaat'!B:B,'2-Kosten per locatie'!A21,'4-Basis ruimtestaat'!N:N)</f>
        <v>0</v>
      </c>
      <c r="H21" s="403" t="e">
        <f t="shared" si="0"/>
        <v>#DIV/0!</v>
      </c>
      <c r="I21" s="403">
        <f t="shared" si="1"/>
        <v>0</v>
      </c>
      <c r="J21" s="399" t="e">
        <f t="shared" si="2"/>
        <v>#DIV/0!</v>
      </c>
      <c r="K21" s="399">
        <f t="shared" si="3"/>
        <v>0</v>
      </c>
      <c r="L21" s="405" t="e">
        <f>SUMIF('4-Basis ruimtestaat'!B:B,'2-Kosten per locatie'!A21,'4-Basis ruimtestaat'!T:T)/SUMIF('4-Basis ruimtestaat'!B:B,'2-Kosten per locatie'!A21,'4-Basis ruimtestaat'!M:N)</f>
        <v>#DIV/0!</v>
      </c>
      <c r="M21" s="17"/>
      <c r="N21" s="17"/>
      <c r="O21" s="17"/>
      <c r="P21" s="17"/>
      <c r="Q21" s="17"/>
      <c r="R21" s="17"/>
      <c r="S21" s="17"/>
      <c r="T21" s="17"/>
      <c r="U21" s="17"/>
      <c r="V21" s="17"/>
      <c r="W21" s="17"/>
      <c r="X21" s="17"/>
      <c r="Y21" s="17"/>
      <c r="Z21" s="17"/>
      <c r="AA21" s="17"/>
      <c r="AB21" s="17"/>
      <c r="AC21" s="17"/>
      <c r="AD21" s="17"/>
      <c r="AE21" s="17"/>
      <c r="AF21" s="17"/>
      <c r="AG21" s="17"/>
    </row>
    <row r="22" spans="1:33" ht="15" customHeight="1">
      <c r="A22" s="21" t="s">
        <v>961</v>
      </c>
      <c r="B22" s="410">
        <f>SUMIF('4-Basis ruimtestaat'!B:B,'2-Kosten per locatie'!A22,'4-Basis ruimtestaat'!I:I)</f>
        <v>3019.52</v>
      </c>
      <c r="C22" s="401"/>
      <c r="D22" s="404">
        <f>_xlfn.MAXIFS('4-Basis ruimtestaat'!K:K,'4-Basis ruimtestaat'!B:B,'2-Kosten per locatie'!A22)</f>
        <v>200</v>
      </c>
      <c r="E22" s="404">
        <f>_xlfn.MAXIFS('4-Basis ruimtestaat'!L:L,'4-Basis ruimtestaat'!B:B,'2-Kosten per locatie'!A22)</f>
        <v>0</v>
      </c>
      <c r="F22" s="399" t="e">
        <f>SUMIF('4-Basis ruimtestaat'!B:B,'2-Kosten per locatie'!A22,'4-Basis ruimtestaat'!M:M)</f>
        <v>#DIV/0!</v>
      </c>
      <c r="G22" s="399">
        <f>SUMIF('4-Basis ruimtestaat'!B:B,'2-Kosten per locatie'!A22,'4-Basis ruimtestaat'!N:N)</f>
        <v>0</v>
      </c>
      <c r="H22" s="403" t="e">
        <f t="shared" si="0"/>
        <v>#DIV/0!</v>
      </c>
      <c r="I22" s="403">
        <f t="shared" si="1"/>
        <v>0</v>
      </c>
      <c r="J22" s="399" t="e">
        <f t="shared" si="2"/>
        <v>#DIV/0!</v>
      </c>
      <c r="K22" s="399">
        <f t="shared" si="3"/>
        <v>0</v>
      </c>
      <c r="L22" s="405" t="e">
        <f>SUMIF('4-Basis ruimtestaat'!B:B,'2-Kosten per locatie'!A22,'4-Basis ruimtestaat'!T:T)/SUMIF('4-Basis ruimtestaat'!B:B,'2-Kosten per locatie'!A22,'4-Basis ruimtestaat'!M:N)</f>
        <v>#DIV/0!</v>
      </c>
      <c r="M22" s="17"/>
      <c r="N22" s="17"/>
      <c r="O22" s="17"/>
      <c r="P22" s="17"/>
      <c r="Q22" s="17"/>
      <c r="R22" s="17"/>
      <c r="S22" s="17"/>
      <c r="T22" s="17"/>
      <c r="U22" s="17"/>
      <c r="V22" s="17"/>
      <c r="W22" s="17"/>
      <c r="X22" s="17"/>
      <c r="Y22" s="17"/>
      <c r="Z22" s="17"/>
      <c r="AA22" s="17"/>
      <c r="AB22" s="17"/>
      <c r="AC22" s="17"/>
      <c r="AD22" s="17"/>
      <c r="AE22" s="17"/>
      <c r="AF22" s="17"/>
      <c r="AG22" s="17"/>
    </row>
    <row r="23" spans="1:33" ht="15" customHeight="1">
      <c r="A23" s="21" t="s">
        <v>605</v>
      </c>
      <c r="B23" s="410">
        <f>SUMIF('4-Basis ruimtestaat'!B:B,'2-Kosten per locatie'!A23,'4-Basis ruimtestaat'!I:I)</f>
        <v>5993.1999999999971</v>
      </c>
      <c r="C23" s="401"/>
      <c r="D23" s="404">
        <f>_xlfn.MAXIFS('4-Basis ruimtestaat'!K:K,'4-Basis ruimtestaat'!B:B,'2-Kosten per locatie'!A23)</f>
        <v>200</v>
      </c>
      <c r="E23" s="404">
        <f>_xlfn.MAXIFS('4-Basis ruimtestaat'!L:L,'4-Basis ruimtestaat'!B:B,'2-Kosten per locatie'!A23)</f>
        <v>0</v>
      </c>
      <c r="F23" s="399" t="e">
        <f>SUMIF('4-Basis ruimtestaat'!B:B,'2-Kosten per locatie'!A23,'4-Basis ruimtestaat'!M:M)</f>
        <v>#DIV/0!</v>
      </c>
      <c r="G23" s="399">
        <f>SUMIF('4-Basis ruimtestaat'!B:B,'2-Kosten per locatie'!A23,'4-Basis ruimtestaat'!N:N)</f>
        <v>0</v>
      </c>
      <c r="H23" s="403" t="e">
        <f t="shared" si="0"/>
        <v>#DIV/0!</v>
      </c>
      <c r="I23" s="403">
        <f t="shared" si="1"/>
        <v>0</v>
      </c>
      <c r="J23" s="399" t="e">
        <f t="shared" si="2"/>
        <v>#DIV/0!</v>
      </c>
      <c r="K23" s="399">
        <f t="shared" si="3"/>
        <v>0</v>
      </c>
      <c r="L23" s="405" t="e">
        <f>SUMIF('4-Basis ruimtestaat'!B:B,'2-Kosten per locatie'!A23,'4-Basis ruimtestaat'!T:T)/SUMIF('4-Basis ruimtestaat'!B:B,'2-Kosten per locatie'!A23,'4-Basis ruimtestaat'!M:N)</f>
        <v>#DIV/0!</v>
      </c>
      <c r="M23" s="17"/>
      <c r="N23" s="17"/>
      <c r="O23" s="17"/>
      <c r="P23" s="17"/>
      <c r="Q23" s="17"/>
      <c r="R23" s="17"/>
      <c r="S23" s="17"/>
      <c r="T23" s="17"/>
      <c r="U23" s="17"/>
      <c r="V23" s="17"/>
      <c r="W23" s="17"/>
      <c r="X23" s="17"/>
      <c r="Y23" s="17"/>
      <c r="Z23" s="17"/>
      <c r="AA23" s="17"/>
      <c r="AB23" s="17"/>
      <c r="AC23" s="17"/>
      <c r="AD23" s="17"/>
      <c r="AE23" s="17"/>
      <c r="AF23" s="17"/>
      <c r="AG23" s="17"/>
    </row>
    <row r="24" spans="1:33" ht="15" customHeight="1">
      <c r="A24" s="21" t="s">
        <v>851</v>
      </c>
      <c r="B24" s="410">
        <f>SUMIF('4-Basis ruimtestaat'!B:B,'2-Kosten per locatie'!A24,'4-Basis ruimtestaat'!I:I)</f>
        <v>7082.2</v>
      </c>
      <c r="C24" s="401"/>
      <c r="D24" s="404">
        <f>_xlfn.MAXIFS('4-Basis ruimtestaat'!K:K,'4-Basis ruimtestaat'!B:B,'2-Kosten per locatie'!A24)</f>
        <v>200</v>
      </c>
      <c r="E24" s="404">
        <f>_xlfn.MAXIFS('4-Basis ruimtestaat'!L:L,'4-Basis ruimtestaat'!B:B,'2-Kosten per locatie'!A24)</f>
        <v>0</v>
      </c>
      <c r="F24" s="399" t="e">
        <f>SUMIF('4-Basis ruimtestaat'!B:B,'2-Kosten per locatie'!A24,'4-Basis ruimtestaat'!M:M)</f>
        <v>#DIV/0!</v>
      </c>
      <c r="G24" s="399">
        <f>SUMIF('4-Basis ruimtestaat'!B:B,'2-Kosten per locatie'!A24,'4-Basis ruimtestaat'!N:N)</f>
        <v>0</v>
      </c>
      <c r="H24" s="403" t="e">
        <f t="shared" si="0"/>
        <v>#DIV/0!</v>
      </c>
      <c r="I24" s="403">
        <f t="shared" si="1"/>
        <v>0</v>
      </c>
      <c r="J24" s="399" t="e">
        <f t="shared" si="2"/>
        <v>#DIV/0!</v>
      </c>
      <c r="K24" s="399">
        <f t="shared" si="3"/>
        <v>0</v>
      </c>
      <c r="L24" s="405" t="e">
        <f>SUMIF('4-Basis ruimtestaat'!B:B,'2-Kosten per locatie'!A24,'4-Basis ruimtestaat'!T:T)/SUMIF('4-Basis ruimtestaat'!B:B,'2-Kosten per locatie'!A24,'4-Basis ruimtestaat'!M:N)</f>
        <v>#DIV/0!</v>
      </c>
      <c r="M24" s="17"/>
      <c r="N24" s="17"/>
      <c r="O24" s="17"/>
      <c r="P24" s="17"/>
      <c r="Q24" s="17"/>
      <c r="R24" s="17"/>
      <c r="S24" s="17"/>
      <c r="T24" s="17"/>
      <c r="U24" s="17"/>
      <c r="V24" s="17"/>
      <c r="W24" s="17"/>
      <c r="X24" s="17"/>
      <c r="Y24" s="17"/>
      <c r="Z24" s="17"/>
      <c r="AA24" s="17"/>
      <c r="AB24" s="17"/>
      <c r="AC24" s="17"/>
      <c r="AD24" s="17"/>
      <c r="AE24" s="17"/>
      <c r="AF24" s="17"/>
      <c r="AG24" s="17"/>
    </row>
    <row r="25" spans="1:33" ht="15" customHeight="1">
      <c r="A25" s="444" t="s">
        <v>1115</v>
      </c>
      <c r="B25" s="410">
        <f>SUMIF('4-Basis ruimtestaat'!B:B,'2-Kosten per locatie'!A25,'4-Basis ruimtestaat'!I:I)</f>
        <v>2851.4800000000005</v>
      </c>
      <c r="C25" s="401"/>
      <c r="D25" s="404">
        <f>_xlfn.MAXIFS('4-Basis ruimtestaat'!K:K,'4-Basis ruimtestaat'!B:B,'2-Kosten per locatie'!A25)</f>
        <v>200</v>
      </c>
      <c r="E25" s="404">
        <f>_xlfn.MAXIFS('4-Basis ruimtestaat'!L:L,'4-Basis ruimtestaat'!B:B,'2-Kosten per locatie'!A25)</f>
        <v>200</v>
      </c>
      <c r="F25" s="399" t="e">
        <f>SUMIF('4-Basis ruimtestaat'!B:B,'2-Kosten per locatie'!A25,'4-Basis ruimtestaat'!M:M)</f>
        <v>#DIV/0!</v>
      </c>
      <c r="G25" s="399" t="e">
        <f>SUMIF('4-Basis ruimtestaat'!B:B,'2-Kosten per locatie'!A25,'4-Basis ruimtestaat'!N:N)</f>
        <v>#DIV/0!</v>
      </c>
      <c r="H25" s="403" t="e">
        <f t="shared" ref="H25" si="4">IF(F25&lt;D25,(D25*$E$2)-F25,0)</f>
        <v>#DIV/0!</v>
      </c>
      <c r="I25" s="403" t="e">
        <f t="shared" ref="I25" si="5">IF(G25&lt;E25,(E25*$E$2)-G25,0)</f>
        <v>#DIV/0!</v>
      </c>
      <c r="J25" s="399" t="e">
        <f t="shared" ref="J25" si="6">F25*$E$5</f>
        <v>#DIV/0!</v>
      </c>
      <c r="K25" s="399" t="e">
        <f t="shared" ref="K25" si="7">G25*$E$5</f>
        <v>#DIV/0!</v>
      </c>
      <c r="L25" s="405" t="e">
        <f>SUMIF('4-Basis ruimtestaat'!B:B,'2-Kosten per locatie'!A25,'4-Basis ruimtestaat'!T:T)/SUMIF('4-Basis ruimtestaat'!B:B,'2-Kosten per locatie'!A25,'4-Basis ruimtestaat'!M:N)</f>
        <v>#DIV/0!</v>
      </c>
      <c r="M25" s="17"/>
      <c r="N25" s="17"/>
      <c r="O25" s="17"/>
      <c r="P25" s="17"/>
      <c r="Q25" s="17"/>
      <c r="R25" s="17"/>
      <c r="S25" s="17"/>
      <c r="T25" s="17"/>
      <c r="U25" s="17"/>
      <c r="V25" s="17"/>
      <c r="W25" s="17"/>
      <c r="X25" s="17"/>
      <c r="Y25" s="17"/>
      <c r="Z25" s="17"/>
      <c r="AA25" s="17"/>
      <c r="AB25" s="17"/>
      <c r="AC25" s="17"/>
      <c r="AD25" s="17"/>
      <c r="AE25" s="17"/>
      <c r="AF25" s="17"/>
      <c r="AG25" s="17"/>
    </row>
    <row r="26" spans="1:33" ht="15" customHeight="1">
      <c r="A26" s="312"/>
      <c r="B26" s="410">
        <f>SUMIF('4-Basis ruimtestaat'!B:B,'2-Kosten per locatie'!A26,'4-Basis ruimtestaat'!I:I)</f>
        <v>0</v>
      </c>
      <c r="C26" s="401"/>
      <c r="D26" s="402">
        <f>_xlfn.MAXIFS('4-Basis ruimtestaat'!K:K,'4-Basis ruimtestaat'!B:B,'2-Kosten per locatie'!A26)</f>
        <v>0</v>
      </c>
      <c r="E26" s="402">
        <f>_xlfn.MAXIFS('4-Basis ruimtestaat'!L:L,'4-Basis ruimtestaat'!B:B,'2-Kosten per locatie'!A26)</f>
        <v>0</v>
      </c>
      <c r="F26" s="399"/>
      <c r="G26" s="399"/>
      <c r="H26" s="403"/>
      <c r="I26" s="403"/>
      <c r="J26" s="399"/>
      <c r="K26" s="399"/>
      <c r="L26" s="406"/>
      <c r="M26" s="17"/>
      <c r="N26" s="17"/>
      <c r="O26" s="17"/>
      <c r="P26" s="17"/>
      <c r="Q26" s="17"/>
      <c r="R26" s="17"/>
      <c r="S26" s="17"/>
      <c r="T26" s="17"/>
      <c r="U26" s="17"/>
      <c r="V26" s="17"/>
      <c r="W26" s="17"/>
      <c r="X26" s="17"/>
      <c r="Y26" s="17"/>
      <c r="Z26" s="17"/>
      <c r="AA26" s="17"/>
      <c r="AB26" s="17"/>
      <c r="AC26" s="17"/>
      <c r="AD26" s="17"/>
      <c r="AE26" s="17"/>
      <c r="AF26" s="17"/>
      <c r="AG26" s="17"/>
    </row>
    <row r="27" spans="1:33" s="24" customFormat="1" ht="15" customHeight="1">
      <c r="A27" s="23" t="s">
        <v>9</v>
      </c>
      <c r="B27" s="411">
        <f>SUM(B15:B26)</f>
        <v>50404.169999999984</v>
      </c>
      <c r="C27" s="402"/>
      <c r="D27" s="402"/>
      <c r="E27" s="402"/>
      <c r="F27" s="400" t="e">
        <f>SUM(F15:F26)</f>
        <v>#DIV/0!</v>
      </c>
      <c r="G27" s="400" t="e">
        <f t="shared" ref="G27:K27" si="8">SUM(G15:G26)</f>
        <v>#DIV/0!</v>
      </c>
      <c r="H27" s="400" t="e">
        <f t="shared" si="8"/>
        <v>#DIV/0!</v>
      </c>
      <c r="I27" s="400" t="e">
        <f t="shared" si="8"/>
        <v>#DIV/0!</v>
      </c>
      <c r="J27" s="400" t="e">
        <f t="shared" si="8"/>
        <v>#DIV/0!</v>
      </c>
      <c r="K27" s="400" t="e">
        <f t="shared" si="8"/>
        <v>#DIV/0!</v>
      </c>
      <c r="L27" s="406"/>
    </row>
    <row r="28" spans="1:33" s="22" customFormat="1" ht="14.1" customHeight="1">
      <c r="AD28" s="17"/>
    </row>
    <row r="29" spans="1:33" ht="79.2" customHeight="1">
      <c r="A29" s="26" t="s">
        <v>92</v>
      </c>
      <c r="B29" s="27" t="s">
        <v>1119</v>
      </c>
      <c r="C29" s="27" t="s">
        <v>1120</v>
      </c>
      <c r="D29" s="27" t="s">
        <v>1121</v>
      </c>
      <c r="E29" s="27" t="s">
        <v>1122</v>
      </c>
      <c r="F29" s="27" t="s">
        <v>1123</v>
      </c>
      <c r="G29" s="323" t="s">
        <v>1124</v>
      </c>
      <c r="H29" s="27" t="s">
        <v>1125</v>
      </c>
      <c r="I29" s="27" t="s">
        <v>1126</v>
      </c>
      <c r="V29" s="22"/>
      <c r="W29" s="17"/>
      <c r="X29" s="17"/>
      <c r="Y29" s="17"/>
      <c r="Z29" s="17"/>
      <c r="AA29" s="17"/>
      <c r="AB29" s="17"/>
      <c r="AC29" s="17"/>
      <c r="AD29" s="17"/>
      <c r="AE29" s="17"/>
      <c r="AF29" s="17"/>
      <c r="AG29" s="17"/>
    </row>
    <row r="30" spans="1:33" s="22" customFormat="1" ht="15" customHeight="1">
      <c r="A30" s="21" t="str">
        <f t="shared" ref="A30:A40" si="9">A15</f>
        <v>Onze Lieve Vrouwelyceum</v>
      </c>
      <c r="B30" s="259" t="e">
        <f>(F15+H15)*'6-Opbouw uurtarief productie'!$E$47</f>
        <v>#DIV/0!</v>
      </c>
      <c r="C30" s="352" t="e">
        <f>(G15+I15)*'6-Opbouw uurtarief productie'!$E$47</f>
        <v>#DIV/0!</v>
      </c>
      <c r="D30" s="352" t="e">
        <f>B30+C30</f>
        <v>#DIV/0!</v>
      </c>
      <c r="E30" s="352" t="e">
        <f>J15*'7-Opbouw uurtarief toezicht'!$E$47</f>
        <v>#DIV/0!</v>
      </c>
      <c r="F30" s="259" t="e">
        <f>K15*'7-Opbouw uurtarief toezicht'!$E$47</f>
        <v>#DIV/0!</v>
      </c>
      <c r="G30" s="413" t="e">
        <f>E30+F30</f>
        <v>#DIV/0!</v>
      </c>
      <c r="H30" s="259" t="e">
        <f>D30+G30</f>
        <v>#DIV/0!</v>
      </c>
      <c r="I30" s="259" t="e">
        <f>H30/12</f>
        <v>#DIV/0!</v>
      </c>
      <c r="J30" s="25"/>
      <c r="K30" s="25"/>
      <c r="L30" s="25"/>
      <c r="M30" s="25"/>
      <c r="N30" s="25"/>
    </row>
    <row r="31" spans="1:33" ht="15" customHeight="1">
      <c r="A31" s="21" t="str">
        <f t="shared" si="9"/>
        <v>Christoffel</v>
      </c>
      <c r="B31" s="259" t="e">
        <f>(F16+H16)*'6-Opbouw uurtarief productie'!$E$47</f>
        <v>#DIV/0!</v>
      </c>
      <c r="C31" s="352" t="e">
        <f>(G16+I16)*'6-Opbouw uurtarief productie'!$E$47</f>
        <v>#DIV/0!</v>
      </c>
      <c r="D31" s="352" t="e">
        <f t="shared" ref="D31:D39" si="10">B31+C31</f>
        <v>#DIV/0!</v>
      </c>
      <c r="E31" s="352" t="e">
        <f>J16*'7-Opbouw uurtarief toezicht'!$E$47</f>
        <v>#DIV/0!</v>
      </c>
      <c r="F31" s="259" t="e">
        <f>K16*'7-Opbouw uurtarief toezicht'!$E$47</f>
        <v>#DIV/0!</v>
      </c>
      <c r="G31" s="413" t="e">
        <f t="shared" ref="G31:G39" si="11">E31+F31</f>
        <v>#DIV/0!</v>
      </c>
      <c r="H31" s="259" t="e">
        <f t="shared" ref="H31:H40" si="12">D31+G31</f>
        <v>#DIV/0!</v>
      </c>
      <c r="I31" s="259" t="e">
        <f t="shared" ref="I31:I39" si="13">H31/12</f>
        <v>#DIV/0!</v>
      </c>
      <c r="V31" s="22"/>
      <c r="W31" s="17"/>
      <c r="X31" s="17"/>
      <c r="Y31" s="17"/>
      <c r="Z31" s="17"/>
      <c r="AA31" s="17"/>
      <c r="AB31" s="17"/>
      <c r="AC31" s="17"/>
      <c r="AD31" s="17"/>
      <c r="AE31" s="17"/>
      <c r="AF31" s="17"/>
      <c r="AG31" s="17"/>
    </row>
    <row r="32" spans="1:33" ht="15" customHeight="1">
      <c r="A32" s="21" t="str">
        <f t="shared" si="9"/>
        <v>De la Salle</v>
      </c>
      <c r="B32" s="259" t="e">
        <f>(F17+H17)*'6-Opbouw uurtarief productie'!$E$47</f>
        <v>#DIV/0!</v>
      </c>
      <c r="C32" s="352" t="e">
        <f>(G17+I17)*'6-Opbouw uurtarief productie'!$E$47</f>
        <v>#DIV/0!</v>
      </c>
      <c r="D32" s="352" t="e">
        <f t="shared" si="10"/>
        <v>#DIV/0!</v>
      </c>
      <c r="E32" s="352" t="e">
        <f>J17*'7-Opbouw uurtarief toezicht'!$E$47</f>
        <v>#DIV/0!</v>
      </c>
      <c r="F32" s="259" t="e">
        <f>K17*'7-Opbouw uurtarief toezicht'!$E$47</f>
        <v>#DIV/0!</v>
      </c>
      <c r="G32" s="413" t="e">
        <f t="shared" si="11"/>
        <v>#DIV/0!</v>
      </c>
      <c r="H32" s="259" t="e">
        <f t="shared" si="12"/>
        <v>#DIV/0!</v>
      </c>
      <c r="I32" s="259" t="e">
        <f t="shared" si="13"/>
        <v>#DIV/0!</v>
      </c>
      <c r="V32" s="22"/>
      <c r="W32" s="17"/>
      <c r="X32" s="17"/>
      <c r="Y32" s="17"/>
      <c r="Z32" s="17"/>
      <c r="AA32" s="17"/>
      <c r="AB32" s="17"/>
      <c r="AC32" s="17"/>
      <c r="AD32" s="17"/>
      <c r="AE32" s="17"/>
      <c r="AF32" s="17"/>
      <c r="AG32" s="17"/>
    </row>
    <row r="33" spans="1:33" ht="15" customHeight="1">
      <c r="A33" s="21" t="str">
        <f t="shared" si="9"/>
        <v>Markenhage</v>
      </c>
      <c r="B33" s="259" t="e">
        <f>(F18+H18)*'6-Opbouw uurtarief productie'!$E$47</f>
        <v>#DIV/0!</v>
      </c>
      <c r="C33" s="352" t="e">
        <f>(G18+I18)*'6-Opbouw uurtarief productie'!$E$47</f>
        <v>#DIV/0!</v>
      </c>
      <c r="D33" s="352" t="e">
        <f t="shared" si="10"/>
        <v>#DIV/0!</v>
      </c>
      <c r="E33" s="352" t="e">
        <f>J18*'7-Opbouw uurtarief toezicht'!$E$47</f>
        <v>#DIV/0!</v>
      </c>
      <c r="F33" s="259" t="e">
        <f>K18*'7-Opbouw uurtarief toezicht'!$E$47</f>
        <v>#DIV/0!</v>
      </c>
      <c r="G33" s="413" t="e">
        <f t="shared" si="11"/>
        <v>#DIV/0!</v>
      </c>
      <c r="H33" s="259" t="e">
        <f t="shared" si="12"/>
        <v>#DIV/0!</v>
      </c>
      <c r="I33" s="259" t="e">
        <f t="shared" si="13"/>
        <v>#DIV/0!</v>
      </c>
      <c r="V33" s="22"/>
      <c r="W33" s="17"/>
      <c r="X33" s="17"/>
      <c r="Y33" s="17"/>
      <c r="Z33" s="17"/>
      <c r="AA33" s="17"/>
      <c r="AB33" s="17"/>
      <c r="AC33" s="17"/>
      <c r="AD33" s="17"/>
      <c r="AE33" s="17"/>
      <c r="AF33" s="17"/>
      <c r="AG33" s="17"/>
    </row>
    <row r="34" spans="1:33" ht="15" customHeight="1">
      <c r="A34" s="21" t="str">
        <f t="shared" si="9"/>
        <v>Michaël College</v>
      </c>
      <c r="B34" s="259" t="e">
        <f>(F19+H19)*'6-Opbouw uurtarief productie'!$E$47</f>
        <v>#DIV/0!</v>
      </c>
      <c r="C34" s="352" t="e">
        <f>(G19+I19)*'6-Opbouw uurtarief productie'!$E$47</f>
        <v>#DIV/0!</v>
      </c>
      <c r="D34" s="352" t="e">
        <f t="shared" si="10"/>
        <v>#DIV/0!</v>
      </c>
      <c r="E34" s="352" t="e">
        <f>J19*'7-Opbouw uurtarief toezicht'!$E$47</f>
        <v>#DIV/0!</v>
      </c>
      <c r="F34" s="259" t="e">
        <f>K19*'7-Opbouw uurtarief toezicht'!$E$47</f>
        <v>#DIV/0!</v>
      </c>
      <c r="G34" s="413" t="e">
        <f t="shared" si="11"/>
        <v>#DIV/0!</v>
      </c>
      <c r="H34" s="259" t="e">
        <f t="shared" si="12"/>
        <v>#DIV/0!</v>
      </c>
      <c r="I34" s="259" t="e">
        <f t="shared" si="13"/>
        <v>#DIV/0!</v>
      </c>
      <c r="V34" s="22"/>
      <c r="W34" s="17"/>
      <c r="X34" s="17"/>
      <c r="Y34" s="17"/>
      <c r="Z34" s="17"/>
      <c r="AA34" s="17"/>
      <c r="AB34" s="17"/>
      <c r="AC34" s="17"/>
      <c r="AD34" s="17"/>
      <c r="AE34" s="17"/>
      <c r="AF34" s="17"/>
      <c r="AG34" s="17"/>
    </row>
    <row r="35" spans="1:33" ht="15" customHeight="1">
      <c r="A35" s="21" t="str">
        <f t="shared" si="9"/>
        <v>Orion Lyceum</v>
      </c>
      <c r="B35" s="259" t="e">
        <f>(F20+H20)*'6-Opbouw uurtarief productie'!$E$47</f>
        <v>#DIV/0!</v>
      </c>
      <c r="C35" s="352" t="e">
        <f>(G20+I20)*'6-Opbouw uurtarief productie'!$E$47</f>
        <v>#DIV/0!</v>
      </c>
      <c r="D35" s="352" t="e">
        <f t="shared" si="10"/>
        <v>#DIV/0!</v>
      </c>
      <c r="E35" s="352" t="e">
        <f>J20*'7-Opbouw uurtarief toezicht'!$E$47</f>
        <v>#DIV/0!</v>
      </c>
      <c r="F35" s="259" t="e">
        <f>K20*'7-Opbouw uurtarief toezicht'!$E$47</f>
        <v>#DIV/0!</v>
      </c>
      <c r="G35" s="413" t="e">
        <f t="shared" si="11"/>
        <v>#DIV/0!</v>
      </c>
      <c r="H35" s="259" t="e">
        <f t="shared" si="12"/>
        <v>#DIV/0!</v>
      </c>
      <c r="I35" s="259" t="e">
        <f t="shared" si="13"/>
        <v>#DIV/0!</v>
      </c>
      <c r="V35" s="22"/>
      <c r="W35" s="17"/>
      <c r="X35" s="17"/>
      <c r="Y35" s="17"/>
      <c r="Z35" s="17"/>
      <c r="AA35" s="17"/>
      <c r="AB35" s="17"/>
      <c r="AC35" s="17"/>
      <c r="AD35" s="17"/>
      <c r="AE35" s="17"/>
      <c r="AF35" s="17"/>
      <c r="AG35" s="17"/>
    </row>
    <row r="36" spans="1:33" ht="15" customHeight="1">
      <c r="A36" s="21" t="str">
        <f t="shared" si="9"/>
        <v>Mencia de Mendoza</v>
      </c>
      <c r="B36" s="259" t="e">
        <f>(F21+H21)*'6-Opbouw uurtarief productie'!$E$47</f>
        <v>#DIV/0!</v>
      </c>
      <c r="C36" s="352" t="e">
        <f>(G21+I21)*'6-Opbouw uurtarief productie'!$E$47</f>
        <v>#DIV/0!</v>
      </c>
      <c r="D36" s="352" t="e">
        <f t="shared" si="10"/>
        <v>#DIV/0!</v>
      </c>
      <c r="E36" s="352" t="e">
        <f>J21*'7-Opbouw uurtarief toezicht'!$E$47</f>
        <v>#DIV/0!</v>
      </c>
      <c r="F36" s="259" t="e">
        <f>K21*'7-Opbouw uurtarief toezicht'!$E$47</f>
        <v>#DIV/0!</v>
      </c>
      <c r="G36" s="413" t="e">
        <f t="shared" si="11"/>
        <v>#DIV/0!</v>
      </c>
      <c r="H36" s="259" t="e">
        <f t="shared" si="12"/>
        <v>#DIV/0!</v>
      </c>
      <c r="I36" s="259" t="e">
        <f t="shared" si="13"/>
        <v>#DIV/0!</v>
      </c>
      <c r="V36" s="22"/>
      <c r="W36" s="17"/>
      <c r="X36" s="17"/>
      <c r="Y36" s="17"/>
      <c r="Z36" s="17"/>
      <c r="AA36" s="17"/>
      <c r="AB36" s="17"/>
      <c r="AC36" s="17"/>
      <c r="AD36" s="17"/>
      <c r="AE36" s="17"/>
      <c r="AF36" s="17"/>
      <c r="AG36" s="17"/>
    </row>
    <row r="37" spans="1:33" ht="15" customHeight="1">
      <c r="A37" s="21" t="str">
        <f t="shared" si="9"/>
        <v>Mencia Sandrode</v>
      </c>
      <c r="B37" s="259" t="e">
        <f>(F22+H22)*'6-Opbouw uurtarief productie'!$E$47</f>
        <v>#DIV/0!</v>
      </c>
      <c r="C37" s="352" t="e">
        <f>(G22+I22)*'6-Opbouw uurtarief productie'!$E$47</f>
        <v>#DIV/0!</v>
      </c>
      <c r="D37" s="352" t="e">
        <f t="shared" si="10"/>
        <v>#DIV/0!</v>
      </c>
      <c r="E37" s="352" t="e">
        <f>J22*'7-Opbouw uurtarief toezicht'!$E$47</f>
        <v>#DIV/0!</v>
      </c>
      <c r="F37" s="259" t="e">
        <f>K22*'7-Opbouw uurtarief toezicht'!$E$47</f>
        <v>#DIV/0!</v>
      </c>
      <c r="G37" s="413" t="e">
        <f t="shared" si="11"/>
        <v>#DIV/0!</v>
      </c>
      <c r="H37" s="259" t="e">
        <f t="shared" si="12"/>
        <v>#DIV/0!</v>
      </c>
      <c r="I37" s="259" t="e">
        <f t="shared" si="13"/>
        <v>#DIV/0!</v>
      </c>
      <c r="R37" s="22"/>
      <c r="S37" s="22"/>
      <c r="T37" s="22"/>
      <c r="U37" s="22"/>
      <c r="V37" s="22"/>
      <c r="W37" s="17"/>
      <c r="X37" s="17"/>
      <c r="Y37" s="17"/>
      <c r="Z37" s="17"/>
      <c r="AA37" s="17"/>
      <c r="AB37" s="17"/>
      <c r="AC37" s="17"/>
      <c r="AD37" s="17"/>
      <c r="AE37" s="17"/>
      <c r="AF37" s="17"/>
      <c r="AG37" s="17"/>
    </row>
    <row r="38" spans="1:33" ht="15" customHeight="1">
      <c r="A38" s="21" t="str">
        <f t="shared" si="9"/>
        <v>Sint-Oelbert Gymnasium</v>
      </c>
      <c r="B38" s="259" t="e">
        <f>(F23+H23)*'6-Opbouw uurtarief productie'!$E$47</f>
        <v>#DIV/0!</v>
      </c>
      <c r="C38" s="352" t="e">
        <f>(G23+I23)*'6-Opbouw uurtarief productie'!$E$47</f>
        <v>#DIV/0!</v>
      </c>
      <c r="D38" s="352" t="e">
        <f t="shared" si="10"/>
        <v>#DIV/0!</v>
      </c>
      <c r="E38" s="352" t="e">
        <f>J23*'7-Opbouw uurtarief toezicht'!$E$47</f>
        <v>#DIV/0!</v>
      </c>
      <c r="F38" s="259" t="e">
        <f>K23*'7-Opbouw uurtarief toezicht'!$E$47</f>
        <v>#DIV/0!</v>
      </c>
      <c r="G38" s="413" t="e">
        <f t="shared" si="11"/>
        <v>#DIV/0!</v>
      </c>
      <c r="H38" s="259" t="e">
        <f t="shared" si="12"/>
        <v>#DIV/0!</v>
      </c>
      <c r="I38" s="259" t="e">
        <f t="shared" si="13"/>
        <v>#DIV/0!</v>
      </c>
      <c r="R38" s="22"/>
      <c r="S38" s="22"/>
      <c r="T38" s="22"/>
      <c r="U38" s="22"/>
      <c r="V38" s="22"/>
      <c r="W38" s="17"/>
      <c r="X38" s="17"/>
      <c r="Y38" s="17"/>
      <c r="Z38" s="17"/>
      <c r="AA38" s="17"/>
      <c r="AB38" s="17"/>
      <c r="AC38" s="17"/>
      <c r="AD38" s="17"/>
      <c r="AE38" s="17"/>
      <c r="AF38" s="17"/>
      <c r="AG38" s="17"/>
    </row>
    <row r="39" spans="1:33" ht="15" customHeight="1">
      <c r="A39" s="21" t="str">
        <f t="shared" si="9"/>
        <v>Newmancollege</v>
      </c>
      <c r="B39" s="259" t="e">
        <f>(F24+H24)*'6-Opbouw uurtarief productie'!$E$47</f>
        <v>#DIV/0!</v>
      </c>
      <c r="C39" s="352" t="e">
        <f>(G24+I24)*'6-Opbouw uurtarief productie'!$E$47</f>
        <v>#DIV/0!</v>
      </c>
      <c r="D39" s="352" t="e">
        <f t="shared" si="10"/>
        <v>#DIV/0!</v>
      </c>
      <c r="E39" s="352" t="e">
        <f>J24*'7-Opbouw uurtarief toezicht'!$E$47</f>
        <v>#DIV/0!</v>
      </c>
      <c r="F39" s="259" t="e">
        <f>K24*'7-Opbouw uurtarief toezicht'!$E$47</f>
        <v>#DIV/0!</v>
      </c>
      <c r="G39" s="413" t="e">
        <f t="shared" si="11"/>
        <v>#DIV/0!</v>
      </c>
      <c r="H39" s="259" t="e">
        <f t="shared" si="12"/>
        <v>#DIV/0!</v>
      </c>
      <c r="I39" s="259" t="e">
        <f t="shared" si="13"/>
        <v>#DIV/0!</v>
      </c>
      <c r="R39" s="22"/>
      <c r="S39" s="22"/>
      <c r="T39" s="22"/>
      <c r="U39" s="22"/>
      <c r="V39" s="22"/>
      <c r="W39" s="17"/>
      <c r="X39" s="17"/>
      <c r="Y39" s="17"/>
      <c r="Z39" s="17"/>
      <c r="AA39" s="17"/>
      <c r="AB39" s="17"/>
      <c r="AC39" s="17"/>
      <c r="AD39" s="17"/>
      <c r="AE39" s="17"/>
      <c r="AF39" s="17"/>
      <c r="AG39" s="17"/>
    </row>
    <row r="40" spans="1:33" ht="15" customHeight="1">
      <c r="A40" s="21" t="str">
        <f t="shared" si="9"/>
        <v>International School Breda</v>
      </c>
      <c r="B40" s="259" t="e">
        <f>(F25+H25)*'6-Opbouw uurtarief productie'!$E$47</f>
        <v>#DIV/0!</v>
      </c>
      <c r="C40" s="352" t="e">
        <f>(G25+I25)*'6-Opbouw uurtarief productie'!$E$47</f>
        <v>#DIV/0!</v>
      </c>
      <c r="D40" s="352" t="e">
        <f t="shared" ref="D40" si="14">B40+C40</f>
        <v>#DIV/0!</v>
      </c>
      <c r="E40" s="352" t="e">
        <f>J25*'7-Opbouw uurtarief toezicht'!$E$47</f>
        <v>#DIV/0!</v>
      </c>
      <c r="F40" s="259" t="e">
        <f>K25*'7-Opbouw uurtarief toezicht'!$E$47</f>
        <v>#DIV/0!</v>
      </c>
      <c r="G40" s="413" t="e">
        <f t="shared" ref="G40" si="15">E40+F40</f>
        <v>#DIV/0!</v>
      </c>
      <c r="H40" s="259" t="e">
        <f t="shared" si="12"/>
        <v>#DIV/0!</v>
      </c>
      <c r="I40" s="259" t="e">
        <f t="shared" ref="I40" si="16">H40/12</f>
        <v>#DIV/0!</v>
      </c>
      <c r="R40" s="22"/>
      <c r="S40" s="22"/>
      <c r="T40" s="22"/>
      <c r="U40" s="22"/>
      <c r="V40" s="22"/>
      <c r="W40" s="17"/>
      <c r="X40" s="17"/>
      <c r="Y40" s="17"/>
      <c r="Z40" s="17"/>
      <c r="AA40" s="17"/>
      <c r="AB40" s="17"/>
      <c r="AC40" s="17"/>
      <c r="AD40" s="17"/>
      <c r="AE40" s="17"/>
      <c r="AF40" s="17"/>
      <c r="AG40" s="17"/>
    </row>
    <row r="41" spans="1:33" ht="15" customHeight="1">
      <c r="A41" s="21">
        <f t="shared" ref="A41" si="17">A26</f>
        <v>0</v>
      </c>
      <c r="B41" s="259"/>
      <c r="C41" s="352"/>
      <c r="D41" s="352"/>
      <c r="E41" s="352"/>
      <c r="F41" s="259"/>
      <c r="G41" s="413"/>
      <c r="H41" s="259"/>
      <c r="I41" s="259"/>
      <c r="R41" s="22"/>
      <c r="S41" s="22"/>
      <c r="T41" s="22"/>
      <c r="U41" s="22"/>
      <c r="V41" s="22"/>
      <c r="W41" s="17"/>
      <c r="X41" s="17"/>
      <c r="Y41" s="17"/>
      <c r="Z41" s="17"/>
      <c r="AA41" s="17"/>
      <c r="AB41" s="17"/>
      <c r="AC41" s="17"/>
      <c r="AD41" s="17"/>
      <c r="AE41" s="17"/>
      <c r="AF41" s="17"/>
      <c r="AG41" s="17"/>
    </row>
    <row r="42" spans="1:33" s="24" customFormat="1" ht="15" customHeight="1">
      <c r="A42" s="23" t="s">
        <v>9</v>
      </c>
      <c r="B42" s="414" t="e">
        <f t="shared" ref="B42:I42" si="18">SUM(B30:B41)</f>
        <v>#DIV/0!</v>
      </c>
      <c r="C42" s="414" t="e">
        <f t="shared" si="18"/>
        <v>#DIV/0!</v>
      </c>
      <c r="D42" s="414" t="e">
        <f t="shared" si="18"/>
        <v>#DIV/0!</v>
      </c>
      <c r="E42" s="414" t="e">
        <f t="shared" si="18"/>
        <v>#DIV/0!</v>
      </c>
      <c r="F42" s="414" t="e">
        <f t="shared" si="18"/>
        <v>#DIV/0!</v>
      </c>
      <c r="G42" s="414" t="e">
        <f t="shared" si="18"/>
        <v>#DIV/0!</v>
      </c>
      <c r="H42" s="414" t="e">
        <f t="shared" si="18"/>
        <v>#DIV/0!</v>
      </c>
      <c r="I42" s="414" t="e">
        <f t="shared" si="18"/>
        <v>#DIV/0!</v>
      </c>
      <c r="R42" s="22"/>
      <c r="S42" s="22"/>
      <c r="T42" s="22"/>
      <c r="U42" s="22"/>
      <c r="V42" s="22"/>
    </row>
    <row r="43" spans="1:33" ht="14.1" customHeight="1">
      <c r="B43" s="415"/>
      <c r="C43" s="415"/>
      <c r="D43" s="416"/>
      <c r="E43" s="416"/>
      <c r="F43" s="416"/>
      <c r="G43" s="416"/>
      <c r="H43" s="416"/>
      <c r="I43" s="416"/>
      <c r="J43" s="416"/>
      <c r="AC43" s="22"/>
      <c r="AD43" s="22"/>
      <c r="AE43" s="22"/>
      <c r="AF43" s="22"/>
      <c r="AG43" s="22"/>
    </row>
  </sheetData>
  <mergeCells count="3">
    <mergeCell ref="F13:G13"/>
    <mergeCell ref="H13:I13"/>
    <mergeCell ref="J13:K13"/>
  </mergeCells>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P39"/>
  <sheetViews>
    <sheetView showGridLines="0" zoomScale="85" zoomScaleNormal="85" workbookViewId="0">
      <pane ySplit="9" topLeftCell="A10" activePane="bottomLeft" state="frozen"/>
      <selection activeCell="B1" sqref="B1"/>
      <selection pane="bottomLeft" activeCell="A10" sqref="A10"/>
    </sheetView>
  </sheetViews>
  <sheetFormatPr defaultColWidth="9.109375" defaultRowHeight="13.2"/>
  <cols>
    <col min="1" max="1" width="29.6640625" style="3" customWidth="1"/>
    <col min="2" max="9" width="9.44140625" style="3" customWidth="1"/>
    <col min="10" max="10" width="3" style="3" customWidth="1"/>
    <col min="11" max="11" width="8.109375" style="3" customWidth="1"/>
    <col min="12" max="12" width="3" style="3" customWidth="1"/>
    <col min="13" max="13" width="5.88671875" style="30" customWidth="1"/>
    <col min="14" max="16384" width="9.109375" style="3"/>
  </cols>
  <sheetData>
    <row r="1" spans="1:16">
      <c r="A1" s="240" t="s">
        <v>22</v>
      </c>
    </row>
    <row r="3" spans="1:16" ht="15">
      <c r="A3" s="28" t="str">
        <f>'2-Kosten per locatie'!A3</f>
        <v>Naam opdrachtgever</v>
      </c>
      <c r="B3" s="51" t="str">
        <f>'2-Kosten per locatie'!B3</f>
        <v>Libreon</v>
      </c>
      <c r="C3" s="239"/>
    </row>
    <row r="4" spans="1:16" ht="15">
      <c r="A4" s="28" t="str">
        <f>'2-Kosten per locatie'!A4</f>
        <v>Calculatie onderdeel</v>
      </c>
      <c r="B4" s="51" t="str">
        <f ca="1">MID(CELL("bestandsnaam",$B$7),SEARCH("]",CELL("bestandsnaam",$B$7),1)+1,256)</f>
        <v>3-Productie normen</v>
      </c>
      <c r="C4" s="51"/>
    </row>
    <row r="5" spans="1:16" ht="15">
      <c r="A5" s="28" t="str">
        <f>'2-Kosten per locatie'!A5</f>
        <v>Gebouw/plaats</v>
      </c>
      <c r="B5" s="51" t="str">
        <f>'2-Kosten per locatie'!B5</f>
        <v>Divers in en om Breda</v>
      </c>
      <c r="C5" s="51"/>
    </row>
    <row r="6" spans="1:16" ht="15">
      <c r="A6" s="28" t="str">
        <f>'2-Kosten per locatie'!A6</f>
        <v>Referentie nummer</v>
      </c>
      <c r="B6" s="51" t="str">
        <f>'2-Kosten per locatie'!B6</f>
        <v>Libreon-EA-MvdK.MB-2023</v>
      </c>
      <c r="C6" s="51"/>
      <c r="F6" s="237" t="s">
        <v>138</v>
      </c>
      <c r="G6" s="238"/>
      <c r="H6" s="49" t="e">
        <f>SUM('4-Basis ruimtestaat'!T:T)/SUM('4-Basis ruimtestaat'!M:N)</f>
        <v>#DIV/0!</v>
      </c>
      <c r="I6" s="50" t="s">
        <v>139</v>
      </c>
    </row>
    <row r="7" spans="1:16">
      <c r="A7" s="31"/>
      <c r="B7" s="32"/>
      <c r="C7" s="32"/>
      <c r="D7" s="33"/>
      <c r="E7" s="34"/>
      <c r="F7" s="34"/>
      <c r="G7" s="35"/>
      <c r="H7" s="35"/>
      <c r="I7" s="35"/>
      <c r="J7" s="36"/>
      <c r="K7" s="37"/>
      <c r="L7" s="37"/>
    </row>
    <row r="8" spans="1:16" ht="27.75" customHeight="1">
      <c r="A8" s="46" t="s">
        <v>94</v>
      </c>
      <c r="B8" s="47">
        <v>4</v>
      </c>
      <c r="C8" s="47">
        <v>5</v>
      </c>
      <c r="D8" s="47">
        <v>40</v>
      </c>
      <c r="E8" s="47">
        <v>80</v>
      </c>
      <c r="F8" s="47">
        <v>109</v>
      </c>
      <c r="G8" s="47">
        <v>200</v>
      </c>
      <c r="K8" s="241"/>
      <c r="L8" s="38"/>
    </row>
    <row r="9" spans="1:16" ht="58.2" customHeight="1">
      <c r="A9" s="231" t="s">
        <v>51</v>
      </c>
      <c r="B9" s="447" t="s">
        <v>110</v>
      </c>
      <c r="C9" s="448"/>
      <c r="D9" s="448"/>
      <c r="E9" s="448"/>
      <c r="F9" s="448"/>
      <c r="G9" s="449"/>
      <c r="I9" s="230" t="s">
        <v>140</v>
      </c>
      <c r="K9" s="48" t="s">
        <v>191</v>
      </c>
      <c r="L9" s="38"/>
      <c r="M9" s="230" t="s">
        <v>95</v>
      </c>
    </row>
    <row r="10" spans="1:16">
      <c r="A10" s="275" t="s">
        <v>145</v>
      </c>
      <c r="B10" s="274"/>
      <c r="C10" s="274"/>
      <c r="D10" s="243"/>
      <c r="E10" s="243"/>
      <c r="F10" s="274"/>
      <c r="G10" s="243"/>
      <c r="I10" s="232">
        <f>SUMIF('4-Basis ruimtestaat'!G:G,'3-Productie normen'!A10,'4-Basis ruimtestaat'!I:I)</f>
        <v>1827.8</v>
      </c>
      <c r="K10" s="37"/>
      <c r="L10" s="37"/>
      <c r="M10" s="40" t="s">
        <v>1112</v>
      </c>
      <c r="P10" s="407"/>
    </row>
    <row r="11" spans="1:16">
      <c r="A11" s="275" t="s">
        <v>421</v>
      </c>
      <c r="B11" s="274"/>
      <c r="C11" s="274"/>
      <c r="D11" s="274"/>
      <c r="E11" s="274"/>
      <c r="F11" s="274"/>
      <c r="G11" s="243"/>
      <c r="I11" s="232">
        <f>SUMIF('4-Basis ruimtestaat'!G:G,'3-Productie normen'!A11,'4-Basis ruimtestaat'!I:I)</f>
        <v>4044.9900000000002</v>
      </c>
      <c r="K11" s="37"/>
      <c r="L11" s="37"/>
      <c r="M11" s="40" t="s">
        <v>1113</v>
      </c>
      <c r="P11" s="407"/>
    </row>
    <row r="12" spans="1:16">
      <c r="A12" s="275" t="s">
        <v>90</v>
      </c>
      <c r="B12" s="274"/>
      <c r="C12" s="274"/>
      <c r="D12" s="274"/>
      <c r="E12" s="274"/>
      <c r="F12" s="274"/>
      <c r="G12" s="243"/>
      <c r="I12" s="232">
        <f>SUMIF('4-Basis ruimtestaat'!G:G,'3-Productie normen'!A12,'4-Basis ruimtestaat'!I:I)</f>
        <v>303.69</v>
      </c>
      <c r="K12" s="37"/>
      <c r="M12" s="40" t="s">
        <v>1113</v>
      </c>
      <c r="P12" s="407"/>
    </row>
    <row r="13" spans="1:16">
      <c r="A13" s="275" t="s">
        <v>199</v>
      </c>
      <c r="B13" s="274"/>
      <c r="C13" s="274"/>
      <c r="D13" s="274"/>
      <c r="E13" s="274"/>
      <c r="F13" s="274"/>
      <c r="G13" s="243"/>
      <c r="I13" s="232">
        <f>SUMIF('4-Basis ruimtestaat'!G:G,'3-Productie normen'!A13,'4-Basis ruimtestaat'!I:I)</f>
        <v>9599.6499999999942</v>
      </c>
      <c r="K13" s="37"/>
      <c r="M13" s="40" t="s">
        <v>1113</v>
      </c>
      <c r="P13" s="407"/>
    </row>
    <row r="14" spans="1:16">
      <c r="A14" s="39" t="s">
        <v>1050</v>
      </c>
      <c r="B14" s="274"/>
      <c r="C14" s="274"/>
      <c r="D14" s="274"/>
      <c r="E14" s="274"/>
      <c r="F14" s="274"/>
      <c r="G14" s="243"/>
      <c r="I14" s="232">
        <f>SUMIF('4-Basis ruimtestaat'!G:G,'3-Productie normen'!A14,'4-Basis ruimtestaat'!I:I)</f>
        <v>50.9</v>
      </c>
      <c r="K14" s="37"/>
      <c r="M14" s="40" t="s">
        <v>1113</v>
      </c>
      <c r="P14" s="407"/>
    </row>
    <row r="15" spans="1:16">
      <c r="A15" s="275" t="s">
        <v>1</v>
      </c>
      <c r="B15" s="274"/>
      <c r="C15" s="274"/>
      <c r="D15" s="274"/>
      <c r="E15" s="274"/>
      <c r="F15" s="243"/>
      <c r="G15" s="243"/>
      <c r="I15" s="232">
        <f>SUMIF('4-Basis ruimtestaat'!G:G,'3-Productie normen'!A15,'4-Basis ruimtestaat'!I:I)</f>
        <v>793.87</v>
      </c>
      <c r="K15" s="37"/>
      <c r="M15" s="40" t="s">
        <v>1114</v>
      </c>
      <c r="P15" s="407"/>
    </row>
    <row r="16" spans="1:16">
      <c r="A16" s="275" t="s">
        <v>1047</v>
      </c>
      <c r="B16" s="274"/>
      <c r="C16" s="274"/>
      <c r="D16" s="274"/>
      <c r="E16" s="243"/>
      <c r="F16" s="274"/>
      <c r="G16" s="243"/>
      <c r="I16" s="232">
        <f>SUMIF('4-Basis ruimtestaat'!G:G,'3-Productie normen'!A16,'4-Basis ruimtestaat'!I:I)</f>
        <v>16385.199999999983</v>
      </c>
      <c r="K16" s="37"/>
      <c r="M16" s="40" t="s">
        <v>1117</v>
      </c>
      <c r="P16" s="407"/>
    </row>
    <row r="17" spans="1:16">
      <c r="A17" s="275" t="s">
        <v>198</v>
      </c>
      <c r="B17" s="274"/>
      <c r="C17" s="274"/>
      <c r="D17" s="274"/>
      <c r="E17" s="274"/>
      <c r="F17" s="274"/>
      <c r="G17" s="243"/>
      <c r="I17" s="232">
        <f>SUMIF('4-Basis ruimtestaat'!G:G,'3-Productie normen'!A17,'4-Basis ruimtestaat'!I:I)</f>
        <v>61.85</v>
      </c>
      <c r="K17" s="37"/>
      <c r="M17" s="40" t="s">
        <v>1113</v>
      </c>
      <c r="P17" s="407"/>
    </row>
    <row r="18" spans="1:16">
      <c r="A18" s="275" t="s">
        <v>396</v>
      </c>
      <c r="B18" s="274"/>
      <c r="C18" s="274"/>
      <c r="D18" s="274"/>
      <c r="E18" s="243"/>
      <c r="F18" s="274"/>
      <c r="G18" s="243"/>
      <c r="I18" s="232">
        <f>SUMIF('4-Basis ruimtestaat'!G:G,'3-Productie normen'!A18,'4-Basis ruimtestaat'!I:I)</f>
        <v>1525.75</v>
      </c>
      <c r="K18" s="37"/>
      <c r="M18" s="40" t="s">
        <v>1113</v>
      </c>
      <c r="P18" s="407"/>
    </row>
    <row r="19" spans="1:16">
      <c r="A19" s="275" t="s">
        <v>1045</v>
      </c>
      <c r="B19" s="243"/>
      <c r="C19" s="274"/>
      <c r="D19" s="243"/>
      <c r="E19" s="243"/>
      <c r="F19" s="274"/>
      <c r="G19" s="243"/>
      <c r="I19" s="232">
        <f>SUMIF('4-Basis ruimtestaat'!G:G,'3-Productie normen'!A19,'4-Basis ruimtestaat'!I:I)</f>
        <v>1192.8500000000001</v>
      </c>
      <c r="K19" s="37"/>
      <c r="M19" s="40" t="s">
        <v>1113</v>
      </c>
      <c r="P19" s="407"/>
    </row>
    <row r="20" spans="1:16">
      <c r="A20" s="39" t="s">
        <v>1046</v>
      </c>
      <c r="B20" s="243"/>
      <c r="C20" s="274"/>
      <c r="D20" s="243"/>
      <c r="E20" s="243"/>
      <c r="F20" s="274"/>
      <c r="G20" s="243"/>
      <c r="I20" s="232">
        <f>SUMIF('4-Basis ruimtestaat'!G:G,'3-Productie normen'!A20,'4-Basis ruimtestaat'!I:I)</f>
        <v>4912.9400000000005</v>
      </c>
      <c r="K20" s="37"/>
      <c r="M20" s="40" t="s">
        <v>1117</v>
      </c>
      <c r="P20" s="407"/>
    </row>
    <row r="21" spans="1:16">
      <c r="A21" s="39" t="s">
        <v>17</v>
      </c>
      <c r="B21" s="274"/>
      <c r="C21" s="274"/>
      <c r="D21" s="274"/>
      <c r="E21" s="274"/>
      <c r="F21" s="243"/>
      <c r="G21" s="243"/>
      <c r="I21" s="232">
        <f>SUMIF('4-Basis ruimtestaat'!G:G,'3-Productie normen'!A21,'4-Basis ruimtestaat'!I:I)</f>
        <v>1348.0900000000017</v>
      </c>
      <c r="K21" s="37"/>
      <c r="M21" s="40" t="s">
        <v>1114</v>
      </c>
      <c r="P21" s="407"/>
    </row>
    <row r="22" spans="1:16">
      <c r="A22" s="39" t="s">
        <v>1049</v>
      </c>
      <c r="B22" s="274"/>
      <c r="C22" s="243"/>
      <c r="D22" s="274"/>
      <c r="E22" s="274"/>
      <c r="F22" s="274"/>
      <c r="G22" s="243"/>
      <c r="I22" s="232">
        <f>SUMIF('4-Basis ruimtestaat'!G:G,'3-Productie normen'!A22,'4-Basis ruimtestaat'!I:I)</f>
        <v>4934.29</v>
      </c>
      <c r="K22" s="37"/>
      <c r="M22" s="40" t="s">
        <v>1113</v>
      </c>
      <c r="P22" s="407"/>
    </row>
    <row r="23" spans="1:16">
      <c r="A23" s="39" t="s">
        <v>423</v>
      </c>
      <c r="B23" s="274"/>
      <c r="C23" s="274"/>
      <c r="D23" s="243"/>
      <c r="E23" s="274"/>
      <c r="F23" s="274"/>
      <c r="G23" s="243"/>
      <c r="I23" s="232">
        <f>SUMIF('4-Basis ruimtestaat'!G:G,'3-Productie normen'!A23,'4-Basis ruimtestaat'!I:I)</f>
        <v>1965.3499999999992</v>
      </c>
      <c r="K23" s="37"/>
      <c r="M23" s="40" t="s">
        <v>1113</v>
      </c>
      <c r="P23" s="407"/>
    </row>
    <row r="24" spans="1:16">
      <c r="A24" s="39" t="s">
        <v>146</v>
      </c>
      <c r="B24" s="274"/>
      <c r="C24" s="274"/>
      <c r="D24" s="243"/>
      <c r="E24" s="243"/>
      <c r="F24" s="274"/>
      <c r="G24" s="243"/>
      <c r="I24" s="232">
        <f>SUMIF('4-Basis ruimtestaat'!G:G,'3-Productie normen'!A24,'4-Basis ruimtestaat'!I:I)</f>
        <v>1039.25</v>
      </c>
      <c r="K24" s="37"/>
      <c r="M24" s="40" t="s">
        <v>1112</v>
      </c>
      <c r="P24" s="407"/>
    </row>
    <row r="25" spans="1:16">
      <c r="A25" s="39" t="s">
        <v>1048</v>
      </c>
      <c r="B25" s="274"/>
      <c r="C25" s="274"/>
      <c r="D25" s="274"/>
      <c r="E25" s="274"/>
      <c r="F25" s="243"/>
      <c r="G25" s="274"/>
      <c r="I25" s="232">
        <f>SUMIF('4-Basis ruimtestaat'!G:G,'3-Productie normen'!A25,'4-Basis ruimtestaat'!I:I)</f>
        <v>281.70000000000005</v>
      </c>
      <c r="K25" s="37"/>
      <c r="M25" s="40" t="s">
        <v>1114</v>
      </c>
      <c r="P25" s="407"/>
    </row>
    <row r="26" spans="1:16">
      <c r="A26" s="39"/>
      <c r="B26" s="274"/>
      <c r="C26" s="274"/>
      <c r="D26" s="274"/>
      <c r="E26" s="274"/>
      <c r="F26" s="274"/>
      <c r="G26" s="274"/>
      <c r="I26" s="232">
        <f>SUMIF('4-Basis ruimtestaat'!G:G,'3-Productie normen'!A26,'4-Basis ruimtestaat'!I:I)</f>
        <v>0</v>
      </c>
      <c r="K26" s="37"/>
      <c r="M26" s="40"/>
    </row>
    <row r="27" spans="1:16">
      <c r="A27" s="39" t="s">
        <v>1111</v>
      </c>
      <c r="B27" s="274"/>
      <c r="C27" s="274"/>
      <c r="D27" s="274"/>
      <c r="E27" s="274"/>
      <c r="F27" s="274"/>
      <c r="G27" s="274"/>
      <c r="I27" s="232">
        <f>SUMIF('4-Basis ruimtestaat'!G:G,'3-Productie normen'!A27,'4-Basis ruimtestaat'!I:I)</f>
        <v>136</v>
      </c>
      <c r="K27" s="37"/>
      <c r="M27" s="40"/>
    </row>
    <row r="28" spans="1:16">
      <c r="A28" s="39"/>
      <c r="B28" s="41"/>
      <c r="C28" s="41"/>
      <c r="D28" s="41"/>
      <c r="E28" s="41"/>
      <c r="F28" s="41"/>
      <c r="G28" s="41"/>
      <c r="I28" s="232"/>
      <c r="K28" s="37"/>
      <c r="L28" s="38"/>
      <c r="M28" s="40"/>
    </row>
    <row r="29" spans="1:16">
      <c r="A29" s="233" t="s">
        <v>9</v>
      </c>
      <c r="B29" s="151"/>
      <c r="C29" s="151"/>
      <c r="D29" s="151"/>
      <c r="E29" s="151"/>
      <c r="F29" s="151"/>
      <c r="G29" s="151"/>
      <c r="I29" s="236">
        <f>SUM(I10:I28)</f>
        <v>50404.169999999976</v>
      </c>
      <c r="K29" s="234"/>
      <c r="L29" s="37"/>
      <c r="M29" s="235"/>
    </row>
    <row r="30" spans="1:16">
      <c r="L30" s="37"/>
      <c r="M30" s="3"/>
    </row>
    <row r="31" spans="1:16">
      <c r="A31" s="44" t="s">
        <v>137</v>
      </c>
      <c r="B31" s="45">
        <v>2</v>
      </c>
      <c r="C31" s="45">
        <v>3</v>
      </c>
      <c r="D31" s="45">
        <v>4</v>
      </c>
      <c r="E31" s="45">
        <v>5</v>
      </c>
      <c r="F31" s="45">
        <v>6</v>
      </c>
      <c r="G31" s="45">
        <v>7</v>
      </c>
      <c r="K31" s="37"/>
    </row>
    <row r="33" spans="1:3">
      <c r="A33" s="360" t="s">
        <v>155</v>
      </c>
      <c r="B33" s="360" t="s">
        <v>96</v>
      </c>
      <c r="C33" s="361" t="s">
        <v>135</v>
      </c>
    </row>
    <row r="34" spans="1:3">
      <c r="A34" s="365" t="s">
        <v>156</v>
      </c>
      <c r="B34" s="362">
        <v>4</v>
      </c>
      <c r="C34" s="363">
        <v>2</v>
      </c>
    </row>
    <row r="35" spans="1:3">
      <c r="A35" s="365" t="s">
        <v>1103</v>
      </c>
      <c r="B35" s="362">
        <v>5</v>
      </c>
      <c r="C35" s="363">
        <v>3</v>
      </c>
    </row>
    <row r="36" spans="1:3">
      <c r="A36" s="365" t="s">
        <v>1104</v>
      </c>
      <c r="B36" s="362">
        <v>40</v>
      </c>
      <c r="C36" s="363">
        <v>4</v>
      </c>
    </row>
    <row r="37" spans="1:3">
      <c r="A37" s="365" t="s">
        <v>1105</v>
      </c>
      <c r="B37" s="362">
        <v>80</v>
      </c>
      <c r="C37" s="363">
        <v>5</v>
      </c>
    </row>
    <row r="38" spans="1:3">
      <c r="A38" s="42" t="s">
        <v>1106</v>
      </c>
      <c r="B38" s="397">
        <v>109</v>
      </c>
      <c r="C38" s="398">
        <v>6</v>
      </c>
    </row>
    <row r="39" spans="1:3">
      <c r="A39" s="365" t="s">
        <v>1107</v>
      </c>
      <c r="B39" s="364">
        <v>200</v>
      </c>
      <c r="C39" s="363">
        <v>7</v>
      </c>
    </row>
  </sheetData>
  <mergeCells count="1">
    <mergeCell ref="B9:G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U1062"/>
  <sheetViews>
    <sheetView showGridLines="0" showZeros="0" zoomScale="85" zoomScaleNormal="85" zoomScalePageLayoutView="75" workbookViewId="0">
      <pane xSplit="1" ySplit="9" topLeftCell="B10" activePane="bottomRight" state="frozen"/>
      <selection activeCell="B1" sqref="B1"/>
      <selection pane="topRight" activeCell="B1" sqref="B1"/>
      <selection pane="bottomLeft" activeCell="B1" sqref="B1"/>
      <selection pane="bottomRight" activeCell="B10" sqref="B10"/>
    </sheetView>
  </sheetViews>
  <sheetFormatPr defaultColWidth="8.6640625" defaultRowHeight="14.1" customHeight="1"/>
  <cols>
    <col min="1" max="1" width="5" style="3" bestFit="1" customWidth="1"/>
    <col min="2" max="2" width="27.5546875" style="3" customWidth="1"/>
    <col min="3" max="3" width="35.44140625" style="3" customWidth="1"/>
    <col min="4" max="4" width="12" style="52" customWidth="1"/>
    <col min="5" max="5" width="10.109375" style="419" customWidth="1"/>
    <col min="6" max="6" width="23.44140625" style="429" customWidth="1"/>
    <col min="7" max="7" width="19.5546875" style="429" customWidth="1"/>
    <col min="8" max="8" width="12.109375" style="429" bestFit="1" customWidth="1"/>
    <col min="9" max="9" width="8" style="52" bestFit="1" customWidth="1"/>
    <col min="10" max="10" width="10.6640625" style="390" customWidth="1"/>
    <col min="11" max="11" width="9.109375" style="394" customWidth="1"/>
    <col min="12" max="12" width="9.109375" style="71" customWidth="1"/>
    <col min="13" max="14" width="12.5546875" style="3" bestFit="1" customWidth="1"/>
    <col min="15" max="15" width="12" style="3" bestFit="1" customWidth="1"/>
    <col min="16" max="16" width="16.6640625" style="3" customWidth="1"/>
    <col min="17" max="17" width="9.33203125" style="3" customWidth="1"/>
    <col min="18" max="18" width="35.109375" style="3" customWidth="1"/>
    <col min="19" max="19" width="3" style="3" customWidth="1"/>
    <col min="20" max="20" width="11.109375" style="3" customWidth="1"/>
    <col min="21" max="21" width="15.5546875" style="3" bestFit="1" customWidth="1"/>
    <col min="22" max="16384" width="8.6640625" style="3"/>
  </cols>
  <sheetData>
    <row r="1" spans="1:20" ht="13.2">
      <c r="B1" s="240" t="s">
        <v>22</v>
      </c>
      <c r="K1" s="52"/>
      <c r="L1" s="30"/>
    </row>
    <row r="2" spans="1:20" ht="14.1" customHeight="1">
      <c r="A2" s="53">
        <v>2</v>
      </c>
      <c r="B2" s="54"/>
      <c r="C2" s="54"/>
      <c r="D2" s="55"/>
      <c r="E2" s="420"/>
      <c r="F2" s="430"/>
      <c r="G2" s="430"/>
      <c r="H2" s="431"/>
      <c r="I2" s="58"/>
      <c r="J2" s="391"/>
      <c r="K2" s="392"/>
      <c r="L2" s="59"/>
      <c r="M2" s="57"/>
      <c r="N2" s="57"/>
      <c r="O2" s="60"/>
      <c r="P2" s="60"/>
      <c r="Q2" s="56"/>
      <c r="R2" s="56"/>
    </row>
    <row r="3" spans="1:20" ht="14.1" customHeight="1">
      <c r="A3" s="53">
        <v>3</v>
      </c>
      <c r="B3" s="28" t="str">
        <f>'2-Kosten per locatie'!A3</f>
        <v>Naam opdrachtgever</v>
      </c>
      <c r="C3" s="51" t="str">
        <f>'2-Kosten per locatie'!B3</f>
        <v>Libreon</v>
      </c>
      <c r="E3" s="421"/>
      <c r="H3" s="431"/>
      <c r="I3" s="58"/>
      <c r="J3" s="391"/>
      <c r="K3" s="392"/>
      <c r="L3" s="59"/>
      <c r="M3" s="57"/>
      <c r="N3" s="57"/>
      <c r="O3" s="60"/>
      <c r="P3" s="60"/>
      <c r="Q3" s="56"/>
      <c r="R3" s="56"/>
    </row>
    <row r="4" spans="1:20" ht="14.1" customHeight="1">
      <c r="A4" s="53">
        <v>4</v>
      </c>
      <c r="B4" s="28" t="str">
        <f>'2-Kosten per locatie'!A4</f>
        <v>Calculatie onderdeel</v>
      </c>
      <c r="C4" s="51" t="str">
        <f ca="1">MID(CELL("bestandsnaam",$D$9),SEARCH("]",CELL("bestandsnaam",$D$9),1)+1,256)</f>
        <v>4-Basis ruimtestaat</v>
      </c>
      <c r="E4" s="422"/>
      <c r="H4" s="431"/>
      <c r="I4" s="58"/>
      <c r="J4" s="391"/>
      <c r="K4" s="392"/>
      <c r="L4" s="59"/>
      <c r="M4" s="57"/>
      <c r="N4" s="57"/>
      <c r="O4" s="60"/>
      <c r="P4" s="60"/>
      <c r="Q4" s="56"/>
      <c r="R4" s="56"/>
    </row>
    <row r="5" spans="1:20" ht="14.1" customHeight="1">
      <c r="A5" s="53">
        <v>5</v>
      </c>
      <c r="B5" s="28" t="str">
        <f>'2-Kosten per locatie'!A5</f>
        <v>Gebouw/plaats</v>
      </c>
      <c r="C5" s="51" t="str">
        <f>'2-Kosten per locatie'!B5</f>
        <v>Divers in en om Breda</v>
      </c>
      <c r="E5" s="421"/>
      <c r="H5" s="431"/>
      <c r="I5" s="58"/>
      <c r="J5" s="391"/>
      <c r="K5" s="392"/>
      <c r="L5" s="59"/>
      <c r="M5" s="57"/>
      <c r="N5" s="57"/>
      <c r="O5" s="60"/>
      <c r="P5" s="60"/>
      <c r="Q5" s="56"/>
      <c r="R5" s="56"/>
    </row>
    <row r="6" spans="1:20" ht="14.1" customHeight="1">
      <c r="A6" s="53">
        <v>6</v>
      </c>
      <c r="B6" s="28" t="str">
        <f>'2-Kosten per locatie'!A6</f>
        <v>Referentie nummer</v>
      </c>
      <c r="C6" s="51" t="str">
        <f>'2-Kosten per locatie'!B6</f>
        <v>Libreon-EA-MvdK.MB-2023</v>
      </c>
      <c r="E6" s="421"/>
      <c r="H6" s="431"/>
      <c r="I6" s="58"/>
      <c r="J6" s="391"/>
      <c r="K6" s="392"/>
      <c r="L6" s="59"/>
      <c r="M6" s="57"/>
      <c r="N6" s="57"/>
      <c r="O6" s="60"/>
      <c r="P6" s="450" t="s">
        <v>97</v>
      </c>
      <c r="Q6" s="56"/>
      <c r="R6" s="56"/>
    </row>
    <row r="7" spans="1:20" ht="12.75" customHeight="1">
      <c r="A7" s="53">
        <v>7</v>
      </c>
      <c r="B7" s="28" t="str">
        <f>'2-Kosten per locatie'!A7</f>
        <v>Naam dienstverlener</v>
      </c>
      <c r="C7" s="51">
        <f>'2-Kosten per locatie'!B7</f>
        <v>0</v>
      </c>
      <c r="E7" s="421"/>
      <c r="H7" s="431"/>
      <c r="I7" s="392"/>
      <c r="J7" s="391"/>
      <c r="L7" s="59"/>
      <c r="M7" s="57"/>
      <c r="N7" s="57"/>
      <c r="O7" s="60"/>
      <c r="P7" s="451"/>
      <c r="Q7" s="56"/>
      <c r="R7" s="56"/>
    </row>
    <row r="8" spans="1:20" ht="14.1" customHeight="1">
      <c r="A8" s="53">
        <v>8</v>
      </c>
      <c r="B8" s="56"/>
      <c r="C8" s="56"/>
      <c r="D8" s="55"/>
      <c r="E8" s="420"/>
      <c r="F8" s="430"/>
      <c r="G8" s="430"/>
      <c r="H8" s="431"/>
      <c r="I8" s="58"/>
      <c r="J8" s="391"/>
      <c r="K8" s="392"/>
      <c r="L8" s="59"/>
      <c r="M8" s="57"/>
      <c r="N8" s="57"/>
      <c r="O8" s="57"/>
      <c r="P8" s="61">
        <f>'3-Productie normen'!K8</f>
        <v>0</v>
      </c>
      <c r="Q8" s="56"/>
      <c r="R8" s="56"/>
    </row>
    <row r="9" spans="1:20" ht="44.1" customHeight="1">
      <c r="A9" s="53">
        <v>9</v>
      </c>
      <c r="B9" s="62" t="s">
        <v>75</v>
      </c>
      <c r="C9" s="62" t="s">
        <v>93</v>
      </c>
      <c r="D9" s="377" t="s">
        <v>76</v>
      </c>
      <c r="E9" s="418" t="s">
        <v>81</v>
      </c>
      <c r="F9" s="62" t="s">
        <v>82</v>
      </c>
      <c r="G9" s="63" t="s">
        <v>83</v>
      </c>
      <c r="H9" s="64" t="s">
        <v>84</v>
      </c>
      <c r="I9" s="417" t="s">
        <v>85</v>
      </c>
      <c r="J9" s="66" t="s">
        <v>172</v>
      </c>
      <c r="K9" s="65" t="s">
        <v>134</v>
      </c>
      <c r="L9" s="65" t="s">
        <v>133</v>
      </c>
      <c r="M9" s="66" t="s">
        <v>86</v>
      </c>
      <c r="N9" s="66" t="s">
        <v>136</v>
      </c>
      <c r="O9" s="66" t="s">
        <v>98</v>
      </c>
      <c r="P9" s="66" t="s">
        <v>191</v>
      </c>
      <c r="Q9" s="244" t="s">
        <v>87</v>
      </c>
      <c r="R9" s="273" t="s">
        <v>144</v>
      </c>
      <c r="S9" s="52"/>
      <c r="T9" s="244" t="s">
        <v>88</v>
      </c>
    </row>
    <row r="10" spans="1:20" s="68" customFormat="1" ht="14.1" customHeight="1">
      <c r="A10" s="53">
        <f>A9+1</f>
        <v>10</v>
      </c>
      <c r="B10" s="378" t="s">
        <v>407</v>
      </c>
      <c r="C10" s="378" t="s">
        <v>406</v>
      </c>
      <c r="D10" s="379" t="s">
        <v>89</v>
      </c>
      <c r="E10" s="423" t="s">
        <v>205</v>
      </c>
      <c r="F10" s="432" t="s">
        <v>90</v>
      </c>
      <c r="G10" s="432" t="s">
        <v>90</v>
      </c>
      <c r="H10" s="433" t="s">
        <v>371</v>
      </c>
      <c r="I10" s="385">
        <v>16.2</v>
      </c>
      <c r="J10" s="380">
        <f t="shared" ref="J10:J73" si="0">SUM(K10:L10)</f>
        <v>200</v>
      </c>
      <c r="K10" s="324">
        <v>200</v>
      </c>
      <c r="L10" s="324"/>
      <c r="M10" s="325" t="e">
        <f t="shared" ref="M10:M73" si="1">IF(K10="nio",0,IF(K10&gt;0,K10*I10/O10,0))</f>
        <v>#DIV/0!</v>
      </c>
      <c r="N10" s="325">
        <f t="shared" ref="N10:N73" si="2">IF(L10&gt;0,L10*I10/P10,0)</f>
        <v>0</v>
      </c>
      <c r="O10" s="381" t="e">
        <f>IF(K10="nio",0,IF(K10&gt;0,VLOOKUP(G10,'3-Productie normen'!A:K,VLOOKUP(K10,'3-Productie normen'!$B$34:$C$39,2,FALSE),FALSE)))/VLOOKUP(B10,'2-Kosten per locatie'!$A$14:$C$27,3,FALSE)</f>
        <v>#DIV/0!</v>
      </c>
      <c r="P10" s="381">
        <f t="shared" ref="P10:P73" si="3">IF(L10&gt;0,O10*$P$8,0)</f>
        <v>0</v>
      </c>
      <c r="Q10" s="382" t="str">
        <f>VLOOKUP(G10,'3-Productie normen'!$A$10:$M$27,13,FALSE)</f>
        <v>V</v>
      </c>
      <c r="R10" s="382"/>
      <c r="S10" s="3"/>
      <c r="T10" s="43">
        <f>J10*I10</f>
        <v>3240</v>
      </c>
    </row>
    <row r="11" spans="1:20" ht="14.1" customHeight="1">
      <c r="A11" s="53">
        <f t="shared" ref="A11:A74" si="4">A10+1</f>
        <v>11</v>
      </c>
      <c r="B11" s="378" t="s">
        <v>407</v>
      </c>
      <c r="C11" s="378" t="s">
        <v>406</v>
      </c>
      <c r="D11" s="379" t="s">
        <v>89</v>
      </c>
      <c r="E11" s="423" t="s">
        <v>206</v>
      </c>
      <c r="F11" s="432" t="s">
        <v>197</v>
      </c>
      <c r="G11" s="432" t="s">
        <v>423</v>
      </c>
      <c r="H11" s="433" t="s">
        <v>371</v>
      </c>
      <c r="I11" s="385">
        <v>93.9</v>
      </c>
      <c r="J11" s="380">
        <f t="shared" si="0"/>
        <v>200</v>
      </c>
      <c r="K11" s="324">
        <v>200</v>
      </c>
      <c r="L11" s="324"/>
      <c r="M11" s="325" t="e">
        <f t="shared" si="1"/>
        <v>#DIV/0!</v>
      </c>
      <c r="N11" s="325">
        <f t="shared" si="2"/>
        <v>0</v>
      </c>
      <c r="O11" s="381" t="e">
        <f>IF(K11="nio",0,IF(K11&gt;0,VLOOKUP(G11,'3-Productie normen'!A:K,VLOOKUP(K11,'3-Productie normen'!$B$34:$C$39,2,FALSE),FALSE)))/VLOOKUP(B11,'2-Kosten per locatie'!$A$14:$C$27,3,FALSE)</f>
        <v>#DIV/0!</v>
      </c>
      <c r="P11" s="381">
        <f t="shared" si="3"/>
        <v>0</v>
      </c>
      <c r="Q11" s="382" t="str">
        <f>VLOOKUP(G11,'3-Productie normen'!$A$10:$M$27,13,FALSE)</f>
        <v>V</v>
      </c>
      <c r="R11" s="382"/>
      <c r="T11" s="43">
        <f t="shared" ref="T11:T73" si="5">J11*I11</f>
        <v>18780</v>
      </c>
    </row>
    <row r="12" spans="1:20" ht="14.1" customHeight="1">
      <c r="A12" s="53">
        <f t="shared" si="4"/>
        <v>12</v>
      </c>
      <c r="B12" s="378" t="s">
        <v>407</v>
      </c>
      <c r="C12" s="378" t="s">
        <v>406</v>
      </c>
      <c r="D12" s="379" t="s">
        <v>89</v>
      </c>
      <c r="E12" s="423" t="s">
        <v>206</v>
      </c>
      <c r="F12" s="432" t="s">
        <v>197</v>
      </c>
      <c r="G12" s="432" t="s">
        <v>423</v>
      </c>
      <c r="H12" s="433" t="s">
        <v>373</v>
      </c>
      <c r="I12" s="385">
        <v>28.1</v>
      </c>
      <c r="J12" s="380">
        <f t="shared" si="0"/>
        <v>200</v>
      </c>
      <c r="K12" s="324">
        <v>200</v>
      </c>
      <c r="L12" s="324"/>
      <c r="M12" s="325" t="e">
        <f t="shared" si="1"/>
        <v>#DIV/0!</v>
      </c>
      <c r="N12" s="325">
        <f t="shared" si="2"/>
        <v>0</v>
      </c>
      <c r="O12" s="381" t="e">
        <f>IF(K12="nio",0,IF(K12&gt;0,VLOOKUP(G12,'3-Productie normen'!A:K,VLOOKUP(K12,'3-Productie normen'!$B$34:$C$39,2,FALSE),FALSE)))/VLOOKUP(B12,'2-Kosten per locatie'!$A$14:$C$27,3,FALSE)</f>
        <v>#DIV/0!</v>
      </c>
      <c r="P12" s="381">
        <f t="shared" si="3"/>
        <v>0</v>
      </c>
      <c r="Q12" s="382" t="str">
        <f>VLOOKUP(G12,'3-Productie normen'!$A$10:$M$27,13,FALSE)</f>
        <v>V</v>
      </c>
      <c r="R12" s="382"/>
      <c r="T12" s="43">
        <f t="shared" si="5"/>
        <v>5620</v>
      </c>
    </row>
    <row r="13" spans="1:20" ht="14.1" customHeight="1">
      <c r="A13" s="53">
        <f t="shared" si="4"/>
        <v>13</v>
      </c>
      <c r="B13" s="378" t="s">
        <v>407</v>
      </c>
      <c r="C13" s="378" t="s">
        <v>406</v>
      </c>
      <c r="D13" s="379" t="s">
        <v>89</v>
      </c>
      <c r="E13" s="423" t="s">
        <v>207</v>
      </c>
      <c r="F13" s="433" t="s">
        <v>374</v>
      </c>
      <c r="G13" s="433" t="s">
        <v>1045</v>
      </c>
      <c r="H13" s="433" t="s">
        <v>375</v>
      </c>
      <c r="I13" s="385">
        <v>38.700000000000003</v>
      </c>
      <c r="J13" s="380">
        <f t="shared" si="0"/>
        <v>80</v>
      </c>
      <c r="K13" s="324">
        <v>80</v>
      </c>
      <c r="L13" s="324"/>
      <c r="M13" s="325" t="e">
        <f t="shared" si="1"/>
        <v>#DIV/0!</v>
      </c>
      <c r="N13" s="325">
        <f t="shared" si="2"/>
        <v>0</v>
      </c>
      <c r="O13" s="381" t="e">
        <f>IF(K13="nio",0,IF(K13&gt;0,VLOOKUP(G13,'3-Productie normen'!A:K,VLOOKUP(K13,'3-Productie normen'!$B$34:$C$39,2,FALSE),FALSE)))/VLOOKUP(B13,'2-Kosten per locatie'!$A$14:$C$27,3,FALSE)</f>
        <v>#DIV/0!</v>
      </c>
      <c r="P13" s="381">
        <f t="shared" si="3"/>
        <v>0</v>
      </c>
      <c r="Q13" s="382" t="str">
        <f>VLOOKUP(G13,'3-Productie normen'!$A$10:$M$27,13,FALSE)</f>
        <v>V</v>
      </c>
      <c r="R13" s="382"/>
      <c r="T13" s="43">
        <f t="shared" si="5"/>
        <v>3096</v>
      </c>
    </row>
    <row r="14" spans="1:20" ht="14.1" customHeight="1">
      <c r="A14" s="53">
        <f t="shared" si="4"/>
        <v>14</v>
      </c>
      <c r="B14" s="378" t="s">
        <v>407</v>
      </c>
      <c r="C14" s="378" t="s">
        <v>406</v>
      </c>
      <c r="D14" s="379" t="s">
        <v>89</v>
      </c>
      <c r="E14" s="423" t="s">
        <v>208</v>
      </c>
      <c r="F14" s="433" t="s">
        <v>376</v>
      </c>
      <c r="G14" s="434" t="s">
        <v>1047</v>
      </c>
      <c r="H14" s="433" t="s">
        <v>375</v>
      </c>
      <c r="I14" s="385">
        <v>79.099999999999994</v>
      </c>
      <c r="J14" s="380">
        <f t="shared" si="0"/>
        <v>80</v>
      </c>
      <c r="K14" s="324">
        <v>80</v>
      </c>
      <c r="L14" s="324"/>
      <c r="M14" s="325" t="e">
        <f t="shared" si="1"/>
        <v>#DIV/0!</v>
      </c>
      <c r="N14" s="325">
        <f t="shared" si="2"/>
        <v>0</v>
      </c>
      <c r="O14" s="381" t="e">
        <f>IF(K14="nio",0,IF(K14&gt;0,VLOOKUP(G14,'3-Productie normen'!A:K,VLOOKUP(K14,'3-Productie normen'!$B$34:$C$39,2,FALSE),FALSE)))/VLOOKUP(B14,'2-Kosten per locatie'!$A$14:$C$27,3,FALSE)</f>
        <v>#DIV/0!</v>
      </c>
      <c r="P14" s="381">
        <f t="shared" si="3"/>
        <v>0</v>
      </c>
      <c r="Q14" s="382" t="str">
        <f>VLOOKUP(G14,'3-Productie normen'!$A$10:$M$27,13,FALSE)</f>
        <v>L</v>
      </c>
      <c r="R14" s="382"/>
      <c r="T14" s="43">
        <f t="shared" si="5"/>
        <v>6328</v>
      </c>
    </row>
    <row r="15" spans="1:20" ht="14.1" customHeight="1">
      <c r="A15" s="53">
        <f t="shared" si="4"/>
        <v>15</v>
      </c>
      <c r="B15" s="378" t="s">
        <v>407</v>
      </c>
      <c r="C15" s="378" t="s">
        <v>406</v>
      </c>
      <c r="D15" s="379" t="s">
        <v>89</v>
      </c>
      <c r="E15" s="423" t="s">
        <v>209</v>
      </c>
      <c r="F15" s="432" t="s">
        <v>374</v>
      </c>
      <c r="G15" s="433" t="s">
        <v>1045</v>
      </c>
      <c r="H15" s="433" t="s">
        <v>375</v>
      </c>
      <c r="I15" s="385">
        <v>35</v>
      </c>
      <c r="J15" s="380">
        <f t="shared" si="0"/>
        <v>80</v>
      </c>
      <c r="K15" s="324">
        <v>80</v>
      </c>
      <c r="L15" s="324"/>
      <c r="M15" s="325" t="e">
        <f t="shared" si="1"/>
        <v>#DIV/0!</v>
      </c>
      <c r="N15" s="325">
        <f t="shared" si="2"/>
        <v>0</v>
      </c>
      <c r="O15" s="381" t="e">
        <f>IF(K15="nio",0,IF(K15&gt;0,VLOOKUP(G15,'3-Productie normen'!A:K,VLOOKUP(K15,'3-Productie normen'!$B$34:$C$39,2,FALSE),FALSE)))/VLOOKUP(B15,'2-Kosten per locatie'!$A$14:$C$27,3,FALSE)</f>
        <v>#DIV/0!</v>
      </c>
      <c r="P15" s="381">
        <f t="shared" si="3"/>
        <v>0</v>
      </c>
      <c r="Q15" s="382" t="str">
        <f>VLOOKUP(G15,'3-Productie normen'!$A$10:$M$27,13,FALSE)</f>
        <v>V</v>
      </c>
      <c r="R15" s="382"/>
      <c r="T15" s="43">
        <f t="shared" si="5"/>
        <v>2800</v>
      </c>
    </row>
    <row r="16" spans="1:20" ht="14.1" customHeight="1">
      <c r="A16" s="53">
        <f t="shared" si="4"/>
        <v>16</v>
      </c>
      <c r="B16" s="378" t="s">
        <v>407</v>
      </c>
      <c r="C16" s="378" t="s">
        <v>406</v>
      </c>
      <c r="D16" s="379" t="s">
        <v>89</v>
      </c>
      <c r="E16" s="423" t="s">
        <v>210</v>
      </c>
      <c r="F16" s="432" t="s">
        <v>377</v>
      </c>
      <c r="G16" s="432" t="s">
        <v>199</v>
      </c>
      <c r="H16" s="433" t="s">
        <v>371</v>
      </c>
      <c r="I16" s="385">
        <v>34.4</v>
      </c>
      <c r="J16" s="380">
        <f t="shared" si="0"/>
        <v>200</v>
      </c>
      <c r="K16" s="324">
        <v>200</v>
      </c>
      <c r="L16" s="324"/>
      <c r="M16" s="325" t="e">
        <f t="shared" si="1"/>
        <v>#DIV/0!</v>
      </c>
      <c r="N16" s="325">
        <f t="shared" si="2"/>
        <v>0</v>
      </c>
      <c r="O16" s="381" t="e">
        <f>IF(K16="nio",0,IF(K16&gt;0,VLOOKUP(G16,'3-Productie normen'!A:K,VLOOKUP(K16,'3-Productie normen'!$B$34:$C$39,2,FALSE),FALSE)))/VLOOKUP(B16,'2-Kosten per locatie'!$A$14:$C$27,3,FALSE)</f>
        <v>#DIV/0!</v>
      </c>
      <c r="P16" s="381">
        <f t="shared" si="3"/>
        <v>0</v>
      </c>
      <c r="Q16" s="382" t="str">
        <f>VLOOKUP(G16,'3-Productie normen'!$A$10:$M$27,13,FALSE)</f>
        <v>V</v>
      </c>
      <c r="R16" s="382"/>
      <c r="T16" s="43">
        <f t="shared" si="5"/>
        <v>6880</v>
      </c>
    </row>
    <row r="17" spans="1:20" ht="14.1" customHeight="1">
      <c r="A17" s="53">
        <f t="shared" si="4"/>
        <v>17</v>
      </c>
      <c r="B17" s="378" t="s">
        <v>407</v>
      </c>
      <c r="C17" s="378" t="s">
        <v>406</v>
      </c>
      <c r="D17" s="379" t="s">
        <v>89</v>
      </c>
      <c r="E17" s="423" t="s">
        <v>211</v>
      </c>
      <c r="F17" s="432" t="s">
        <v>376</v>
      </c>
      <c r="G17" s="434" t="s">
        <v>1047</v>
      </c>
      <c r="H17" s="433" t="s">
        <v>375</v>
      </c>
      <c r="I17" s="385">
        <v>71.400000000000006</v>
      </c>
      <c r="J17" s="380">
        <f t="shared" si="0"/>
        <v>80</v>
      </c>
      <c r="K17" s="324">
        <v>80</v>
      </c>
      <c r="L17" s="324"/>
      <c r="M17" s="325" t="e">
        <f t="shared" si="1"/>
        <v>#DIV/0!</v>
      </c>
      <c r="N17" s="325">
        <f t="shared" si="2"/>
        <v>0</v>
      </c>
      <c r="O17" s="381" t="e">
        <f>IF(K17="nio",0,IF(K17&gt;0,VLOOKUP(G17,'3-Productie normen'!A:K,VLOOKUP(K17,'3-Productie normen'!$B$34:$C$39,2,FALSE),FALSE)))/VLOOKUP(B17,'2-Kosten per locatie'!$A$14:$C$27,3,FALSE)</f>
        <v>#DIV/0!</v>
      </c>
      <c r="P17" s="381">
        <f t="shared" si="3"/>
        <v>0</v>
      </c>
      <c r="Q17" s="382" t="str">
        <f>VLOOKUP(G17,'3-Productie normen'!$A$10:$M$27,13,FALSE)</f>
        <v>L</v>
      </c>
      <c r="R17" s="382"/>
      <c r="T17" s="43">
        <f t="shared" si="5"/>
        <v>5712</v>
      </c>
    </row>
    <row r="18" spans="1:20" ht="14.1" customHeight="1">
      <c r="A18" s="53">
        <f t="shared" si="4"/>
        <v>18</v>
      </c>
      <c r="B18" s="378" t="s">
        <v>407</v>
      </c>
      <c r="C18" s="378" t="s">
        <v>406</v>
      </c>
      <c r="D18" s="379" t="s">
        <v>89</v>
      </c>
      <c r="E18" s="423" t="s">
        <v>212</v>
      </c>
      <c r="F18" s="433" t="s">
        <v>379</v>
      </c>
      <c r="G18" s="433" t="s">
        <v>17</v>
      </c>
      <c r="H18" s="433" t="s">
        <v>371</v>
      </c>
      <c r="I18" s="385">
        <v>17.2</v>
      </c>
      <c r="J18" s="380">
        <f t="shared" si="0"/>
        <v>200</v>
      </c>
      <c r="K18" s="324">
        <v>200</v>
      </c>
      <c r="L18" s="324"/>
      <c r="M18" s="325" t="e">
        <f t="shared" si="1"/>
        <v>#DIV/0!</v>
      </c>
      <c r="N18" s="325">
        <f t="shared" si="2"/>
        <v>0</v>
      </c>
      <c r="O18" s="381" t="e">
        <f>IF(K18="nio",0,IF(K18&gt;0,VLOOKUP(G18,'3-Productie normen'!A:K,VLOOKUP(K18,'3-Productie normen'!$B$34:$C$39,2,FALSE),FALSE)))/VLOOKUP(B18,'2-Kosten per locatie'!$A$14:$C$27,3,FALSE)</f>
        <v>#DIV/0!</v>
      </c>
      <c r="P18" s="381">
        <f t="shared" si="3"/>
        <v>0</v>
      </c>
      <c r="Q18" s="382" t="str">
        <f>VLOOKUP(G18,'3-Productie normen'!$A$10:$M$27,13,FALSE)</f>
        <v>S</v>
      </c>
      <c r="R18" s="382"/>
      <c r="T18" s="43">
        <f t="shared" si="5"/>
        <v>3440</v>
      </c>
    </row>
    <row r="19" spans="1:20" ht="14.1" customHeight="1">
      <c r="A19" s="53">
        <f t="shared" si="4"/>
        <v>19</v>
      </c>
      <c r="B19" s="378" t="s">
        <v>407</v>
      </c>
      <c r="C19" s="378" t="s">
        <v>406</v>
      </c>
      <c r="D19" s="379" t="s">
        <v>89</v>
      </c>
      <c r="E19" s="423" t="s">
        <v>213</v>
      </c>
      <c r="F19" s="433" t="s">
        <v>381</v>
      </c>
      <c r="G19" s="432" t="s">
        <v>199</v>
      </c>
      <c r="H19" s="433" t="s">
        <v>371</v>
      </c>
      <c r="I19" s="385">
        <v>12.4</v>
      </c>
      <c r="J19" s="380">
        <f t="shared" si="0"/>
        <v>200</v>
      </c>
      <c r="K19" s="324">
        <v>200</v>
      </c>
      <c r="L19" s="324"/>
      <c r="M19" s="325" t="e">
        <f t="shared" si="1"/>
        <v>#DIV/0!</v>
      </c>
      <c r="N19" s="325">
        <f t="shared" si="2"/>
        <v>0</v>
      </c>
      <c r="O19" s="381" t="e">
        <f>IF(K19="nio",0,IF(K19&gt;0,VLOOKUP(G19,'3-Productie normen'!A:K,VLOOKUP(K19,'3-Productie normen'!$B$34:$C$39,2,FALSE),FALSE)))/VLOOKUP(B19,'2-Kosten per locatie'!$A$14:$C$27,3,FALSE)</f>
        <v>#DIV/0!</v>
      </c>
      <c r="P19" s="381">
        <f t="shared" si="3"/>
        <v>0</v>
      </c>
      <c r="Q19" s="382" t="str">
        <f>VLOOKUP(G19,'3-Productie normen'!$A$10:$M$27,13,FALSE)</f>
        <v>V</v>
      </c>
      <c r="R19" s="382"/>
      <c r="T19" s="43">
        <f t="shared" si="5"/>
        <v>2480</v>
      </c>
    </row>
    <row r="20" spans="1:20" ht="14.1" customHeight="1">
      <c r="A20" s="53">
        <f t="shared" si="4"/>
        <v>20</v>
      </c>
      <c r="B20" s="378" t="s">
        <v>407</v>
      </c>
      <c r="C20" s="378" t="s">
        <v>406</v>
      </c>
      <c r="D20" s="379" t="s">
        <v>89</v>
      </c>
      <c r="E20" s="423" t="s">
        <v>214</v>
      </c>
      <c r="F20" s="432" t="s">
        <v>382</v>
      </c>
      <c r="G20" s="432" t="s">
        <v>1048</v>
      </c>
      <c r="H20" s="433" t="s">
        <v>371</v>
      </c>
      <c r="I20" s="385">
        <v>5</v>
      </c>
      <c r="J20" s="380">
        <f t="shared" si="0"/>
        <v>109</v>
      </c>
      <c r="K20" s="324">
        <v>109</v>
      </c>
      <c r="L20" s="324"/>
      <c r="M20" s="325" t="e">
        <f t="shared" si="1"/>
        <v>#DIV/0!</v>
      </c>
      <c r="N20" s="325">
        <f t="shared" si="2"/>
        <v>0</v>
      </c>
      <c r="O20" s="381" t="e">
        <f>IF(K20="nio",0,IF(K20&gt;0,VLOOKUP(G20,'3-Productie normen'!A:K,VLOOKUP(K20,'3-Productie normen'!$B$34:$C$39,2,FALSE),FALSE)))/VLOOKUP(B20,'2-Kosten per locatie'!$A$14:$C$27,3,FALSE)</f>
        <v>#DIV/0!</v>
      </c>
      <c r="P20" s="381">
        <f t="shared" si="3"/>
        <v>0</v>
      </c>
      <c r="Q20" s="382" t="str">
        <f>VLOOKUP(G20,'3-Productie normen'!$A$10:$M$27,13,FALSE)</f>
        <v>S</v>
      </c>
      <c r="R20" s="382"/>
      <c r="T20" s="43">
        <f t="shared" si="5"/>
        <v>545</v>
      </c>
    </row>
    <row r="21" spans="1:20" ht="14.1" customHeight="1">
      <c r="A21" s="53">
        <f t="shared" si="4"/>
        <v>21</v>
      </c>
      <c r="B21" s="378" t="s">
        <v>407</v>
      </c>
      <c r="C21" s="378" t="s">
        <v>406</v>
      </c>
      <c r="D21" s="379" t="s">
        <v>89</v>
      </c>
      <c r="E21" s="423" t="s">
        <v>215</v>
      </c>
      <c r="F21" s="432" t="s">
        <v>377</v>
      </c>
      <c r="G21" s="432" t="s">
        <v>199</v>
      </c>
      <c r="H21" s="433" t="s">
        <v>371</v>
      </c>
      <c r="I21" s="385">
        <v>60.4</v>
      </c>
      <c r="J21" s="380">
        <f t="shared" si="0"/>
        <v>200</v>
      </c>
      <c r="K21" s="324">
        <v>200</v>
      </c>
      <c r="L21" s="324"/>
      <c r="M21" s="325" t="e">
        <f t="shared" si="1"/>
        <v>#DIV/0!</v>
      </c>
      <c r="N21" s="325">
        <f t="shared" si="2"/>
        <v>0</v>
      </c>
      <c r="O21" s="381" t="e">
        <f>IF(K21="nio",0,IF(K21&gt;0,VLOOKUP(G21,'3-Productie normen'!A:K,VLOOKUP(K21,'3-Productie normen'!$B$34:$C$39,2,FALSE),FALSE)))/VLOOKUP(B21,'2-Kosten per locatie'!$A$14:$C$27,3,FALSE)</f>
        <v>#DIV/0!</v>
      </c>
      <c r="P21" s="381">
        <f t="shared" si="3"/>
        <v>0</v>
      </c>
      <c r="Q21" s="382" t="str">
        <f>VLOOKUP(G21,'3-Productie normen'!$A$10:$M$27,13,FALSE)</f>
        <v>V</v>
      </c>
      <c r="R21" s="382"/>
      <c r="T21" s="43">
        <f t="shared" si="5"/>
        <v>12080</v>
      </c>
    </row>
    <row r="22" spans="1:20" ht="14.1" customHeight="1">
      <c r="A22" s="53">
        <f t="shared" si="4"/>
        <v>22</v>
      </c>
      <c r="B22" s="378" t="s">
        <v>407</v>
      </c>
      <c r="C22" s="378" t="s">
        <v>406</v>
      </c>
      <c r="D22" s="379" t="s">
        <v>89</v>
      </c>
      <c r="E22" s="423" t="s">
        <v>216</v>
      </c>
      <c r="F22" s="432" t="s">
        <v>376</v>
      </c>
      <c r="G22" s="434" t="s">
        <v>1047</v>
      </c>
      <c r="H22" s="433" t="s">
        <v>375</v>
      </c>
      <c r="I22" s="385">
        <v>65.5</v>
      </c>
      <c r="J22" s="380">
        <f t="shared" si="0"/>
        <v>80</v>
      </c>
      <c r="K22" s="324">
        <v>80</v>
      </c>
      <c r="L22" s="324"/>
      <c r="M22" s="325" t="e">
        <f t="shared" si="1"/>
        <v>#DIV/0!</v>
      </c>
      <c r="N22" s="325">
        <f t="shared" si="2"/>
        <v>0</v>
      </c>
      <c r="O22" s="381" t="e">
        <f>IF(K22="nio",0,IF(K22&gt;0,VLOOKUP(G22,'3-Productie normen'!A:K,VLOOKUP(K22,'3-Productie normen'!$B$34:$C$39,2,FALSE),FALSE)))/VLOOKUP(B22,'2-Kosten per locatie'!$A$14:$C$27,3,FALSE)</f>
        <v>#DIV/0!</v>
      </c>
      <c r="P22" s="381">
        <f t="shared" si="3"/>
        <v>0</v>
      </c>
      <c r="Q22" s="382" t="str">
        <f>VLOOKUP(G22,'3-Productie normen'!$A$10:$M$27,13,FALSE)</f>
        <v>L</v>
      </c>
      <c r="R22" s="382"/>
      <c r="T22" s="43">
        <f t="shared" si="5"/>
        <v>5240</v>
      </c>
    </row>
    <row r="23" spans="1:20" ht="14.1" customHeight="1">
      <c r="A23" s="53">
        <f t="shared" si="4"/>
        <v>23</v>
      </c>
      <c r="B23" s="378" t="s">
        <v>407</v>
      </c>
      <c r="C23" s="378" t="s">
        <v>406</v>
      </c>
      <c r="D23" s="379" t="s">
        <v>89</v>
      </c>
      <c r="E23" s="423" t="s">
        <v>217</v>
      </c>
      <c r="F23" s="433" t="s">
        <v>374</v>
      </c>
      <c r="G23" s="433" t="s">
        <v>1045</v>
      </c>
      <c r="H23" s="433" t="s">
        <v>375</v>
      </c>
      <c r="I23" s="385">
        <v>25.9</v>
      </c>
      <c r="J23" s="380">
        <f t="shared" si="0"/>
        <v>80</v>
      </c>
      <c r="K23" s="324">
        <v>80</v>
      </c>
      <c r="L23" s="324"/>
      <c r="M23" s="325" t="e">
        <f t="shared" si="1"/>
        <v>#DIV/0!</v>
      </c>
      <c r="N23" s="325">
        <f t="shared" si="2"/>
        <v>0</v>
      </c>
      <c r="O23" s="381" t="e">
        <f>IF(K23="nio",0,IF(K23&gt;0,VLOOKUP(G23,'3-Productie normen'!A:K,VLOOKUP(K23,'3-Productie normen'!$B$34:$C$39,2,FALSE),FALSE)))/VLOOKUP(B23,'2-Kosten per locatie'!$A$14:$C$27,3,FALSE)</f>
        <v>#DIV/0!</v>
      </c>
      <c r="P23" s="381">
        <f t="shared" si="3"/>
        <v>0</v>
      </c>
      <c r="Q23" s="382" t="str">
        <f>VLOOKUP(G23,'3-Productie normen'!$A$10:$M$27,13,FALSE)</f>
        <v>V</v>
      </c>
      <c r="R23" s="382"/>
      <c r="T23" s="43">
        <f t="shared" si="5"/>
        <v>2072</v>
      </c>
    </row>
    <row r="24" spans="1:20" ht="14.1" customHeight="1">
      <c r="A24" s="53">
        <f t="shared" si="4"/>
        <v>24</v>
      </c>
      <c r="B24" s="378" t="s">
        <v>407</v>
      </c>
      <c r="C24" s="378" t="s">
        <v>406</v>
      </c>
      <c r="D24" s="379" t="s">
        <v>89</v>
      </c>
      <c r="E24" s="423" t="s">
        <v>218</v>
      </c>
      <c r="F24" s="433" t="s">
        <v>376</v>
      </c>
      <c r="G24" s="434" t="s">
        <v>1047</v>
      </c>
      <c r="H24" s="433" t="s">
        <v>375</v>
      </c>
      <c r="I24" s="385">
        <v>50.6</v>
      </c>
      <c r="J24" s="380">
        <f t="shared" si="0"/>
        <v>80</v>
      </c>
      <c r="K24" s="324">
        <v>80</v>
      </c>
      <c r="L24" s="324"/>
      <c r="M24" s="325" t="e">
        <f t="shared" si="1"/>
        <v>#DIV/0!</v>
      </c>
      <c r="N24" s="325">
        <f t="shared" si="2"/>
        <v>0</v>
      </c>
      <c r="O24" s="381" t="e">
        <f>IF(K24="nio",0,IF(K24&gt;0,VLOOKUP(G24,'3-Productie normen'!A:K,VLOOKUP(K24,'3-Productie normen'!$B$34:$C$39,2,FALSE),FALSE)))/VLOOKUP(B24,'2-Kosten per locatie'!$A$14:$C$27,3,FALSE)</f>
        <v>#DIV/0!</v>
      </c>
      <c r="P24" s="381">
        <f t="shared" si="3"/>
        <v>0</v>
      </c>
      <c r="Q24" s="382" t="str">
        <f>VLOOKUP(G24,'3-Productie normen'!$A$10:$M$27,13,FALSE)</f>
        <v>L</v>
      </c>
      <c r="R24" s="382"/>
      <c r="T24" s="43">
        <f t="shared" si="5"/>
        <v>4048</v>
      </c>
    </row>
    <row r="25" spans="1:20" ht="14.1" customHeight="1">
      <c r="A25" s="53">
        <f t="shared" si="4"/>
        <v>25</v>
      </c>
      <c r="B25" s="378" t="s">
        <v>407</v>
      </c>
      <c r="C25" s="378" t="s">
        <v>406</v>
      </c>
      <c r="D25" s="379" t="s">
        <v>89</v>
      </c>
      <c r="E25" s="423" t="s">
        <v>219</v>
      </c>
      <c r="F25" s="432" t="s">
        <v>376</v>
      </c>
      <c r="G25" s="434" t="s">
        <v>1047</v>
      </c>
      <c r="H25" s="433" t="s">
        <v>375</v>
      </c>
      <c r="I25" s="385">
        <v>62.4</v>
      </c>
      <c r="J25" s="380">
        <f t="shared" si="0"/>
        <v>80</v>
      </c>
      <c r="K25" s="324">
        <v>80</v>
      </c>
      <c r="L25" s="324"/>
      <c r="M25" s="325" t="e">
        <f t="shared" si="1"/>
        <v>#DIV/0!</v>
      </c>
      <c r="N25" s="325">
        <f t="shared" si="2"/>
        <v>0</v>
      </c>
      <c r="O25" s="381" t="e">
        <f>IF(K25="nio",0,IF(K25&gt;0,VLOOKUP(G25,'3-Productie normen'!A:K,VLOOKUP(K25,'3-Productie normen'!$B$34:$C$39,2,FALSE),FALSE)))/VLOOKUP(B25,'2-Kosten per locatie'!$A$14:$C$27,3,FALSE)</f>
        <v>#DIV/0!</v>
      </c>
      <c r="P25" s="381">
        <f t="shared" si="3"/>
        <v>0</v>
      </c>
      <c r="Q25" s="382" t="str">
        <f>VLOOKUP(G25,'3-Productie normen'!$A$10:$M$27,13,FALSE)</f>
        <v>L</v>
      </c>
      <c r="R25" s="382"/>
      <c r="T25" s="43">
        <f t="shared" si="5"/>
        <v>4992</v>
      </c>
    </row>
    <row r="26" spans="1:20" ht="14.1" customHeight="1">
      <c r="A26" s="53">
        <f t="shared" si="4"/>
        <v>26</v>
      </c>
      <c r="B26" s="378" t="s">
        <v>407</v>
      </c>
      <c r="C26" s="378" t="s">
        <v>406</v>
      </c>
      <c r="D26" s="379" t="s">
        <v>89</v>
      </c>
      <c r="E26" s="423" t="s">
        <v>220</v>
      </c>
      <c r="F26" s="432" t="s">
        <v>198</v>
      </c>
      <c r="G26" s="432" t="s">
        <v>198</v>
      </c>
      <c r="H26" s="433" t="s">
        <v>375</v>
      </c>
      <c r="I26" s="385">
        <v>3.35</v>
      </c>
      <c r="J26" s="380">
        <f t="shared" si="0"/>
        <v>200</v>
      </c>
      <c r="K26" s="324">
        <v>200</v>
      </c>
      <c r="L26" s="324"/>
      <c r="M26" s="325" t="e">
        <f t="shared" si="1"/>
        <v>#DIV/0!</v>
      </c>
      <c r="N26" s="325">
        <f t="shared" si="2"/>
        <v>0</v>
      </c>
      <c r="O26" s="381" t="e">
        <f>IF(K26="nio",0,IF(K26&gt;0,VLOOKUP(G26,'3-Productie normen'!A:K,VLOOKUP(K26,'3-Productie normen'!$B$34:$C$39,2,FALSE),FALSE)))/VLOOKUP(B26,'2-Kosten per locatie'!$A$14:$C$27,3,FALSE)</f>
        <v>#DIV/0!</v>
      </c>
      <c r="P26" s="381">
        <f t="shared" si="3"/>
        <v>0</v>
      </c>
      <c r="Q26" s="382" t="str">
        <f>VLOOKUP(G26,'3-Productie normen'!$A$10:$M$27,13,FALSE)</f>
        <v>V</v>
      </c>
      <c r="R26" s="382"/>
      <c r="T26" s="43">
        <f t="shared" si="5"/>
        <v>670</v>
      </c>
    </row>
    <row r="27" spans="1:20" ht="14.1" customHeight="1">
      <c r="A27" s="53">
        <f t="shared" si="4"/>
        <v>27</v>
      </c>
      <c r="B27" s="378" t="s">
        <v>407</v>
      </c>
      <c r="C27" s="378" t="s">
        <v>406</v>
      </c>
      <c r="D27" s="379" t="s">
        <v>89</v>
      </c>
      <c r="E27" s="423" t="s">
        <v>221</v>
      </c>
      <c r="F27" s="432" t="s">
        <v>384</v>
      </c>
      <c r="G27" s="432" t="s">
        <v>199</v>
      </c>
      <c r="H27" s="433" t="s">
        <v>371</v>
      </c>
      <c r="I27" s="385">
        <v>161</v>
      </c>
      <c r="J27" s="380">
        <f t="shared" si="0"/>
        <v>200</v>
      </c>
      <c r="K27" s="324">
        <v>200</v>
      </c>
      <c r="L27" s="324"/>
      <c r="M27" s="325" t="e">
        <f t="shared" si="1"/>
        <v>#DIV/0!</v>
      </c>
      <c r="N27" s="325">
        <f t="shared" si="2"/>
        <v>0</v>
      </c>
      <c r="O27" s="381" t="e">
        <f>IF(K27="nio",0,IF(K27&gt;0,VLOOKUP(G27,'3-Productie normen'!A:K,VLOOKUP(K27,'3-Productie normen'!$B$34:$C$39,2,FALSE),FALSE)))/VLOOKUP(B27,'2-Kosten per locatie'!$A$14:$C$27,3,FALSE)</f>
        <v>#DIV/0!</v>
      </c>
      <c r="P27" s="381">
        <f t="shared" si="3"/>
        <v>0</v>
      </c>
      <c r="Q27" s="382" t="str">
        <f>VLOOKUP(G27,'3-Productie normen'!$A$10:$M$27,13,FALSE)</f>
        <v>V</v>
      </c>
      <c r="R27" s="382"/>
      <c r="T27" s="43">
        <f t="shared" si="5"/>
        <v>32200</v>
      </c>
    </row>
    <row r="28" spans="1:20" ht="14.1" customHeight="1">
      <c r="A28" s="53">
        <f t="shared" si="4"/>
        <v>28</v>
      </c>
      <c r="B28" s="378" t="s">
        <v>407</v>
      </c>
      <c r="C28" s="378" t="s">
        <v>406</v>
      </c>
      <c r="D28" s="379" t="s">
        <v>89</v>
      </c>
      <c r="E28" s="423" t="s">
        <v>222</v>
      </c>
      <c r="F28" s="433" t="s">
        <v>379</v>
      </c>
      <c r="G28" s="433" t="s">
        <v>17</v>
      </c>
      <c r="H28" s="433" t="s">
        <v>371</v>
      </c>
      <c r="I28" s="385">
        <v>7.3</v>
      </c>
      <c r="J28" s="380">
        <f t="shared" si="0"/>
        <v>200</v>
      </c>
      <c r="K28" s="324">
        <v>200</v>
      </c>
      <c r="L28" s="324"/>
      <c r="M28" s="325" t="e">
        <f t="shared" si="1"/>
        <v>#DIV/0!</v>
      </c>
      <c r="N28" s="325">
        <f t="shared" si="2"/>
        <v>0</v>
      </c>
      <c r="O28" s="381" t="e">
        <f>IF(K28="nio",0,IF(K28&gt;0,VLOOKUP(G28,'3-Productie normen'!A:K,VLOOKUP(K28,'3-Productie normen'!$B$34:$C$39,2,FALSE),FALSE)))/VLOOKUP(B28,'2-Kosten per locatie'!$A$14:$C$27,3,FALSE)</f>
        <v>#DIV/0!</v>
      </c>
      <c r="P28" s="381">
        <f t="shared" si="3"/>
        <v>0</v>
      </c>
      <c r="Q28" s="382" t="str">
        <f>VLOOKUP(G28,'3-Productie normen'!$A$10:$M$27,13,FALSE)</f>
        <v>S</v>
      </c>
      <c r="R28" s="382"/>
      <c r="T28" s="43">
        <f t="shared" si="5"/>
        <v>1460</v>
      </c>
    </row>
    <row r="29" spans="1:20" ht="14.1" customHeight="1">
      <c r="A29" s="53">
        <f t="shared" si="4"/>
        <v>29</v>
      </c>
      <c r="B29" s="378" t="s">
        <v>407</v>
      </c>
      <c r="C29" s="378" t="s">
        <v>406</v>
      </c>
      <c r="D29" s="379" t="s">
        <v>89</v>
      </c>
      <c r="E29" s="423" t="s">
        <v>223</v>
      </c>
      <c r="F29" s="433" t="s">
        <v>379</v>
      </c>
      <c r="G29" s="433" t="s">
        <v>17</v>
      </c>
      <c r="H29" s="433" t="s">
        <v>371</v>
      </c>
      <c r="I29" s="385">
        <v>9.5</v>
      </c>
      <c r="J29" s="380">
        <f t="shared" si="0"/>
        <v>200</v>
      </c>
      <c r="K29" s="324">
        <v>200</v>
      </c>
      <c r="L29" s="324"/>
      <c r="M29" s="325" t="e">
        <f t="shared" si="1"/>
        <v>#DIV/0!</v>
      </c>
      <c r="N29" s="325">
        <f t="shared" si="2"/>
        <v>0</v>
      </c>
      <c r="O29" s="381" t="e">
        <f>IF(K29="nio",0,IF(K29&gt;0,VLOOKUP(G29,'3-Productie normen'!A:K,VLOOKUP(K29,'3-Productie normen'!$B$34:$C$39,2,FALSE),FALSE)))/VLOOKUP(B29,'2-Kosten per locatie'!$A$14:$C$27,3,FALSE)</f>
        <v>#DIV/0!</v>
      </c>
      <c r="P29" s="381">
        <f t="shared" si="3"/>
        <v>0</v>
      </c>
      <c r="Q29" s="382" t="str">
        <f>VLOOKUP(G29,'3-Productie normen'!$A$10:$M$27,13,FALSE)</f>
        <v>S</v>
      </c>
      <c r="R29" s="382"/>
      <c r="T29" s="43">
        <f t="shared" si="5"/>
        <v>1900</v>
      </c>
    </row>
    <row r="30" spans="1:20" ht="14.1" customHeight="1">
      <c r="A30" s="53">
        <f t="shared" si="4"/>
        <v>30</v>
      </c>
      <c r="B30" s="378" t="s">
        <v>407</v>
      </c>
      <c r="C30" s="378" t="s">
        <v>406</v>
      </c>
      <c r="D30" s="379" t="s">
        <v>89</v>
      </c>
      <c r="E30" s="423" t="s">
        <v>224</v>
      </c>
      <c r="F30" s="433" t="s">
        <v>90</v>
      </c>
      <c r="G30" s="432" t="s">
        <v>90</v>
      </c>
      <c r="H30" s="433" t="s">
        <v>385</v>
      </c>
      <c r="I30" s="385">
        <v>27.9</v>
      </c>
      <c r="J30" s="380">
        <f t="shared" si="0"/>
        <v>200</v>
      </c>
      <c r="K30" s="324">
        <v>200</v>
      </c>
      <c r="L30" s="324"/>
      <c r="M30" s="325" t="e">
        <f t="shared" si="1"/>
        <v>#DIV/0!</v>
      </c>
      <c r="N30" s="325">
        <f t="shared" si="2"/>
        <v>0</v>
      </c>
      <c r="O30" s="381" t="e">
        <f>IF(K30="nio",0,IF(K30&gt;0,VLOOKUP(G30,'3-Productie normen'!A:K,VLOOKUP(K30,'3-Productie normen'!$B$34:$C$39,2,FALSE),FALSE)))/VLOOKUP(B30,'2-Kosten per locatie'!$A$14:$C$27,3,FALSE)</f>
        <v>#DIV/0!</v>
      </c>
      <c r="P30" s="381">
        <f t="shared" si="3"/>
        <v>0</v>
      </c>
      <c r="Q30" s="382" t="str">
        <f>VLOOKUP(G30,'3-Productie normen'!$A$10:$M$27,13,FALSE)</f>
        <v>V</v>
      </c>
      <c r="R30" s="382"/>
      <c r="T30" s="43">
        <f t="shared" si="5"/>
        <v>5580</v>
      </c>
    </row>
    <row r="31" spans="1:20" ht="14.1" customHeight="1">
      <c r="A31" s="53">
        <f t="shared" si="4"/>
        <v>31</v>
      </c>
      <c r="B31" s="378" t="s">
        <v>407</v>
      </c>
      <c r="C31" s="378" t="s">
        <v>406</v>
      </c>
      <c r="D31" s="379" t="s">
        <v>89</v>
      </c>
      <c r="E31" s="423" t="s">
        <v>225</v>
      </c>
      <c r="F31" s="433" t="s">
        <v>379</v>
      </c>
      <c r="G31" s="433" t="s">
        <v>17</v>
      </c>
      <c r="H31" s="433" t="s">
        <v>386</v>
      </c>
      <c r="I31" s="385">
        <v>7.1</v>
      </c>
      <c r="J31" s="380">
        <f t="shared" si="0"/>
        <v>200</v>
      </c>
      <c r="K31" s="324">
        <v>200</v>
      </c>
      <c r="L31" s="324"/>
      <c r="M31" s="325" t="e">
        <f t="shared" si="1"/>
        <v>#DIV/0!</v>
      </c>
      <c r="N31" s="325">
        <f t="shared" si="2"/>
        <v>0</v>
      </c>
      <c r="O31" s="381" t="e">
        <f>IF(K31="nio",0,IF(K31&gt;0,VLOOKUP(G31,'3-Productie normen'!A:K,VLOOKUP(K31,'3-Productie normen'!$B$34:$C$39,2,FALSE),FALSE)))/VLOOKUP(B31,'2-Kosten per locatie'!$A$14:$C$27,3,FALSE)</f>
        <v>#DIV/0!</v>
      </c>
      <c r="P31" s="381">
        <f t="shared" si="3"/>
        <v>0</v>
      </c>
      <c r="Q31" s="382" t="str">
        <f>VLOOKUP(G31,'3-Productie normen'!$A$10:$M$27,13,FALSE)</f>
        <v>S</v>
      </c>
      <c r="R31" s="382"/>
      <c r="T31" s="43">
        <f t="shared" si="5"/>
        <v>1420</v>
      </c>
    </row>
    <row r="32" spans="1:20" ht="14.1" customHeight="1">
      <c r="A32" s="53">
        <f t="shared" si="4"/>
        <v>32</v>
      </c>
      <c r="B32" s="378" t="s">
        <v>407</v>
      </c>
      <c r="C32" s="378" t="s">
        <v>406</v>
      </c>
      <c r="D32" s="379" t="s">
        <v>89</v>
      </c>
      <c r="E32" s="423" t="s">
        <v>226</v>
      </c>
      <c r="F32" s="433" t="s">
        <v>197</v>
      </c>
      <c r="G32" s="432" t="s">
        <v>423</v>
      </c>
      <c r="H32" s="433" t="s">
        <v>387</v>
      </c>
      <c r="I32" s="385">
        <v>14.8</v>
      </c>
      <c r="J32" s="380">
        <f t="shared" si="0"/>
        <v>200</v>
      </c>
      <c r="K32" s="324">
        <v>200</v>
      </c>
      <c r="L32" s="324"/>
      <c r="M32" s="325" t="e">
        <f t="shared" si="1"/>
        <v>#DIV/0!</v>
      </c>
      <c r="N32" s="325">
        <f t="shared" si="2"/>
        <v>0</v>
      </c>
      <c r="O32" s="381" t="e">
        <f>IF(K32="nio",0,IF(K32&gt;0,VLOOKUP(G32,'3-Productie normen'!A:K,VLOOKUP(K32,'3-Productie normen'!$B$34:$C$39,2,FALSE),FALSE)))/VLOOKUP(B32,'2-Kosten per locatie'!$A$14:$C$27,3,FALSE)</f>
        <v>#DIV/0!</v>
      </c>
      <c r="P32" s="381">
        <f t="shared" si="3"/>
        <v>0</v>
      </c>
      <c r="Q32" s="382" t="str">
        <f>VLOOKUP(G32,'3-Productie normen'!$A$10:$M$27,13,FALSE)</f>
        <v>V</v>
      </c>
      <c r="R32" s="382"/>
      <c r="T32" s="43">
        <f t="shared" si="5"/>
        <v>2960</v>
      </c>
    </row>
    <row r="33" spans="1:20" ht="14.1" customHeight="1">
      <c r="A33" s="53">
        <f t="shared" si="4"/>
        <v>33</v>
      </c>
      <c r="B33" s="378" t="s">
        <v>407</v>
      </c>
      <c r="C33" s="378" t="s">
        <v>406</v>
      </c>
      <c r="D33" s="379" t="s">
        <v>89</v>
      </c>
      <c r="E33" s="423" t="s">
        <v>227</v>
      </c>
      <c r="F33" s="433" t="s">
        <v>377</v>
      </c>
      <c r="G33" s="432" t="s">
        <v>199</v>
      </c>
      <c r="H33" s="433" t="s">
        <v>387</v>
      </c>
      <c r="I33" s="385">
        <v>174.2</v>
      </c>
      <c r="J33" s="380">
        <f t="shared" si="0"/>
        <v>200</v>
      </c>
      <c r="K33" s="324">
        <v>200</v>
      </c>
      <c r="L33" s="324"/>
      <c r="M33" s="325" t="e">
        <f t="shared" si="1"/>
        <v>#DIV/0!</v>
      </c>
      <c r="N33" s="325">
        <f t="shared" si="2"/>
        <v>0</v>
      </c>
      <c r="O33" s="381" t="e">
        <f>IF(K33="nio",0,IF(K33&gt;0,VLOOKUP(G33,'3-Productie normen'!A:K,VLOOKUP(K33,'3-Productie normen'!$B$34:$C$39,2,FALSE),FALSE)))/VLOOKUP(B33,'2-Kosten per locatie'!$A$14:$C$27,3,FALSE)</f>
        <v>#DIV/0!</v>
      </c>
      <c r="P33" s="381">
        <f t="shared" si="3"/>
        <v>0</v>
      </c>
      <c r="Q33" s="382" t="str">
        <f>VLOOKUP(G33,'3-Productie normen'!$A$10:$M$27,13,FALSE)</f>
        <v>V</v>
      </c>
      <c r="R33" s="382"/>
      <c r="T33" s="43">
        <f t="shared" si="5"/>
        <v>34840</v>
      </c>
    </row>
    <row r="34" spans="1:20" ht="14.1" customHeight="1">
      <c r="A34" s="53">
        <f t="shared" si="4"/>
        <v>34</v>
      </c>
      <c r="B34" s="378" t="s">
        <v>407</v>
      </c>
      <c r="C34" s="378" t="s">
        <v>406</v>
      </c>
      <c r="D34" s="379" t="s">
        <v>89</v>
      </c>
      <c r="E34" s="423" t="s">
        <v>227</v>
      </c>
      <c r="F34" s="433" t="s">
        <v>377</v>
      </c>
      <c r="G34" s="432" t="s">
        <v>199</v>
      </c>
      <c r="H34" s="433" t="s">
        <v>375</v>
      </c>
      <c r="I34" s="385">
        <v>27.4</v>
      </c>
      <c r="J34" s="380">
        <f t="shared" si="0"/>
        <v>200</v>
      </c>
      <c r="K34" s="324">
        <v>200</v>
      </c>
      <c r="L34" s="324"/>
      <c r="M34" s="325" t="e">
        <f t="shared" si="1"/>
        <v>#DIV/0!</v>
      </c>
      <c r="N34" s="325">
        <f t="shared" si="2"/>
        <v>0</v>
      </c>
      <c r="O34" s="381" t="e">
        <f>IF(K34="nio",0,IF(K34&gt;0,VLOOKUP(G34,'3-Productie normen'!A:K,VLOOKUP(K34,'3-Productie normen'!$B$34:$C$39,2,FALSE),FALSE)))/VLOOKUP(B34,'2-Kosten per locatie'!$A$14:$C$27,3,FALSE)</f>
        <v>#DIV/0!</v>
      </c>
      <c r="P34" s="381">
        <f t="shared" si="3"/>
        <v>0</v>
      </c>
      <c r="Q34" s="382" t="str">
        <f>VLOOKUP(G34,'3-Productie normen'!$A$10:$M$27,13,FALSE)</f>
        <v>V</v>
      </c>
      <c r="R34" s="382"/>
      <c r="T34" s="43">
        <f t="shared" si="5"/>
        <v>5480</v>
      </c>
    </row>
    <row r="35" spans="1:20" ht="14.1" customHeight="1">
      <c r="A35" s="53">
        <f t="shared" si="4"/>
        <v>35</v>
      </c>
      <c r="B35" s="378" t="s">
        <v>407</v>
      </c>
      <c r="C35" s="378" t="s">
        <v>406</v>
      </c>
      <c r="D35" s="379" t="s">
        <v>89</v>
      </c>
      <c r="E35" s="423" t="s">
        <v>228</v>
      </c>
      <c r="F35" s="433" t="s">
        <v>379</v>
      </c>
      <c r="G35" s="433" t="s">
        <v>17</v>
      </c>
      <c r="H35" s="433" t="s">
        <v>386</v>
      </c>
      <c r="I35" s="385">
        <v>24.8</v>
      </c>
      <c r="J35" s="380">
        <f t="shared" si="0"/>
        <v>200</v>
      </c>
      <c r="K35" s="324">
        <v>200</v>
      </c>
      <c r="L35" s="324"/>
      <c r="M35" s="325" t="e">
        <f t="shared" si="1"/>
        <v>#DIV/0!</v>
      </c>
      <c r="N35" s="325">
        <f t="shared" si="2"/>
        <v>0</v>
      </c>
      <c r="O35" s="381" t="e">
        <f>IF(K35="nio",0,IF(K35&gt;0,VLOOKUP(G35,'3-Productie normen'!A:K,VLOOKUP(K35,'3-Productie normen'!$B$34:$C$39,2,FALSE),FALSE)))/VLOOKUP(B35,'2-Kosten per locatie'!$A$14:$C$27,3,FALSE)</f>
        <v>#DIV/0!</v>
      </c>
      <c r="P35" s="381">
        <f t="shared" si="3"/>
        <v>0</v>
      </c>
      <c r="Q35" s="382" t="str">
        <f>VLOOKUP(G35,'3-Productie normen'!$A$10:$M$27,13,FALSE)</f>
        <v>S</v>
      </c>
      <c r="R35" s="382"/>
      <c r="T35" s="43">
        <f t="shared" si="5"/>
        <v>4960</v>
      </c>
    </row>
    <row r="36" spans="1:20" ht="14.1" customHeight="1">
      <c r="A36" s="53">
        <f t="shared" si="4"/>
        <v>36</v>
      </c>
      <c r="B36" s="378" t="s">
        <v>407</v>
      </c>
      <c r="C36" s="378" t="s">
        <v>406</v>
      </c>
      <c r="D36" s="379" t="s">
        <v>89</v>
      </c>
      <c r="E36" s="423" t="s">
        <v>229</v>
      </c>
      <c r="F36" s="433" t="s">
        <v>388</v>
      </c>
      <c r="G36" s="433" t="s">
        <v>17</v>
      </c>
      <c r="H36" s="433" t="s">
        <v>386</v>
      </c>
      <c r="I36" s="385">
        <v>4.7</v>
      </c>
      <c r="J36" s="380">
        <f t="shared" si="0"/>
        <v>200</v>
      </c>
      <c r="K36" s="324">
        <v>200</v>
      </c>
      <c r="L36" s="324"/>
      <c r="M36" s="325" t="e">
        <f t="shared" si="1"/>
        <v>#DIV/0!</v>
      </c>
      <c r="N36" s="325">
        <f t="shared" si="2"/>
        <v>0</v>
      </c>
      <c r="O36" s="381" t="e">
        <f>IF(K36="nio",0,IF(K36&gt;0,VLOOKUP(G36,'3-Productie normen'!A:K,VLOOKUP(K36,'3-Productie normen'!$B$34:$C$39,2,FALSE),FALSE)))/VLOOKUP(B36,'2-Kosten per locatie'!$A$14:$C$27,3,FALSE)</f>
        <v>#DIV/0!</v>
      </c>
      <c r="P36" s="381">
        <f t="shared" si="3"/>
        <v>0</v>
      </c>
      <c r="Q36" s="382" t="str">
        <f>VLOOKUP(G36,'3-Productie normen'!$A$10:$M$27,13,FALSE)</f>
        <v>S</v>
      </c>
      <c r="R36" s="382"/>
      <c r="T36" s="43">
        <f t="shared" si="5"/>
        <v>940</v>
      </c>
    </row>
    <row r="37" spans="1:20" ht="14.1" customHeight="1">
      <c r="A37" s="53">
        <f t="shared" si="4"/>
        <v>37</v>
      </c>
      <c r="B37" s="378" t="s">
        <v>407</v>
      </c>
      <c r="C37" s="378" t="s">
        <v>406</v>
      </c>
      <c r="D37" s="379" t="s">
        <v>89</v>
      </c>
      <c r="E37" s="423" t="s">
        <v>230</v>
      </c>
      <c r="F37" s="433" t="s">
        <v>379</v>
      </c>
      <c r="G37" s="433" t="s">
        <v>17</v>
      </c>
      <c r="H37" s="433" t="s">
        <v>386</v>
      </c>
      <c r="I37" s="385">
        <v>24.4</v>
      </c>
      <c r="J37" s="380">
        <f t="shared" si="0"/>
        <v>200</v>
      </c>
      <c r="K37" s="324">
        <v>200</v>
      </c>
      <c r="L37" s="324"/>
      <c r="M37" s="325" t="e">
        <f t="shared" si="1"/>
        <v>#DIV/0!</v>
      </c>
      <c r="N37" s="325">
        <f t="shared" si="2"/>
        <v>0</v>
      </c>
      <c r="O37" s="381" t="e">
        <f>IF(K37="nio",0,IF(K37&gt;0,VLOOKUP(G37,'3-Productie normen'!A:K,VLOOKUP(K37,'3-Productie normen'!$B$34:$C$39,2,FALSE),FALSE)))/VLOOKUP(B37,'2-Kosten per locatie'!$A$14:$C$27,3,FALSE)</f>
        <v>#DIV/0!</v>
      </c>
      <c r="P37" s="381">
        <f t="shared" si="3"/>
        <v>0</v>
      </c>
      <c r="Q37" s="382" t="str">
        <f>VLOOKUP(G37,'3-Productie normen'!$A$10:$M$27,13,FALSE)</f>
        <v>S</v>
      </c>
      <c r="R37" s="382"/>
      <c r="T37" s="43">
        <f t="shared" si="5"/>
        <v>4880</v>
      </c>
    </row>
    <row r="38" spans="1:20" ht="14.1" customHeight="1">
      <c r="A38" s="53">
        <f t="shared" si="4"/>
        <v>38</v>
      </c>
      <c r="B38" s="378" t="s">
        <v>407</v>
      </c>
      <c r="C38" s="378" t="s">
        <v>406</v>
      </c>
      <c r="D38" s="379" t="s">
        <v>89</v>
      </c>
      <c r="E38" s="423" t="s">
        <v>231</v>
      </c>
      <c r="F38" s="433" t="s">
        <v>389</v>
      </c>
      <c r="G38" s="433" t="s">
        <v>1046</v>
      </c>
      <c r="H38" s="433" t="s">
        <v>386</v>
      </c>
      <c r="I38" s="385">
        <v>115.8</v>
      </c>
      <c r="J38" s="380">
        <f t="shared" si="0"/>
        <v>80</v>
      </c>
      <c r="K38" s="324">
        <v>80</v>
      </c>
      <c r="L38" s="324"/>
      <c r="M38" s="325" t="e">
        <f t="shared" si="1"/>
        <v>#DIV/0!</v>
      </c>
      <c r="N38" s="325">
        <f t="shared" si="2"/>
        <v>0</v>
      </c>
      <c r="O38" s="381" t="e">
        <f>IF(K38="nio",0,IF(K38&gt;0,VLOOKUP(G38,'3-Productie normen'!A:K,VLOOKUP(K38,'3-Productie normen'!$B$34:$C$39,2,FALSE),FALSE)))/VLOOKUP(B38,'2-Kosten per locatie'!$A$14:$C$27,3,FALSE)</f>
        <v>#DIV/0!</v>
      </c>
      <c r="P38" s="381">
        <f t="shared" si="3"/>
        <v>0</v>
      </c>
      <c r="Q38" s="382" t="str">
        <f>VLOOKUP(G38,'3-Productie normen'!$A$10:$M$27,13,FALSE)</f>
        <v>L</v>
      </c>
      <c r="R38" s="382"/>
      <c r="T38" s="43">
        <f t="shared" si="5"/>
        <v>9264</v>
      </c>
    </row>
    <row r="39" spans="1:20" ht="14.1" customHeight="1">
      <c r="A39" s="53">
        <f t="shared" si="4"/>
        <v>39</v>
      </c>
      <c r="B39" s="378" t="s">
        <v>407</v>
      </c>
      <c r="C39" s="378" t="s">
        <v>406</v>
      </c>
      <c r="D39" s="379" t="s">
        <v>89</v>
      </c>
      <c r="E39" s="423" t="s">
        <v>232</v>
      </c>
      <c r="F39" s="433" t="s">
        <v>376</v>
      </c>
      <c r="G39" s="434" t="s">
        <v>1047</v>
      </c>
      <c r="H39" s="433" t="s">
        <v>375</v>
      </c>
      <c r="I39" s="385">
        <v>74.3</v>
      </c>
      <c r="J39" s="380">
        <f t="shared" si="0"/>
        <v>80</v>
      </c>
      <c r="K39" s="324">
        <v>80</v>
      </c>
      <c r="L39" s="324"/>
      <c r="M39" s="325" t="e">
        <f t="shared" si="1"/>
        <v>#DIV/0!</v>
      </c>
      <c r="N39" s="325">
        <f t="shared" si="2"/>
        <v>0</v>
      </c>
      <c r="O39" s="381" t="e">
        <f>IF(K39="nio",0,IF(K39&gt;0,VLOOKUP(G39,'3-Productie normen'!A:K,VLOOKUP(K39,'3-Productie normen'!$B$34:$C$39,2,FALSE),FALSE)))/VLOOKUP(B39,'2-Kosten per locatie'!$A$14:$C$27,3,FALSE)</f>
        <v>#DIV/0!</v>
      </c>
      <c r="P39" s="381">
        <f t="shared" si="3"/>
        <v>0</v>
      </c>
      <c r="Q39" s="382" t="str">
        <f>VLOOKUP(G39,'3-Productie normen'!$A$10:$M$27,13,FALSE)</f>
        <v>L</v>
      </c>
      <c r="R39" s="382"/>
      <c r="T39" s="43">
        <f t="shared" si="5"/>
        <v>5944</v>
      </c>
    </row>
    <row r="40" spans="1:20" ht="14.1" customHeight="1">
      <c r="A40" s="53">
        <f t="shared" si="4"/>
        <v>40</v>
      </c>
      <c r="B40" s="378" t="s">
        <v>407</v>
      </c>
      <c r="C40" s="378" t="s">
        <v>406</v>
      </c>
      <c r="D40" s="379" t="s">
        <v>89</v>
      </c>
      <c r="E40" s="423" t="s">
        <v>233</v>
      </c>
      <c r="F40" s="433" t="s">
        <v>377</v>
      </c>
      <c r="G40" s="432" t="s">
        <v>199</v>
      </c>
      <c r="H40" s="433" t="s">
        <v>375</v>
      </c>
      <c r="I40" s="385">
        <v>74.7</v>
      </c>
      <c r="J40" s="380">
        <f t="shared" si="0"/>
        <v>200</v>
      </c>
      <c r="K40" s="324">
        <v>200</v>
      </c>
      <c r="L40" s="324"/>
      <c r="M40" s="325" t="e">
        <f t="shared" si="1"/>
        <v>#DIV/0!</v>
      </c>
      <c r="N40" s="325">
        <f t="shared" si="2"/>
        <v>0</v>
      </c>
      <c r="O40" s="381" t="e">
        <f>IF(K40="nio",0,IF(K40&gt;0,VLOOKUP(G40,'3-Productie normen'!A:K,VLOOKUP(K40,'3-Productie normen'!$B$34:$C$39,2,FALSE),FALSE)))/VLOOKUP(B40,'2-Kosten per locatie'!$A$14:$C$27,3,FALSE)</f>
        <v>#DIV/0!</v>
      </c>
      <c r="P40" s="381">
        <f t="shared" si="3"/>
        <v>0</v>
      </c>
      <c r="Q40" s="382" t="str">
        <f>VLOOKUP(G40,'3-Productie normen'!$A$10:$M$27,13,FALSE)</f>
        <v>V</v>
      </c>
      <c r="R40" s="382"/>
      <c r="T40" s="43">
        <f t="shared" si="5"/>
        <v>14940</v>
      </c>
    </row>
    <row r="41" spans="1:20" ht="14.1" customHeight="1">
      <c r="A41" s="53">
        <f t="shared" si="4"/>
        <v>41</v>
      </c>
      <c r="B41" s="378" t="s">
        <v>407</v>
      </c>
      <c r="C41" s="378" t="s">
        <v>406</v>
      </c>
      <c r="D41" s="379" t="s">
        <v>89</v>
      </c>
      <c r="E41" s="423" t="s">
        <v>234</v>
      </c>
      <c r="F41" s="433" t="s">
        <v>374</v>
      </c>
      <c r="G41" s="433" t="s">
        <v>1045</v>
      </c>
      <c r="H41" s="433" t="s">
        <v>375</v>
      </c>
      <c r="I41" s="385">
        <v>18.5</v>
      </c>
      <c r="J41" s="380">
        <f t="shared" si="0"/>
        <v>80</v>
      </c>
      <c r="K41" s="324">
        <v>80</v>
      </c>
      <c r="L41" s="324"/>
      <c r="M41" s="325" t="e">
        <f t="shared" si="1"/>
        <v>#DIV/0!</v>
      </c>
      <c r="N41" s="325">
        <f t="shared" si="2"/>
        <v>0</v>
      </c>
      <c r="O41" s="381" t="e">
        <f>IF(K41="nio",0,IF(K41&gt;0,VLOOKUP(G41,'3-Productie normen'!A:K,VLOOKUP(K41,'3-Productie normen'!$B$34:$C$39,2,FALSE),FALSE)))/VLOOKUP(B41,'2-Kosten per locatie'!$A$14:$C$27,3,FALSE)</f>
        <v>#DIV/0!</v>
      </c>
      <c r="P41" s="381">
        <f t="shared" si="3"/>
        <v>0</v>
      </c>
      <c r="Q41" s="382" t="str">
        <f>VLOOKUP(G41,'3-Productie normen'!$A$10:$M$27,13,FALSE)</f>
        <v>V</v>
      </c>
      <c r="R41" s="382"/>
      <c r="T41" s="43">
        <f t="shared" si="5"/>
        <v>1480</v>
      </c>
    </row>
    <row r="42" spans="1:20" ht="14.1" customHeight="1">
      <c r="A42" s="53">
        <f t="shared" si="4"/>
        <v>42</v>
      </c>
      <c r="B42" s="378" t="s">
        <v>407</v>
      </c>
      <c r="C42" s="378" t="s">
        <v>406</v>
      </c>
      <c r="D42" s="379" t="s">
        <v>89</v>
      </c>
      <c r="E42" s="423" t="s">
        <v>235</v>
      </c>
      <c r="F42" s="433" t="s">
        <v>376</v>
      </c>
      <c r="G42" s="434" t="s">
        <v>1047</v>
      </c>
      <c r="H42" s="433" t="s">
        <v>375</v>
      </c>
      <c r="I42" s="385">
        <v>123.8</v>
      </c>
      <c r="J42" s="380">
        <f t="shared" si="0"/>
        <v>80</v>
      </c>
      <c r="K42" s="324">
        <v>80</v>
      </c>
      <c r="L42" s="324"/>
      <c r="M42" s="325" t="e">
        <f t="shared" si="1"/>
        <v>#DIV/0!</v>
      </c>
      <c r="N42" s="325">
        <f t="shared" si="2"/>
        <v>0</v>
      </c>
      <c r="O42" s="381" t="e">
        <f>IF(K42="nio",0,IF(K42&gt;0,VLOOKUP(G42,'3-Productie normen'!A:K,VLOOKUP(K42,'3-Productie normen'!$B$34:$C$39,2,FALSE),FALSE)))/VLOOKUP(B42,'2-Kosten per locatie'!$A$14:$C$27,3,FALSE)</f>
        <v>#DIV/0!</v>
      </c>
      <c r="P42" s="381">
        <f t="shared" si="3"/>
        <v>0</v>
      </c>
      <c r="Q42" s="382" t="str">
        <f>VLOOKUP(G42,'3-Productie normen'!$A$10:$M$27,13,FALSE)</f>
        <v>L</v>
      </c>
      <c r="R42" s="382"/>
      <c r="T42" s="43">
        <f t="shared" si="5"/>
        <v>9904</v>
      </c>
    </row>
    <row r="43" spans="1:20" ht="14.1" customHeight="1">
      <c r="A43" s="53">
        <f t="shared" si="4"/>
        <v>43</v>
      </c>
      <c r="B43" s="378" t="s">
        <v>407</v>
      </c>
      <c r="C43" s="378" t="s">
        <v>406</v>
      </c>
      <c r="D43" s="379" t="s">
        <v>89</v>
      </c>
      <c r="E43" s="423" t="s">
        <v>236</v>
      </c>
      <c r="F43" s="433" t="s">
        <v>390</v>
      </c>
      <c r="G43" s="433" t="s">
        <v>199</v>
      </c>
      <c r="H43" s="433" t="s">
        <v>371</v>
      </c>
      <c r="I43" s="385">
        <v>60.1</v>
      </c>
      <c r="J43" s="380">
        <f t="shared" si="0"/>
        <v>200</v>
      </c>
      <c r="K43" s="324">
        <v>200</v>
      </c>
      <c r="L43" s="324"/>
      <c r="M43" s="325" t="e">
        <f t="shared" si="1"/>
        <v>#DIV/0!</v>
      </c>
      <c r="N43" s="325">
        <f t="shared" si="2"/>
        <v>0</v>
      </c>
      <c r="O43" s="381" t="e">
        <f>IF(K43="nio",0,IF(K43&gt;0,VLOOKUP(G43,'3-Productie normen'!A:K,VLOOKUP(K43,'3-Productie normen'!$B$34:$C$39,2,FALSE),FALSE)))/VLOOKUP(B43,'2-Kosten per locatie'!$A$14:$C$27,3,FALSE)</f>
        <v>#DIV/0!</v>
      </c>
      <c r="P43" s="381">
        <f t="shared" si="3"/>
        <v>0</v>
      </c>
      <c r="Q43" s="382" t="str">
        <f>VLOOKUP(G43,'3-Productie normen'!$A$10:$M$27,13,FALSE)</f>
        <v>V</v>
      </c>
      <c r="R43" s="382"/>
      <c r="T43" s="43">
        <f t="shared" si="5"/>
        <v>12020</v>
      </c>
    </row>
    <row r="44" spans="1:20" ht="14.1" customHeight="1">
      <c r="A44" s="53">
        <f t="shared" si="4"/>
        <v>44</v>
      </c>
      <c r="B44" s="378" t="s">
        <v>407</v>
      </c>
      <c r="C44" s="378" t="s">
        <v>406</v>
      </c>
      <c r="D44" s="379" t="s">
        <v>89</v>
      </c>
      <c r="E44" s="423" t="s">
        <v>237</v>
      </c>
      <c r="F44" s="433" t="s">
        <v>90</v>
      </c>
      <c r="G44" s="432" t="s">
        <v>90</v>
      </c>
      <c r="H44" s="433" t="s">
        <v>385</v>
      </c>
      <c r="I44" s="385">
        <v>22.6</v>
      </c>
      <c r="J44" s="380">
        <f t="shared" si="0"/>
        <v>200</v>
      </c>
      <c r="K44" s="324">
        <v>200</v>
      </c>
      <c r="L44" s="324"/>
      <c r="M44" s="325" t="e">
        <f t="shared" si="1"/>
        <v>#DIV/0!</v>
      </c>
      <c r="N44" s="325">
        <f t="shared" si="2"/>
        <v>0</v>
      </c>
      <c r="O44" s="381" t="e">
        <f>IF(K44="nio",0,IF(K44&gt;0,VLOOKUP(G44,'3-Productie normen'!A:K,VLOOKUP(K44,'3-Productie normen'!$B$34:$C$39,2,FALSE),FALSE)))/VLOOKUP(B44,'2-Kosten per locatie'!$A$14:$C$27,3,FALSE)</f>
        <v>#DIV/0!</v>
      </c>
      <c r="P44" s="381">
        <f t="shared" si="3"/>
        <v>0</v>
      </c>
      <c r="Q44" s="382" t="str">
        <f>VLOOKUP(G44,'3-Productie normen'!$A$10:$M$27,13,FALSE)</f>
        <v>V</v>
      </c>
      <c r="R44" s="382"/>
      <c r="T44" s="43">
        <f t="shared" si="5"/>
        <v>4520</v>
      </c>
    </row>
    <row r="45" spans="1:20" ht="14.1" customHeight="1">
      <c r="A45" s="53">
        <f t="shared" si="4"/>
        <v>45</v>
      </c>
      <c r="B45" s="378" t="s">
        <v>407</v>
      </c>
      <c r="C45" s="378" t="s">
        <v>406</v>
      </c>
      <c r="D45" s="379" t="s">
        <v>89</v>
      </c>
      <c r="E45" s="423" t="s">
        <v>238</v>
      </c>
      <c r="F45" s="432" t="s">
        <v>390</v>
      </c>
      <c r="G45" s="432" t="s">
        <v>199</v>
      </c>
      <c r="H45" s="433" t="s">
        <v>371</v>
      </c>
      <c r="I45" s="385">
        <v>265.10000000000002</v>
      </c>
      <c r="J45" s="380">
        <f t="shared" si="0"/>
        <v>200</v>
      </c>
      <c r="K45" s="324">
        <v>200</v>
      </c>
      <c r="L45" s="324"/>
      <c r="M45" s="325" t="e">
        <f t="shared" si="1"/>
        <v>#DIV/0!</v>
      </c>
      <c r="N45" s="325">
        <f t="shared" si="2"/>
        <v>0</v>
      </c>
      <c r="O45" s="381" t="e">
        <f>IF(K45="nio",0,IF(K45&gt;0,VLOOKUP(G45,'3-Productie normen'!A:K,VLOOKUP(K45,'3-Productie normen'!$B$34:$C$39,2,FALSE),FALSE)))/VLOOKUP(B45,'2-Kosten per locatie'!$A$14:$C$27,3,FALSE)</f>
        <v>#DIV/0!</v>
      </c>
      <c r="P45" s="381">
        <f t="shared" si="3"/>
        <v>0</v>
      </c>
      <c r="Q45" s="382" t="str">
        <f>VLOOKUP(G45,'3-Productie normen'!$A$10:$M$27,13,FALSE)</f>
        <v>V</v>
      </c>
      <c r="R45" s="382"/>
      <c r="T45" s="43">
        <f t="shared" si="5"/>
        <v>53020.000000000007</v>
      </c>
    </row>
    <row r="46" spans="1:20" ht="14.1" customHeight="1">
      <c r="A46" s="53">
        <f t="shared" si="4"/>
        <v>46</v>
      </c>
      <c r="B46" s="378" t="s">
        <v>407</v>
      </c>
      <c r="C46" s="378" t="s">
        <v>406</v>
      </c>
      <c r="D46" s="379" t="s">
        <v>89</v>
      </c>
      <c r="E46" s="423" t="s">
        <v>239</v>
      </c>
      <c r="F46" s="432" t="s">
        <v>197</v>
      </c>
      <c r="G46" s="432" t="s">
        <v>423</v>
      </c>
      <c r="H46" s="433" t="s">
        <v>375</v>
      </c>
      <c r="I46" s="385">
        <v>2.7</v>
      </c>
      <c r="J46" s="380">
        <f t="shared" si="0"/>
        <v>200</v>
      </c>
      <c r="K46" s="324">
        <v>200</v>
      </c>
      <c r="L46" s="324"/>
      <c r="M46" s="325" t="e">
        <f t="shared" si="1"/>
        <v>#DIV/0!</v>
      </c>
      <c r="N46" s="325">
        <f t="shared" si="2"/>
        <v>0</v>
      </c>
      <c r="O46" s="381" t="e">
        <f>IF(K46="nio",0,IF(K46&gt;0,VLOOKUP(G46,'3-Productie normen'!A:K,VLOOKUP(K46,'3-Productie normen'!$B$34:$C$39,2,FALSE),FALSE)))/VLOOKUP(B46,'2-Kosten per locatie'!$A$14:$C$27,3,FALSE)</f>
        <v>#DIV/0!</v>
      </c>
      <c r="P46" s="381">
        <f t="shared" si="3"/>
        <v>0</v>
      </c>
      <c r="Q46" s="382" t="str">
        <f>VLOOKUP(G46,'3-Productie normen'!$A$10:$M$27,13,FALSE)</f>
        <v>V</v>
      </c>
      <c r="R46" s="382"/>
      <c r="T46" s="43">
        <f t="shared" si="5"/>
        <v>540</v>
      </c>
    </row>
    <row r="47" spans="1:20" ht="14.1" customHeight="1">
      <c r="A47" s="53">
        <f t="shared" si="4"/>
        <v>47</v>
      </c>
      <c r="B47" s="378" t="s">
        <v>407</v>
      </c>
      <c r="C47" s="378" t="s">
        <v>406</v>
      </c>
      <c r="D47" s="379" t="s">
        <v>89</v>
      </c>
      <c r="E47" s="423" t="s">
        <v>239</v>
      </c>
      <c r="F47" s="432" t="s">
        <v>197</v>
      </c>
      <c r="G47" s="432" t="s">
        <v>423</v>
      </c>
      <c r="H47" s="433" t="s">
        <v>371</v>
      </c>
      <c r="I47" s="385">
        <v>16.399999999999999</v>
      </c>
      <c r="J47" s="380">
        <f t="shared" si="0"/>
        <v>200</v>
      </c>
      <c r="K47" s="324">
        <v>200</v>
      </c>
      <c r="L47" s="324"/>
      <c r="M47" s="325" t="e">
        <f t="shared" si="1"/>
        <v>#DIV/0!</v>
      </c>
      <c r="N47" s="325">
        <f t="shared" si="2"/>
        <v>0</v>
      </c>
      <c r="O47" s="381" t="e">
        <f>IF(K47="nio",0,IF(K47&gt;0,VLOOKUP(G47,'3-Productie normen'!A:K,VLOOKUP(K47,'3-Productie normen'!$B$34:$C$39,2,FALSE),FALSE)))/VLOOKUP(B47,'2-Kosten per locatie'!$A$14:$C$27,3,FALSE)</f>
        <v>#DIV/0!</v>
      </c>
      <c r="P47" s="381">
        <f t="shared" si="3"/>
        <v>0</v>
      </c>
      <c r="Q47" s="382" t="str">
        <f>VLOOKUP(G47,'3-Productie normen'!$A$10:$M$27,13,FALSE)</f>
        <v>V</v>
      </c>
      <c r="R47" s="382"/>
      <c r="T47" s="43">
        <f t="shared" si="5"/>
        <v>3279.9999999999995</v>
      </c>
    </row>
    <row r="48" spans="1:20" ht="14.1" customHeight="1">
      <c r="A48" s="53">
        <f t="shared" si="4"/>
        <v>48</v>
      </c>
      <c r="B48" s="378" t="s">
        <v>407</v>
      </c>
      <c r="C48" s="378" t="s">
        <v>406</v>
      </c>
      <c r="D48" s="379" t="s">
        <v>89</v>
      </c>
      <c r="E48" s="423" t="s">
        <v>240</v>
      </c>
      <c r="F48" s="433" t="s">
        <v>391</v>
      </c>
      <c r="G48" s="432" t="s">
        <v>199</v>
      </c>
      <c r="H48" s="433" t="s">
        <v>371</v>
      </c>
      <c r="I48" s="385">
        <v>19.7</v>
      </c>
      <c r="J48" s="380">
        <f t="shared" si="0"/>
        <v>200</v>
      </c>
      <c r="K48" s="324">
        <v>200</v>
      </c>
      <c r="L48" s="324"/>
      <c r="M48" s="325" t="e">
        <f t="shared" si="1"/>
        <v>#DIV/0!</v>
      </c>
      <c r="N48" s="325">
        <f t="shared" si="2"/>
        <v>0</v>
      </c>
      <c r="O48" s="381" t="e">
        <f>IF(K48="nio",0,IF(K48&gt;0,VLOOKUP(G48,'3-Productie normen'!A:K,VLOOKUP(K48,'3-Productie normen'!$B$34:$C$39,2,FALSE),FALSE)))/VLOOKUP(B48,'2-Kosten per locatie'!$A$14:$C$27,3,FALSE)</f>
        <v>#DIV/0!</v>
      </c>
      <c r="P48" s="381">
        <f t="shared" si="3"/>
        <v>0</v>
      </c>
      <c r="Q48" s="382" t="str">
        <f>VLOOKUP(G48,'3-Productie normen'!$A$10:$M$27,13,FALSE)</f>
        <v>V</v>
      </c>
      <c r="R48" s="382"/>
      <c r="T48" s="43">
        <f t="shared" si="5"/>
        <v>3940</v>
      </c>
    </row>
    <row r="49" spans="1:20" ht="14.1" customHeight="1">
      <c r="A49" s="53">
        <f t="shared" si="4"/>
        <v>49</v>
      </c>
      <c r="B49" s="378" t="s">
        <v>407</v>
      </c>
      <c r="C49" s="378" t="s">
        <v>406</v>
      </c>
      <c r="D49" s="379" t="s">
        <v>89</v>
      </c>
      <c r="E49" s="423" t="s">
        <v>241</v>
      </c>
      <c r="F49" s="433" t="s">
        <v>391</v>
      </c>
      <c r="G49" s="432" t="s">
        <v>199</v>
      </c>
      <c r="H49" s="433" t="s">
        <v>371</v>
      </c>
      <c r="I49" s="385">
        <v>20.7</v>
      </c>
      <c r="J49" s="380">
        <f t="shared" si="0"/>
        <v>200</v>
      </c>
      <c r="K49" s="324">
        <v>200</v>
      </c>
      <c r="L49" s="324"/>
      <c r="M49" s="325" t="e">
        <f t="shared" si="1"/>
        <v>#DIV/0!</v>
      </c>
      <c r="N49" s="325">
        <f t="shared" si="2"/>
        <v>0</v>
      </c>
      <c r="O49" s="381" t="e">
        <f>IF(K49="nio",0,IF(K49&gt;0,VLOOKUP(G49,'3-Productie normen'!A:K,VLOOKUP(K49,'3-Productie normen'!$B$34:$C$39,2,FALSE),FALSE)))/VLOOKUP(B49,'2-Kosten per locatie'!$A$14:$C$27,3,FALSE)</f>
        <v>#DIV/0!</v>
      </c>
      <c r="P49" s="381">
        <f t="shared" si="3"/>
        <v>0</v>
      </c>
      <c r="Q49" s="382" t="str">
        <f>VLOOKUP(G49,'3-Productie normen'!$A$10:$M$27,13,FALSE)</f>
        <v>V</v>
      </c>
      <c r="R49" s="382"/>
      <c r="T49" s="43">
        <f t="shared" si="5"/>
        <v>4140</v>
      </c>
    </row>
    <row r="50" spans="1:20" ht="14.1" customHeight="1">
      <c r="A50" s="53">
        <f t="shared" si="4"/>
        <v>50</v>
      </c>
      <c r="B50" s="378" t="s">
        <v>407</v>
      </c>
      <c r="C50" s="378" t="s">
        <v>406</v>
      </c>
      <c r="D50" s="379" t="s">
        <v>89</v>
      </c>
      <c r="E50" s="423" t="s">
        <v>242</v>
      </c>
      <c r="F50" s="433" t="s">
        <v>392</v>
      </c>
      <c r="G50" s="433" t="s">
        <v>1049</v>
      </c>
      <c r="H50" s="433" t="s">
        <v>393</v>
      </c>
      <c r="I50" s="385">
        <v>259.39999999999998</v>
      </c>
      <c r="J50" s="380">
        <f t="shared" si="0"/>
        <v>200</v>
      </c>
      <c r="K50" s="324">
        <v>200</v>
      </c>
      <c r="L50" s="324"/>
      <c r="M50" s="325" t="e">
        <f t="shared" si="1"/>
        <v>#DIV/0!</v>
      </c>
      <c r="N50" s="325">
        <f t="shared" si="2"/>
        <v>0</v>
      </c>
      <c r="O50" s="381" t="e">
        <f>IF(K50="nio",0,IF(K50&gt;0,VLOOKUP(G50,'3-Productie normen'!A:K,VLOOKUP(K50,'3-Productie normen'!$B$34:$C$39,2,FALSE),FALSE)))/VLOOKUP(B50,'2-Kosten per locatie'!$A$14:$C$27,3,FALSE)</f>
        <v>#DIV/0!</v>
      </c>
      <c r="P50" s="381">
        <f t="shared" si="3"/>
        <v>0</v>
      </c>
      <c r="Q50" s="382" t="str">
        <f>VLOOKUP(G50,'3-Productie normen'!$A$10:$M$27,13,FALSE)</f>
        <v>V</v>
      </c>
      <c r="R50" s="382"/>
      <c r="T50" s="43">
        <f t="shared" si="5"/>
        <v>51879.999999999993</v>
      </c>
    </row>
    <row r="51" spans="1:20" ht="14.1" customHeight="1">
      <c r="A51" s="53">
        <f t="shared" si="4"/>
        <v>51</v>
      </c>
      <c r="B51" s="378" t="s">
        <v>407</v>
      </c>
      <c r="C51" s="378" t="s">
        <v>406</v>
      </c>
      <c r="D51" s="379" t="s">
        <v>89</v>
      </c>
      <c r="E51" s="423" t="s">
        <v>243</v>
      </c>
      <c r="F51" s="433" t="s">
        <v>394</v>
      </c>
      <c r="G51" s="433" t="s">
        <v>1045</v>
      </c>
      <c r="H51" s="433" t="s">
        <v>393</v>
      </c>
      <c r="I51" s="385">
        <v>26</v>
      </c>
      <c r="J51" s="380">
        <f t="shared" si="0"/>
        <v>4</v>
      </c>
      <c r="K51" s="324">
        <v>4</v>
      </c>
      <c r="L51" s="324"/>
      <c r="M51" s="325" t="e">
        <f t="shared" si="1"/>
        <v>#DIV/0!</v>
      </c>
      <c r="N51" s="325">
        <f t="shared" si="2"/>
        <v>0</v>
      </c>
      <c r="O51" s="381" t="e">
        <f>IF(K51="nio",0,IF(K51&gt;0,VLOOKUP(G51,'3-Productie normen'!A:K,VLOOKUP(K51,'3-Productie normen'!$B$34:$C$39,2,FALSE),FALSE)))/VLOOKUP(B51,'2-Kosten per locatie'!$A$14:$C$27,3,FALSE)</f>
        <v>#DIV/0!</v>
      </c>
      <c r="P51" s="381">
        <f t="shared" si="3"/>
        <v>0</v>
      </c>
      <c r="Q51" s="382" t="str">
        <f>VLOOKUP(G51,'3-Productie normen'!$A$10:$M$27,13,FALSE)</f>
        <v>V</v>
      </c>
      <c r="R51" s="382"/>
      <c r="T51" s="43">
        <f t="shared" si="5"/>
        <v>104</v>
      </c>
    </row>
    <row r="52" spans="1:20" ht="14.1" customHeight="1">
      <c r="A52" s="53">
        <f t="shared" si="4"/>
        <v>52</v>
      </c>
      <c r="B52" s="378" t="s">
        <v>407</v>
      </c>
      <c r="C52" s="378" t="s">
        <v>406</v>
      </c>
      <c r="D52" s="379" t="s">
        <v>89</v>
      </c>
      <c r="E52" s="423" t="s">
        <v>244</v>
      </c>
      <c r="F52" s="433" t="s">
        <v>376</v>
      </c>
      <c r="G52" s="434" t="s">
        <v>1047</v>
      </c>
      <c r="H52" s="433" t="s">
        <v>375</v>
      </c>
      <c r="I52" s="385">
        <v>70.2</v>
      </c>
      <c r="J52" s="380">
        <f t="shared" si="0"/>
        <v>80</v>
      </c>
      <c r="K52" s="324">
        <v>80</v>
      </c>
      <c r="L52" s="324"/>
      <c r="M52" s="325" t="e">
        <f t="shared" si="1"/>
        <v>#DIV/0!</v>
      </c>
      <c r="N52" s="325">
        <f t="shared" si="2"/>
        <v>0</v>
      </c>
      <c r="O52" s="381" t="e">
        <f>IF(K52="nio",0,IF(K52&gt;0,VLOOKUP(G52,'3-Productie normen'!A:K,VLOOKUP(K52,'3-Productie normen'!$B$34:$C$39,2,FALSE),FALSE)))/VLOOKUP(B52,'2-Kosten per locatie'!$A$14:$C$27,3,FALSE)</f>
        <v>#DIV/0!</v>
      </c>
      <c r="P52" s="381">
        <f t="shared" si="3"/>
        <v>0</v>
      </c>
      <c r="Q52" s="382" t="str">
        <f>VLOOKUP(G52,'3-Productie normen'!$A$10:$M$27,13,FALSE)</f>
        <v>L</v>
      </c>
      <c r="R52" s="382"/>
      <c r="T52" s="43">
        <f t="shared" si="5"/>
        <v>5616</v>
      </c>
    </row>
    <row r="53" spans="1:20" ht="14.1" customHeight="1">
      <c r="A53" s="53">
        <f t="shared" si="4"/>
        <v>53</v>
      </c>
      <c r="B53" s="378" t="s">
        <v>407</v>
      </c>
      <c r="C53" s="378" t="s">
        <v>406</v>
      </c>
      <c r="D53" s="379" t="s">
        <v>89</v>
      </c>
      <c r="E53" s="423" t="s">
        <v>245</v>
      </c>
      <c r="F53" s="433" t="s">
        <v>377</v>
      </c>
      <c r="G53" s="432" t="s">
        <v>199</v>
      </c>
      <c r="H53" s="433" t="s">
        <v>375</v>
      </c>
      <c r="I53" s="385">
        <v>18.5</v>
      </c>
      <c r="J53" s="380">
        <f t="shared" si="0"/>
        <v>200</v>
      </c>
      <c r="K53" s="324">
        <v>200</v>
      </c>
      <c r="L53" s="324"/>
      <c r="M53" s="325" t="e">
        <f t="shared" si="1"/>
        <v>#DIV/0!</v>
      </c>
      <c r="N53" s="325">
        <f t="shared" si="2"/>
        <v>0</v>
      </c>
      <c r="O53" s="381" t="e">
        <f>IF(K53="nio",0,IF(K53&gt;0,VLOOKUP(G53,'3-Productie normen'!A:K,VLOOKUP(K53,'3-Productie normen'!$B$34:$C$39,2,FALSE),FALSE)))/VLOOKUP(B53,'2-Kosten per locatie'!$A$14:$C$27,3,FALSE)</f>
        <v>#DIV/0!</v>
      </c>
      <c r="P53" s="381">
        <f t="shared" si="3"/>
        <v>0</v>
      </c>
      <c r="Q53" s="382" t="str">
        <f>VLOOKUP(G53,'3-Productie normen'!$A$10:$M$27,13,FALSE)</f>
        <v>V</v>
      </c>
      <c r="R53" s="382"/>
      <c r="T53" s="43">
        <f t="shared" si="5"/>
        <v>3700</v>
      </c>
    </row>
    <row r="54" spans="1:20" ht="14.1" customHeight="1">
      <c r="A54" s="53">
        <f t="shared" si="4"/>
        <v>54</v>
      </c>
      <c r="B54" s="378" t="s">
        <v>407</v>
      </c>
      <c r="C54" s="378" t="s">
        <v>406</v>
      </c>
      <c r="D54" s="379" t="s">
        <v>89</v>
      </c>
      <c r="E54" s="423" t="s">
        <v>246</v>
      </c>
      <c r="F54" s="433" t="s">
        <v>377</v>
      </c>
      <c r="G54" s="432" t="s">
        <v>199</v>
      </c>
      <c r="H54" s="433" t="s">
        <v>375</v>
      </c>
      <c r="I54" s="385">
        <v>142.6</v>
      </c>
      <c r="J54" s="380">
        <f t="shared" si="0"/>
        <v>200</v>
      </c>
      <c r="K54" s="324">
        <v>200</v>
      </c>
      <c r="L54" s="324"/>
      <c r="M54" s="325" t="e">
        <f t="shared" si="1"/>
        <v>#DIV/0!</v>
      </c>
      <c r="N54" s="325">
        <f t="shared" si="2"/>
        <v>0</v>
      </c>
      <c r="O54" s="381" t="e">
        <f>IF(K54="nio",0,IF(K54&gt;0,VLOOKUP(G54,'3-Productie normen'!A:K,VLOOKUP(K54,'3-Productie normen'!$B$34:$C$39,2,FALSE),FALSE)))/VLOOKUP(B54,'2-Kosten per locatie'!$A$14:$C$27,3,FALSE)</f>
        <v>#DIV/0!</v>
      </c>
      <c r="P54" s="381">
        <f t="shared" si="3"/>
        <v>0</v>
      </c>
      <c r="Q54" s="382" t="str">
        <f>VLOOKUP(G54,'3-Productie normen'!$A$10:$M$27,13,FALSE)</f>
        <v>V</v>
      </c>
      <c r="R54" s="382"/>
      <c r="T54" s="43">
        <f t="shared" si="5"/>
        <v>28520</v>
      </c>
    </row>
    <row r="55" spans="1:20" ht="14.1" customHeight="1">
      <c r="A55" s="53">
        <f t="shared" si="4"/>
        <v>55</v>
      </c>
      <c r="B55" s="378" t="s">
        <v>407</v>
      </c>
      <c r="C55" s="378" t="s">
        <v>406</v>
      </c>
      <c r="D55" s="379" t="s">
        <v>89</v>
      </c>
      <c r="E55" s="423" t="s">
        <v>247</v>
      </c>
      <c r="F55" s="433" t="s">
        <v>379</v>
      </c>
      <c r="G55" s="433" t="s">
        <v>17</v>
      </c>
      <c r="H55" s="433" t="s">
        <v>371</v>
      </c>
      <c r="I55" s="385">
        <v>8.1999999999999993</v>
      </c>
      <c r="J55" s="380">
        <f t="shared" si="0"/>
        <v>200</v>
      </c>
      <c r="K55" s="324">
        <v>200</v>
      </c>
      <c r="L55" s="324"/>
      <c r="M55" s="325" t="e">
        <f t="shared" si="1"/>
        <v>#DIV/0!</v>
      </c>
      <c r="N55" s="325">
        <f t="shared" si="2"/>
        <v>0</v>
      </c>
      <c r="O55" s="381" t="e">
        <f>IF(K55="nio",0,IF(K55&gt;0,VLOOKUP(G55,'3-Productie normen'!A:K,VLOOKUP(K55,'3-Productie normen'!$B$34:$C$39,2,FALSE),FALSE)))/VLOOKUP(B55,'2-Kosten per locatie'!$A$14:$C$27,3,FALSE)</f>
        <v>#DIV/0!</v>
      </c>
      <c r="P55" s="381">
        <f t="shared" si="3"/>
        <v>0</v>
      </c>
      <c r="Q55" s="382" t="str">
        <f>VLOOKUP(G55,'3-Productie normen'!$A$10:$M$27,13,FALSE)</f>
        <v>S</v>
      </c>
      <c r="R55" s="382"/>
      <c r="T55" s="43">
        <f t="shared" si="5"/>
        <v>1639.9999999999998</v>
      </c>
    </row>
    <row r="56" spans="1:20" ht="14.1" customHeight="1">
      <c r="A56" s="53">
        <f t="shared" si="4"/>
        <v>56</v>
      </c>
      <c r="B56" s="378" t="s">
        <v>407</v>
      </c>
      <c r="C56" s="378" t="s">
        <v>406</v>
      </c>
      <c r="D56" s="379" t="s">
        <v>89</v>
      </c>
      <c r="E56" s="423" t="s">
        <v>248</v>
      </c>
      <c r="F56" s="433" t="s">
        <v>379</v>
      </c>
      <c r="G56" s="433" t="s">
        <v>17</v>
      </c>
      <c r="H56" s="433" t="s">
        <v>371</v>
      </c>
      <c r="I56" s="385">
        <v>9.8000000000000007</v>
      </c>
      <c r="J56" s="380">
        <f t="shared" si="0"/>
        <v>200</v>
      </c>
      <c r="K56" s="324">
        <v>200</v>
      </c>
      <c r="L56" s="324"/>
      <c r="M56" s="325" t="e">
        <f t="shared" si="1"/>
        <v>#DIV/0!</v>
      </c>
      <c r="N56" s="325">
        <f t="shared" si="2"/>
        <v>0</v>
      </c>
      <c r="O56" s="381" t="e">
        <f>IF(K56="nio",0,IF(K56&gt;0,VLOOKUP(G56,'3-Productie normen'!A:K,VLOOKUP(K56,'3-Productie normen'!$B$34:$C$39,2,FALSE),FALSE)))/VLOOKUP(B56,'2-Kosten per locatie'!$A$14:$C$27,3,FALSE)</f>
        <v>#DIV/0!</v>
      </c>
      <c r="P56" s="381">
        <f t="shared" si="3"/>
        <v>0</v>
      </c>
      <c r="Q56" s="382" t="str">
        <f>VLOOKUP(G56,'3-Productie normen'!$A$10:$M$27,13,FALSE)</f>
        <v>S</v>
      </c>
      <c r="R56" s="382"/>
      <c r="T56" s="43">
        <f t="shared" si="5"/>
        <v>1960.0000000000002</v>
      </c>
    </row>
    <row r="57" spans="1:20" ht="14.1" customHeight="1">
      <c r="A57" s="53">
        <f t="shared" si="4"/>
        <v>57</v>
      </c>
      <c r="B57" s="378" t="s">
        <v>407</v>
      </c>
      <c r="C57" s="378" t="s">
        <v>406</v>
      </c>
      <c r="D57" s="379" t="s">
        <v>89</v>
      </c>
      <c r="E57" s="423" t="s">
        <v>249</v>
      </c>
      <c r="F57" s="433" t="s">
        <v>382</v>
      </c>
      <c r="G57" s="432" t="s">
        <v>1048</v>
      </c>
      <c r="H57" s="433" t="s">
        <v>371</v>
      </c>
      <c r="I57" s="385">
        <v>20.2</v>
      </c>
      <c r="J57" s="380">
        <f t="shared" si="0"/>
        <v>109</v>
      </c>
      <c r="K57" s="324">
        <v>109</v>
      </c>
      <c r="L57" s="324"/>
      <c r="M57" s="325" t="e">
        <f t="shared" si="1"/>
        <v>#DIV/0!</v>
      </c>
      <c r="N57" s="325">
        <f t="shared" si="2"/>
        <v>0</v>
      </c>
      <c r="O57" s="381" t="e">
        <f>IF(K57="nio",0,IF(K57&gt;0,VLOOKUP(G57,'3-Productie normen'!A:K,VLOOKUP(K57,'3-Productie normen'!$B$34:$C$39,2,FALSE),FALSE)))/VLOOKUP(B57,'2-Kosten per locatie'!$A$14:$C$27,3,FALSE)</f>
        <v>#DIV/0!</v>
      </c>
      <c r="P57" s="381">
        <f t="shared" si="3"/>
        <v>0</v>
      </c>
      <c r="Q57" s="382" t="str">
        <f>VLOOKUP(G57,'3-Productie normen'!$A$10:$M$27,13,FALSE)</f>
        <v>S</v>
      </c>
      <c r="R57" s="382"/>
      <c r="T57" s="43">
        <f t="shared" si="5"/>
        <v>2201.7999999999997</v>
      </c>
    </row>
    <row r="58" spans="1:20" ht="14.1" customHeight="1">
      <c r="A58" s="53">
        <f t="shared" si="4"/>
        <v>58</v>
      </c>
      <c r="B58" s="378" t="s">
        <v>407</v>
      </c>
      <c r="C58" s="378" t="s">
        <v>406</v>
      </c>
      <c r="D58" s="379" t="s">
        <v>89</v>
      </c>
      <c r="E58" s="423" t="s">
        <v>250</v>
      </c>
      <c r="F58" s="433" t="s">
        <v>91</v>
      </c>
      <c r="G58" s="433" t="s">
        <v>1</v>
      </c>
      <c r="H58" s="433" t="s">
        <v>371</v>
      </c>
      <c r="I58" s="385">
        <v>38.5</v>
      </c>
      <c r="J58" s="380">
        <f t="shared" si="0"/>
        <v>109</v>
      </c>
      <c r="K58" s="324">
        <v>109</v>
      </c>
      <c r="L58" s="324"/>
      <c r="M58" s="325" t="e">
        <f t="shared" si="1"/>
        <v>#DIV/0!</v>
      </c>
      <c r="N58" s="325">
        <f t="shared" si="2"/>
        <v>0</v>
      </c>
      <c r="O58" s="381" t="e">
        <f>IF(K58="nio",0,IF(K58&gt;0,VLOOKUP(G58,'3-Productie normen'!A:K,VLOOKUP(K58,'3-Productie normen'!$B$34:$C$39,2,FALSE),FALSE)))/VLOOKUP(B58,'2-Kosten per locatie'!$A$14:$C$27,3,FALSE)</f>
        <v>#DIV/0!</v>
      </c>
      <c r="P58" s="381">
        <f t="shared" si="3"/>
        <v>0</v>
      </c>
      <c r="Q58" s="382" t="str">
        <f>VLOOKUP(G58,'3-Productie normen'!$A$10:$M$27,13,FALSE)</f>
        <v>S</v>
      </c>
      <c r="R58" s="382"/>
      <c r="T58" s="43">
        <f t="shared" si="5"/>
        <v>4196.5</v>
      </c>
    </row>
    <row r="59" spans="1:20" ht="14.1" customHeight="1">
      <c r="A59" s="53">
        <f t="shared" si="4"/>
        <v>59</v>
      </c>
      <c r="B59" s="378" t="s">
        <v>407</v>
      </c>
      <c r="C59" s="378" t="s">
        <v>406</v>
      </c>
      <c r="D59" s="379" t="s">
        <v>89</v>
      </c>
      <c r="E59" s="423" t="s">
        <v>251</v>
      </c>
      <c r="F59" s="433" t="s">
        <v>392</v>
      </c>
      <c r="G59" s="433" t="s">
        <v>1049</v>
      </c>
      <c r="H59" s="433" t="s">
        <v>393</v>
      </c>
      <c r="I59" s="385">
        <v>253.5</v>
      </c>
      <c r="J59" s="380">
        <f t="shared" si="0"/>
        <v>200</v>
      </c>
      <c r="K59" s="324">
        <v>200</v>
      </c>
      <c r="L59" s="324"/>
      <c r="M59" s="325" t="e">
        <f t="shared" si="1"/>
        <v>#DIV/0!</v>
      </c>
      <c r="N59" s="325">
        <f t="shared" si="2"/>
        <v>0</v>
      </c>
      <c r="O59" s="381" t="e">
        <f>IF(K59="nio",0,IF(K59&gt;0,VLOOKUP(G59,'3-Productie normen'!A:K,VLOOKUP(K59,'3-Productie normen'!$B$34:$C$39,2,FALSE),FALSE)))/VLOOKUP(B59,'2-Kosten per locatie'!$A$14:$C$27,3,FALSE)</f>
        <v>#DIV/0!</v>
      </c>
      <c r="P59" s="381">
        <f t="shared" si="3"/>
        <v>0</v>
      </c>
      <c r="Q59" s="382" t="str">
        <f>VLOOKUP(G59,'3-Productie normen'!$A$10:$M$27,13,FALSE)</f>
        <v>V</v>
      </c>
      <c r="R59" s="382"/>
      <c r="T59" s="43">
        <f t="shared" si="5"/>
        <v>50700</v>
      </c>
    </row>
    <row r="60" spans="1:20" ht="14.1" customHeight="1">
      <c r="A60" s="53">
        <f t="shared" si="4"/>
        <v>60</v>
      </c>
      <c r="B60" s="378" t="s">
        <v>407</v>
      </c>
      <c r="C60" s="378" t="s">
        <v>406</v>
      </c>
      <c r="D60" s="379" t="s">
        <v>89</v>
      </c>
      <c r="E60" s="423" t="s">
        <v>252</v>
      </c>
      <c r="F60" s="433" t="s">
        <v>392</v>
      </c>
      <c r="G60" s="433" t="s">
        <v>1049</v>
      </c>
      <c r="H60" s="433" t="s">
        <v>393</v>
      </c>
      <c r="I60" s="385">
        <v>253.4</v>
      </c>
      <c r="J60" s="380">
        <f t="shared" si="0"/>
        <v>200</v>
      </c>
      <c r="K60" s="324">
        <v>200</v>
      </c>
      <c r="L60" s="324"/>
      <c r="M60" s="325" t="e">
        <f t="shared" si="1"/>
        <v>#DIV/0!</v>
      </c>
      <c r="N60" s="325">
        <f t="shared" si="2"/>
        <v>0</v>
      </c>
      <c r="O60" s="381" t="e">
        <f>IF(K60="nio",0,IF(K60&gt;0,VLOOKUP(G60,'3-Productie normen'!A:K,VLOOKUP(K60,'3-Productie normen'!$B$34:$C$39,2,FALSE),FALSE)))/VLOOKUP(B60,'2-Kosten per locatie'!$A$14:$C$27,3,FALSE)</f>
        <v>#DIV/0!</v>
      </c>
      <c r="P60" s="381">
        <f t="shared" si="3"/>
        <v>0</v>
      </c>
      <c r="Q60" s="382" t="str">
        <f>VLOOKUP(G60,'3-Productie normen'!$A$10:$M$27,13,FALSE)</f>
        <v>V</v>
      </c>
      <c r="R60" s="382"/>
      <c r="T60" s="43">
        <f t="shared" si="5"/>
        <v>50680</v>
      </c>
    </row>
    <row r="61" spans="1:20" ht="14.1" customHeight="1">
      <c r="A61" s="53">
        <f t="shared" si="4"/>
        <v>61</v>
      </c>
      <c r="B61" s="378" t="s">
        <v>407</v>
      </c>
      <c r="C61" s="378" t="s">
        <v>406</v>
      </c>
      <c r="D61" s="379" t="s">
        <v>89</v>
      </c>
      <c r="E61" s="423" t="s">
        <v>253</v>
      </c>
      <c r="F61" s="433" t="s">
        <v>394</v>
      </c>
      <c r="G61" s="433" t="s">
        <v>1045</v>
      </c>
      <c r="H61" s="433" t="s">
        <v>393</v>
      </c>
      <c r="I61" s="385">
        <v>34.6</v>
      </c>
      <c r="J61" s="380">
        <f t="shared" si="0"/>
        <v>4</v>
      </c>
      <c r="K61" s="324">
        <v>4</v>
      </c>
      <c r="L61" s="324"/>
      <c r="M61" s="325" t="e">
        <f t="shared" si="1"/>
        <v>#DIV/0!</v>
      </c>
      <c r="N61" s="325">
        <f t="shared" si="2"/>
        <v>0</v>
      </c>
      <c r="O61" s="381" t="e">
        <f>IF(K61="nio",0,IF(K61&gt;0,VLOOKUP(G61,'3-Productie normen'!A:K,VLOOKUP(K61,'3-Productie normen'!$B$34:$C$39,2,FALSE),FALSE)))/VLOOKUP(B61,'2-Kosten per locatie'!$A$14:$C$27,3,FALSE)</f>
        <v>#DIV/0!</v>
      </c>
      <c r="P61" s="381">
        <f t="shared" si="3"/>
        <v>0</v>
      </c>
      <c r="Q61" s="382" t="str">
        <f>VLOOKUP(G61,'3-Productie normen'!$A$10:$M$27,13,FALSE)</f>
        <v>V</v>
      </c>
      <c r="R61" s="382"/>
      <c r="T61" s="43">
        <f t="shared" si="5"/>
        <v>138.4</v>
      </c>
    </row>
    <row r="62" spans="1:20" ht="14.1" customHeight="1">
      <c r="A62" s="53">
        <f t="shared" si="4"/>
        <v>62</v>
      </c>
      <c r="B62" s="378" t="s">
        <v>407</v>
      </c>
      <c r="C62" s="378" t="s">
        <v>406</v>
      </c>
      <c r="D62" s="379" t="s">
        <v>89</v>
      </c>
      <c r="E62" s="423" t="s">
        <v>254</v>
      </c>
      <c r="F62" s="433" t="s">
        <v>394</v>
      </c>
      <c r="G62" s="433" t="s">
        <v>1045</v>
      </c>
      <c r="H62" s="433" t="s">
        <v>393</v>
      </c>
      <c r="I62" s="385">
        <v>27</v>
      </c>
      <c r="J62" s="380">
        <f t="shared" si="0"/>
        <v>4</v>
      </c>
      <c r="K62" s="324">
        <v>4</v>
      </c>
      <c r="L62" s="324"/>
      <c r="M62" s="325" t="e">
        <f t="shared" si="1"/>
        <v>#DIV/0!</v>
      </c>
      <c r="N62" s="325">
        <f t="shared" si="2"/>
        <v>0</v>
      </c>
      <c r="O62" s="381" t="e">
        <f>IF(K62="nio",0,IF(K62&gt;0,VLOOKUP(G62,'3-Productie normen'!A:K,VLOOKUP(K62,'3-Productie normen'!$B$34:$C$39,2,FALSE),FALSE)))/VLOOKUP(B62,'2-Kosten per locatie'!$A$14:$C$27,3,FALSE)</f>
        <v>#DIV/0!</v>
      </c>
      <c r="P62" s="381">
        <f t="shared" si="3"/>
        <v>0</v>
      </c>
      <c r="Q62" s="382" t="str">
        <f>VLOOKUP(G62,'3-Productie normen'!$A$10:$M$27,13,FALSE)</f>
        <v>V</v>
      </c>
      <c r="R62" s="382"/>
      <c r="T62" s="43">
        <f t="shared" si="5"/>
        <v>108</v>
      </c>
    </row>
    <row r="63" spans="1:20" ht="14.1" customHeight="1">
      <c r="A63" s="53">
        <f t="shared" si="4"/>
        <v>63</v>
      </c>
      <c r="B63" s="378" t="s">
        <v>407</v>
      </c>
      <c r="C63" s="378" t="s">
        <v>406</v>
      </c>
      <c r="D63" s="379" t="s">
        <v>89</v>
      </c>
      <c r="E63" s="423" t="s">
        <v>255</v>
      </c>
      <c r="F63" s="433" t="s">
        <v>91</v>
      </c>
      <c r="G63" s="433" t="s">
        <v>1</v>
      </c>
      <c r="H63" s="433" t="s">
        <v>371</v>
      </c>
      <c r="I63" s="385">
        <v>47.4</v>
      </c>
      <c r="J63" s="380">
        <f t="shared" si="0"/>
        <v>109</v>
      </c>
      <c r="K63" s="324">
        <v>109</v>
      </c>
      <c r="L63" s="324"/>
      <c r="M63" s="325" t="e">
        <f t="shared" si="1"/>
        <v>#DIV/0!</v>
      </c>
      <c r="N63" s="325">
        <f t="shared" si="2"/>
        <v>0</v>
      </c>
      <c r="O63" s="381" t="e">
        <f>IF(K63="nio",0,IF(K63&gt;0,VLOOKUP(G63,'3-Productie normen'!A:K,VLOOKUP(K63,'3-Productie normen'!$B$34:$C$39,2,FALSE),FALSE)))/VLOOKUP(B63,'2-Kosten per locatie'!$A$14:$C$27,3,FALSE)</f>
        <v>#DIV/0!</v>
      </c>
      <c r="P63" s="381">
        <f t="shared" si="3"/>
        <v>0</v>
      </c>
      <c r="Q63" s="382" t="str">
        <f>VLOOKUP(G63,'3-Productie normen'!$A$10:$M$27,13,FALSE)</f>
        <v>S</v>
      </c>
      <c r="R63" s="382"/>
      <c r="T63" s="43">
        <f t="shared" si="5"/>
        <v>5166.5999999999995</v>
      </c>
    </row>
    <row r="64" spans="1:20" ht="14.1" customHeight="1">
      <c r="A64" s="53">
        <f t="shared" si="4"/>
        <v>64</v>
      </c>
      <c r="B64" s="378" t="s">
        <v>407</v>
      </c>
      <c r="C64" s="378" t="s">
        <v>406</v>
      </c>
      <c r="D64" s="379" t="s">
        <v>89</v>
      </c>
      <c r="E64" s="423" t="s">
        <v>256</v>
      </c>
      <c r="F64" s="433" t="s">
        <v>382</v>
      </c>
      <c r="G64" s="432" t="s">
        <v>1048</v>
      </c>
      <c r="H64" s="433" t="s">
        <v>371</v>
      </c>
      <c r="I64" s="385">
        <v>22.2</v>
      </c>
      <c r="J64" s="380">
        <f t="shared" si="0"/>
        <v>109</v>
      </c>
      <c r="K64" s="324">
        <v>109</v>
      </c>
      <c r="L64" s="324"/>
      <c r="M64" s="325" t="e">
        <f t="shared" si="1"/>
        <v>#DIV/0!</v>
      </c>
      <c r="N64" s="325">
        <f t="shared" si="2"/>
        <v>0</v>
      </c>
      <c r="O64" s="381" t="e">
        <f>IF(K64="nio",0,IF(K64&gt;0,VLOOKUP(G64,'3-Productie normen'!A:K,VLOOKUP(K64,'3-Productie normen'!$B$34:$C$39,2,FALSE),FALSE)))/VLOOKUP(B64,'2-Kosten per locatie'!$A$14:$C$27,3,FALSE)</f>
        <v>#DIV/0!</v>
      </c>
      <c r="P64" s="381">
        <f t="shared" si="3"/>
        <v>0</v>
      </c>
      <c r="Q64" s="382" t="str">
        <f>VLOOKUP(G64,'3-Productie normen'!$A$10:$M$27,13,FALSE)</f>
        <v>S</v>
      </c>
      <c r="R64" s="382"/>
      <c r="T64" s="43">
        <f t="shared" si="5"/>
        <v>2419.7999999999997</v>
      </c>
    </row>
    <row r="65" spans="1:20" ht="14.1" customHeight="1">
      <c r="A65" s="53">
        <f t="shared" si="4"/>
        <v>65</v>
      </c>
      <c r="B65" s="378" t="s">
        <v>407</v>
      </c>
      <c r="C65" s="378" t="s">
        <v>406</v>
      </c>
      <c r="D65" s="379" t="s">
        <v>89</v>
      </c>
      <c r="E65" s="423" t="s">
        <v>257</v>
      </c>
      <c r="F65" s="433" t="s">
        <v>382</v>
      </c>
      <c r="G65" s="432" t="s">
        <v>1048</v>
      </c>
      <c r="H65" s="433" t="s">
        <v>371</v>
      </c>
      <c r="I65" s="385">
        <v>22.1</v>
      </c>
      <c r="J65" s="380">
        <f t="shared" si="0"/>
        <v>109</v>
      </c>
      <c r="K65" s="324">
        <v>109</v>
      </c>
      <c r="L65" s="324"/>
      <c r="M65" s="325" t="e">
        <f t="shared" si="1"/>
        <v>#DIV/0!</v>
      </c>
      <c r="N65" s="325">
        <f t="shared" si="2"/>
        <v>0</v>
      </c>
      <c r="O65" s="381" t="e">
        <f>IF(K65="nio",0,IF(K65&gt;0,VLOOKUP(G65,'3-Productie normen'!A:K,VLOOKUP(K65,'3-Productie normen'!$B$34:$C$39,2,FALSE),FALSE)))/VLOOKUP(B65,'2-Kosten per locatie'!$A$14:$C$27,3,FALSE)</f>
        <v>#DIV/0!</v>
      </c>
      <c r="P65" s="381">
        <f t="shared" si="3"/>
        <v>0</v>
      </c>
      <c r="Q65" s="382" t="str">
        <f>VLOOKUP(G65,'3-Productie normen'!$A$10:$M$27,13,FALSE)</f>
        <v>S</v>
      </c>
      <c r="R65" s="382"/>
      <c r="T65" s="43">
        <f t="shared" si="5"/>
        <v>2408.9</v>
      </c>
    </row>
    <row r="66" spans="1:20" ht="14.1" customHeight="1">
      <c r="A66" s="53">
        <f t="shared" si="4"/>
        <v>66</v>
      </c>
      <c r="B66" s="378" t="s">
        <v>407</v>
      </c>
      <c r="C66" s="378" t="s">
        <v>406</v>
      </c>
      <c r="D66" s="379" t="s">
        <v>89</v>
      </c>
      <c r="E66" s="423" t="s">
        <v>258</v>
      </c>
      <c r="F66" s="433" t="s">
        <v>91</v>
      </c>
      <c r="G66" s="433" t="s">
        <v>1</v>
      </c>
      <c r="H66" s="433" t="s">
        <v>371</v>
      </c>
      <c r="I66" s="385">
        <v>48.7</v>
      </c>
      <c r="J66" s="380">
        <f t="shared" si="0"/>
        <v>109</v>
      </c>
      <c r="K66" s="324">
        <v>109</v>
      </c>
      <c r="L66" s="324"/>
      <c r="M66" s="325" t="e">
        <f t="shared" si="1"/>
        <v>#DIV/0!</v>
      </c>
      <c r="N66" s="325">
        <f t="shared" si="2"/>
        <v>0</v>
      </c>
      <c r="O66" s="381" t="e">
        <f>IF(K66="nio",0,IF(K66&gt;0,VLOOKUP(G66,'3-Productie normen'!A:K,VLOOKUP(K66,'3-Productie normen'!$B$34:$C$39,2,FALSE),FALSE)))/VLOOKUP(B66,'2-Kosten per locatie'!$A$14:$C$27,3,FALSE)</f>
        <v>#DIV/0!</v>
      </c>
      <c r="P66" s="381">
        <f t="shared" si="3"/>
        <v>0</v>
      </c>
      <c r="Q66" s="382" t="str">
        <f>VLOOKUP(G66,'3-Productie normen'!$A$10:$M$27,13,FALSE)</f>
        <v>S</v>
      </c>
      <c r="R66" s="382"/>
      <c r="T66" s="43">
        <f t="shared" si="5"/>
        <v>5308.3</v>
      </c>
    </row>
    <row r="67" spans="1:20" ht="14.1" customHeight="1">
      <c r="A67" s="53">
        <f t="shared" si="4"/>
        <v>67</v>
      </c>
      <c r="B67" s="378" t="s">
        <v>407</v>
      </c>
      <c r="C67" s="378" t="s">
        <v>406</v>
      </c>
      <c r="D67" s="379" t="s">
        <v>89</v>
      </c>
      <c r="E67" s="423" t="s">
        <v>259</v>
      </c>
      <c r="F67" s="433" t="s">
        <v>91</v>
      </c>
      <c r="G67" s="433" t="s">
        <v>1</v>
      </c>
      <c r="H67" s="433" t="s">
        <v>371</v>
      </c>
      <c r="I67" s="385">
        <v>36</v>
      </c>
      <c r="J67" s="380">
        <f t="shared" si="0"/>
        <v>109</v>
      </c>
      <c r="K67" s="324">
        <v>109</v>
      </c>
      <c r="L67" s="324"/>
      <c r="M67" s="325" t="e">
        <f t="shared" si="1"/>
        <v>#DIV/0!</v>
      </c>
      <c r="N67" s="325">
        <f t="shared" si="2"/>
        <v>0</v>
      </c>
      <c r="O67" s="381" t="e">
        <f>IF(K67="nio",0,IF(K67&gt;0,VLOOKUP(G67,'3-Productie normen'!A:K,VLOOKUP(K67,'3-Productie normen'!$B$34:$C$39,2,FALSE),FALSE)))/VLOOKUP(B67,'2-Kosten per locatie'!$A$14:$C$27,3,FALSE)</f>
        <v>#DIV/0!</v>
      </c>
      <c r="P67" s="381">
        <f t="shared" si="3"/>
        <v>0</v>
      </c>
      <c r="Q67" s="382" t="str">
        <f>VLOOKUP(G67,'3-Productie normen'!$A$10:$M$27,13,FALSE)</f>
        <v>S</v>
      </c>
      <c r="R67" s="382"/>
      <c r="T67" s="43">
        <f t="shared" si="5"/>
        <v>3924</v>
      </c>
    </row>
    <row r="68" spans="1:20" ht="14.1" customHeight="1">
      <c r="A68" s="53">
        <f t="shared" si="4"/>
        <v>68</v>
      </c>
      <c r="B68" s="378" t="s">
        <v>407</v>
      </c>
      <c r="C68" s="378" t="s">
        <v>406</v>
      </c>
      <c r="D68" s="379" t="s">
        <v>89</v>
      </c>
      <c r="E68" s="423" t="s">
        <v>260</v>
      </c>
      <c r="F68" s="433" t="s">
        <v>382</v>
      </c>
      <c r="G68" s="432" t="s">
        <v>1048</v>
      </c>
      <c r="H68" s="433" t="s">
        <v>371</v>
      </c>
      <c r="I68" s="385">
        <v>21.2</v>
      </c>
      <c r="J68" s="380">
        <f t="shared" si="0"/>
        <v>109</v>
      </c>
      <c r="K68" s="324">
        <v>109</v>
      </c>
      <c r="L68" s="324"/>
      <c r="M68" s="325" t="e">
        <f t="shared" si="1"/>
        <v>#DIV/0!</v>
      </c>
      <c r="N68" s="325">
        <f t="shared" si="2"/>
        <v>0</v>
      </c>
      <c r="O68" s="381" t="e">
        <f>IF(K68="nio",0,IF(K68&gt;0,VLOOKUP(G68,'3-Productie normen'!A:K,VLOOKUP(K68,'3-Productie normen'!$B$34:$C$39,2,FALSE),FALSE)))/VLOOKUP(B68,'2-Kosten per locatie'!$A$14:$C$27,3,FALSE)</f>
        <v>#DIV/0!</v>
      </c>
      <c r="P68" s="381">
        <f t="shared" si="3"/>
        <v>0</v>
      </c>
      <c r="Q68" s="382" t="str">
        <f>VLOOKUP(G68,'3-Productie normen'!$A$10:$M$27,13,FALSE)</f>
        <v>S</v>
      </c>
      <c r="R68" s="382"/>
      <c r="T68" s="43">
        <f t="shared" si="5"/>
        <v>2310.7999999999997</v>
      </c>
    </row>
    <row r="69" spans="1:20" ht="14.1" customHeight="1">
      <c r="A69" s="53">
        <f t="shared" si="4"/>
        <v>69</v>
      </c>
      <c r="B69" s="378" t="s">
        <v>407</v>
      </c>
      <c r="C69" s="378" t="s">
        <v>406</v>
      </c>
      <c r="D69" s="379" t="s">
        <v>89</v>
      </c>
      <c r="E69" s="423" t="s">
        <v>261</v>
      </c>
      <c r="F69" s="433" t="s">
        <v>395</v>
      </c>
      <c r="G69" s="433" t="s">
        <v>1049</v>
      </c>
      <c r="H69" s="433" t="s">
        <v>375</v>
      </c>
      <c r="I69" s="385">
        <v>117</v>
      </c>
      <c r="J69" s="380">
        <f t="shared" si="0"/>
        <v>200</v>
      </c>
      <c r="K69" s="324">
        <v>200</v>
      </c>
      <c r="L69" s="324"/>
      <c r="M69" s="325" t="e">
        <f t="shared" si="1"/>
        <v>#DIV/0!</v>
      </c>
      <c r="N69" s="325">
        <f t="shared" si="2"/>
        <v>0</v>
      </c>
      <c r="O69" s="381" t="e">
        <f>IF(K69="nio",0,IF(K69&gt;0,VLOOKUP(G69,'3-Productie normen'!A:K,VLOOKUP(K69,'3-Productie normen'!$B$34:$C$39,2,FALSE),FALSE)))/VLOOKUP(B69,'2-Kosten per locatie'!$A$14:$C$27,3,FALSE)</f>
        <v>#DIV/0!</v>
      </c>
      <c r="P69" s="381">
        <f t="shared" si="3"/>
        <v>0</v>
      </c>
      <c r="Q69" s="382" t="str">
        <f>VLOOKUP(G69,'3-Productie normen'!$A$10:$M$27,13,FALSE)</f>
        <v>V</v>
      </c>
      <c r="R69" s="382"/>
      <c r="T69" s="43">
        <f t="shared" si="5"/>
        <v>23400</v>
      </c>
    </row>
    <row r="70" spans="1:20" ht="14.1" customHeight="1">
      <c r="A70" s="53">
        <f t="shared" si="4"/>
        <v>70</v>
      </c>
      <c r="B70" s="378" t="s">
        <v>407</v>
      </c>
      <c r="C70" s="378" t="s">
        <v>406</v>
      </c>
      <c r="D70" s="379" t="s">
        <v>89</v>
      </c>
      <c r="E70" s="423" t="s">
        <v>262</v>
      </c>
      <c r="F70" s="433" t="s">
        <v>379</v>
      </c>
      <c r="G70" s="433" t="s">
        <v>17</v>
      </c>
      <c r="H70" s="433" t="s">
        <v>375</v>
      </c>
      <c r="I70" s="385">
        <v>5.0999999999999996</v>
      </c>
      <c r="J70" s="380">
        <f t="shared" si="0"/>
        <v>200</v>
      </c>
      <c r="K70" s="324">
        <v>200</v>
      </c>
      <c r="L70" s="324"/>
      <c r="M70" s="325" t="e">
        <f t="shared" si="1"/>
        <v>#DIV/0!</v>
      </c>
      <c r="N70" s="325">
        <f t="shared" si="2"/>
        <v>0</v>
      </c>
      <c r="O70" s="381" t="e">
        <f>IF(K70="nio",0,IF(K70&gt;0,VLOOKUP(G70,'3-Productie normen'!A:K,VLOOKUP(K70,'3-Productie normen'!$B$34:$C$39,2,FALSE),FALSE)))/VLOOKUP(B70,'2-Kosten per locatie'!$A$14:$C$27,3,FALSE)</f>
        <v>#DIV/0!</v>
      </c>
      <c r="P70" s="381">
        <f t="shared" si="3"/>
        <v>0</v>
      </c>
      <c r="Q70" s="382" t="str">
        <f>VLOOKUP(G70,'3-Productie normen'!$A$10:$M$27,13,FALSE)</f>
        <v>S</v>
      </c>
      <c r="R70" s="382"/>
      <c r="T70" s="43">
        <f t="shared" si="5"/>
        <v>1019.9999999999999</v>
      </c>
    </row>
    <row r="71" spans="1:20" ht="14.1" customHeight="1">
      <c r="A71" s="53">
        <f t="shared" si="4"/>
        <v>71</v>
      </c>
      <c r="B71" s="378" t="s">
        <v>407</v>
      </c>
      <c r="C71" s="378" t="s">
        <v>406</v>
      </c>
      <c r="D71" s="379" t="s">
        <v>89</v>
      </c>
      <c r="E71" s="423" t="s">
        <v>263</v>
      </c>
      <c r="F71" s="433" t="s">
        <v>379</v>
      </c>
      <c r="G71" s="433" t="s">
        <v>17</v>
      </c>
      <c r="H71" s="433" t="s">
        <v>375</v>
      </c>
      <c r="I71" s="385">
        <v>5.0999999999999996</v>
      </c>
      <c r="J71" s="380">
        <f t="shared" si="0"/>
        <v>200</v>
      </c>
      <c r="K71" s="324">
        <v>200</v>
      </c>
      <c r="L71" s="324"/>
      <c r="M71" s="325" t="e">
        <f t="shared" si="1"/>
        <v>#DIV/0!</v>
      </c>
      <c r="N71" s="325">
        <f t="shared" si="2"/>
        <v>0</v>
      </c>
      <c r="O71" s="381" t="e">
        <f>IF(K71="nio",0,IF(K71&gt;0,VLOOKUP(G71,'3-Productie normen'!A:K,VLOOKUP(K71,'3-Productie normen'!$B$34:$C$39,2,FALSE),FALSE)))/VLOOKUP(B71,'2-Kosten per locatie'!$A$14:$C$27,3,FALSE)</f>
        <v>#DIV/0!</v>
      </c>
      <c r="P71" s="381">
        <f t="shared" si="3"/>
        <v>0</v>
      </c>
      <c r="Q71" s="382" t="str">
        <f>VLOOKUP(G71,'3-Productie normen'!$A$10:$M$27,13,FALSE)</f>
        <v>S</v>
      </c>
      <c r="R71" s="382"/>
      <c r="T71" s="43">
        <f t="shared" si="5"/>
        <v>1019.9999999999999</v>
      </c>
    </row>
    <row r="72" spans="1:20" ht="14.1" customHeight="1">
      <c r="A72" s="53">
        <f t="shared" si="4"/>
        <v>72</v>
      </c>
      <c r="B72" s="378" t="s">
        <v>407</v>
      </c>
      <c r="C72" s="378" t="s">
        <v>406</v>
      </c>
      <c r="D72" s="379" t="s">
        <v>89</v>
      </c>
      <c r="E72" s="423" t="s">
        <v>264</v>
      </c>
      <c r="F72" s="433" t="s">
        <v>377</v>
      </c>
      <c r="G72" s="432" t="s">
        <v>199</v>
      </c>
      <c r="H72" s="433" t="s">
        <v>375</v>
      </c>
      <c r="I72" s="385">
        <v>18</v>
      </c>
      <c r="J72" s="380">
        <f t="shared" si="0"/>
        <v>200</v>
      </c>
      <c r="K72" s="324">
        <v>200</v>
      </c>
      <c r="L72" s="324"/>
      <c r="M72" s="325" t="e">
        <f t="shared" si="1"/>
        <v>#DIV/0!</v>
      </c>
      <c r="N72" s="325">
        <f t="shared" si="2"/>
        <v>0</v>
      </c>
      <c r="O72" s="381" t="e">
        <f>IF(K72="nio",0,IF(K72&gt;0,VLOOKUP(G72,'3-Productie normen'!A:K,VLOOKUP(K72,'3-Productie normen'!$B$34:$C$39,2,FALSE),FALSE)))/VLOOKUP(B72,'2-Kosten per locatie'!$A$14:$C$27,3,FALSE)</f>
        <v>#DIV/0!</v>
      </c>
      <c r="P72" s="381">
        <f t="shared" si="3"/>
        <v>0</v>
      </c>
      <c r="Q72" s="382" t="str">
        <f>VLOOKUP(G72,'3-Productie normen'!$A$10:$M$27,13,FALSE)</f>
        <v>V</v>
      </c>
      <c r="R72" s="382"/>
      <c r="T72" s="43">
        <f t="shared" si="5"/>
        <v>3600</v>
      </c>
    </row>
    <row r="73" spans="1:20" ht="14.1" customHeight="1">
      <c r="A73" s="53">
        <f t="shared" si="4"/>
        <v>73</v>
      </c>
      <c r="B73" s="378" t="s">
        <v>407</v>
      </c>
      <c r="C73" s="378" t="s">
        <v>406</v>
      </c>
      <c r="D73" s="379" t="s">
        <v>89</v>
      </c>
      <c r="E73" s="423" t="s">
        <v>265</v>
      </c>
      <c r="F73" s="433" t="s">
        <v>396</v>
      </c>
      <c r="G73" s="433" t="s">
        <v>396</v>
      </c>
      <c r="H73" s="433" t="s">
        <v>397</v>
      </c>
      <c r="I73" s="385">
        <v>368.5</v>
      </c>
      <c r="J73" s="380">
        <f t="shared" si="0"/>
        <v>80</v>
      </c>
      <c r="K73" s="324">
        <v>80</v>
      </c>
      <c r="L73" s="324"/>
      <c r="M73" s="325" t="e">
        <f t="shared" si="1"/>
        <v>#DIV/0!</v>
      </c>
      <c r="N73" s="325">
        <f t="shared" si="2"/>
        <v>0</v>
      </c>
      <c r="O73" s="381" t="e">
        <f>IF(K73="nio",0,IF(K73&gt;0,VLOOKUP(G73,'3-Productie normen'!A:K,VLOOKUP(K73,'3-Productie normen'!$B$34:$C$39,2,FALSE),FALSE)))/VLOOKUP(B73,'2-Kosten per locatie'!$A$14:$C$27,3,FALSE)</f>
        <v>#DIV/0!</v>
      </c>
      <c r="P73" s="381">
        <f t="shared" si="3"/>
        <v>0</v>
      </c>
      <c r="Q73" s="382" t="str">
        <f>VLOOKUP(G73,'3-Productie normen'!$A$10:$M$27,13,FALSE)</f>
        <v>V</v>
      </c>
      <c r="R73" s="382"/>
      <c r="T73" s="43">
        <f t="shared" si="5"/>
        <v>29480</v>
      </c>
    </row>
    <row r="74" spans="1:20" ht="14.1" customHeight="1">
      <c r="A74" s="53">
        <f t="shared" si="4"/>
        <v>74</v>
      </c>
      <c r="B74" s="378" t="s">
        <v>407</v>
      </c>
      <c r="C74" s="378" t="s">
        <v>406</v>
      </c>
      <c r="D74" s="379" t="s">
        <v>89</v>
      </c>
      <c r="E74" s="423" t="s">
        <v>265</v>
      </c>
      <c r="F74" s="433" t="s">
        <v>396</v>
      </c>
      <c r="G74" s="433" t="s">
        <v>396</v>
      </c>
      <c r="H74" s="433" t="s">
        <v>398</v>
      </c>
      <c r="I74" s="385">
        <v>3.5</v>
      </c>
      <c r="J74" s="380">
        <f t="shared" ref="J74:J137" si="6">SUM(K74:L74)</f>
        <v>80</v>
      </c>
      <c r="K74" s="324">
        <v>80</v>
      </c>
      <c r="L74" s="324"/>
      <c r="M74" s="325" t="e">
        <f t="shared" ref="M74:M137" si="7">IF(K74="nio",0,IF(K74&gt;0,K74*I74/O74,0))</f>
        <v>#DIV/0!</v>
      </c>
      <c r="N74" s="325">
        <f t="shared" ref="N74:N137" si="8">IF(L74&gt;0,L74*I74/P74,0)</f>
        <v>0</v>
      </c>
      <c r="O74" s="381" t="e">
        <f>IF(K74="nio",0,IF(K74&gt;0,VLOOKUP(G74,'3-Productie normen'!A:K,VLOOKUP(K74,'3-Productie normen'!$B$34:$C$39,2,FALSE),FALSE)))/VLOOKUP(B74,'2-Kosten per locatie'!$A$14:$C$27,3,FALSE)</f>
        <v>#DIV/0!</v>
      </c>
      <c r="P74" s="381">
        <f t="shared" ref="P74:P137" si="9">IF(L74&gt;0,O74*$P$8,0)</f>
        <v>0</v>
      </c>
      <c r="Q74" s="382" t="str">
        <f>VLOOKUP(G74,'3-Productie normen'!$A$10:$M$27,13,FALSE)</f>
        <v>V</v>
      </c>
      <c r="R74" s="382"/>
      <c r="T74" s="43">
        <f t="shared" ref="T74:T137" si="10">J74*I74</f>
        <v>280</v>
      </c>
    </row>
    <row r="75" spans="1:20" ht="14.1" customHeight="1">
      <c r="A75" s="53">
        <f t="shared" ref="A75:A138" si="11">A74+1</f>
        <v>75</v>
      </c>
      <c r="B75" s="378" t="s">
        <v>407</v>
      </c>
      <c r="C75" s="378" t="s">
        <v>406</v>
      </c>
      <c r="D75" s="379" t="s">
        <v>89</v>
      </c>
      <c r="E75" s="423" t="s">
        <v>266</v>
      </c>
      <c r="F75" s="433" t="s">
        <v>197</v>
      </c>
      <c r="G75" s="432" t="s">
        <v>423</v>
      </c>
      <c r="H75" s="433" t="s">
        <v>397</v>
      </c>
      <c r="I75" s="385">
        <v>2.6</v>
      </c>
      <c r="J75" s="380">
        <f t="shared" si="6"/>
        <v>200</v>
      </c>
      <c r="K75" s="324">
        <v>200</v>
      </c>
      <c r="L75" s="324"/>
      <c r="M75" s="325" t="e">
        <f t="shared" si="7"/>
        <v>#DIV/0!</v>
      </c>
      <c r="N75" s="325">
        <f t="shared" si="8"/>
        <v>0</v>
      </c>
      <c r="O75" s="381" t="e">
        <f>IF(K75="nio",0,IF(K75&gt;0,VLOOKUP(G75,'3-Productie normen'!A:K,VLOOKUP(K75,'3-Productie normen'!$B$34:$C$39,2,FALSE),FALSE)))/VLOOKUP(B75,'2-Kosten per locatie'!$A$14:$C$27,3,FALSE)</f>
        <v>#DIV/0!</v>
      </c>
      <c r="P75" s="381">
        <f t="shared" si="9"/>
        <v>0</v>
      </c>
      <c r="Q75" s="382" t="str">
        <f>VLOOKUP(G75,'3-Productie normen'!$A$10:$M$27,13,FALSE)</f>
        <v>V</v>
      </c>
      <c r="R75" s="382"/>
      <c r="T75" s="43">
        <f t="shared" si="10"/>
        <v>520</v>
      </c>
    </row>
    <row r="76" spans="1:20" ht="14.1" customHeight="1">
      <c r="A76" s="53">
        <f t="shared" si="11"/>
        <v>76</v>
      </c>
      <c r="B76" s="378" t="s">
        <v>407</v>
      </c>
      <c r="C76" s="378" t="s">
        <v>406</v>
      </c>
      <c r="D76" s="379" t="s">
        <v>89</v>
      </c>
      <c r="E76" s="423" t="s">
        <v>267</v>
      </c>
      <c r="F76" s="433" t="s">
        <v>377</v>
      </c>
      <c r="G76" s="432" t="s">
        <v>199</v>
      </c>
      <c r="H76" s="433" t="s">
        <v>371</v>
      </c>
      <c r="I76" s="385">
        <v>13.6</v>
      </c>
      <c r="J76" s="380">
        <f t="shared" si="6"/>
        <v>200</v>
      </c>
      <c r="K76" s="324">
        <v>200</v>
      </c>
      <c r="L76" s="324"/>
      <c r="M76" s="325" t="e">
        <f t="shared" si="7"/>
        <v>#DIV/0!</v>
      </c>
      <c r="N76" s="325">
        <f t="shared" si="8"/>
        <v>0</v>
      </c>
      <c r="O76" s="381" t="e">
        <f>IF(K76="nio",0,IF(K76&gt;0,VLOOKUP(G76,'3-Productie normen'!A:K,VLOOKUP(K76,'3-Productie normen'!$B$34:$C$39,2,FALSE),FALSE)))/VLOOKUP(B76,'2-Kosten per locatie'!$A$14:$C$27,3,FALSE)</f>
        <v>#DIV/0!</v>
      </c>
      <c r="P76" s="381">
        <f t="shared" si="9"/>
        <v>0</v>
      </c>
      <c r="Q76" s="382" t="str">
        <f>VLOOKUP(G76,'3-Productie normen'!$A$10:$M$27,13,FALSE)</f>
        <v>V</v>
      </c>
      <c r="R76" s="382"/>
      <c r="T76" s="43">
        <f t="shared" si="10"/>
        <v>2720</v>
      </c>
    </row>
    <row r="77" spans="1:20" ht="14.1" customHeight="1">
      <c r="A77" s="53">
        <f t="shared" si="11"/>
        <v>77</v>
      </c>
      <c r="B77" s="378" t="s">
        <v>407</v>
      </c>
      <c r="C77" s="378" t="s">
        <v>406</v>
      </c>
      <c r="D77" s="379" t="s">
        <v>89</v>
      </c>
      <c r="E77" s="423" t="s">
        <v>268</v>
      </c>
      <c r="F77" s="433" t="s">
        <v>384</v>
      </c>
      <c r="G77" s="432" t="s">
        <v>199</v>
      </c>
      <c r="H77" s="433" t="s">
        <v>371</v>
      </c>
      <c r="I77" s="385">
        <v>34.950000000000003</v>
      </c>
      <c r="J77" s="380">
        <f t="shared" si="6"/>
        <v>200</v>
      </c>
      <c r="K77" s="324">
        <v>200</v>
      </c>
      <c r="L77" s="324"/>
      <c r="M77" s="325" t="e">
        <f t="shared" si="7"/>
        <v>#DIV/0!</v>
      </c>
      <c r="N77" s="325">
        <f t="shared" si="8"/>
        <v>0</v>
      </c>
      <c r="O77" s="381" t="e">
        <f>IF(K77="nio",0,IF(K77&gt;0,VLOOKUP(G77,'3-Productie normen'!A:K,VLOOKUP(K77,'3-Productie normen'!$B$34:$C$39,2,FALSE),FALSE)))/VLOOKUP(B77,'2-Kosten per locatie'!$A$14:$C$27,3,FALSE)</f>
        <v>#DIV/0!</v>
      </c>
      <c r="P77" s="381">
        <f t="shared" si="9"/>
        <v>0</v>
      </c>
      <c r="Q77" s="382" t="str">
        <f>VLOOKUP(G77,'3-Productie normen'!$A$10:$M$27,13,FALSE)</f>
        <v>V</v>
      </c>
      <c r="R77" s="382"/>
      <c r="T77" s="43">
        <f t="shared" si="10"/>
        <v>6990.0000000000009</v>
      </c>
    </row>
    <row r="78" spans="1:20" ht="14.1" customHeight="1">
      <c r="A78" s="53">
        <f t="shared" si="11"/>
        <v>78</v>
      </c>
      <c r="B78" s="378" t="s">
        <v>407</v>
      </c>
      <c r="C78" s="378" t="s">
        <v>406</v>
      </c>
      <c r="D78" s="379" t="s">
        <v>89</v>
      </c>
      <c r="E78" s="423" t="s">
        <v>268</v>
      </c>
      <c r="F78" s="433" t="s">
        <v>384</v>
      </c>
      <c r="G78" s="432" t="s">
        <v>199</v>
      </c>
      <c r="H78" s="433" t="s">
        <v>373</v>
      </c>
      <c r="I78" s="385">
        <v>34.4</v>
      </c>
      <c r="J78" s="380">
        <f t="shared" si="6"/>
        <v>200</v>
      </c>
      <c r="K78" s="324">
        <v>200</v>
      </c>
      <c r="L78" s="324"/>
      <c r="M78" s="325" t="e">
        <f t="shared" si="7"/>
        <v>#DIV/0!</v>
      </c>
      <c r="N78" s="325">
        <f t="shared" si="8"/>
        <v>0</v>
      </c>
      <c r="O78" s="381" t="e">
        <f>IF(K78="nio",0,IF(K78&gt;0,VLOOKUP(G78,'3-Productie normen'!A:K,VLOOKUP(K78,'3-Productie normen'!$B$34:$C$39,2,FALSE),FALSE)))/VLOOKUP(B78,'2-Kosten per locatie'!$A$14:$C$27,3,FALSE)</f>
        <v>#DIV/0!</v>
      </c>
      <c r="P78" s="381">
        <f t="shared" si="9"/>
        <v>0</v>
      </c>
      <c r="Q78" s="382" t="str">
        <f>VLOOKUP(G78,'3-Productie normen'!$A$10:$M$27,13,FALSE)</f>
        <v>V</v>
      </c>
      <c r="R78" s="382"/>
      <c r="T78" s="43">
        <f t="shared" si="10"/>
        <v>6880</v>
      </c>
    </row>
    <row r="79" spans="1:20" ht="14.1" customHeight="1">
      <c r="A79" s="53">
        <f t="shared" si="11"/>
        <v>79</v>
      </c>
      <c r="B79" s="378" t="s">
        <v>407</v>
      </c>
      <c r="C79" s="378" t="s">
        <v>406</v>
      </c>
      <c r="D79" s="379">
        <v>1</v>
      </c>
      <c r="E79" s="423" t="s">
        <v>269</v>
      </c>
      <c r="F79" s="433" t="s">
        <v>399</v>
      </c>
      <c r="G79" s="433" t="s">
        <v>146</v>
      </c>
      <c r="H79" s="433" t="s">
        <v>397</v>
      </c>
      <c r="I79" s="385">
        <v>80.3</v>
      </c>
      <c r="J79" s="380">
        <f t="shared" si="6"/>
        <v>80</v>
      </c>
      <c r="K79" s="324">
        <v>80</v>
      </c>
      <c r="L79" s="324"/>
      <c r="M79" s="325" t="e">
        <f t="shared" si="7"/>
        <v>#DIV/0!</v>
      </c>
      <c r="N79" s="325">
        <f t="shared" si="8"/>
        <v>0</v>
      </c>
      <c r="O79" s="381" t="e">
        <f>IF(K79="nio",0,IF(K79&gt;0,VLOOKUP(G79,'3-Productie normen'!A:K,VLOOKUP(K79,'3-Productie normen'!$B$34:$C$39,2,FALSE),FALSE)))/VLOOKUP(B79,'2-Kosten per locatie'!$A$14:$C$27,3,FALSE)</f>
        <v>#DIV/0!</v>
      </c>
      <c r="P79" s="381">
        <f t="shared" si="9"/>
        <v>0</v>
      </c>
      <c r="Q79" s="382" t="str">
        <f>VLOOKUP(G79,'3-Productie normen'!$A$10:$M$27,13,FALSE)</f>
        <v>B</v>
      </c>
      <c r="R79" s="382"/>
      <c r="T79" s="43">
        <f t="shared" si="10"/>
        <v>6424</v>
      </c>
    </row>
    <row r="80" spans="1:20" ht="14.1" customHeight="1">
      <c r="A80" s="53">
        <f t="shared" si="11"/>
        <v>80</v>
      </c>
      <c r="B80" s="378" t="s">
        <v>407</v>
      </c>
      <c r="C80" s="378" t="s">
        <v>406</v>
      </c>
      <c r="D80" s="379">
        <v>1</v>
      </c>
      <c r="E80" s="423" t="s">
        <v>270</v>
      </c>
      <c r="F80" s="433" t="s">
        <v>400</v>
      </c>
      <c r="G80" s="433" t="s">
        <v>199</v>
      </c>
      <c r="H80" s="433" t="s">
        <v>397</v>
      </c>
      <c r="I80" s="385">
        <v>11.8</v>
      </c>
      <c r="J80" s="380">
        <f t="shared" si="6"/>
        <v>200</v>
      </c>
      <c r="K80" s="324">
        <v>200</v>
      </c>
      <c r="L80" s="324"/>
      <c r="M80" s="325" t="e">
        <f t="shared" si="7"/>
        <v>#DIV/0!</v>
      </c>
      <c r="N80" s="325">
        <f t="shared" si="8"/>
        <v>0</v>
      </c>
      <c r="O80" s="381" t="e">
        <f>IF(K80="nio",0,IF(K80&gt;0,VLOOKUP(G80,'3-Productie normen'!A:K,VLOOKUP(K80,'3-Productie normen'!$B$34:$C$39,2,FALSE),FALSE)))/VLOOKUP(B80,'2-Kosten per locatie'!$A$14:$C$27,3,FALSE)</f>
        <v>#DIV/0!</v>
      </c>
      <c r="P80" s="381">
        <f t="shared" si="9"/>
        <v>0</v>
      </c>
      <c r="Q80" s="382" t="str">
        <f>VLOOKUP(G80,'3-Productie normen'!$A$10:$M$27,13,FALSE)</f>
        <v>V</v>
      </c>
      <c r="R80" s="382"/>
      <c r="T80" s="43">
        <f t="shared" si="10"/>
        <v>2360</v>
      </c>
    </row>
    <row r="81" spans="1:20" ht="14.1" customHeight="1">
      <c r="A81" s="53">
        <f t="shared" si="11"/>
        <v>81</v>
      </c>
      <c r="B81" s="378" t="s">
        <v>407</v>
      </c>
      <c r="C81" s="378" t="s">
        <v>406</v>
      </c>
      <c r="D81" s="379">
        <v>1</v>
      </c>
      <c r="E81" s="423" t="s">
        <v>271</v>
      </c>
      <c r="F81" s="433" t="s">
        <v>197</v>
      </c>
      <c r="G81" s="432" t="s">
        <v>423</v>
      </c>
      <c r="H81" s="433" t="s">
        <v>371</v>
      </c>
      <c r="I81" s="385">
        <v>15.8</v>
      </c>
      <c r="J81" s="380">
        <f t="shared" si="6"/>
        <v>200</v>
      </c>
      <c r="K81" s="324">
        <v>200</v>
      </c>
      <c r="L81" s="324"/>
      <c r="M81" s="325" t="e">
        <f t="shared" si="7"/>
        <v>#DIV/0!</v>
      </c>
      <c r="N81" s="325">
        <f t="shared" si="8"/>
        <v>0</v>
      </c>
      <c r="O81" s="381" t="e">
        <f>IF(K81="nio",0,IF(K81&gt;0,VLOOKUP(G81,'3-Productie normen'!A:K,VLOOKUP(K81,'3-Productie normen'!$B$34:$C$39,2,FALSE),FALSE)))/VLOOKUP(B81,'2-Kosten per locatie'!$A$14:$C$27,3,FALSE)</f>
        <v>#DIV/0!</v>
      </c>
      <c r="P81" s="381">
        <f t="shared" si="9"/>
        <v>0</v>
      </c>
      <c r="Q81" s="382" t="str">
        <f>VLOOKUP(G81,'3-Productie normen'!$A$10:$M$27,13,FALSE)</f>
        <v>V</v>
      </c>
      <c r="R81" s="382"/>
      <c r="T81" s="43">
        <f t="shared" si="10"/>
        <v>3160</v>
      </c>
    </row>
    <row r="82" spans="1:20" ht="14.1" customHeight="1">
      <c r="A82" s="53">
        <f t="shared" si="11"/>
        <v>82</v>
      </c>
      <c r="B82" s="378" t="s">
        <v>407</v>
      </c>
      <c r="C82" s="378" t="s">
        <v>406</v>
      </c>
      <c r="D82" s="379">
        <v>1</v>
      </c>
      <c r="E82" s="423" t="s">
        <v>272</v>
      </c>
      <c r="F82" s="433" t="s">
        <v>376</v>
      </c>
      <c r="G82" s="434" t="s">
        <v>1047</v>
      </c>
      <c r="H82" s="433" t="s">
        <v>375</v>
      </c>
      <c r="I82" s="385">
        <v>41.2</v>
      </c>
      <c r="J82" s="380">
        <f t="shared" si="6"/>
        <v>80</v>
      </c>
      <c r="K82" s="324">
        <v>80</v>
      </c>
      <c r="L82" s="324"/>
      <c r="M82" s="325" t="e">
        <f t="shared" si="7"/>
        <v>#DIV/0!</v>
      </c>
      <c r="N82" s="325">
        <f t="shared" si="8"/>
        <v>0</v>
      </c>
      <c r="O82" s="381" t="e">
        <f>IF(K82="nio",0,IF(K82&gt;0,VLOOKUP(G82,'3-Productie normen'!A:K,VLOOKUP(K82,'3-Productie normen'!$B$34:$C$39,2,FALSE),FALSE)))/VLOOKUP(B82,'2-Kosten per locatie'!$A$14:$C$27,3,FALSE)</f>
        <v>#DIV/0!</v>
      </c>
      <c r="P82" s="381">
        <f t="shared" si="9"/>
        <v>0</v>
      </c>
      <c r="Q82" s="382" t="str">
        <f>VLOOKUP(G82,'3-Productie normen'!$A$10:$M$27,13,FALSE)</f>
        <v>L</v>
      </c>
      <c r="R82" s="382"/>
      <c r="T82" s="43">
        <f t="shared" si="10"/>
        <v>3296</v>
      </c>
    </row>
    <row r="83" spans="1:20" ht="14.1" customHeight="1">
      <c r="A83" s="53">
        <f t="shared" si="11"/>
        <v>83</v>
      </c>
      <c r="B83" s="378" t="s">
        <v>407</v>
      </c>
      <c r="C83" s="378" t="s">
        <v>406</v>
      </c>
      <c r="D83" s="379">
        <v>1</v>
      </c>
      <c r="E83" s="423" t="s">
        <v>273</v>
      </c>
      <c r="F83" s="433" t="s">
        <v>376</v>
      </c>
      <c r="G83" s="434" t="s">
        <v>1047</v>
      </c>
      <c r="H83" s="433" t="s">
        <v>375</v>
      </c>
      <c r="I83" s="385">
        <v>43.4</v>
      </c>
      <c r="J83" s="380">
        <f t="shared" si="6"/>
        <v>80</v>
      </c>
      <c r="K83" s="324">
        <v>80</v>
      </c>
      <c r="L83" s="324"/>
      <c r="M83" s="325" t="e">
        <f t="shared" si="7"/>
        <v>#DIV/0!</v>
      </c>
      <c r="N83" s="325">
        <f t="shared" si="8"/>
        <v>0</v>
      </c>
      <c r="O83" s="381" t="e">
        <f>IF(K83="nio",0,IF(K83&gt;0,VLOOKUP(G83,'3-Productie normen'!A:K,VLOOKUP(K83,'3-Productie normen'!$B$34:$C$39,2,FALSE),FALSE)))/VLOOKUP(B83,'2-Kosten per locatie'!$A$14:$C$27,3,FALSE)</f>
        <v>#DIV/0!</v>
      </c>
      <c r="P83" s="381">
        <f t="shared" si="9"/>
        <v>0</v>
      </c>
      <c r="Q83" s="382" t="str">
        <f>VLOOKUP(G83,'3-Productie normen'!$A$10:$M$27,13,FALSE)</f>
        <v>L</v>
      </c>
      <c r="R83" s="382"/>
      <c r="T83" s="43">
        <f t="shared" si="10"/>
        <v>3472</v>
      </c>
    </row>
    <row r="84" spans="1:20" ht="14.1" customHeight="1">
      <c r="A84" s="53">
        <f t="shared" si="11"/>
        <v>84</v>
      </c>
      <c r="B84" s="378" t="s">
        <v>407</v>
      </c>
      <c r="C84" s="378" t="s">
        <v>406</v>
      </c>
      <c r="D84" s="379">
        <v>1</v>
      </c>
      <c r="E84" s="423" t="s">
        <v>274</v>
      </c>
      <c r="F84" s="433" t="s">
        <v>377</v>
      </c>
      <c r="G84" s="432" t="s">
        <v>199</v>
      </c>
      <c r="H84" s="433" t="s">
        <v>371</v>
      </c>
      <c r="I84" s="385">
        <v>47.2</v>
      </c>
      <c r="J84" s="380">
        <f t="shared" si="6"/>
        <v>200</v>
      </c>
      <c r="K84" s="324">
        <v>200</v>
      </c>
      <c r="L84" s="324"/>
      <c r="M84" s="325" t="e">
        <f t="shared" si="7"/>
        <v>#DIV/0!</v>
      </c>
      <c r="N84" s="325">
        <f t="shared" si="8"/>
        <v>0</v>
      </c>
      <c r="O84" s="381" t="e">
        <f>IF(K84="nio",0,IF(K84&gt;0,VLOOKUP(G84,'3-Productie normen'!A:K,VLOOKUP(K84,'3-Productie normen'!$B$34:$C$39,2,FALSE),FALSE)))/VLOOKUP(B84,'2-Kosten per locatie'!$A$14:$C$27,3,FALSE)</f>
        <v>#DIV/0!</v>
      </c>
      <c r="P84" s="381">
        <f t="shared" si="9"/>
        <v>0</v>
      </c>
      <c r="Q84" s="382" t="str">
        <f>VLOOKUP(G84,'3-Productie normen'!$A$10:$M$27,13,FALSE)</f>
        <v>V</v>
      </c>
      <c r="R84" s="382"/>
      <c r="T84" s="43">
        <f t="shared" si="10"/>
        <v>9440</v>
      </c>
    </row>
    <row r="85" spans="1:20" ht="14.1" customHeight="1">
      <c r="A85" s="53">
        <f t="shared" si="11"/>
        <v>85</v>
      </c>
      <c r="B85" s="378" t="s">
        <v>407</v>
      </c>
      <c r="C85" s="378" t="s">
        <v>406</v>
      </c>
      <c r="D85" s="379">
        <v>1</v>
      </c>
      <c r="E85" s="423" t="s">
        <v>275</v>
      </c>
      <c r="F85" s="433" t="s">
        <v>376</v>
      </c>
      <c r="G85" s="434" t="s">
        <v>1047</v>
      </c>
      <c r="H85" s="433" t="s">
        <v>375</v>
      </c>
      <c r="I85" s="385">
        <v>38.700000000000003</v>
      </c>
      <c r="J85" s="380">
        <f t="shared" si="6"/>
        <v>80</v>
      </c>
      <c r="K85" s="324">
        <v>80</v>
      </c>
      <c r="L85" s="324"/>
      <c r="M85" s="325" t="e">
        <f t="shared" si="7"/>
        <v>#DIV/0!</v>
      </c>
      <c r="N85" s="325">
        <f t="shared" si="8"/>
        <v>0</v>
      </c>
      <c r="O85" s="381" t="e">
        <f>IF(K85="nio",0,IF(K85&gt;0,VLOOKUP(G85,'3-Productie normen'!A:K,VLOOKUP(K85,'3-Productie normen'!$B$34:$C$39,2,FALSE),FALSE)))/VLOOKUP(B85,'2-Kosten per locatie'!$A$14:$C$27,3,FALSE)</f>
        <v>#DIV/0!</v>
      </c>
      <c r="P85" s="381">
        <f t="shared" si="9"/>
        <v>0</v>
      </c>
      <c r="Q85" s="382" t="str">
        <f>VLOOKUP(G85,'3-Productie normen'!$A$10:$M$27,13,FALSE)</f>
        <v>L</v>
      </c>
      <c r="R85" s="382"/>
      <c r="T85" s="43">
        <f t="shared" si="10"/>
        <v>3096</v>
      </c>
    </row>
    <row r="86" spans="1:20" ht="14.1" customHeight="1">
      <c r="A86" s="53">
        <f t="shared" si="11"/>
        <v>86</v>
      </c>
      <c r="B86" s="378" t="s">
        <v>407</v>
      </c>
      <c r="C86" s="378" t="s">
        <v>406</v>
      </c>
      <c r="D86" s="379">
        <v>1</v>
      </c>
      <c r="E86" s="423" t="s">
        <v>276</v>
      </c>
      <c r="F86" s="433" t="s">
        <v>376</v>
      </c>
      <c r="G86" s="434" t="s">
        <v>1047</v>
      </c>
      <c r="H86" s="433" t="s">
        <v>375</v>
      </c>
      <c r="I86" s="385">
        <v>40.4</v>
      </c>
      <c r="J86" s="380">
        <f t="shared" si="6"/>
        <v>80</v>
      </c>
      <c r="K86" s="324">
        <v>80</v>
      </c>
      <c r="L86" s="324"/>
      <c r="M86" s="325" t="e">
        <f t="shared" si="7"/>
        <v>#DIV/0!</v>
      </c>
      <c r="N86" s="325">
        <f t="shared" si="8"/>
        <v>0</v>
      </c>
      <c r="O86" s="381" t="e">
        <f>IF(K86="nio",0,IF(K86&gt;0,VLOOKUP(G86,'3-Productie normen'!A:K,VLOOKUP(K86,'3-Productie normen'!$B$34:$C$39,2,FALSE),FALSE)))/VLOOKUP(B86,'2-Kosten per locatie'!$A$14:$C$27,3,FALSE)</f>
        <v>#DIV/0!</v>
      </c>
      <c r="P86" s="381">
        <f t="shared" si="9"/>
        <v>0</v>
      </c>
      <c r="Q86" s="382" t="str">
        <f>VLOOKUP(G86,'3-Productie normen'!$A$10:$M$27,13,FALSE)</f>
        <v>L</v>
      </c>
      <c r="R86" s="382"/>
      <c r="T86" s="43">
        <f t="shared" si="10"/>
        <v>3232</v>
      </c>
    </row>
    <row r="87" spans="1:20" ht="14.1" customHeight="1">
      <c r="A87" s="53">
        <f t="shared" si="11"/>
        <v>87</v>
      </c>
      <c r="B87" s="378" t="s">
        <v>407</v>
      </c>
      <c r="C87" s="378" t="s">
        <v>406</v>
      </c>
      <c r="D87" s="379">
        <v>1</v>
      </c>
      <c r="E87" s="423" t="s">
        <v>277</v>
      </c>
      <c r="F87" s="433" t="s">
        <v>379</v>
      </c>
      <c r="G87" s="433" t="s">
        <v>17</v>
      </c>
      <c r="H87" s="433" t="s">
        <v>386</v>
      </c>
      <c r="I87" s="385">
        <v>12.4</v>
      </c>
      <c r="J87" s="380">
        <f t="shared" si="6"/>
        <v>200</v>
      </c>
      <c r="K87" s="324">
        <v>200</v>
      </c>
      <c r="L87" s="324"/>
      <c r="M87" s="325" t="e">
        <f t="shared" si="7"/>
        <v>#DIV/0!</v>
      </c>
      <c r="N87" s="325">
        <f t="shared" si="8"/>
        <v>0</v>
      </c>
      <c r="O87" s="381" t="e">
        <f>IF(K87="nio",0,IF(K87&gt;0,VLOOKUP(G87,'3-Productie normen'!A:K,VLOOKUP(K87,'3-Productie normen'!$B$34:$C$39,2,FALSE),FALSE)))/VLOOKUP(B87,'2-Kosten per locatie'!$A$14:$C$27,3,FALSE)</f>
        <v>#DIV/0!</v>
      </c>
      <c r="P87" s="381">
        <f t="shared" si="9"/>
        <v>0</v>
      </c>
      <c r="Q87" s="382" t="str">
        <f>VLOOKUP(G87,'3-Productie normen'!$A$10:$M$27,13,FALSE)</f>
        <v>S</v>
      </c>
      <c r="R87" s="382"/>
      <c r="T87" s="43">
        <f t="shared" si="10"/>
        <v>2480</v>
      </c>
    </row>
    <row r="88" spans="1:20" ht="14.1" customHeight="1">
      <c r="A88" s="53">
        <f t="shared" si="11"/>
        <v>88</v>
      </c>
      <c r="B88" s="378" t="s">
        <v>407</v>
      </c>
      <c r="C88" s="378" t="s">
        <v>406</v>
      </c>
      <c r="D88" s="379">
        <v>1</v>
      </c>
      <c r="E88" s="423" t="s">
        <v>278</v>
      </c>
      <c r="F88" s="433" t="s">
        <v>197</v>
      </c>
      <c r="G88" s="432" t="s">
        <v>423</v>
      </c>
      <c r="H88" s="433" t="s">
        <v>371</v>
      </c>
      <c r="I88" s="385">
        <v>60.7</v>
      </c>
      <c r="J88" s="380">
        <f t="shared" si="6"/>
        <v>200</v>
      </c>
      <c r="K88" s="324">
        <v>200</v>
      </c>
      <c r="L88" s="324"/>
      <c r="M88" s="325" t="e">
        <f t="shared" si="7"/>
        <v>#DIV/0!</v>
      </c>
      <c r="N88" s="325">
        <f t="shared" si="8"/>
        <v>0</v>
      </c>
      <c r="O88" s="381" t="e">
        <f>IF(K88="nio",0,IF(K88&gt;0,VLOOKUP(G88,'3-Productie normen'!A:K,VLOOKUP(K88,'3-Productie normen'!$B$34:$C$39,2,FALSE),FALSE)))/VLOOKUP(B88,'2-Kosten per locatie'!$A$14:$C$27,3,FALSE)</f>
        <v>#DIV/0!</v>
      </c>
      <c r="P88" s="381">
        <f t="shared" si="9"/>
        <v>0</v>
      </c>
      <c r="Q88" s="382" t="str">
        <f>VLOOKUP(G88,'3-Productie normen'!$A$10:$M$27,13,FALSE)</f>
        <v>V</v>
      </c>
      <c r="R88" s="382"/>
      <c r="T88" s="43">
        <f t="shared" si="10"/>
        <v>12140</v>
      </c>
    </row>
    <row r="89" spans="1:20" ht="14.1" customHeight="1">
      <c r="A89" s="53">
        <f t="shared" si="11"/>
        <v>89</v>
      </c>
      <c r="B89" s="378" t="s">
        <v>407</v>
      </c>
      <c r="C89" s="378" t="s">
        <v>406</v>
      </c>
      <c r="D89" s="379">
        <v>1</v>
      </c>
      <c r="E89" s="423" t="s">
        <v>278</v>
      </c>
      <c r="F89" s="433" t="s">
        <v>197</v>
      </c>
      <c r="G89" s="432" t="s">
        <v>423</v>
      </c>
      <c r="H89" s="433" t="s">
        <v>375</v>
      </c>
      <c r="I89" s="385">
        <v>60.3</v>
      </c>
      <c r="J89" s="380">
        <f t="shared" si="6"/>
        <v>200</v>
      </c>
      <c r="K89" s="324">
        <v>200</v>
      </c>
      <c r="L89" s="324"/>
      <c r="M89" s="325" t="e">
        <f t="shared" si="7"/>
        <v>#DIV/0!</v>
      </c>
      <c r="N89" s="325">
        <f t="shared" si="8"/>
        <v>0</v>
      </c>
      <c r="O89" s="381" t="e">
        <f>IF(K89="nio",0,IF(K89&gt;0,VLOOKUP(G89,'3-Productie normen'!A:K,VLOOKUP(K89,'3-Productie normen'!$B$34:$C$39,2,FALSE),FALSE)))/VLOOKUP(B89,'2-Kosten per locatie'!$A$14:$C$27,3,FALSE)</f>
        <v>#DIV/0!</v>
      </c>
      <c r="P89" s="381">
        <f t="shared" si="9"/>
        <v>0</v>
      </c>
      <c r="Q89" s="382" t="str">
        <f>VLOOKUP(G89,'3-Productie normen'!$A$10:$M$27,13,FALSE)</f>
        <v>V</v>
      </c>
      <c r="R89" s="382"/>
      <c r="T89" s="43">
        <f t="shared" si="10"/>
        <v>12060</v>
      </c>
    </row>
    <row r="90" spans="1:20" ht="14.1" customHeight="1">
      <c r="A90" s="53">
        <f t="shared" si="11"/>
        <v>90</v>
      </c>
      <c r="B90" s="378" t="s">
        <v>407</v>
      </c>
      <c r="C90" s="378" t="s">
        <v>406</v>
      </c>
      <c r="D90" s="379">
        <v>1</v>
      </c>
      <c r="E90" s="423" t="s">
        <v>279</v>
      </c>
      <c r="F90" s="433" t="s">
        <v>391</v>
      </c>
      <c r="G90" s="432" t="s">
        <v>199</v>
      </c>
      <c r="H90" s="433" t="s">
        <v>375</v>
      </c>
      <c r="I90" s="385">
        <v>30.7</v>
      </c>
      <c r="J90" s="380">
        <f t="shared" si="6"/>
        <v>200</v>
      </c>
      <c r="K90" s="324">
        <v>200</v>
      </c>
      <c r="L90" s="324"/>
      <c r="M90" s="325" t="e">
        <f t="shared" si="7"/>
        <v>#DIV/0!</v>
      </c>
      <c r="N90" s="325">
        <f t="shared" si="8"/>
        <v>0</v>
      </c>
      <c r="O90" s="381" t="e">
        <f>IF(K90="nio",0,IF(K90&gt;0,VLOOKUP(G90,'3-Productie normen'!A:K,VLOOKUP(K90,'3-Productie normen'!$B$34:$C$39,2,FALSE),FALSE)))/VLOOKUP(B90,'2-Kosten per locatie'!$A$14:$C$27,3,FALSE)</f>
        <v>#DIV/0!</v>
      </c>
      <c r="P90" s="381">
        <f t="shared" si="9"/>
        <v>0</v>
      </c>
      <c r="Q90" s="382" t="str">
        <f>VLOOKUP(G90,'3-Productie normen'!$A$10:$M$27,13,FALSE)</f>
        <v>V</v>
      </c>
      <c r="R90" s="382"/>
      <c r="T90" s="43">
        <f t="shared" si="10"/>
        <v>6140</v>
      </c>
    </row>
    <row r="91" spans="1:20" ht="14.1" customHeight="1">
      <c r="A91" s="53">
        <f t="shared" si="11"/>
        <v>91</v>
      </c>
      <c r="B91" s="378" t="s">
        <v>407</v>
      </c>
      <c r="C91" s="378" t="s">
        <v>406</v>
      </c>
      <c r="D91" s="379">
        <v>1</v>
      </c>
      <c r="E91" s="423" t="s">
        <v>280</v>
      </c>
      <c r="F91" s="433" t="s">
        <v>377</v>
      </c>
      <c r="G91" s="432" t="s">
        <v>199</v>
      </c>
      <c r="H91" s="433" t="s">
        <v>385</v>
      </c>
      <c r="I91" s="385">
        <v>3.4</v>
      </c>
      <c r="J91" s="380">
        <f t="shared" si="6"/>
        <v>200</v>
      </c>
      <c r="K91" s="324">
        <v>200</v>
      </c>
      <c r="L91" s="324"/>
      <c r="M91" s="325" t="e">
        <f t="shared" si="7"/>
        <v>#DIV/0!</v>
      </c>
      <c r="N91" s="325">
        <f t="shared" si="8"/>
        <v>0</v>
      </c>
      <c r="O91" s="381" t="e">
        <f>IF(K91="nio",0,IF(K91&gt;0,VLOOKUP(G91,'3-Productie normen'!A:K,VLOOKUP(K91,'3-Productie normen'!$B$34:$C$39,2,FALSE),FALSE)))/VLOOKUP(B91,'2-Kosten per locatie'!$A$14:$C$27,3,FALSE)</f>
        <v>#DIV/0!</v>
      </c>
      <c r="P91" s="381">
        <f t="shared" si="9"/>
        <v>0</v>
      </c>
      <c r="Q91" s="382" t="str">
        <f>VLOOKUP(G91,'3-Productie normen'!$A$10:$M$27,13,FALSE)</f>
        <v>V</v>
      </c>
      <c r="R91" s="382"/>
      <c r="T91" s="43">
        <f t="shared" si="10"/>
        <v>680</v>
      </c>
    </row>
    <row r="92" spans="1:20" ht="14.1" customHeight="1">
      <c r="A92" s="53">
        <f t="shared" si="11"/>
        <v>92</v>
      </c>
      <c r="B92" s="378" t="s">
        <v>407</v>
      </c>
      <c r="C92" s="378" t="s">
        <v>406</v>
      </c>
      <c r="D92" s="379">
        <v>1</v>
      </c>
      <c r="E92" s="423" t="s">
        <v>281</v>
      </c>
      <c r="F92" s="433" t="s">
        <v>379</v>
      </c>
      <c r="G92" s="433" t="s">
        <v>17</v>
      </c>
      <c r="H92" s="433" t="s">
        <v>386</v>
      </c>
      <c r="I92" s="385">
        <v>12.4</v>
      </c>
      <c r="J92" s="380">
        <f t="shared" si="6"/>
        <v>200</v>
      </c>
      <c r="K92" s="324">
        <v>200</v>
      </c>
      <c r="L92" s="324"/>
      <c r="M92" s="325" t="e">
        <f t="shared" si="7"/>
        <v>#DIV/0!</v>
      </c>
      <c r="N92" s="325">
        <f t="shared" si="8"/>
        <v>0</v>
      </c>
      <c r="O92" s="381" t="e">
        <f>IF(K92="nio",0,IF(K92&gt;0,VLOOKUP(G92,'3-Productie normen'!A:K,VLOOKUP(K92,'3-Productie normen'!$B$34:$C$39,2,FALSE),FALSE)))/VLOOKUP(B92,'2-Kosten per locatie'!$A$14:$C$27,3,FALSE)</f>
        <v>#DIV/0!</v>
      </c>
      <c r="P92" s="381">
        <f t="shared" si="9"/>
        <v>0</v>
      </c>
      <c r="Q92" s="382" t="str">
        <f>VLOOKUP(G92,'3-Productie normen'!$A$10:$M$27,13,FALSE)</f>
        <v>S</v>
      </c>
      <c r="R92" s="382"/>
      <c r="T92" s="43">
        <f t="shared" si="10"/>
        <v>2480</v>
      </c>
    </row>
    <row r="93" spans="1:20" ht="14.1" customHeight="1">
      <c r="A93" s="53">
        <f t="shared" si="11"/>
        <v>93</v>
      </c>
      <c r="B93" s="378" t="s">
        <v>407</v>
      </c>
      <c r="C93" s="378" t="s">
        <v>406</v>
      </c>
      <c r="D93" s="379">
        <v>1</v>
      </c>
      <c r="E93" s="423" t="s">
        <v>282</v>
      </c>
      <c r="F93" s="433" t="s">
        <v>377</v>
      </c>
      <c r="G93" s="432" t="s">
        <v>199</v>
      </c>
      <c r="H93" s="433" t="s">
        <v>371</v>
      </c>
      <c r="I93" s="385">
        <v>60.3</v>
      </c>
      <c r="J93" s="380">
        <f t="shared" si="6"/>
        <v>200</v>
      </c>
      <c r="K93" s="324">
        <v>200</v>
      </c>
      <c r="L93" s="324"/>
      <c r="M93" s="325" t="e">
        <f t="shared" si="7"/>
        <v>#DIV/0!</v>
      </c>
      <c r="N93" s="325">
        <f t="shared" si="8"/>
        <v>0</v>
      </c>
      <c r="O93" s="381" t="e">
        <f>IF(K93="nio",0,IF(K93&gt;0,VLOOKUP(G93,'3-Productie normen'!A:K,VLOOKUP(K93,'3-Productie normen'!$B$34:$C$39,2,FALSE),FALSE)))/VLOOKUP(B93,'2-Kosten per locatie'!$A$14:$C$27,3,FALSE)</f>
        <v>#DIV/0!</v>
      </c>
      <c r="P93" s="381">
        <f t="shared" si="9"/>
        <v>0</v>
      </c>
      <c r="Q93" s="382" t="str">
        <f>VLOOKUP(G93,'3-Productie normen'!$A$10:$M$27,13,FALSE)</f>
        <v>V</v>
      </c>
      <c r="R93" s="382"/>
      <c r="T93" s="43">
        <f t="shared" si="10"/>
        <v>12060</v>
      </c>
    </row>
    <row r="94" spans="1:20" ht="14.1" customHeight="1">
      <c r="A94" s="53">
        <f t="shared" si="11"/>
        <v>94</v>
      </c>
      <c r="B94" s="378" t="s">
        <v>407</v>
      </c>
      <c r="C94" s="378" t="s">
        <v>406</v>
      </c>
      <c r="D94" s="379">
        <v>1</v>
      </c>
      <c r="E94" s="423" t="s">
        <v>283</v>
      </c>
      <c r="F94" s="433" t="s">
        <v>376</v>
      </c>
      <c r="G94" s="434" t="s">
        <v>1047</v>
      </c>
      <c r="H94" s="433" t="s">
        <v>375</v>
      </c>
      <c r="I94" s="385">
        <v>37.9</v>
      </c>
      <c r="J94" s="380">
        <f t="shared" si="6"/>
        <v>80</v>
      </c>
      <c r="K94" s="324">
        <v>80</v>
      </c>
      <c r="L94" s="324"/>
      <c r="M94" s="325" t="e">
        <f t="shared" si="7"/>
        <v>#DIV/0!</v>
      </c>
      <c r="N94" s="325">
        <f t="shared" si="8"/>
        <v>0</v>
      </c>
      <c r="O94" s="381" t="e">
        <f>IF(K94="nio",0,IF(K94&gt;0,VLOOKUP(G94,'3-Productie normen'!A:K,VLOOKUP(K94,'3-Productie normen'!$B$34:$C$39,2,FALSE),FALSE)))/VLOOKUP(B94,'2-Kosten per locatie'!$A$14:$C$27,3,FALSE)</f>
        <v>#DIV/0!</v>
      </c>
      <c r="P94" s="381">
        <f t="shared" si="9"/>
        <v>0</v>
      </c>
      <c r="Q94" s="382" t="str">
        <f>VLOOKUP(G94,'3-Productie normen'!$A$10:$M$27,13,FALSE)</f>
        <v>L</v>
      </c>
      <c r="R94" s="382"/>
      <c r="T94" s="43">
        <f t="shared" si="10"/>
        <v>3032</v>
      </c>
    </row>
    <row r="95" spans="1:20" ht="14.1" customHeight="1">
      <c r="A95" s="53">
        <f t="shared" si="11"/>
        <v>95</v>
      </c>
      <c r="B95" s="378" t="s">
        <v>407</v>
      </c>
      <c r="C95" s="378" t="s">
        <v>406</v>
      </c>
      <c r="D95" s="379">
        <v>1</v>
      </c>
      <c r="E95" s="423" t="s">
        <v>284</v>
      </c>
      <c r="F95" s="433" t="s">
        <v>376</v>
      </c>
      <c r="G95" s="434" t="s">
        <v>1047</v>
      </c>
      <c r="H95" s="433" t="s">
        <v>375</v>
      </c>
      <c r="I95" s="385">
        <v>65.5</v>
      </c>
      <c r="J95" s="380">
        <f t="shared" si="6"/>
        <v>80</v>
      </c>
      <c r="K95" s="324">
        <v>80</v>
      </c>
      <c r="L95" s="324"/>
      <c r="M95" s="325" t="e">
        <f t="shared" si="7"/>
        <v>#DIV/0!</v>
      </c>
      <c r="N95" s="325">
        <f t="shared" si="8"/>
        <v>0</v>
      </c>
      <c r="O95" s="381" t="e">
        <f>IF(K95="nio",0,IF(K95&gt;0,VLOOKUP(G95,'3-Productie normen'!A:K,VLOOKUP(K95,'3-Productie normen'!$B$34:$C$39,2,FALSE),FALSE)))/VLOOKUP(B95,'2-Kosten per locatie'!$A$14:$C$27,3,FALSE)</f>
        <v>#DIV/0!</v>
      </c>
      <c r="P95" s="381">
        <f t="shared" si="9"/>
        <v>0</v>
      </c>
      <c r="Q95" s="382" t="str">
        <f>VLOOKUP(G95,'3-Productie normen'!$A$10:$M$27,13,FALSE)</f>
        <v>L</v>
      </c>
      <c r="R95" s="382"/>
      <c r="T95" s="43">
        <f t="shared" si="10"/>
        <v>5240</v>
      </c>
    </row>
    <row r="96" spans="1:20" ht="14.1" customHeight="1">
      <c r="A96" s="53">
        <f t="shared" si="11"/>
        <v>96</v>
      </c>
      <c r="B96" s="378" t="s">
        <v>407</v>
      </c>
      <c r="C96" s="378" t="s">
        <v>406</v>
      </c>
      <c r="D96" s="379">
        <v>1</v>
      </c>
      <c r="E96" s="423" t="s">
        <v>285</v>
      </c>
      <c r="F96" s="433" t="s">
        <v>376</v>
      </c>
      <c r="G96" s="434" t="s">
        <v>1047</v>
      </c>
      <c r="H96" s="433" t="s">
        <v>375</v>
      </c>
      <c r="I96" s="385">
        <v>65.3</v>
      </c>
      <c r="J96" s="380">
        <f t="shared" si="6"/>
        <v>80</v>
      </c>
      <c r="K96" s="324">
        <v>80</v>
      </c>
      <c r="L96" s="324"/>
      <c r="M96" s="325" t="e">
        <f t="shared" si="7"/>
        <v>#DIV/0!</v>
      </c>
      <c r="N96" s="325">
        <f t="shared" si="8"/>
        <v>0</v>
      </c>
      <c r="O96" s="381" t="e">
        <f>IF(K96="nio",0,IF(K96&gt;0,VLOOKUP(G96,'3-Productie normen'!A:K,VLOOKUP(K96,'3-Productie normen'!$B$34:$C$39,2,FALSE),FALSE)))/VLOOKUP(B96,'2-Kosten per locatie'!$A$14:$C$27,3,FALSE)</f>
        <v>#DIV/0!</v>
      </c>
      <c r="P96" s="381">
        <f t="shared" si="9"/>
        <v>0</v>
      </c>
      <c r="Q96" s="382" t="str">
        <f>VLOOKUP(G96,'3-Productie normen'!$A$10:$M$27,13,FALSE)</f>
        <v>L</v>
      </c>
      <c r="R96" s="382"/>
      <c r="T96" s="43">
        <f t="shared" si="10"/>
        <v>5224</v>
      </c>
    </row>
    <row r="97" spans="1:20" ht="14.1" customHeight="1">
      <c r="A97" s="53">
        <f t="shared" si="11"/>
        <v>97</v>
      </c>
      <c r="B97" s="378" t="s">
        <v>407</v>
      </c>
      <c r="C97" s="378" t="s">
        <v>406</v>
      </c>
      <c r="D97" s="379">
        <v>1</v>
      </c>
      <c r="E97" s="423" t="s">
        <v>286</v>
      </c>
      <c r="F97" s="433" t="s">
        <v>376</v>
      </c>
      <c r="G97" s="434" t="s">
        <v>1047</v>
      </c>
      <c r="H97" s="433" t="s">
        <v>375</v>
      </c>
      <c r="I97" s="385">
        <v>37.9</v>
      </c>
      <c r="J97" s="380">
        <f t="shared" si="6"/>
        <v>80</v>
      </c>
      <c r="K97" s="324">
        <v>80</v>
      </c>
      <c r="L97" s="324"/>
      <c r="M97" s="325" t="e">
        <f t="shared" si="7"/>
        <v>#DIV/0!</v>
      </c>
      <c r="N97" s="325">
        <f t="shared" si="8"/>
        <v>0</v>
      </c>
      <c r="O97" s="381" t="e">
        <f>IF(K97="nio",0,IF(K97&gt;0,VLOOKUP(G97,'3-Productie normen'!A:K,VLOOKUP(K97,'3-Productie normen'!$B$34:$C$39,2,FALSE),FALSE)))/VLOOKUP(B97,'2-Kosten per locatie'!$A$14:$C$27,3,FALSE)</f>
        <v>#DIV/0!</v>
      </c>
      <c r="P97" s="381">
        <f t="shared" si="9"/>
        <v>0</v>
      </c>
      <c r="Q97" s="382" t="str">
        <f>VLOOKUP(G97,'3-Productie normen'!$A$10:$M$27,13,FALSE)</f>
        <v>L</v>
      </c>
      <c r="R97" s="382"/>
      <c r="T97" s="43">
        <f t="shared" si="10"/>
        <v>3032</v>
      </c>
    </row>
    <row r="98" spans="1:20" ht="14.1" customHeight="1">
      <c r="A98" s="53">
        <f t="shared" si="11"/>
        <v>98</v>
      </c>
      <c r="B98" s="378" t="s">
        <v>407</v>
      </c>
      <c r="C98" s="378" t="s">
        <v>406</v>
      </c>
      <c r="D98" s="379">
        <v>1</v>
      </c>
      <c r="E98" s="423" t="s">
        <v>287</v>
      </c>
      <c r="F98" s="433" t="s">
        <v>376</v>
      </c>
      <c r="G98" s="434" t="s">
        <v>1047</v>
      </c>
      <c r="H98" s="433" t="s">
        <v>375</v>
      </c>
      <c r="I98" s="385">
        <v>38.5</v>
      </c>
      <c r="J98" s="380">
        <f t="shared" si="6"/>
        <v>80</v>
      </c>
      <c r="K98" s="324">
        <v>80</v>
      </c>
      <c r="L98" s="324"/>
      <c r="M98" s="325" t="e">
        <f t="shared" si="7"/>
        <v>#DIV/0!</v>
      </c>
      <c r="N98" s="325">
        <f t="shared" si="8"/>
        <v>0</v>
      </c>
      <c r="O98" s="381" t="e">
        <f>IF(K98="nio",0,IF(K98&gt;0,VLOOKUP(G98,'3-Productie normen'!A:K,VLOOKUP(K98,'3-Productie normen'!$B$34:$C$39,2,FALSE),FALSE)))/VLOOKUP(B98,'2-Kosten per locatie'!$A$14:$C$27,3,FALSE)</f>
        <v>#DIV/0!</v>
      </c>
      <c r="P98" s="381">
        <f t="shared" si="9"/>
        <v>0</v>
      </c>
      <c r="Q98" s="382" t="str">
        <f>VLOOKUP(G98,'3-Productie normen'!$A$10:$M$27,13,FALSE)</f>
        <v>L</v>
      </c>
      <c r="R98" s="382"/>
      <c r="T98" s="43">
        <f t="shared" si="10"/>
        <v>3080</v>
      </c>
    </row>
    <row r="99" spans="1:20" ht="14.1" customHeight="1">
      <c r="A99" s="53">
        <f t="shared" si="11"/>
        <v>99</v>
      </c>
      <c r="B99" s="378" t="s">
        <v>407</v>
      </c>
      <c r="C99" s="378" t="s">
        <v>406</v>
      </c>
      <c r="D99" s="379">
        <v>1</v>
      </c>
      <c r="E99" s="423" t="s">
        <v>288</v>
      </c>
      <c r="F99" s="433" t="s">
        <v>401</v>
      </c>
      <c r="G99" s="432" t="s">
        <v>423</v>
      </c>
      <c r="H99" s="433" t="s">
        <v>375</v>
      </c>
      <c r="I99" s="385">
        <v>130.80000000000001</v>
      </c>
      <c r="J99" s="380">
        <f t="shared" si="6"/>
        <v>200</v>
      </c>
      <c r="K99" s="324">
        <v>200</v>
      </c>
      <c r="L99" s="324"/>
      <c r="M99" s="325" t="e">
        <f t="shared" si="7"/>
        <v>#DIV/0!</v>
      </c>
      <c r="N99" s="325">
        <f t="shared" si="8"/>
        <v>0</v>
      </c>
      <c r="O99" s="381" t="e">
        <f>IF(K99="nio",0,IF(K99&gt;0,VLOOKUP(G99,'3-Productie normen'!A:K,VLOOKUP(K99,'3-Productie normen'!$B$34:$C$39,2,FALSE),FALSE)))/VLOOKUP(B99,'2-Kosten per locatie'!$A$14:$C$27,3,FALSE)</f>
        <v>#DIV/0!</v>
      </c>
      <c r="P99" s="381">
        <f t="shared" si="9"/>
        <v>0</v>
      </c>
      <c r="Q99" s="382" t="str">
        <f>VLOOKUP(G99,'3-Productie normen'!$A$10:$M$27,13,FALSE)</f>
        <v>V</v>
      </c>
      <c r="R99" s="382"/>
      <c r="T99" s="43">
        <f t="shared" si="10"/>
        <v>26160.000000000004</v>
      </c>
    </row>
    <row r="100" spans="1:20" ht="14.1" customHeight="1">
      <c r="A100" s="53">
        <f t="shared" si="11"/>
        <v>100</v>
      </c>
      <c r="B100" s="378" t="s">
        <v>407</v>
      </c>
      <c r="C100" s="378" t="s">
        <v>406</v>
      </c>
      <c r="D100" s="379">
        <v>1</v>
      </c>
      <c r="E100" s="423" t="s">
        <v>289</v>
      </c>
      <c r="F100" s="433" t="s">
        <v>379</v>
      </c>
      <c r="G100" s="433" t="s">
        <v>17</v>
      </c>
      <c r="H100" s="433" t="s">
        <v>371</v>
      </c>
      <c r="I100" s="385">
        <v>17.7</v>
      </c>
      <c r="J100" s="380">
        <f t="shared" si="6"/>
        <v>200</v>
      </c>
      <c r="K100" s="324">
        <v>200</v>
      </c>
      <c r="L100" s="324"/>
      <c r="M100" s="325" t="e">
        <f t="shared" si="7"/>
        <v>#DIV/0!</v>
      </c>
      <c r="N100" s="325">
        <f t="shared" si="8"/>
        <v>0</v>
      </c>
      <c r="O100" s="381" t="e">
        <f>IF(K100="nio",0,IF(K100&gt;0,VLOOKUP(G100,'3-Productie normen'!A:K,VLOOKUP(K100,'3-Productie normen'!$B$34:$C$39,2,FALSE),FALSE)))/VLOOKUP(B100,'2-Kosten per locatie'!$A$14:$C$27,3,FALSE)</f>
        <v>#DIV/0!</v>
      </c>
      <c r="P100" s="381">
        <f t="shared" si="9"/>
        <v>0</v>
      </c>
      <c r="Q100" s="382" t="str">
        <f>VLOOKUP(G100,'3-Productie normen'!$A$10:$M$27,13,FALSE)</f>
        <v>S</v>
      </c>
      <c r="R100" s="382"/>
      <c r="T100" s="43">
        <f t="shared" si="10"/>
        <v>3540</v>
      </c>
    </row>
    <row r="101" spans="1:20" ht="14.1" customHeight="1">
      <c r="A101" s="53">
        <f t="shared" si="11"/>
        <v>101</v>
      </c>
      <c r="B101" s="378" t="s">
        <v>407</v>
      </c>
      <c r="C101" s="378" t="s">
        <v>406</v>
      </c>
      <c r="D101" s="379">
        <v>1</v>
      </c>
      <c r="E101" s="423" t="s">
        <v>290</v>
      </c>
      <c r="F101" s="433" t="s">
        <v>377</v>
      </c>
      <c r="G101" s="432" t="s">
        <v>199</v>
      </c>
      <c r="H101" s="433" t="s">
        <v>375</v>
      </c>
      <c r="I101" s="385">
        <v>92</v>
      </c>
      <c r="J101" s="380">
        <f t="shared" si="6"/>
        <v>200</v>
      </c>
      <c r="K101" s="324">
        <v>200</v>
      </c>
      <c r="L101" s="324"/>
      <c r="M101" s="325" t="e">
        <f t="shared" si="7"/>
        <v>#DIV/0!</v>
      </c>
      <c r="N101" s="325">
        <f t="shared" si="8"/>
        <v>0</v>
      </c>
      <c r="O101" s="381" t="e">
        <f>IF(K101="nio",0,IF(K101&gt;0,VLOOKUP(G101,'3-Productie normen'!A:K,VLOOKUP(K101,'3-Productie normen'!$B$34:$C$39,2,FALSE),FALSE)))/VLOOKUP(B101,'2-Kosten per locatie'!$A$14:$C$27,3,FALSE)</f>
        <v>#DIV/0!</v>
      </c>
      <c r="P101" s="381">
        <f t="shared" si="9"/>
        <v>0</v>
      </c>
      <c r="Q101" s="382" t="str">
        <f>VLOOKUP(G101,'3-Productie normen'!$A$10:$M$27,13,FALSE)</f>
        <v>V</v>
      </c>
      <c r="R101" s="382"/>
      <c r="T101" s="43">
        <f t="shared" si="10"/>
        <v>18400</v>
      </c>
    </row>
    <row r="102" spans="1:20" ht="14.1" customHeight="1">
      <c r="A102" s="53">
        <f t="shared" si="11"/>
        <v>102</v>
      </c>
      <c r="B102" s="378" t="s">
        <v>407</v>
      </c>
      <c r="C102" s="378" t="s">
        <v>406</v>
      </c>
      <c r="D102" s="379">
        <v>1</v>
      </c>
      <c r="E102" s="423" t="s">
        <v>291</v>
      </c>
      <c r="F102" s="433" t="s">
        <v>376</v>
      </c>
      <c r="G102" s="434" t="s">
        <v>1047</v>
      </c>
      <c r="H102" s="433" t="s">
        <v>375</v>
      </c>
      <c r="I102" s="385">
        <v>63.4</v>
      </c>
      <c r="J102" s="380">
        <f t="shared" si="6"/>
        <v>80</v>
      </c>
      <c r="K102" s="324">
        <v>80</v>
      </c>
      <c r="L102" s="324"/>
      <c r="M102" s="325" t="e">
        <f t="shared" si="7"/>
        <v>#DIV/0!</v>
      </c>
      <c r="N102" s="325">
        <f t="shared" si="8"/>
        <v>0</v>
      </c>
      <c r="O102" s="381" t="e">
        <f>IF(K102="nio",0,IF(K102&gt;0,VLOOKUP(G102,'3-Productie normen'!A:K,VLOOKUP(K102,'3-Productie normen'!$B$34:$C$39,2,FALSE),FALSE)))/VLOOKUP(B102,'2-Kosten per locatie'!$A$14:$C$27,3,FALSE)</f>
        <v>#DIV/0!</v>
      </c>
      <c r="P102" s="381">
        <f t="shared" si="9"/>
        <v>0</v>
      </c>
      <c r="Q102" s="382" t="str">
        <f>VLOOKUP(G102,'3-Productie normen'!$A$10:$M$27,13,FALSE)</f>
        <v>L</v>
      </c>
      <c r="R102" s="382"/>
      <c r="T102" s="43">
        <f t="shared" si="10"/>
        <v>5072</v>
      </c>
    </row>
    <row r="103" spans="1:20" ht="14.1" customHeight="1">
      <c r="A103" s="53">
        <f t="shared" si="11"/>
        <v>103</v>
      </c>
      <c r="B103" s="378" t="s">
        <v>407</v>
      </c>
      <c r="C103" s="378" t="s">
        <v>406</v>
      </c>
      <c r="D103" s="379">
        <v>1</v>
      </c>
      <c r="E103" s="423" t="s">
        <v>292</v>
      </c>
      <c r="F103" s="433" t="s">
        <v>197</v>
      </c>
      <c r="G103" s="432" t="s">
        <v>423</v>
      </c>
      <c r="H103" s="433" t="s">
        <v>375</v>
      </c>
      <c r="I103" s="385">
        <v>20.6</v>
      </c>
      <c r="J103" s="380">
        <f t="shared" si="6"/>
        <v>200</v>
      </c>
      <c r="K103" s="324">
        <v>200</v>
      </c>
      <c r="L103" s="324"/>
      <c r="M103" s="325" t="e">
        <f t="shared" si="7"/>
        <v>#DIV/0!</v>
      </c>
      <c r="N103" s="325">
        <f t="shared" si="8"/>
        <v>0</v>
      </c>
      <c r="O103" s="381" t="e">
        <f>IF(K103="nio",0,IF(K103&gt;0,VLOOKUP(G103,'3-Productie normen'!A:K,VLOOKUP(K103,'3-Productie normen'!$B$34:$C$39,2,FALSE),FALSE)))/VLOOKUP(B103,'2-Kosten per locatie'!$A$14:$C$27,3,FALSE)</f>
        <v>#DIV/0!</v>
      </c>
      <c r="P103" s="381">
        <f t="shared" si="9"/>
        <v>0</v>
      </c>
      <c r="Q103" s="382" t="str">
        <f>VLOOKUP(G103,'3-Productie normen'!$A$10:$M$27,13,FALSE)</f>
        <v>V</v>
      </c>
      <c r="R103" s="382"/>
      <c r="T103" s="43">
        <f t="shared" si="10"/>
        <v>4120</v>
      </c>
    </row>
    <row r="104" spans="1:20" ht="14.1" customHeight="1">
      <c r="A104" s="53">
        <f t="shared" si="11"/>
        <v>104</v>
      </c>
      <c r="B104" s="378" t="s">
        <v>407</v>
      </c>
      <c r="C104" s="378" t="s">
        <v>406</v>
      </c>
      <c r="D104" s="379">
        <v>1</v>
      </c>
      <c r="E104" s="423" t="s">
        <v>293</v>
      </c>
      <c r="F104" s="433" t="s">
        <v>391</v>
      </c>
      <c r="G104" s="432" t="s">
        <v>199</v>
      </c>
      <c r="H104" s="433" t="s">
        <v>375</v>
      </c>
      <c r="I104" s="385">
        <v>16.3</v>
      </c>
      <c r="J104" s="380">
        <f t="shared" si="6"/>
        <v>200</v>
      </c>
      <c r="K104" s="324">
        <v>200</v>
      </c>
      <c r="L104" s="324"/>
      <c r="M104" s="325" t="e">
        <f t="shared" si="7"/>
        <v>#DIV/0!</v>
      </c>
      <c r="N104" s="325">
        <f t="shared" si="8"/>
        <v>0</v>
      </c>
      <c r="O104" s="381" t="e">
        <f>IF(K104="nio",0,IF(K104&gt;0,VLOOKUP(G104,'3-Productie normen'!A:K,VLOOKUP(K104,'3-Productie normen'!$B$34:$C$39,2,FALSE),FALSE)))/VLOOKUP(B104,'2-Kosten per locatie'!$A$14:$C$27,3,FALSE)</f>
        <v>#DIV/0!</v>
      </c>
      <c r="P104" s="381">
        <f t="shared" si="9"/>
        <v>0</v>
      </c>
      <c r="Q104" s="382" t="str">
        <f>VLOOKUP(G104,'3-Productie normen'!$A$10:$M$27,13,FALSE)</f>
        <v>V</v>
      </c>
      <c r="R104" s="382"/>
      <c r="T104" s="43">
        <f t="shared" si="10"/>
        <v>3260</v>
      </c>
    </row>
    <row r="105" spans="1:20" ht="14.1" customHeight="1">
      <c r="A105" s="53">
        <f t="shared" si="11"/>
        <v>105</v>
      </c>
      <c r="B105" s="378" t="s">
        <v>407</v>
      </c>
      <c r="C105" s="378" t="s">
        <v>406</v>
      </c>
      <c r="D105" s="379">
        <v>1</v>
      </c>
      <c r="E105" s="423" t="s">
        <v>294</v>
      </c>
      <c r="F105" s="433" t="s">
        <v>376</v>
      </c>
      <c r="G105" s="434" t="s">
        <v>1047</v>
      </c>
      <c r="H105" s="433" t="s">
        <v>375</v>
      </c>
      <c r="I105" s="385">
        <v>63</v>
      </c>
      <c r="J105" s="380">
        <f t="shared" si="6"/>
        <v>80</v>
      </c>
      <c r="K105" s="324">
        <v>80</v>
      </c>
      <c r="L105" s="324"/>
      <c r="M105" s="325" t="e">
        <f t="shared" si="7"/>
        <v>#DIV/0!</v>
      </c>
      <c r="N105" s="325">
        <f t="shared" si="8"/>
        <v>0</v>
      </c>
      <c r="O105" s="381" t="e">
        <f>IF(K105="nio",0,IF(K105&gt;0,VLOOKUP(G105,'3-Productie normen'!A:K,VLOOKUP(K105,'3-Productie normen'!$B$34:$C$39,2,FALSE),FALSE)))/VLOOKUP(B105,'2-Kosten per locatie'!$A$14:$C$27,3,FALSE)</f>
        <v>#DIV/0!</v>
      </c>
      <c r="P105" s="381">
        <f t="shared" si="9"/>
        <v>0</v>
      </c>
      <c r="Q105" s="382" t="str">
        <f>VLOOKUP(G105,'3-Productie normen'!$A$10:$M$27,13,FALSE)</f>
        <v>L</v>
      </c>
      <c r="R105" s="382"/>
      <c r="T105" s="43">
        <f t="shared" si="10"/>
        <v>5040</v>
      </c>
    </row>
    <row r="106" spans="1:20" ht="14.1" customHeight="1">
      <c r="A106" s="53">
        <f t="shared" si="11"/>
        <v>106</v>
      </c>
      <c r="B106" s="378" t="s">
        <v>407</v>
      </c>
      <c r="C106" s="378" t="s">
        <v>406</v>
      </c>
      <c r="D106" s="379">
        <v>1</v>
      </c>
      <c r="E106" s="423" t="s">
        <v>295</v>
      </c>
      <c r="F106" s="433" t="s">
        <v>376</v>
      </c>
      <c r="G106" s="434" t="s">
        <v>1047</v>
      </c>
      <c r="H106" s="433" t="s">
        <v>375</v>
      </c>
      <c r="I106" s="385">
        <v>66.900000000000006</v>
      </c>
      <c r="J106" s="380">
        <f t="shared" si="6"/>
        <v>80</v>
      </c>
      <c r="K106" s="324">
        <v>80</v>
      </c>
      <c r="L106" s="324"/>
      <c r="M106" s="325" t="e">
        <f t="shared" si="7"/>
        <v>#DIV/0!</v>
      </c>
      <c r="N106" s="325">
        <f t="shared" si="8"/>
        <v>0</v>
      </c>
      <c r="O106" s="381" t="e">
        <f>IF(K106="nio",0,IF(K106&gt;0,VLOOKUP(G106,'3-Productie normen'!A:K,VLOOKUP(K106,'3-Productie normen'!$B$34:$C$39,2,FALSE),FALSE)))/VLOOKUP(B106,'2-Kosten per locatie'!$A$14:$C$27,3,FALSE)</f>
        <v>#DIV/0!</v>
      </c>
      <c r="P106" s="381">
        <f t="shared" si="9"/>
        <v>0</v>
      </c>
      <c r="Q106" s="382" t="str">
        <f>VLOOKUP(G106,'3-Productie normen'!$A$10:$M$27,13,FALSE)</f>
        <v>L</v>
      </c>
      <c r="R106" s="382"/>
      <c r="T106" s="43">
        <f t="shared" si="10"/>
        <v>5352</v>
      </c>
    </row>
    <row r="107" spans="1:20" ht="14.1" customHeight="1">
      <c r="A107" s="53">
        <f t="shared" si="11"/>
        <v>107</v>
      </c>
      <c r="B107" s="378" t="s">
        <v>407</v>
      </c>
      <c r="C107" s="378" t="s">
        <v>406</v>
      </c>
      <c r="D107" s="379">
        <v>1</v>
      </c>
      <c r="E107" s="423" t="s">
        <v>296</v>
      </c>
      <c r="F107" s="433" t="s">
        <v>379</v>
      </c>
      <c r="G107" s="433" t="s">
        <v>17</v>
      </c>
      <c r="H107" s="433" t="s">
        <v>371</v>
      </c>
      <c r="I107" s="385">
        <v>14.2</v>
      </c>
      <c r="J107" s="380">
        <f t="shared" si="6"/>
        <v>200</v>
      </c>
      <c r="K107" s="324">
        <v>200</v>
      </c>
      <c r="L107" s="324"/>
      <c r="M107" s="325" t="e">
        <f t="shared" si="7"/>
        <v>#DIV/0!</v>
      </c>
      <c r="N107" s="325">
        <f t="shared" si="8"/>
        <v>0</v>
      </c>
      <c r="O107" s="381" t="e">
        <f>IF(K107="nio",0,IF(K107&gt;0,VLOOKUP(G107,'3-Productie normen'!A:K,VLOOKUP(K107,'3-Productie normen'!$B$34:$C$39,2,FALSE),FALSE)))/VLOOKUP(B107,'2-Kosten per locatie'!$A$14:$C$27,3,FALSE)</f>
        <v>#DIV/0!</v>
      </c>
      <c r="P107" s="381">
        <f t="shared" si="9"/>
        <v>0</v>
      </c>
      <c r="Q107" s="382" t="str">
        <f>VLOOKUP(G107,'3-Productie normen'!$A$10:$M$27,13,FALSE)</f>
        <v>S</v>
      </c>
      <c r="R107" s="382"/>
      <c r="T107" s="43">
        <f t="shared" si="10"/>
        <v>2840</v>
      </c>
    </row>
    <row r="108" spans="1:20" ht="14.1" customHeight="1">
      <c r="A108" s="53">
        <f t="shared" si="11"/>
        <v>108</v>
      </c>
      <c r="B108" s="378" t="s">
        <v>407</v>
      </c>
      <c r="C108" s="378" t="s">
        <v>406</v>
      </c>
      <c r="D108" s="379">
        <v>1</v>
      </c>
      <c r="E108" s="423" t="s">
        <v>297</v>
      </c>
      <c r="F108" s="433" t="s">
        <v>377</v>
      </c>
      <c r="G108" s="432" t="s">
        <v>199</v>
      </c>
      <c r="H108" s="433" t="s">
        <v>375</v>
      </c>
      <c r="I108" s="385">
        <v>101.5</v>
      </c>
      <c r="J108" s="380">
        <f t="shared" si="6"/>
        <v>200</v>
      </c>
      <c r="K108" s="324">
        <v>200</v>
      </c>
      <c r="L108" s="324"/>
      <c r="M108" s="325" t="e">
        <f t="shared" si="7"/>
        <v>#DIV/0!</v>
      </c>
      <c r="N108" s="325">
        <f t="shared" si="8"/>
        <v>0</v>
      </c>
      <c r="O108" s="381" t="e">
        <f>IF(K108="nio",0,IF(K108&gt;0,VLOOKUP(G108,'3-Productie normen'!A:K,VLOOKUP(K108,'3-Productie normen'!$B$34:$C$39,2,FALSE),FALSE)))/VLOOKUP(B108,'2-Kosten per locatie'!$A$14:$C$27,3,FALSE)</f>
        <v>#DIV/0!</v>
      </c>
      <c r="P108" s="381">
        <f t="shared" si="9"/>
        <v>0</v>
      </c>
      <c r="Q108" s="382" t="str">
        <f>VLOOKUP(G108,'3-Productie normen'!$A$10:$M$27,13,FALSE)</f>
        <v>V</v>
      </c>
      <c r="R108" s="382"/>
      <c r="T108" s="43">
        <f t="shared" si="10"/>
        <v>20300</v>
      </c>
    </row>
    <row r="109" spans="1:20" ht="14.1" customHeight="1">
      <c r="A109" s="53">
        <f t="shared" si="11"/>
        <v>109</v>
      </c>
      <c r="B109" s="378" t="s">
        <v>407</v>
      </c>
      <c r="C109" s="378" t="s">
        <v>406</v>
      </c>
      <c r="D109" s="379">
        <v>1</v>
      </c>
      <c r="E109" s="423" t="s">
        <v>298</v>
      </c>
      <c r="F109" s="433" t="s">
        <v>376</v>
      </c>
      <c r="G109" s="434" t="s">
        <v>1047</v>
      </c>
      <c r="H109" s="433" t="s">
        <v>375</v>
      </c>
      <c r="I109" s="385">
        <v>50.8</v>
      </c>
      <c r="J109" s="380">
        <f t="shared" si="6"/>
        <v>80</v>
      </c>
      <c r="K109" s="324">
        <v>80</v>
      </c>
      <c r="L109" s="324"/>
      <c r="M109" s="325" t="e">
        <f t="shared" si="7"/>
        <v>#DIV/0!</v>
      </c>
      <c r="N109" s="325">
        <f t="shared" si="8"/>
        <v>0</v>
      </c>
      <c r="O109" s="381" t="e">
        <f>IF(K109="nio",0,IF(K109&gt;0,VLOOKUP(G109,'3-Productie normen'!A:K,VLOOKUP(K109,'3-Productie normen'!$B$34:$C$39,2,FALSE),FALSE)))/VLOOKUP(B109,'2-Kosten per locatie'!$A$14:$C$27,3,FALSE)</f>
        <v>#DIV/0!</v>
      </c>
      <c r="P109" s="381">
        <f t="shared" si="9"/>
        <v>0</v>
      </c>
      <c r="Q109" s="382" t="str">
        <f>VLOOKUP(G109,'3-Productie normen'!$A$10:$M$27,13,FALSE)</f>
        <v>L</v>
      </c>
      <c r="R109" s="382"/>
      <c r="T109" s="43">
        <f t="shared" si="10"/>
        <v>4064</v>
      </c>
    </row>
    <row r="110" spans="1:20" ht="14.1" customHeight="1">
      <c r="A110" s="53">
        <f t="shared" si="11"/>
        <v>110</v>
      </c>
      <c r="B110" s="378" t="s">
        <v>407</v>
      </c>
      <c r="C110" s="378" t="s">
        <v>406</v>
      </c>
      <c r="D110" s="379">
        <v>1</v>
      </c>
      <c r="E110" s="423" t="s">
        <v>299</v>
      </c>
      <c r="F110" s="433" t="s">
        <v>376</v>
      </c>
      <c r="G110" s="434" t="s">
        <v>1047</v>
      </c>
      <c r="H110" s="433" t="s">
        <v>375</v>
      </c>
      <c r="I110" s="385">
        <v>51.2</v>
      </c>
      <c r="J110" s="380">
        <f t="shared" si="6"/>
        <v>80</v>
      </c>
      <c r="K110" s="324">
        <v>80</v>
      </c>
      <c r="L110" s="324"/>
      <c r="M110" s="325" t="e">
        <f t="shared" si="7"/>
        <v>#DIV/0!</v>
      </c>
      <c r="N110" s="325">
        <f t="shared" si="8"/>
        <v>0</v>
      </c>
      <c r="O110" s="381" t="e">
        <f>IF(K110="nio",0,IF(K110&gt;0,VLOOKUP(G110,'3-Productie normen'!A:K,VLOOKUP(K110,'3-Productie normen'!$B$34:$C$39,2,FALSE),FALSE)))/VLOOKUP(B110,'2-Kosten per locatie'!$A$14:$C$27,3,FALSE)</f>
        <v>#DIV/0!</v>
      </c>
      <c r="P110" s="381">
        <f t="shared" si="9"/>
        <v>0</v>
      </c>
      <c r="Q110" s="382" t="str">
        <f>VLOOKUP(G110,'3-Productie normen'!$A$10:$M$27,13,FALSE)</f>
        <v>L</v>
      </c>
      <c r="R110" s="382"/>
      <c r="T110" s="43">
        <f t="shared" si="10"/>
        <v>4096</v>
      </c>
    </row>
    <row r="111" spans="1:20" ht="14.1" customHeight="1">
      <c r="A111" s="53">
        <f t="shared" si="11"/>
        <v>111</v>
      </c>
      <c r="B111" s="378" t="s">
        <v>407</v>
      </c>
      <c r="C111" s="378" t="s">
        <v>406</v>
      </c>
      <c r="D111" s="379">
        <v>1</v>
      </c>
      <c r="E111" s="423" t="s">
        <v>300</v>
      </c>
      <c r="F111" s="433" t="s">
        <v>376</v>
      </c>
      <c r="G111" s="434" t="s">
        <v>1047</v>
      </c>
      <c r="H111" s="433" t="s">
        <v>375</v>
      </c>
      <c r="I111" s="385">
        <v>77.3</v>
      </c>
      <c r="J111" s="380">
        <f t="shared" si="6"/>
        <v>80</v>
      </c>
      <c r="K111" s="324">
        <v>80</v>
      </c>
      <c r="L111" s="324"/>
      <c r="M111" s="325" t="e">
        <f t="shared" si="7"/>
        <v>#DIV/0!</v>
      </c>
      <c r="N111" s="325">
        <f t="shared" si="8"/>
        <v>0</v>
      </c>
      <c r="O111" s="381" t="e">
        <f>IF(K111="nio",0,IF(K111&gt;0,VLOOKUP(G111,'3-Productie normen'!A:K,VLOOKUP(K111,'3-Productie normen'!$B$34:$C$39,2,FALSE),FALSE)))/VLOOKUP(B111,'2-Kosten per locatie'!$A$14:$C$27,3,FALSE)</f>
        <v>#DIV/0!</v>
      </c>
      <c r="P111" s="381">
        <f t="shared" si="9"/>
        <v>0</v>
      </c>
      <c r="Q111" s="382" t="str">
        <f>VLOOKUP(G111,'3-Productie normen'!$A$10:$M$27,13,FALSE)</f>
        <v>L</v>
      </c>
      <c r="R111" s="382"/>
      <c r="T111" s="43">
        <f t="shared" si="10"/>
        <v>6184</v>
      </c>
    </row>
    <row r="112" spans="1:20" ht="14.1" customHeight="1">
      <c r="A112" s="53">
        <f t="shared" si="11"/>
        <v>112</v>
      </c>
      <c r="B112" s="378" t="s">
        <v>407</v>
      </c>
      <c r="C112" s="378" t="s">
        <v>406</v>
      </c>
      <c r="D112" s="379">
        <v>1</v>
      </c>
      <c r="E112" s="423" t="s">
        <v>301</v>
      </c>
      <c r="F112" s="433" t="s">
        <v>376</v>
      </c>
      <c r="G112" s="434" t="s">
        <v>1047</v>
      </c>
      <c r="H112" s="433" t="s">
        <v>375</v>
      </c>
      <c r="I112" s="385">
        <v>50.2</v>
      </c>
      <c r="J112" s="380">
        <f t="shared" si="6"/>
        <v>80</v>
      </c>
      <c r="K112" s="324">
        <v>80</v>
      </c>
      <c r="L112" s="324"/>
      <c r="M112" s="325" t="e">
        <f t="shared" si="7"/>
        <v>#DIV/0!</v>
      </c>
      <c r="N112" s="325">
        <f t="shared" si="8"/>
        <v>0</v>
      </c>
      <c r="O112" s="381" t="e">
        <f>IF(K112="nio",0,IF(K112&gt;0,VLOOKUP(G112,'3-Productie normen'!A:K,VLOOKUP(K112,'3-Productie normen'!$B$34:$C$39,2,FALSE),FALSE)))/VLOOKUP(B112,'2-Kosten per locatie'!$A$14:$C$27,3,FALSE)</f>
        <v>#DIV/0!</v>
      </c>
      <c r="P112" s="381">
        <f t="shared" si="9"/>
        <v>0</v>
      </c>
      <c r="Q112" s="382" t="str">
        <f>VLOOKUP(G112,'3-Productie normen'!$A$10:$M$27,13,FALSE)</f>
        <v>L</v>
      </c>
      <c r="R112" s="382"/>
      <c r="T112" s="43">
        <f t="shared" si="10"/>
        <v>4016</v>
      </c>
    </row>
    <row r="113" spans="1:20" ht="14.1" customHeight="1">
      <c r="A113" s="53">
        <f t="shared" si="11"/>
        <v>113</v>
      </c>
      <c r="B113" s="378" t="s">
        <v>407</v>
      </c>
      <c r="C113" s="378" t="s">
        <v>406</v>
      </c>
      <c r="D113" s="379">
        <v>1</v>
      </c>
      <c r="E113" s="423" t="s">
        <v>302</v>
      </c>
      <c r="F113" s="433" t="s">
        <v>376</v>
      </c>
      <c r="G113" s="434" t="s">
        <v>1047</v>
      </c>
      <c r="H113" s="433" t="s">
        <v>375</v>
      </c>
      <c r="I113" s="385">
        <v>77.7</v>
      </c>
      <c r="J113" s="380">
        <f t="shared" si="6"/>
        <v>80</v>
      </c>
      <c r="K113" s="324">
        <v>80</v>
      </c>
      <c r="L113" s="324"/>
      <c r="M113" s="325" t="e">
        <f t="shared" si="7"/>
        <v>#DIV/0!</v>
      </c>
      <c r="N113" s="325">
        <f t="shared" si="8"/>
        <v>0</v>
      </c>
      <c r="O113" s="381" t="e">
        <f>IF(K113="nio",0,IF(K113&gt;0,VLOOKUP(G113,'3-Productie normen'!A:K,VLOOKUP(K113,'3-Productie normen'!$B$34:$C$39,2,FALSE),FALSE)))/VLOOKUP(B113,'2-Kosten per locatie'!$A$14:$C$27,3,FALSE)</f>
        <v>#DIV/0!</v>
      </c>
      <c r="P113" s="381">
        <f t="shared" si="9"/>
        <v>0</v>
      </c>
      <c r="Q113" s="382" t="str">
        <f>VLOOKUP(G113,'3-Productie normen'!$A$10:$M$27,13,FALSE)</f>
        <v>L</v>
      </c>
      <c r="R113" s="382"/>
      <c r="T113" s="43">
        <f t="shared" si="10"/>
        <v>6216</v>
      </c>
    </row>
    <row r="114" spans="1:20" ht="14.1" customHeight="1">
      <c r="A114" s="53">
        <f t="shared" si="11"/>
        <v>114</v>
      </c>
      <c r="B114" s="378" t="s">
        <v>407</v>
      </c>
      <c r="C114" s="378" t="s">
        <v>406</v>
      </c>
      <c r="D114" s="379">
        <v>1</v>
      </c>
      <c r="E114" s="423" t="s">
        <v>303</v>
      </c>
      <c r="F114" s="433" t="s">
        <v>377</v>
      </c>
      <c r="G114" s="432" t="s">
        <v>199</v>
      </c>
      <c r="H114" s="433" t="s">
        <v>375</v>
      </c>
      <c r="I114" s="385">
        <v>118.3</v>
      </c>
      <c r="J114" s="380">
        <f t="shared" si="6"/>
        <v>200</v>
      </c>
      <c r="K114" s="324">
        <v>200</v>
      </c>
      <c r="L114" s="324"/>
      <c r="M114" s="325" t="e">
        <f t="shared" si="7"/>
        <v>#DIV/0!</v>
      </c>
      <c r="N114" s="325">
        <f t="shared" si="8"/>
        <v>0</v>
      </c>
      <c r="O114" s="381" t="e">
        <f>IF(K114="nio",0,IF(K114&gt;0,VLOOKUP(G114,'3-Productie normen'!A:K,VLOOKUP(K114,'3-Productie normen'!$B$34:$C$39,2,FALSE),FALSE)))/VLOOKUP(B114,'2-Kosten per locatie'!$A$14:$C$27,3,FALSE)</f>
        <v>#DIV/0!</v>
      </c>
      <c r="P114" s="381">
        <f t="shared" si="9"/>
        <v>0</v>
      </c>
      <c r="Q114" s="382" t="str">
        <f>VLOOKUP(G114,'3-Productie normen'!$A$10:$M$27,13,FALSE)</f>
        <v>V</v>
      </c>
      <c r="R114" s="382"/>
      <c r="T114" s="43">
        <f t="shared" si="10"/>
        <v>23660</v>
      </c>
    </row>
    <row r="115" spans="1:20" ht="14.1" customHeight="1">
      <c r="A115" s="53">
        <f t="shared" si="11"/>
        <v>115</v>
      </c>
      <c r="B115" s="378" t="s">
        <v>407</v>
      </c>
      <c r="C115" s="378" t="s">
        <v>406</v>
      </c>
      <c r="D115" s="379">
        <v>1</v>
      </c>
      <c r="E115" s="423" t="s">
        <v>304</v>
      </c>
      <c r="F115" s="433" t="s">
        <v>376</v>
      </c>
      <c r="G115" s="434" t="s">
        <v>1047</v>
      </c>
      <c r="H115" s="433" t="s">
        <v>375</v>
      </c>
      <c r="I115" s="385">
        <v>69.400000000000006</v>
      </c>
      <c r="J115" s="380">
        <f t="shared" si="6"/>
        <v>80</v>
      </c>
      <c r="K115" s="324">
        <v>80</v>
      </c>
      <c r="L115" s="324"/>
      <c r="M115" s="325" t="e">
        <f t="shared" si="7"/>
        <v>#DIV/0!</v>
      </c>
      <c r="N115" s="325">
        <f t="shared" si="8"/>
        <v>0</v>
      </c>
      <c r="O115" s="381" t="e">
        <f>IF(K115="nio",0,IF(K115&gt;0,VLOOKUP(G115,'3-Productie normen'!A:K,VLOOKUP(K115,'3-Productie normen'!$B$34:$C$39,2,FALSE),FALSE)))/VLOOKUP(B115,'2-Kosten per locatie'!$A$14:$C$27,3,FALSE)</f>
        <v>#DIV/0!</v>
      </c>
      <c r="P115" s="381">
        <f t="shared" si="9"/>
        <v>0</v>
      </c>
      <c r="Q115" s="382" t="str">
        <f>VLOOKUP(G115,'3-Productie normen'!$A$10:$M$27,13,FALSE)</f>
        <v>L</v>
      </c>
      <c r="R115" s="382"/>
      <c r="T115" s="43">
        <f t="shared" si="10"/>
        <v>5552</v>
      </c>
    </row>
    <row r="116" spans="1:20" ht="14.1" customHeight="1">
      <c r="A116" s="53">
        <f t="shared" si="11"/>
        <v>116</v>
      </c>
      <c r="B116" s="378" t="s">
        <v>407</v>
      </c>
      <c r="C116" s="378" t="s">
        <v>406</v>
      </c>
      <c r="D116" s="379">
        <v>1</v>
      </c>
      <c r="E116" s="423" t="s">
        <v>305</v>
      </c>
      <c r="F116" s="433" t="s">
        <v>376</v>
      </c>
      <c r="G116" s="434" t="s">
        <v>1047</v>
      </c>
      <c r="H116" s="433" t="s">
        <v>375</v>
      </c>
      <c r="I116" s="385">
        <v>66.400000000000006</v>
      </c>
      <c r="J116" s="380">
        <f t="shared" si="6"/>
        <v>80</v>
      </c>
      <c r="K116" s="324">
        <v>80</v>
      </c>
      <c r="L116" s="324"/>
      <c r="M116" s="325" t="e">
        <f t="shared" si="7"/>
        <v>#DIV/0!</v>
      </c>
      <c r="N116" s="325">
        <f t="shared" si="8"/>
        <v>0</v>
      </c>
      <c r="O116" s="381" t="e">
        <f>IF(K116="nio",0,IF(K116&gt;0,VLOOKUP(G116,'3-Productie normen'!A:K,VLOOKUP(K116,'3-Productie normen'!$B$34:$C$39,2,FALSE),FALSE)))/VLOOKUP(B116,'2-Kosten per locatie'!$A$14:$C$27,3,FALSE)</f>
        <v>#DIV/0!</v>
      </c>
      <c r="P116" s="381">
        <f t="shared" si="9"/>
        <v>0</v>
      </c>
      <c r="Q116" s="382" t="str">
        <f>VLOOKUP(G116,'3-Productie normen'!$A$10:$M$27,13,FALSE)</f>
        <v>L</v>
      </c>
      <c r="R116" s="382"/>
      <c r="T116" s="43">
        <f t="shared" si="10"/>
        <v>5312</v>
      </c>
    </row>
    <row r="117" spans="1:20" ht="14.1" customHeight="1">
      <c r="A117" s="53">
        <f t="shared" si="11"/>
        <v>117</v>
      </c>
      <c r="B117" s="378" t="s">
        <v>407</v>
      </c>
      <c r="C117" s="378" t="s">
        <v>406</v>
      </c>
      <c r="D117" s="379">
        <v>1</v>
      </c>
      <c r="E117" s="423" t="s">
        <v>306</v>
      </c>
      <c r="F117" s="433" t="s">
        <v>376</v>
      </c>
      <c r="G117" s="434" t="s">
        <v>1047</v>
      </c>
      <c r="H117" s="433" t="s">
        <v>375</v>
      </c>
      <c r="I117" s="385">
        <v>66.400000000000006</v>
      </c>
      <c r="J117" s="380">
        <f t="shared" si="6"/>
        <v>80</v>
      </c>
      <c r="K117" s="324">
        <v>80</v>
      </c>
      <c r="L117" s="324"/>
      <c r="M117" s="325" t="e">
        <f t="shared" si="7"/>
        <v>#DIV/0!</v>
      </c>
      <c r="N117" s="325">
        <f t="shared" si="8"/>
        <v>0</v>
      </c>
      <c r="O117" s="381" t="e">
        <f>IF(K117="nio",0,IF(K117&gt;0,VLOOKUP(G117,'3-Productie normen'!A:K,VLOOKUP(K117,'3-Productie normen'!$B$34:$C$39,2,FALSE),FALSE)))/VLOOKUP(B117,'2-Kosten per locatie'!$A$14:$C$27,3,FALSE)</f>
        <v>#DIV/0!</v>
      </c>
      <c r="P117" s="381">
        <f t="shared" si="9"/>
        <v>0</v>
      </c>
      <c r="Q117" s="382" t="str">
        <f>VLOOKUP(G117,'3-Productie normen'!$A$10:$M$27,13,FALSE)</f>
        <v>L</v>
      </c>
      <c r="R117" s="382"/>
      <c r="T117" s="43">
        <f t="shared" si="10"/>
        <v>5312</v>
      </c>
    </row>
    <row r="118" spans="1:20" ht="14.1" customHeight="1">
      <c r="A118" s="53">
        <f t="shared" si="11"/>
        <v>118</v>
      </c>
      <c r="B118" s="378" t="s">
        <v>407</v>
      </c>
      <c r="C118" s="378" t="s">
        <v>406</v>
      </c>
      <c r="D118" s="379">
        <v>1</v>
      </c>
      <c r="E118" s="423" t="s">
        <v>307</v>
      </c>
      <c r="F118" s="433" t="s">
        <v>379</v>
      </c>
      <c r="G118" s="433" t="s">
        <v>17</v>
      </c>
      <c r="H118" s="433" t="s">
        <v>386</v>
      </c>
      <c r="I118" s="385">
        <v>12.6</v>
      </c>
      <c r="J118" s="380">
        <f t="shared" si="6"/>
        <v>200</v>
      </c>
      <c r="K118" s="324">
        <v>200</v>
      </c>
      <c r="L118" s="324"/>
      <c r="M118" s="325" t="e">
        <f t="shared" si="7"/>
        <v>#DIV/0!</v>
      </c>
      <c r="N118" s="325">
        <f t="shared" si="8"/>
        <v>0</v>
      </c>
      <c r="O118" s="381" t="e">
        <f>IF(K118="nio",0,IF(K118&gt;0,VLOOKUP(G118,'3-Productie normen'!A:K,VLOOKUP(K118,'3-Productie normen'!$B$34:$C$39,2,FALSE),FALSE)))/VLOOKUP(B118,'2-Kosten per locatie'!$A$14:$C$27,3,FALSE)</f>
        <v>#DIV/0!</v>
      </c>
      <c r="P118" s="381">
        <f t="shared" si="9"/>
        <v>0</v>
      </c>
      <c r="Q118" s="382" t="str">
        <f>VLOOKUP(G118,'3-Productie normen'!$A$10:$M$27,13,FALSE)</f>
        <v>S</v>
      </c>
      <c r="R118" s="382"/>
      <c r="T118" s="43">
        <f t="shared" si="10"/>
        <v>2520</v>
      </c>
    </row>
    <row r="119" spans="1:20" ht="14.1" customHeight="1">
      <c r="A119" s="53">
        <f t="shared" si="11"/>
        <v>119</v>
      </c>
      <c r="B119" s="378" t="s">
        <v>407</v>
      </c>
      <c r="C119" s="378" t="s">
        <v>406</v>
      </c>
      <c r="D119" s="379">
        <v>1</v>
      </c>
      <c r="E119" s="423" t="s">
        <v>308</v>
      </c>
      <c r="F119" s="433" t="s">
        <v>379</v>
      </c>
      <c r="G119" s="433" t="s">
        <v>17</v>
      </c>
      <c r="H119" s="433" t="s">
        <v>386</v>
      </c>
      <c r="I119" s="385">
        <v>11</v>
      </c>
      <c r="J119" s="380">
        <f t="shared" si="6"/>
        <v>200</v>
      </c>
      <c r="K119" s="324">
        <v>200</v>
      </c>
      <c r="L119" s="324"/>
      <c r="M119" s="325" t="e">
        <f t="shared" si="7"/>
        <v>#DIV/0!</v>
      </c>
      <c r="N119" s="325">
        <f t="shared" si="8"/>
        <v>0</v>
      </c>
      <c r="O119" s="381" t="e">
        <f>IF(K119="nio",0,IF(K119&gt;0,VLOOKUP(G119,'3-Productie normen'!A:K,VLOOKUP(K119,'3-Productie normen'!$B$34:$C$39,2,FALSE),FALSE)))/VLOOKUP(B119,'2-Kosten per locatie'!$A$14:$C$27,3,FALSE)</f>
        <v>#DIV/0!</v>
      </c>
      <c r="P119" s="381">
        <f t="shared" si="9"/>
        <v>0</v>
      </c>
      <c r="Q119" s="382" t="str">
        <f>VLOOKUP(G119,'3-Productie normen'!$A$10:$M$27,13,FALSE)</f>
        <v>S</v>
      </c>
      <c r="R119" s="382"/>
      <c r="T119" s="43">
        <f t="shared" si="10"/>
        <v>2200</v>
      </c>
    </row>
    <row r="120" spans="1:20" ht="14.1" customHeight="1">
      <c r="A120" s="53">
        <f t="shared" si="11"/>
        <v>120</v>
      </c>
      <c r="B120" s="378" t="s">
        <v>407</v>
      </c>
      <c r="C120" s="378" t="s">
        <v>406</v>
      </c>
      <c r="D120" s="379">
        <v>1</v>
      </c>
      <c r="E120" s="423" t="s">
        <v>309</v>
      </c>
      <c r="F120" s="433" t="s">
        <v>376</v>
      </c>
      <c r="G120" s="434" t="s">
        <v>1047</v>
      </c>
      <c r="H120" s="433" t="s">
        <v>375</v>
      </c>
      <c r="I120" s="385">
        <v>76.3</v>
      </c>
      <c r="J120" s="380">
        <f t="shared" si="6"/>
        <v>80</v>
      </c>
      <c r="K120" s="324">
        <v>80</v>
      </c>
      <c r="L120" s="324"/>
      <c r="M120" s="325" t="e">
        <f t="shared" si="7"/>
        <v>#DIV/0!</v>
      </c>
      <c r="N120" s="325">
        <f t="shared" si="8"/>
        <v>0</v>
      </c>
      <c r="O120" s="381" t="e">
        <f>IF(K120="nio",0,IF(K120&gt;0,VLOOKUP(G120,'3-Productie normen'!A:K,VLOOKUP(K120,'3-Productie normen'!$B$34:$C$39,2,FALSE),FALSE)))/VLOOKUP(B120,'2-Kosten per locatie'!$A$14:$C$27,3,FALSE)</f>
        <v>#DIV/0!</v>
      </c>
      <c r="P120" s="381">
        <f t="shared" si="9"/>
        <v>0</v>
      </c>
      <c r="Q120" s="382" t="str">
        <f>VLOOKUP(G120,'3-Productie normen'!$A$10:$M$27,13,FALSE)</f>
        <v>L</v>
      </c>
      <c r="R120" s="382"/>
      <c r="T120" s="43">
        <f t="shared" si="10"/>
        <v>6104</v>
      </c>
    </row>
    <row r="121" spans="1:20" ht="14.1" customHeight="1">
      <c r="A121" s="53">
        <f t="shared" si="11"/>
        <v>121</v>
      </c>
      <c r="B121" s="378" t="s">
        <v>407</v>
      </c>
      <c r="C121" s="378" t="s">
        <v>406</v>
      </c>
      <c r="D121" s="379">
        <v>1</v>
      </c>
      <c r="E121" s="423" t="s">
        <v>310</v>
      </c>
      <c r="F121" s="433" t="s">
        <v>376</v>
      </c>
      <c r="G121" s="434" t="s">
        <v>1047</v>
      </c>
      <c r="H121" s="433" t="s">
        <v>375</v>
      </c>
      <c r="I121" s="385">
        <v>62.1</v>
      </c>
      <c r="J121" s="380">
        <f t="shared" si="6"/>
        <v>80</v>
      </c>
      <c r="K121" s="324">
        <v>80</v>
      </c>
      <c r="L121" s="324"/>
      <c r="M121" s="325" t="e">
        <f t="shared" si="7"/>
        <v>#DIV/0!</v>
      </c>
      <c r="N121" s="325">
        <f t="shared" si="8"/>
        <v>0</v>
      </c>
      <c r="O121" s="381" t="e">
        <f>IF(K121="nio",0,IF(K121&gt;0,VLOOKUP(G121,'3-Productie normen'!A:K,VLOOKUP(K121,'3-Productie normen'!$B$34:$C$39,2,FALSE),FALSE)))/VLOOKUP(B121,'2-Kosten per locatie'!$A$14:$C$27,3,FALSE)</f>
        <v>#DIV/0!</v>
      </c>
      <c r="P121" s="381">
        <f t="shared" si="9"/>
        <v>0</v>
      </c>
      <c r="Q121" s="382" t="str">
        <f>VLOOKUP(G121,'3-Productie normen'!$A$10:$M$27,13,FALSE)</f>
        <v>L</v>
      </c>
      <c r="R121" s="382"/>
      <c r="T121" s="43">
        <f t="shared" si="10"/>
        <v>4968</v>
      </c>
    </row>
    <row r="122" spans="1:20" ht="14.1" customHeight="1">
      <c r="A122" s="53">
        <f t="shared" si="11"/>
        <v>122</v>
      </c>
      <c r="B122" s="378" t="s">
        <v>407</v>
      </c>
      <c r="C122" s="378" t="s">
        <v>406</v>
      </c>
      <c r="D122" s="379">
        <v>1</v>
      </c>
      <c r="E122" s="423" t="s">
        <v>311</v>
      </c>
      <c r="F122" s="433" t="s">
        <v>197</v>
      </c>
      <c r="G122" s="432" t="s">
        <v>423</v>
      </c>
      <c r="H122" s="433" t="s">
        <v>375</v>
      </c>
      <c r="I122" s="385">
        <v>5</v>
      </c>
      <c r="J122" s="380">
        <f t="shared" si="6"/>
        <v>200</v>
      </c>
      <c r="K122" s="324">
        <v>200</v>
      </c>
      <c r="L122" s="324"/>
      <c r="M122" s="325" t="e">
        <f t="shared" si="7"/>
        <v>#DIV/0!</v>
      </c>
      <c r="N122" s="325">
        <f t="shared" si="8"/>
        <v>0</v>
      </c>
      <c r="O122" s="381" t="e">
        <f>IF(K122="nio",0,IF(K122&gt;0,VLOOKUP(G122,'3-Productie normen'!A:K,VLOOKUP(K122,'3-Productie normen'!$B$34:$C$39,2,FALSE),FALSE)))/VLOOKUP(B122,'2-Kosten per locatie'!$A$14:$C$27,3,FALSE)</f>
        <v>#DIV/0!</v>
      </c>
      <c r="P122" s="381">
        <f t="shared" si="9"/>
        <v>0</v>
      </c>
      <c r="Q122" s="382" t="str">
        <f>VLOOKUP(G122,'3-Productie normen'!$A$10:$M$27,13,FALSE)</f>
        <v>V</v>
      </c>
      <c r="R122" s="382"/>
      <c r="T122" s="43">
        <f t="shared" si="10"/>
        <v>1000</v>
      </c>
    </row>
    <row r="123" spans="1:20" ht="14.1" customHeight="1">
      <c r="A123" s="53">
        <f t="shared" si="11"/>
        <v>123</v>
      </c>
      <c r="B123" s="378" t="s">
        <v>407</v>
      </c>
      <c r="C123" s="378" t="s">
        <v>406</v>
      </c>
      <c r="D123" s="379">
        <v>1</v>
      </c>
      <c r="E123" s="423" t="s">
        <v>311</v>
      </c>
      <c r="F123" s="433" t="s">
        <v>197</v>
      </c>
      <c r="G123" s="432" t="s">
        <v>423</v>
      </c>
      <c r="H123" s="433" t="s">
        <v>387</v>
      </c>
      <c r="I123" s="385">
        <v>13.2</v>
      </c>
      <c r="J123" s="380">
        <f t="shared" si="6"/>
        <v>200</v>
      </c>
      <c r="K123" s="324">
        <v>200</v>
      </c>
      <c r="L123" s="324"/>
      <c r="M123" s="325" t="e">
        <f t="shared" si="7"/>
        <v>#DIV/0!</v>
      </c>
      <c r="N123" s="325">
        <f t="shared" si="8"/>
        <v>0</v>
      </c>
      <c r="O123" s="381" t="e">
        <f>IF(K123="nio",0,IF(K123&gt;0,VLOOKUP(G123,'3-Productie normen'!A:K,VLOOKUP(K123,'3-Productie normen'!$B$34:$C$39,2,FALSE),FALSE)))/VLOOKUP(B123,'2-Kosten per locatie'!$A$14:$C$27,3,FALSE)</f>
        <v>#DIV/0!</v>
      </c>
      <c r="P123" s="381">
        <f t="shared" si="9"/>
        <v>0</v>
      </c>
      <c r="Q123" s="382" t="str">
        <f>VLOOKUP(G123,'3-Productie normen'!$A$10:$M$27,13,FALSE)</f>
        <v>V</v>
      </c>
      <c r="R123" s="382"/>
      <c r="T123" s="43">
        <f t="shared" si="10"/>
        <v>2640</v>
      </c>
    </row>
    <row r="124" spans="1:20" ht="14.1" customHeight="1">
      <c r="A124" s="53">
        <f t="shared" si="11"/>
        <v>124</v>
      </c>
      <c r="B124" s="378" t="s">
        <v>407</v>
      </c>
      <c r="C124" s="378" t="s">
        <v>406</v>
      </c>
      <c r="D124" s="379">
        <v>1</v>
      </c>
      <c r="E124" s="423" t="s">
        <v>312</v>
      </c>
      <c r="F124" s="433" t="s">
        <v>377</v>
      </c>
      <c r="G124" s="432" t="s">
        <v>199</v>
      </c>
      <c r="H124" s="433" t="s">
        <v>375</v>
      </c>
      <c r="I124" s="385">
        <v>128.69999999999999</v>
      </c>
      <c r="J124" s="380">
        <f t="shared" si="6"/>
        <v>200</v>
      </c>
      <c r="K124" s="324">
        <v>200</v>
      </c>
      <c r="L124" s="324"/>
      <c r="M124" s="325" t="e">
        <f t="shared" si="7"/>
        <v>#DIV/0!</v>
      </c>
      <c r="N124" s="325">
        <f t="shared" si="8"/>
        <v>0</v>
      </c>
      <c r="O124" s="381" t="e">
        <f>IF(K124="nio",0,IF(K124&gt;0,VLOOKUP(G124,'3-Productie normen'!A:K,VLOOKUP(K124,'3-Productie normen'!$B$34:$C$39,2,FALSE),FALSE)))/VLOOKUP(B124,'2-Kosten per locatie'!$A$14:$C$27,3,FALSE)</f>
        <v>#DIV/0!</v>
      </c>
      <c r="P124" s="381">
        <f t="shared" si="9"/>
        <v>0</v>
      </c>
      <c r="Q124" s="382" t="str">
        <f>VLOOKUP(G124,'3-Productie normen'!$A$10:$M$27,13,FALSE)</f>
        <v>V</v>
      </c>
      <c r="R124" s="382"/>
      <c r="T124" s="43">
        <f t="shared" si="10"/>
        <v>25739.999999999996</v>
      </c>
    </row>
    <row r="125" spans="1:20" ht="14.1" customHeight="1">
      <c r="A125" s="53">
        <f t="shared" si="11"/>
        <v>125</v>
      </c>
      <c r="B125" s="378" t="s">
        <v>407</v>
      </c>
      <c r="C125" s="378" t="s">
        <v>406</v>
      </c>
      <c r="D125" s="379">
        <v>1</v>
      </c>
      <c r="E125" s="423" t="s">
        <v>312</v>
      </c>
      <c r="F125" s="433" t="s">
        <v>377</v>
      </c>
      <c r="G125" s="432" t="s">
        <v>199</v>
      </c>
      <c r="H125" s="433" t="s">
        <v>387</v>
      </c>
      <c r="I125" s="385">
        <v>137.80000000000001</v>
      </c>
      <c r="J125" s="380">
        <f t="shared" si="6"/>
        <v>200</v>
      </c>
      <c r="K125" s="324">
        <v>200</v>
      </c>
      <c r="L125" s="324"/>
      <c r="M125" s="325" t="e">
        <f t="shared" si="7"/>
        <v>#DIV/0!</v>
      </c>
      <c r="N125" s="325">
        <f t="shared" si="8"/>
        <v>0</v>
      </c>
      <c r="O125" s="381" t="e">
        <f>IF(K125="nio",0,IF(K125&gt;0,VLOOKUP(G125,'3-Productie normen'!A:K,VLOOKUP(K125,'3-Productie normen'!$B$34:$C$39,2,FALSE),FALSE)))/VLOOKUP(B125,'2-Kosten per locatie'!$A$14:$C$27,3,FALSE)</f>
        <v>#DIV/0!</v>
      </c>
      <c r="P125" s="381">
        <f t="shared" si="9"/>
        <v>0</v>
      </c>
      <c r="Q125" s="382" t="str">
        <f>VLOOKUP(G125,'3-Productie normen'!$A$10:$M$27,13,FALSE)</f>
        <v>V</v>
      </c>
      <c r="R125" s="382"/>
      <c r="T125" s="43">
        <f t="shared" si="10"/>
        <v>27560.000000000004</v>
      </c>
    </row>
    <row r="126" spans="1:20" ht="14.1" customHeight="1">
      <c r="A126" s="53">
        <f t="shared" si="11"/>
        <v>126</v>
      </c>
      <c r="B126" s="378" t="s">
        <v>407</v>
      </c>
      <c r="C126" s="378" t="s">
        <v>406</v>
      </c>
      <c r="D126" s="379">
        <v>1</v>
      </c>
      <c r="E126" s="423" t="s">
        <v>313</v>
      </c>
      <c r="F126" s="433" t="s">
        <v>197</v>
      </c>
      <c r="G126" s="432" t="s">
        <v>423</v>
      </c>
      <c r="H126" s="433" t="s">
        <v>375</v>
      </c>
      <c r="I126" s="385">
        <v>13.2</v>
      </c>
      <c r="J126" s="380">
        <f t="shared" si="6"/>
        <v>200</v>
      </c>
      <c r="K126" s="324">
        <v>200</v>
      </c>
      <c r="L126" s="324"/>
      <c r="M126" s="325" t="e">
        <f t="shared" si="7"/>
        <v>#DIV/0!</v>
      </c>
      <c r="N126" s="325">
        <f t="shared" si="8"/>
        <v>0</v>
      </c>
      <c r="O126" s="381" t="e">
        <f>IF(K126="nio",0,IF(K126&gt;0,VLOOKUP(G126,'3-Productie normen'!A:K,VLOOKUP(K126,'3-Productie normen'!$B$34:$C$39,2,FALSE),FALSE)))/VLOOKUP(B126,'2-Kosten per locatie'!$A$14:$C$27,3,FALSE)</f>
        <v>#DIV/0!</v>
      </c>
      <c r="P126" s="381">
        <f t="shared" si="9"/>
        <v>0</v>
      </c>
      <c r="Q126" s="382" t="str">
        <f>VLOOKUP(G126,'3-Productie normen'!$A$10:$M$27,13,FALSE)</f>
        <v>V</v>
      </c>
      <c r="R126" s="382"/>
      <c r="T126" s="43">
        <f t="shared" si="10"/>
        <v>2640</v>
      </c>
    </row>
    <row r="127" spans="1:20" ht="14.1" customHeight="1">
      <c r="A127" s="53">
        <f t="shared" si="11"/>
        <v>127</v>
      </c>
      <c r="B127" s="378" t="s">
        <v>407</v>
      </c>
      <c r="C127" s="378" t="s">
        <v>406</v>
      </c>
      <c r="D127" s="379">
        <v>1</v>
      </c>
      <c r="E127" s="423" t="s">
        <v>313</v>
      </c>
      <c r="F127" s="433" t="s">
        <v>197</v>
      </c>
      <c r="G127" s="432" t="s">
        <v>423</v>
      </c>
      <c r="H127" s="433" t="s">
        <v>387</v>
      </c>
      <c r="I127" s="385">
        <v>5</v>
      </c>
      <c r="J127" s="380">
        <f t="shared" si="6"/>
        <v>200</v>
      </c>
      <c r="K127" s="324">
        <v>200</v>
      </c>
      <c r="L127" s="324"/>
      <c r="M127" s="325" t="e">
        <f t="shared" si="7"/>
        <v>#DIV/0!</v>
      </c>
      <c r="N127" s="325">
        <f t="shared" si="8"/>
        <v>0</v>
      </c>
      <c r="O127" s="381" t="e">
        <f>IF(K127="nio",0,IF(K127&gt;0,VLOOKUP(G127,'3-Productie normen'!A:K,VLOOKUP(K127,'3-Productie normen'!$B$34:$C$39,2,FALSE),FALSE)))/VLOOKUP(B127,'2-Kosten per locatie'!$A$14:$C$27,3,FALSE)</f>
        <v>#DIV/0!</v>
      </c>
      <c r="P127" s="381">
        <f t="shared" si="9"/>
        <v>0</v>
      </c>
      <c r="Q127" s="382" t="str">
        <f>VLOOKUP(G127,'3-Productie normen'!$A$10:$M$27,13,FALSE)</f>
        <v>V</v>
      </c>
      <c r="R127" s="382"/>
      <c r="T127" s="43">
        <f t="shared" si="10"/>
        <v>1000</v>
      </c>
    </row>
    <row r="128" spans="1:20" ht="14.1" customHeight="1">
      <c r="A128" s="53">
        <f t="shared" si="11"/>
        <v>128</v>
      </c>
      <c r="B128" s="378" t="s">
        <v>407</v>
      </c>
      <c r="C128" s="378" t="s">
        <v>406</v>
      </c>
      <c r="D128" s="379">
        <v>1</v>
      </c>
      <c r="E128" s="423" t="s">
        <v>314</v>
      </c>
      <c r="F128" s="433" t="s">
        <v>376</v>
      </c>
      <c r="G128" s="434" t="s">
        <v>1047</v>
      </c>
      <c r="H128" s="433" t="s">
        <v>375</v>
      </c>
      <c r="I128" s="385">
        <v>87.8</v>
      </c>
      <c r="J128" s="380">
        <f t="shared" si="6"/>
        <v>80</v>
      </c>
      <c r="K128" s="324">
        <v>80</v>
      </c>
      <c r="L128" s="324"/>
      <c r="M128" s="325" t="e">
        <f t="shared" si="7"/>
        <v>#DIV/0!</v>
      </c>
      <c r="N128" s="325">
        <f t="shared" si="8"/>
        <v>0</v>
      </c>
      <c r="O128" s="381" t="e">
        <f>IF(K128="nio",0,IF(K128&gt;0,VLOOKUP(G128,'3-Productie normen'!A:K,VLOOKUP(K128,'3-Productie normen'!$B$34:$C$39,2,FALSE),FALSE)))/VLOOKUP(B128,'2-Kosten per locatie'!$A$14:$C$27,3,FALSE)</f>
        <v>#DIV/0!</v>
      </c>
      <c r="P128" s="381">
        <f t="shared" si="9"/>
        <v>0</v>
      </c>
      <c r="Q128" s="382" t="str">
        <f>VLOOKUP(G128,'3-Productie normen'!$A$10:$M$27,13,FALSE)</f>
        <v>L</v>
      </c>
      <c r="R128" s="382"/>
      <c r="T128" s="43">
        <f t="shared" si="10"/>
        <v>7024</v>
      </c>
    </row>
    <row r="129" spans="1:20" ht="14.1" customHeight="1">
      <c r="A129" s="53">
        <f t="shared" si="11"/>
        <v>129</v>
      </c>
      <c r="B129" s="378" t="s">
        <v>407</v>
      </c>
      <c r="C129" s="378" t="s">
        <v>406</v>
      </c>
      <c r="D129" s="379">
        <v>1</v>
      </c>
      <c r="E129" s="423" t="s">
        <v>315</v>
      </c>
      <c r="F129" s="433" t="s">
        <v>376</v>
      </c>
      <c r="G129" s="434" t="s">
        <v>1047</v>
      </c>
      <c r="H129" s="433" t="s">
        <v>375</v>
      </c>
      <c r="I129" s="385">
        <v>78.7</v>
      </c>
      <c r="J129" s="380">
        <f t="shared" si="6"/>
        <v>80</v>
      </c>
      <c r="K129" s="324">
        <v>80</v>
      </c>
      <c r="L129" s="324"/>
      <c r="M129" s="325" t="e">
        <f t="shared" si="7"/>
        <v>#DIV/0!</v>
      </c>
      <c r="N129" s="325">
        <f t="shared" si="8"/>
        <v>0</v>
      </c>
      <c r="O129" s="381" t="e">
        <f>IF(K129="nio",0,IF(K129&gt;0,VLOOKUP(G129,'3-Productie normen'!A:K,VLOOKUP(K129,'3-Productie normen'!$B$34:$C$39,2,FALSE),FALSE)))/VLOOKUP(B129,'2-Kosten per locatie'!$A$14:$C$27,3,FALSE)</f>
        <v>#DIV/0!</v>
      </c>
      <c r="P129" s="381">
        <f t="shared" si="9"/>
        <v>0</v>
      </c>
      <c r="Q129" s="382" t="str">
        <f>VLOOKUP(G129,'3-Productie normen'!$A$10:$M$27,13,FALSE)</f>
        <v>L</v>
      </c>
      <c r="R129" s="382"/>
      <c r="T129" s="43">
        <f t="shared" si="10"/>
        <v>6296</v>
      </c>
    </row>
    <row r="130" spans="1:20" ht="14.1" customHeight="1">
      <c r="A130" s="53">
        <f t="shared" si="11"/>
        <v>130</v>
      </c>
      <c r="B130" s="378" t="s">
        <v>407</v>
      </c>
      <c r="C130" s="378" t="s">
        <v>406</v>
      </c>
      <c r="D130" s="379">
        <v>1</v>
      </c>
      <c r="E130" s="423" t="s">
        <v>316</v>
      </c>
      <c r="F130" s="433" t="s">
        <v>376</v>
      </c>
      <c r="G130" s="434" t="s">
        <v>1047</v>
      </c>
      <c r="H130" s="433" t="s">
        <v>375</v>
      </c>
      <c r="I130" s="385">
        <v>88.5</v>
      </c>
      <c r="J130" s="380">
        <f t="shared" si="6"/>
        <v>80</v>
      </c>
      <c r="K130" s="324">
        <v>80</v>
      </c>
      <c r="L130" s="324"/>
      <c r="M130" s="325" t="e">
        <f t="shared" si="7"/>
        <v>#DIV/0!</v>
      </c>
      <c r="N130" s="325">
        <f t="shared" si="8"/>
        <v>0</v>
      </c>
      <c r="O130" s="381" t="e">
        <f>IF(K130="nio",0,IF(K130&gt;0,VLOOKUP(G130,'3-Productie normen'!A:K,VLOOKUP(K130,'3-Productie normen'!$B$34:$C$39,2,FALSE),FALSE)))/VLOOKUP(B130,'2-Kosten per locatie'!$A$14:$C$27,3,FALSE)</f>
        <v>#DIV/0!</v>
      </c>
      <c r="P130" s="381">
        <f t="shared" si="9"/>
        <v>0</v>
      </c>
      <c r="Q130" s="382" t="str">
        <f>VLOOKUP(G130,'3-Productie normen'!$A$10:$M$27,13,FALSE)</f>
        <v>L</v>
      </c>
      <c r="R130" s="382"/>
      <c r="T130" s="43">
        <f t="shared" si="10"/>
        <v>7080</v>
      </c>
    </row>
    <row r="131" spans="1:20" ht="14.1" customHeight="1">
      <c r="A131" s="53">
        <f t="shared" si="11"/>
        <v>131</v>
      </c>
      <c r="B131" s="378" t="s">
        <v>407</v>
      </c>
      <c r="C131" s="378" t="s">
        <v>406</v>
      </c>
      <c r="D131" s="379">
        <v>1</v>
      </c>
      <c r="E131" s="423" t="s">
        <v>317</v>
      </c>
      <c r="F131" s="433" t="s">
        <v>377</v>
      </c>
      <c r="G131" s="432" t="s">
        <v>199</v>
      </c>
      <c r="H131" s="433" t="s">
        <v>375</v>
      </c>
      <c r="I131" s="385">
        <v>87.9</v>
      </c>
      <c r="J131" s="380">
        <f t="shared" si="6"/>
        <v>200</v>
      </c>
      <c r="K131" s="324">
        <v>200</v>
      </c>
      <c r="L131" s="324"/>
      <c r="M131" s="325" t="e">
        <f t="shared" si="7"/>
        <v>#DIV/0!</v>
      </c>
      <c r="N131" s="325">
        <f t="shared" si="8"/>
        <v>0</v>
      </c>
      <c r="O131" s="381" t="e">
        <f>IF(K131="nio",0,IF(K131&gt;0,VLOOKUP(G131,'3-Productie normen'!A:K,VLOOKUP(K131,'3-Productie normen'!$B$34:$C$39,2,FALSE),FALSE)))/VLOOKUP(B131,'2-Kosten per locatie'!$A$14:$C$27,3,FALSE)</f>
        <v>#DIV/0!</v>
      </c>
      <c r="P131" s="381">
        <f t="shared" si="9"/>
        <v>0</v>
      </c>
      <c r="Q131" s="382" t="str">
        <f>VLOOKUP(G131,'3-Productie normen'!$A$10:$M$27,13,FALSE)</f>
        <v>V</v>
      </c>
      <c r="R131" s="382"/>
      <c r="T131" s="43">
        <f t="shared" si="10"/>
        <v>17580</v>
      </c>
    </row>
    <row r="132" spans="1:20" ht="14.1" customHeight="1">
      <c r="A132" s="53">
        <f t="shared" si="11"/>
        <v>132</v>
      </c>
      <c r="B132" s="378" t="s">
        <v>407</v>
      </c>
      <c r="C132" s="378" t="s">
        <v>406</v>
      </c>
      <c r="D132" s="379">
        <v>1</v>
      </c>
      <c r="E132" s="423" t="s">
        <v>318</v>
      </c>
      <c r="F132" s="433" t="s">
        <v>402</v>
      </c>
      <c r="G132" s="433" t="s">
        <v>1046</v>
      </c>
      <c r="H132" s="433" t="s">
        <v>375</v>
      </c>
      <c r="I132" s="385">
        <v>75.3</v>
      </c>
      <c r="J132" s="380">
        <f t="shared" si="6"/>
        <v>80</v>
      </c>
      <c r="K132" s="324">
        <v>80</v>
      </c>
      <c r="L132" s="324"/>
      <c r="M132" s="325" t="e">
        <f t="shared" si="7"/>
        <v>#DIV/0!</v>
      </c>
      <c r="N132" s="325">
        <f t="shared" si="8"/>
        <v>0</v>
      </c>
      <c r="O132" s="381" t="e">
        <f>IF(K132="nio",0,IF(K132&gt;0,VLOOKUP(G132,'3-Productie normen'!A:K,VLOOKUP(K132,'3-Productie normen'!$B$34:$C$39,2,FALSE),FALSE)))/VLOOKUP(B132,'2-Kosten per locatie'!$A$14:$C$27,3,FALSE)</f>
        <v>#DIV/0!</v>
      </c>
      <c r="P132" s="381">
        <f t="shared" si="9"/>
        <v>0</v>
      </c>
      <c r="Q132" s="382" t="str">
        <f>VLOOKUP(G132,'3-Productie normen'!$A$10:$M$27,13,FALSE)</f>
        <v>L</v>
      </c>
      <c r="R132" s="382"/>
      <c r="T132" s="43">
        <f t="shared" si="10"/>
        <v>6024</v>
      </c>
    </row>
    <row r="133" spans="1:20" ht="14.1" customHeight="1">
      <c r="A133" s="53">
        <f t="shared" si="11"/>
        <v>133</v>
      </c>
      <c r="B133" s="378" t="s">
        <v>407</v>
      </c>
      <c r="C133" s="378" t="s">
        <v>406</v>
      </c>
      <c r="D133" s="379">
        <v>1</v>
      </c>
      <c r="E133" s="423" t="s">
        <v>319</v>
      </c>
      <c r="F133" s="433" t="s">
        <v>374</v>
      </c>
      <c r="G133" s="433" t="s">
        <v>1045</v>
      </c>
      <c r="H133" s="433" t="s">
        <v>375</v>
      </c>
      <c r="I133" s="385">
        <v>15.1</v>
      </c>
      <c r="J133" s="380">
        <f t="shared" si="6"/>
        <v>80</v>
      </c>
      <c r="K133" s="324">
        <v>80</v>
      </c>
      <c r="L133" s="324"/>
      <c r="M133" s="325" t="e">
        <f t="shared" si="7"/>
        <v>#DIV/0!</v>
      </c>
      <c r="N133" s="325">
        <f t="shared" si="8"/>
        <v>0</v>
      </c>
      <c r="O133" s="381" t="e">
        <f>IF(K133="nio",0,IF(K133&gt;0,VLOOKUP(G133,'3-Productie normen'!A:K,VLOOKUP(K133,'3-Productie normen'!$B$34:$C$39,2,FALSE),FALSE)))/VLOOKUP(B133,'2-Kosten per locatie'!$A$14:$C$27,3,FALSE)</f>
        <v>#DIV/0!</v>
      </c>
      <c r="P133" s="381">
        <f t="shared" si="9"/>
        <v>0</v>
      </c>
      <c r="Q133" s="382" t="str">
        <f>VLOOKUP(G133,'3-Productie normen'!$A$10:$M$27,13,FALSE)</f>
        <v>V</v>
      </c>
      <c r="R133" s="382"/>
      <c r="T133" s="43">
        <f t="shared" si="10"/>
        <v>1208</v>
      </c>
    </row>
    <row r="134" spans="1:20" ht="14.1" customHeight="1">
      <c r="A134" s="53">
        <f t="shared" si="11"/>
        <v>134</v>
      </c>
      <c r="B134" s="378" t="s">
        <v>407</v>
      </c>
      <c r="C134" s="378" t="s">
        <v>406</v>
      </c>
      <c r="D134" s="379">
        <v>1</v>
      </c>
      <c r="E134" s="423" t="s">
        <v>320</v>
      </c>
      <c r="F134" s="433" t="s">
        <v>402</v>
      </c>
      <c r="G134" s="433" t="s">
        <v>1046</v>
      </c>
      <c r="H134" s="433" t="s">
        <v>375</v>
      </c>
      <c r="I134" s="385">
        <v>80.400000000000006</v>
      </c>
      <c r="J134" s="380">
        <f t="shared" si="6"/>
        <v>80</v>
      </c>
      <c r="K134" s="324">
        <v>80</v>
      </c>
      <c r="L134" s="324"/>
      <c r="M134" s="325" t="e">
        <f t="shared" si="7"/>
        <v>#DIV/0!</v>
      </c>
      <c r="N134" s="325">
        <f t="shared" si="8"/>
        <v>0</v>
      </c>
      <c r="O134" s="381" t="e">
        <f>IF(K134="nio",0,IF(K134&gt;0,VLOOKUP(G134,'3-Productie normen'!A:K,VLOOKUP(K134,'3-Productie normen'!$B$34:$C$39,2,FALSE),FALSE)))/VLOOKUP(B134,'2-Kosten per locatie'!$A$14:$C$27,3,FALSE)</f>
        <v>#DIV/0!</v>
      </c>
      <c r="P134" s="381">
        <f t="shared" si="9"/>
        <v>0</v>
      </c>
      <c r="Q134" s="382" t="str">
        <f>VLOOKUP(G134,'3-Productie normen'!$A$10:$M$27,13,FALSE)</f>
        <v>L</v>
      </c>
      <c r="R134" s="382"/>
      <c r="T134" s="43">
        <f t="shared" si="10"/>
        <v>6432</v>
      </c>
    </row>
    <row r="135" spans="1:20" ht="14.1" customHeight="1">
      <c r="A135" s="53">
        <f t="shared" si="11"/>
        <v>135</v>
      </c>
      <c r="B135" s="378" t="s">
        <v>407</v>
      </c>
      <c r="C135" s="378" t="s">
        <v>406</v>
      </c>
      <c r="D135" s="379">
        <v>1</v>
      </c>
      <c r="E135" s="423" t="s">
        <v>321</v>
      </c>
      <c r="F135" s="433" t="s">
        <v>403</v>
      </c>
      <c r="G135" s="433" t="s">
        <v>1046</v>
      </c>
      <c r="H135" s="433" t="s">
        <v>375</v>
      </c>
      <c r="I135" s="385">
        <v>8.9</v>
      </c>
      <c r="J135" s="380">
        <f t="shared" si="6"/>
        <v>80</v>
      </c>
      <c r="K135" s="324">
        <v>80</v>
      </c>
      <c r="L135" s="324"/>
      <c r="M135" s="325" t="e">
        <f t="shared" si="7"/>
        <v>#DIV/0!</v>
      </c>
      <c r="N135" s="325">
        <f t="shared" si="8"/>
        <v>0</v>
      </c>
      <c r="O135" s="381" t="e">
        <f>IF(K135="nio",0,IF(K135&gt;0,VLOOKUP(G135,'3-Productie normen'!A:K,VLOOKUP(K135,'3-Productie normen'!$B$34:$C$39,2,FALSE),FALSE)))/VLOOKUP(B135,'2-Kosten per locatie'!$A$14:$C$27,3,FALSE)</f>
        <v>#DIV/0!</v>
      </c>
      <c r="P135" s="381">
        <f t="shared" si="9"/>
        <v>0</v>
      </c>
      <c r="Q135" s="382" t="str">
        <f>VLOOKUP(G135,'3-Productie normen'!$A$10:$M$27,13,FALSE)</f>
        <v>L</v>
      </c>
      <c r="R135" s="382"/>
      <c r="T135" s="43">
        <f t="shared" si="10"/>
        <v>712</v>
      </c>
    </row>
    <row r="136" spans="1:20" ht="14.1" customHeight="1">
      <c r="A136" s="53">
        <f t="shared" si="11"/>
        <v>136</v>
      </c>
      <c r="B136" s="378" t="s">
        <v>407</v>
      </c>
      <c r="C136" s="378" t="s">
        <v>406</v>
      </c>
      <c r="D136" s="379">
        <v>1</v>
      </c>
      <c r="E136" s="423" t="s">
        <v>322</v>
      </c>
      <c r="F136" s="433" t="s">
        <v>403</v>
      </c>
      <c r="G136" s="433" t="s">
        <v>1046</v>
      </c>
      <c r="H136" s="433" t="s">
        <v>375</v>
      </c>
      <c r="I136" s="385">
        <v>8.9</v>
      </c>
      <c r="J136" s="380">
        <f t="shared" si="6"/>
        <v>80</v>
      </c>
      <c r="K136" s="324">
        <v>80</v>
      </c>
      <c r="L136" s="324"/>
      <c r="M136" s="325" t="e">
        <f t="shared" si="7"/>
        <v>#DIV/0!</v>
      </c>
      <c r="N136" s="325">
        <f t="shared" si="8"/>
        <v>0</v>
      </c>
      <c r="O136" s="381" t="e">
        <f>IF(K136="nio",0,IF(K136&gt;0,VLOOKUP(G136,'3-Productie normen'!A:K,VLOOKUP(K136,'3-Productie normen'!$B$34:$C$39,2,FALSE),FALSE)))/VLOOKUP(B136,'2-Kosten per locatie'!$A$14:$C$27,3,FALSE)</f>
        <v>#DIV/0!</v>
      </c>
      <c r="P136" s="381">
        <f t="shared" si="9"/>
        <v>0</v>
      </c>
      <c r="Q136" s="382" t="str">
        <f>VLOOKUP(G136,'3-Productie normen'!$A$10:$M$27,13,FALSE)</f>
        <v>L</v>
      </c>
      <c r="R136" s="382"/>
      <c r="T136" s="43">
        <f t="shared" si="10"/>
        <v>712</v>
      </c>
    </row>
    <row r="137" spans="1:20" ht="14.1" customHeight="1">
      <c r="A137" s="53">
        <f t="shared" si="11"/>
        <v>137</v>
      </c>
      <c r="B137" s="378" t="s">
        <v>407</v>
      </c>
      <c r="C137" s="378" t="s">
        <v>406</v>
      </c>
      <c r="D137" s="379">
        <v>1</v>
      </c>
      <c r="E137" s="423" t="s">
        <v>323</v>
      </c>
      <c r="F137" s="433" t="s">
        <v>403</v>
      </c>
      <c r="G137" s="433" t="s">
        <v>1046</v>
      </c>
      <c r="H137" s="433" t="s">
        <v>375</v>
      </c>
      <c r="I137" s="385">
        <v>8.9</v>
      </c>
      <c r="J137" s="380">
        <f t="shared" si="6"/>
        <v>80</v>
      </c>
      <c r="K137" s="324">
        <v>80</v>
      </c>
      <c r="L137" s="324"/>
      <c r="M137" s="325" t="e">
        <f t="shared" si="7"/>
        <v>#DIV/0!</v>
      </c>
      <c r="N137" s="325">
        <f t="shared" si="8"/>
        <v>0</v>
      </c>
      <c r="O137" s="381" t="e">
        <f>IF(K137="nio",0,IF(K137&gt;0,VLOOKUP(G137,'3-Productie normen'!A:K,VLOOKUP(K137,'3-Productie normen'!$B$34:$C$39,2,FALSE),FALSE)))/VLOOKUP(B137,'2-Kosten per locatie'!$A$14:$C$27,3,FALSE)</f>
        <v>#DIV/0!</v>
      </c>
      <c r="P137" s="381">
        <f t="shared" si="9"/>
        <v>0</v>
      </c>
      <c r="Q137" s="382" t="str">
        <f>VLOOKUP(G137,'3-Productie normen'!$A$10:$M$27,13,FALSE)</f>
        <v>L</v>
      </c>
      <c r="R137" s="382"/>
      <c r="T137" s="43">
        <f t="shared" si="10"/>
        <v>712</v>
      </c>
    </row>
    <row r="138" spans="1:20" ht="14.1" customHeight="1">
      <c r="A138" s="53">
        <f t="shared" si="11"/>
        <v>138</v>
      </c>
      <c r="B138" s="378" t="s">
        <v>407</v>
      </c>
      <c r="C138" s="378" t="s">
        <v>406</v>
      </c>
      <c r="D138" s="379">
        <v>1</v>
      </c>
      <c r="E138" s="423" t="s">
        <v>324</v>
      </c>
      <c r="F138" s="433" t="s">
        <v>403</v>
      </c>
      <c r="G138" s="433" t="s">
        <v>1046</v>
      </c>
      <c r="H138" s="433" t="s">
        <v>375</v>
      </c>
      <c r="I138" s="385">
        <v>8.9</v>
      </c>
      <c r="J138" s="380">
        <f t="shared" ref="J138:J201" si="12">SUM(K138:L138)</f>
        <v>80</v>
      </c>
      <c r="K138" s="324">
        <v>80</v>
      </c>
      <c r="L138" s="324"/>
      <c r="M138" s="325" t="e">
        <f t="shared" ref="M138:M201" si="13">IF(K138="nio",0,IF(K138&gt;0,K138*I138/O138,0))</f>
        <v>#DIV/0!</v>
      </c>
      <c r="N138" s="325">
        <f t="shared" ref="N138:N201" si="14">IF(L138&gt;0,L138*I138/P138,0)</f>
        <v>0</v>
      </c>
      <c r="O138" s="381" t="e">
        <f>IF(K138="nio",0,IF(K138&gt;0,VLOOKUP(G138,'3-Productie normen'!A:K,VLOOKUP(K138,'3-Productie normen'!$B$34:$C$39,2,FALSE),FALSE)))/VLOOKUP(B138,'2-Kosten per locatie'!$A$14:$C$27,3,FALSE)</f>
        <v>#DIV/0!</v>
      </c>
      <c r="P138" s="381">
        <f t="shared" ref="P138:P201" si="15">IF(L138&gt;0,O138*$P$8,0)</f>
        <v>0</v>
      </c>
      <c r="Q138" s="382" t="str">
        <f>VLOOKUP(G138,'3-Productie normen'!$A$10:$M$27,13,FALSE)</f>
        <v>L</v>
      </c>
      <c r="R138" s="382"/>
      <c r="T138" s="43">
        <f t="shared" ref="T138:T201" si="16">J138*I138</f>
        <v>712</v>
      </c>
    </row>
    <row r="139" spans="1:20" ht="14.1" customHeight="1">
      <c r="A139" s="53">
        <f t="shared" ref="A139:A202" si="17">A138+1</f>
        <v>139</v>
      </c>
      <c r="B139" s="378" t="s">
        <v>407</v>
      </c>
      <c r="C139" s="378" t="s">
        <v>406</v>
      </c>
      <c r="D139" s="379">
        <v>1</v>
      </c>
      <c r="E139" s="423" t="s">
        <v>325</v>
      </c>
      <c r="F139" s="433" t="s">
        <v>403</v>
      </c>
      <c r="G139" s="433" t="s">
        <v>1046</v>
      </c>
      <c r="H139" s="433" t="s">
        <v>375</v>
      </c>
      <c r="I139" s="385">
        <v>8.9</v>
      </c>
      <c r="J139" s="380">
        <f t="shared" si="12"/>
        <v>80</v>
      </c>
      <c r="K139" s="324">
        <v>80</v>
      </c>
      <c r="L139" s="324"/>
      <c r="M139" s="325" t="e">
        <f t="shared" si="13"/>
        <v>#DIV/0!</v>
      </c>
      <c r="N139" s="325">
        <f t="shared" si="14"/>
        <v>0</v>
      </c>
      <c r="O139" s="381" t="e">
        <f>IF(K139="nio",0,IF(K139&gt;0,VLOOKUP(G139,'3-Productie normen'!A:K,VLOOKUP(K139,'3-Productie normen'!$B$34:$C$39,2,FALSE),FALSE)))/VLOOKUP(B139,'2-Kosten per locatie'!$A$14:$C$27,3,FALSE)</f>
        <v>#DIV/0!</v>
      </c>
      <c r="P139" s="381">
        <f t="shared" si="15"/>
        <v>0</v>
      </c>
      <c r="Q139" s="382" t="str">
        <f>VLOOKUP(G139,'3-Productie normen'!$A$10:$M$27,13,FALSE)</f>
        <v>L</v>
      </c>
      <c r="R139" s="382"/>
      <c r="T139" s="43">
        <f t="shared" si="16"/>
        <v>712</v>
      </c>
    </row>
    <row r="140" spans="1:20" ht="14.1" customHeight="1">
      <c r="A140" s="53">
        <f t="shared" si="17"/>
        <v>140</v>
      </c>
      <c r="B140" s="378" t="s">
        <v>407</v>
      </c>
      <c r="C140" s="378" t="s">
        <v>406</v>
      </c>
      <c r="D140" s="379">
        <v>1</v>
      </c>
      <c r="E140" s="423" t="s">
        <v>326</v>
      </c>
      <c r="F140" s="433" t="s">
        <v>403</v>
      </c>
      <c r="G140" s="433" t="s">
        <v>1046</v>
      </c>
      <c r="H140" s="433" t="s">
        <v>375</v>
      </c>
      <c r="I140" s="385">
        <v>8.9</v>
      </c>
      <c r="J140" s="380">
        <f t="shared" si="12"/>
        <v>80</v>
      </c>
      <c r="K140" s="324">
        <v>80</v>
      </c>
      <c r="L140" s="324"/>
      <c r="M140" s="325" t="e">
        <f t="shared" si="13"/>
        <v>#DIV/0!</v>
      </c>
      <c r="N140" s="325">
        <f t="shared" si="14"/>
        <v>0</v>
      </c>
      <c r="O140" s="381" t="e">
        <f>IF(K140="nio",0,IF(K140&gt;0,VLOOKUP(G140,'3-Productie normen'!A:K,VLOOKUP(K140,'3-Productie normen'!$B$34:$C$39,2,FALSE),FALSE)))/VLOOKUP(B140,'2-Kosten per locatie'!$A$14:$C$27,3,FALSE)</f>
        <v>#DIV/0!</v>
      </c>
      <c r="P140" s="381">
        <f t="shared" si="15"/>
        <v>0</v>
      </c>
      <c r="Q140" s="382" t="str">
        <f>VLOOKUP(G140,'3-Productie normen'!$A$10:$M$27,13,FALSE)</f>
        <v>L</v>
      </c>
      <c r="R140" s="382"/>
      <c r="T140" s="43">
        <f t="shared" si="16"/>
        <v>712</v>
      </c>
    </row>
    <row r="141" spans="1:20" ht="14.1" customHeight="1">
      <c r="A141" s="53">
        <f t="shared" si="17"/>
        <v>141</v>
      </c>
      <c r="B141" s="378" t="s">
        <v>407</v>
      </c>
      <c r="C141" s="378" t="s">
        <v>406</v>
      </c>
      <c r="D141" s="379">
        <v>1</v>
      </c>
      <c r="E141" s="423" t="s">
        <v>327</v>
      </c>
      <c r="F141" s="433" t="s">
        <v>403</v>
      </c>
      <c r="G141" s="433" t="s">
        <v>1046</v>
      </c>
      <c r="H141" s="433" t="s">
        <v>375</v>
      </c>
      <c r="I141" s="385">
        <v>8.9</v>
      </c>
      <c r="J141" s="380">
        <f t="shared" si="12"/>
        <v>80</v>
      </c>
      <c r="K141" s="324">
        <v>80</v>
      </c>
      <c r="L141" s="324"/>
      <c r="M141" s="325" t="e">
        <f t="shared" si="13"/>
        <v>#DIV/0!</v>
      </c>
      <c r="N141" s="325">
        <f t="shared" si="14"/>
        <v>0</v>
      </c>
      <c r="O141" s="381" t="e">
        <f>IF(K141="nio",0,IF(K141&gt;0,VLOOKUP(G141,'3-Productie normen'!A:K,VLOOKUP(K141,'3-Productie normen'!$B$34:$C$39,2,FALSE),FALSE)))/VLOOKUP(B141,'2-Kosten per locatie'!$A$14:$C$27,3,FALSE)</f>
        <v>#DIV/0!</v>
      </c>
      <c r="P141" s="381">
        <f t="shared" si="15"/>
        <v>0</v>
      </c>
      <c r="Q141" s="382" t="str">
        <f>VLOOKUP(G141,'3-Productie normen'!$A$10:$M$27,13,FALSE)</f>
        <v>L</v>
      </c>
      <c r="R141" s="382"/>
      <c r="T141" s="43">
        <f t="shared" si="16"/>
        <v>712</v>
      </c>
    </row>
    <row r="142" spans="1:20" ht="14.1" customHeight="1">
      <c r="A142" s="53">
        <f t="shared" si="17"/>
        <v>142</v>
      </c>
      <c r="B142" s="378" t="s">
        <v>407</v>
      </c>
      <c r="C142" s="378" t="s">
        <v>406</v>
      </c>
      <c r="D142" s="379">
        <v>2</v>
      </c>
      <c r="E142" s="423" t="s">
        <v>328</v>
      </c>
      <c r="F142" s="433" t="s">
        <v>400</v>
      </c>
      <c r="G142" s="433" t="s">
        <v>199</v>
      </c>
      <c r="H142" s="433" t="s">
        <v>387</v>
      </c>
      <c r="I142" s="385">
        <v>15.8</v>
      </c>
      <c r="J142" s="380">
        <f t="shared" si="12"/>
        <v>200</v>
      </c>
      <c r="K142" s="324">
        <v>200</v>
      </c>
      <c r="L142" s="324"/>
      <c r="M142" s="325" t="e">
        <f t="shared" si="13"/>
        <v>#DIV/0!</v>
      </c>
      <c r="N142" s="325">
        <f t="shared" si="14"/>
        <v>0</v>
      </c>
      <c r="O142" s="381" t="e">
        <f>IF(K142="nio",0,IF(K142&gt;0,VLOOKUP(G142,'3-Productie normen'!A:K,VLOOKUP(K142,'3-Productie normen'!$B$34:$C$39,2,FALSE),FALSE)))/VLOOKUP(B142,'2-Kosten per locatie'!$A$14:$C$27,3,FALSE)</f>
        <v>#DIV/0!</v>
      </c>
      <c r="P142" s="381">
        <f t="shared" si="15"/>
        <v>0</v>
      </c>
      <c r="Q142" s="382" t="str">
        <f>VLOOKUP(G142,'3-Productie normen'!$A$10:$M$27,13,FALSE)</f>
        <v>V</v>
      </c>
      <c r="R142" s="382"/>
      <c r="T142" s="43">
        <f t="shared" si="16"/>
        <v>3160</v>
      </c>
    </row>
    <row r="143" spans="1:20" ht="14.1" customHeight="1">
      <c r="A143" s="53">
        <f t="shared" si="17"/>
        <v>143</v>
      </c>
      <c r="B143" s="378" t="s">
        <v>407</v>
      </c>
      <c r="C143" s="378" t="s">
        <v>406</v>
      </c>
      <c r="D143" s="379">
        <v>2</v>
      </c>
      <c r="E143" s="423" t="s">
        <v>329</v>
      </c>
      <c r="F143" s="432" t="s">
        <v>377</v>
      </c>
      <c r="G143" s="432" t="s">
        <v>199</v>
      </c>
      <c r="H143" s="433" t="s">
        <v>371</v>
      </c>
      <c r="I143" s="385">
        <v>43.3</v>
      </c>
      <c r="J143" s="380">
        <f t="shared" si="12"/>
        <v>200</v>
      </c>
      <c r="K143" s="324">
        <v>200</v>
      </c>
      <c r="L143" s="324"/>
      <c r="M143" s="325" t="e">
        <f t="shared" si="13"/>
        <v>#DIV/0!</v>
      </c>
      <c r="N143" s="325">
        <f t="shared" si="14"/>
        <v>0</v>
      </c>
      <c r="O143" s="381" t="e">
        <f>IF(K143="nio",0,IF(K143&gt;0,VLOOKUP(G143,'3-Productie normen'!A:K,VLOOKUP(K143,'3-Productie normen'!$B$34:$C$39,2,FALSE),FALSE)))/VLOOKUP(B143,'2-Kosten per locatie'!$A$14:$C$27,3,FALSE)</f>
        <v>#DIV/0!</v>
      </c>
      <c r="P143" s="381">
        <f t="shared" si="15"/>
        <v>0</v>
      </c>
      <c r="Q143" s="382" t="str">
        <f>VLOOKUP(G143,'3-Productie normen'!$A$10:$M$27,13,FALSE)</f>
        <v>V</v>
      </c>
      <c r="R143" s="382"/>
      <c r="T143" s="43">
        <f t="shared" si="16"/>
        <v>8660</v>
      </c>
    </row>
    <row r="144" spans="1:20" ht="14.1" customHeight="1">
      <c r="A144" s="53">
        <f t="shared" si="17"/>
        <v>144</v>
      </c>
      <c r="B144" s="378" t="s">
        <v>407</v>
      </c>
      <c r="C144" s="378" t="s">
        <v>406</v>
      </c>
      <c r="D144" s="379">
        <v>2</v>
      </c>
      <c r="E144" s="423" t="s">
        <v>330</v>
      </c>
      <c r="F144" s="432" t="s">
        <v>376</v>
      </c>
      <c r="G144" s="434" t="s">
        <v>1047</v>
      </c>
      <c r="H144" s="433" t="s">
        <v>375</v>
      </c>
      <c r="I144" s="385">
        <v>43.9</v>
      </c>
      <c r="J144" s="380">
        <f t="shared" si="12"/>
        <v>80</v>
      </c>
      <c r="K144" s="324">
        <v>80</v>
      </c>
      <c r="L144" s="324"/>
      <c r="M144" s="325" t="e">
        <f t="shared" si="13"/>
        <v>#DIV/0!</v>
      </c>
      <c r="N144" s="325">
        <f t="shared" si="14"/>
        <v>0</v>
      </c>
      <c r="O144" s="381" t="e">
        <f>IF(K144="nio",0,IF(K144&gt;0,VLOOKUP(G144,'3-Productie normen'!A:K,VLOOKUP(K144,'3-Productie normen'!$B$34:$C$39,2,FALSE),FALSE)))/VLOOKUP(B144,'2-Kosten per locatie'!$A$14:$C$27,3,FALSE)</f>
        <v>#DIV/0!</v>
      </c>
      <c r="P144" s="381">
        <f t="shared" si="15"/>
        <v>0</v>
      </c>
      <c r="Q144" s="382" t="str">
        <f>VLOOKUP(G144,'3-Productie normen'!$A$10:$M$27,13,FALSE)</f>
        <v>L</v>
      </c>
      <c r="R144" s="382"/>
      <c r="T144" s="43">
        <f t="shared" si="16"/>
        <v>3512</v>
      </c>
    </row>
    <row r="145" spans="1:20" ht="14.1" customHeight="1">
      <c r="A145" s="53">
        <f t="shared" si="17"/>
        <v>145</v>
      </c>
      <c r="B145" s="378" t="s">
        <v>407</v>
      </c>
      <c r="C145" s="378" t="s">
        <v>406</v>
      </c>
      <c r="D145" s="379">
        <v>2</v>
      </c>
      <c r="E145" s="423" t="s">
        <v>331</v>
      </c>
      <c r="F145" s="432" t="s">
        <v>376</v>
      </c>
      <c r="G145" s="434" t="s">
        <v>1047</v>
      </c>
      <c r="H145" s="433" t="s">
        <v>375</v>
      </c>
      <c r="I145" s="385">
        <v>45</v>
      </c>
      <c r="J145" s="380">
        <f t="shared" si="12"/>
        <v>80</v>
      </c>
      <c r="K145" s="324">
        <v>80</v>
      </c>
      <c r="L145" s="324"/>
      <c r="M145" s="325" t="e">
        <f t="shared" si="13"/>
        <v>#DIV/0!</v>
      </c>
      <c r="N145" s="325">
        <f t="shared" si="14"/>
        <v>0</v>
      </c>
      <c r="O145" s="381" t="e">
        <f>IF(K145="nio",0,IF(K145&gt;0,VLOOKUP(G145,'3-Productie normen'!A:K,VLOOKUP(K145,'3-Productie normen'!$B$34:$C$39,2,FALSE),FALSE)))/VLOOKUP(B145,'2-Kosten per locatie'!$A$14:$C$27,3,FALSE)</f>
        <v>#DIV/0!</v>
      </c>
      <c r="P145" s="381">
        <f t="shared" si="15"/>
        <v>0</v>
      </c>
      <c r="Q145" s="382" t="str">
        <f>VLOOKUP(G145,'3-Productie normen'!$A$10:$M$27,13,FALSE)</f>
        <v>L</v>
      </c>
      <c r="R145" s="382"/>
      <c r="T145" s="43">
        <f t="shared" si="16"/>
        <v>3600</v>
      </c>
    </row>
    <row r="146" spans="1:20" ht="14.1" customHeight="1">
      <c r="A146" s="53">
        <f t="shared" si="17"/>
        <v>146</v>
      </c>
      <c r="B146" s="378" t="s">
        <v>407</v>
      </c>
      <c r="C146" s="378" t="s">
        <v>406</v>
      </c>
      <c r="D146" s="379">
        <v>2</v>
      </c>
      <c r="E146" s="423" t="s">
        <v>332</v>
      </c>
      <c r="F146" s="433" t="s">
        <v>376</v>
      </c>
      <c r="G146" s="434" t="s">
        <v>1047</v>
      </c>
      <c r="H146" s="433" t="s">
        <v>375</v>
      </c>
      <c r="I146" s="385">
        <v>40.700000000000003</v>
      </c>
      <c r="J146" s="380">
        <f t="shared" si="12"/>
        <v>80</v>
      </c>
      <c r="K146" s="324">
        <v>80</v>
      </c>
      <c r="L146" s="324"/>
      <c r="M146" s="325" t="e">
        <f t="shared" si="13"/>
        <v>#DIV/0!</v>
      </c>
      <c r="N146" s="325">
        <f t="shared" si="14"/>
        <v>0</v>
      </c>
      <c r="O146" s="381" t="e">
        <f>IF(K146="nio",0,IF(K146&gt;0,VLOOKUP(G146,'3-Productie normen'!A:K,VLOOKUP(K146,'3-Productie normen'!$B$34:$C$39,2,FALSE),FALSE)))/VLOOKUP(B146,'2-Kosten per locatie'!$A$14:$C$27,3,FALSE)</f>
        <v>#DIV/0!</v>
      </c>
      <c r="P146" s="381">
        <f t="shared" si="15"/>
        <v>0</v>
      </c>
      <c r="Q146" s="382" t="str">
        <f>VLOOKUP(G146,'3-Productie normen'!$A$10:$M$27,13,FALSE)</f>
        <v>L</v>
      </c>
      <c r="R146" s="382"/>
      <c r="T146" s="43">
        <f t="shared" si="16"/>
        <v>3256</v>
      </c>
    </row>
    <row r="147" spans="1:20" ht="14.1" customHeight="1">
      <c r="A147" s="53">
        <f t="shared" si="17"/>
        <v>147</v>
      </c>
      <c r="B147" s="378" t="s">
        <v>407</v>
      </c>
      <c r="C147" s="378" t="s">
        <v>406</v>
      </c>
      <c r="D147" s="379">
        <v>2</v>
      </c>
      <c r="E147" s="423" t="s">
        <v>333</v>
      </c>
      <c r="F147" s="433" t="s">
        <v>376</v>
      </c>
      <c r="G147" s="434" t="s">
        <v>1047</v>
      </c>
      <c r="H147" s="433" t="s">
        <v>375</v>
      </c>
      <c r="I147" s="385">
        <v>40.5</v>
      </c>
      <c r="J147" s="380">
        <f t="shared" si="12"/>
        <v>80</v>
      </c>
      <c r="K147" s="324">
        <v>80</v>
      </c>
      <c r="L147" s="324"/>
      <c r="M147" s="325" t="e">
        <f t="shared" si="13"/>
        <v>#DIV/0!</v>
      </c>
      <c r="N147" s="325">
        <f t="shared" si="14"/>
        <v>0</v>
      </c>
      <c r="O147" s="381" t="e">
        <f>IF(K147="nio",0,IF(K147&gt;0,VLOOKUP(G147,'3-Productie normen'!A:K,VLOOKUP(K147,'3-Productie normen'!$B$34:$C$39,2,FALSE),FALSE)))/VLOOKUP(B147,'2-Kosten per locatie'!$A$14:$C$27,3,FALSE)</f>
        <v>#DIV/0!</v>
      </c>
      <c r="P147" s="381">
        <f t="shared" si="15"/>
        <v>0</v>
      </c>
      <c r="Q147" s="382" t="str">
        <f>VLOOKUP(G147,'3-Productie normen'!$A$10:$M$27,13,FALSE)</f>
        <v>L</v>
      </c>
      <c r="R147" s="382"/>
      <c r="T147" s="43">
        <f t="shared" si="16"/>
        <v>3240</v>
      </c>
    </row>
    <row r="148" spans="1:20" ht="14.1" customHeight="1">
      <c r="A148" s="53">
        <f t="shared" si="17"/>
        <v>148</v>
      </c>
      <c r="B148" s="378" t="s">
        <v>407</v>
      </c>
      <c r="C148" s="378" t="s">
        <v>406</v>
      </c>
      <c r="D148" s="379">
        <v>2</v>
      </c>
      <c r="E148" s="423" t="s">
        <v>334</v>
      </c>
      <c r="F148" s="433" t="s">
        <v>376</v>
      </c>
      <c r="G148" s="434" t="s">
        <v>1047</v>
      </c>
      <c r="H148" s="433" t="s">
        <v>375</v>
      </c>
      <c r="I148" s="385">
        <v>40.5</v>
      </c>
      <c r="J148" s="380">
        <f t="shared" si="12"/>
        <v>80</v>
      </c>
      <c r="K148" s="324">
        <v>80</v>
      </c>
      <c r="L148" s="324"/>
      <c r="M148" s="325" t="e">
        <f t="shared" si="13"/>
        <v>#DIV/0!</v>
      </c>
      <c r="N148" s="325">
        <f t="shared" si="14"/>
        <v>0</v>
      </c>
      <c r="O148" s="381" t="e">
        <f>IF(K148="nio",0,IF(K148&gt;0,VLOOKUP(G148,'3-Productie normen'!A:K,VLOOKUP(K148,'3-Productie normen'!$B$34:$C$39,2,FALSE),FALSE)))/VLOOKUP(B148,'2-Kosten per locatie'!$A$14:$C$27,3,FALSE)</f>
        <v>#DIV/0!</v>
      </c>
      <c r="P148" s="381">
        <f t="shared" si="15"/>
        <v>0</v>
      </c>
      <c r="Q148" s="382" t="str">
        <f>VLOOKUP(G148,'3-Productie normen'!$A$10:$M$27,13,FALSE)</f>
        <v>L</v>
      </c>
      <c r="R148" s="382"/>
      <c r="T148" s="43">
        <f t="shared" si="16"/>
        <v>3240</v>
      </c>
    </row>
    <row r="149" spans="1:20" ht="14.1" customHeight="1">
      <c r="A149" s="53">
        <f t="shared" si="17"/>
        <v>149</v>
      </c>
      <c r="B149" s="378" t="s">
        <v>407</v>
      </c>
      <c r="C149" s="378" t="s">
        <v>406</v>
      </c>
      <c r="D149" s="379">
        <v>2</v>
      </c>
      <c r="E149" s="423" t="s">
        <v>335</v>
      </c>
      <c r="F149" s="433" t="s">
        <v>379</v>
      </c>
      <c r="G149" s="433" t="s">
        <v>17</v>
      </c>
      <c r="H149" s="433" t="s">
        <v>386</v>
      </c>
      <c r="I149" s="385">
        <v>12.7</v>
      </c>
      <c r="J149" s="380">
        <f t="shared" si="12"/>
        <v>200</v>
      </c>
      <c r="K149" s="324">
        <v>200</v>
      </c>
      <c r="L149" s="324"/>
      <c r="M149" s="325" t="e">
        <f t="shared" si="13"/>
        <v>#DIV/0!</v>
      </c>
      <c r="N149" s="325">
        <f t="shared" si="14"/>
        <v>0</v>
      </c>
      <c r="O149" s="381" t="e">
        <f>IF(K149="nio",0,IF(K149&gt;0,VLOOKUP(G149,'3-Productie normen'!A:K,VLOOKUP(K149,'3-Productie normen'!$B$34:$C$39,2,FALSE),FALSE)))/VLOOKUP(B149,'2-Kosten per locatie'!$A$14:$C$27,3,FALSE)</f>
        <v>#DIV/0!</v>
      </c>
      <c r="P149" s="381">
        <f t="shared" si="15"/>
        <v>0</v>
      </c>
      <c r="Q149" s="382" t="str">
        <f>VLOOKUP(G149,'3-Productie normen'!$A$10:$M$27,13,FALSE)</f>
        <v>S</v>
      </c>
      <c r="R149" s="382"/>
      <c r="T149" s="43">
        <f t="shared" si="16"/>
        <v>2540</v>
      </c>
    </row>
    <row r="150" spans="1:20" ht="14.1" customHeight="1">
      <c r="A150" s="53">
        <f t="shared" si="17"/>
        <v>150</v>
      </c>
      <c r="B150" s="378" t="s">
        <v>407</v>
      </c>
      <c r="C150" s="378" t="s">
        <v>406</v>
      </c>
      <c r="D150" s="379">
        <v>2</v>
      </c>
      <c r="E150" s="423" t="s">
        <v>336</v>
      </c>
      <c r="F150" s="433" t="s">
        <v>377</v>
      </c>
      <c r="G150" s="432" t="s">
        <v>199</v>
      </c>
      <c r="H150" s="433" t="s">
        <v>371</v>
      </c>
      <c r="I150" s="385">
        <v>61.7</v>
      </c>
      <c r="J150" s="380">
        <f t="shared" si="12"/>
        <v>200</v>
      </c>
      <c r="K150" s="324">
        <v>200</v>
      </c>
      <c r="L150" s="324"/>
      <c r="M150" s="325" t="e">
        <f t="shared" si="13"/>
        <v>#DIV/0!</v>
      </c>
      <c r="N150" s="325">
        <f t="shared" si="14"/>
        <v>0</v>
      </c>
      <c r="O150" s="381" t="e">
        <f>IF(K150="nio",0,IF(K150&gt;0,VLOOKUP(G150,'3-Productie normen'!A:K,VLOOKUP(K150,'3-Productie normen'!$B$34:$C$39,2,FALSE),FALSE)))/VLOOKUP(B150,'2-Kosten per locatie'!$A$14:$C$27,3,FALSE)</f>
        <v>#DIV/0!</v>
      </c>
      <c r="P150" s="381">
        <f t="shared" si="15"/>
        <v>0</v>
      </c>
      <c r="Q150" s="382" t="str">
        <f>VLOOKUP(G150,'3-Productie normen'!$A$10:$M$27,13,FALSE)</f>
        <v>V</v>
      </c>
      <c r="R150" s="382"/>
      <c r="T150" s="43">
        <f t="shared" si="16"/>
        <v>12340</v>
      </c>
    </row>
    <row r="151" spans="1:20" ht="14.1" customHeight="1">
      <c r="A151" s="53">
        <f t="shared" si="17"/>
        <v>151</v>
      </c>
      <c r="B151" s="378" t="s">
        <v>407</v>
      </c>
      <c r="C151" s="378" t="s">
        <v>406</v>
      </c>
      <c r="D151" s="379">
        <v>2</v>
      </c>
      <c r="E151" s="423" t="s">
        <v>337</v>
      </c>
      <c r="F151" s="433" t="s">
        <v>376</v>
      </c>
      <c r="G151" s="434" t="s">
        <v>1047</v>
      </c>
      <c r="H151" s="433" t="s">
        <v>375</v>
      </c>
      <c r="I151" s="385">
        <v>40</v>
      </c>
      <c r="J151" s="380">
        <f t="shared" si="12"/>
        <v>80</v>
      </c>
      <c r="K151" s="324">
        <v>80</v>
      </c>
      <c r="L151" s="324"/>
      <c r="M151" s="325" t="e">
        <f t="shared" si="13"/>
        <v>#DIV/0!</v>
      </c>
      <c r="N151" s="325">
        <f t="shared" si="14"/>
        <v>0</v>
      </c>
      <c r="O151" s="381" t="e">
        <f>IF(K151="nio",0,IF(K151&gt;0,VLOOKUP(G151,'3-Productie normen'!A:K,VLOOKUP(K151,'3-Productie normen'!$B$34:$C$39,2,FALSE),FALSE)))/VLOOKUP(B151,'2-Kosten per locatie'!$A$14:$C$27,3,FALSE)</f>
        <v>#DIV/0!</v>
      </c>
      <c r="P151" s="381">
        <f t="shared" si="15"/>
        <v>0</v>
      </c>
      <c r="Q151" s="382" t="str">
        <f>VLOOKUP(G151,'3-Productie normen'!$A$10:$M$27,13,FALSE)</f>
        <v>L</v>
      </c>
      <c r="R151" s="382"/>
      <c r="T151" s="43">
        <f t="shared" si="16"/>
        <v>3200</v>
      </c>
    </row>
    <row r="152" spans="1:20" ht="14.1" customHeight="1">
      <c r="A152" s="53">
        <f t="shared" si="17"/>
        <v>152</v>
      </c>
      <c r="B152" s="378" t="s">
        <v>407</v>
      </c>
      <c r="C152" s="378" t="s">
        <v>406</v>
      </c>
      <c r="D152" s="379">
        <v>2</v>
      </c>
      <c r="E152" s="423" t="s">
        <v>338</v>
      </c>
      <c r="F152" s="433" t="s">
        <v>376</v>
      </c>
      <c r="G152" s="434" t="s">
        <v>1047</v>
      </c>
      <c r="H152" s="433" t="s">
        <v>375</v>
      </c>
      <c r="I152" s="385">
        <v>39.5</v>
      </c>
      <c r="J152" s="380">
        <f t="shared" si="12"/>
        <v>80</v>
      </c>
      <c r="K152" s="324">
        <v>80</v>
      </c>
      <c r="L152" s="324"/>
      <c r="M152" s="325" t="e">
        <f t="shared" si="13"/>
        <v>#DIV/0!</v>
      </c>
      <c r="N152" s="325">
        <f t="shared" si="14"/>
        <v>0</v>
      </c>
      <c r="O152" s="381" t="e">
        <f>IF(K152="nio",0,IF(K152&gt;0,VLOOKUP(G152,'3-Productie normen'!A:K,VLOOKUP(K152,'3-Productie normen'!$B$34:$C$39,2,FALSE),FALSE)))/VLOOKUP(B152,'2-Kosten per locatie'!$A$14:$C$27,3,FALSE)</f>
        <v>#DIV/0!</v>
      </c>
      <c r="P152" s="381">
        <f t="shared" si="15"/>
        <v>0</v>
      </c>
      <c r="Q152" s="382" t="str">
        <f>VLOOKUP(G152,'3-Productie normen'!$A$10:$M$27,13,FALSE)</f>
        <v>L</v>
      </c>
      <c r="R152" s="382"/>
      <c r="T152" s="43">
        <f t="shared" si="16"/>
        <v>3160</v>
      </c>
    </row>
    <row r="153" spans="1:20" ht="14.1" customHeight="1">
      <c r="A153" s="53">
        <f t="shared" si="17"/>
        <v>153</v>
      </c>
      <c r="B153" s="378" t="s">
        <v>407</v>
      </c>
      <c r="C153" s="378" t="s">
        <v>406</v>
      </c>
      <c r="D153" s="379">
        <v>2</v>
      </c>
      <c r="E153" s="423" t="s">
        <v>339</v>
      </c>
      <c r="F153" s="433" t="s">
        <v>377</v>
      </c>
      <c r="G153" s="432" t="s">
        <v>199</v>
      </c>
      <c r="H153" s="433" t="s">
        <v>371</v>
      </c>
      <c r="I153" s="385">
        <v>60.1</v>
      </c>
      <c r="J153" s="380">
        <f t="shared" si="12"/>
        <v>200</v>
      </c>
      <c r="K153" s="324">
        <v>200</v>
      </c>
      <c r="L153" s="324"/>
      <c r="M153" s="325" t="e">
        <f t="shared" si="13"/>
        <v>#DIV/0!</v>
      </c>
      <c r="N153" s="325">
        <f t="shared" si="14"/>
        <v>0</v>
      </c>
      <c r="O153" s="381" t="e">
        <f>IF(K153="nio",0,IF(K153&gt;0,VLOOKUP(G153,'3-Productie normen'!A:K,VLOOKUP(K153,'3-Productie normen'!$B$34:$C$39,2,FALSE),FALSE)))/VLOOKUP(B153,'2-Kosten per locatie'!$A$14:$C$27,3,FALSE)</f>
        <v>#DIV/0!</v>
      </c>
      <c r="P153" s="381">
        <f t="shared" si="15"/>
        <v>0</v>
      </c>
      <c r="Q153" s="382" t="str">
        <f>VLOOKUP(G153,'3-Productie normen'!$A$10:$M$27,13,FALSE)</f>
        <v>V</v>
      </c>
      <c r="R153" s="382"/>
      <c r="T153" s="43">
        <f t="shared" si="16"/>
        <v>12020</v>
      </c>
    </row>
    <row r="154" spans="1:20" ht="14.1" customHeight="1">
      <c r="A154" s="53">
        <f t="shared" si="17"/>
        <v>154</v>
      </c>
      <c r="B154" s="378" t="s">
        <v>407</v>
      </c>
      <c r="C154" s="378" t="s">
        <v>406</v>
      </c>
      <c r="D154" s="379">
        <v>2</v>
      </c>
      <c r="E154" s="423" t="s">
        <v>340</v>
      </c>
      <c r="F154" s="433" t="s">
        <v>379</v>
      </c>
      <c r="G154" s="433" t="s">
        <v>17</v>
      </c>
      <c r="H154" s="433" t="s">
        <v>386</v>
      </c>
      <c r="I154" s="385">
        <v>12.3</v>
      </c>
      <c r="J154" s="380">
        <f t="shared" si="12"/>
        <v>200</v>
      </c>
      <c r="K154" s="324">
        <v>200</v>
      </c>
      <c r="L154" s="324"/>
      <c r="M154" s="325" t="e">
        <f t="shared" si="13"/>
        <v>#DIV/0!</v>
      </c>
      <c r="N154" s="325">
        <f t="shared" si="14"/>
        <v>0</v>
      </c>
      <c r="O154" s="381" t="e">
        <f>IF(K154="nio",0,IF(K154&gt;0,VLOOKUP(G154,'3-Productie normen'!A:K,VLOOKUP(K154,'3-Productie normen'!$B$34:$C$39,2,FALSE),FALSE)))/VLOOKUP(B154,'2-Kosten per locatie'!$A$14:$C$27,3,FALSE)</f>
        <v>#DIV/0!</v>
      </c>
      <c r="P154" s="381">
        <f t="shared" si="15"/>
        <v>0</v>
      </c>
      <c r="Q154" s="382" t="str">
        <f>VLOOKUP(G154,'3-Productie normen'!$A$10:$M$27,13,FALSE)</f>
        <v>S</v>
      </c>
      <c r="R154" s="382"/>
      <c r="T154" s="43">
        <f t="shared" si="16"/>
        <v>2460</v>
      </c>
    </row>
    <row r="155" spans="1:20" ht="14.1" customHeight="1">
      <c r="A155" s="53">
        <f t="shared" si="17"/>
        <v>155</v>
      </c>
      <c r="B155" s="378" t="s">
        <v>407</v>
      </c>
      <c r="C155" s="378" t="s">
        <v>406</v>
      </c>
      <c r="D155" s="379">
        <v>2</v>
      </c>
      <c r="E155" s="423" t="s">
        <v>341</v>
      </c>
      <c r="F155" s="433" t="s">
        <v>376</v>
      </c>
      <c r="G155" s="434" t="s">
        <v>1047</v>
      </c>
      <c r="H155" s="433" t="s">
        <v>375</v>
      </c>
      <c r="I155" s="385">
        <v>67.599999999999994</v>
      </c>
      <c r="J155" s="380">
        <f t="shared" si="12"/>
        <v>80</v>
      </c>
      <c r="K155" s="324">
        <v>80</v>
      </c>
      <c r="L155" s="324"/>
      <c r="M155" s="325" t="e">
        <f t="shared" si="13"/>
        <v>#DIV/0!</v>
      </c>
      <c r="N155" s="325">
        <f t="shared" si="14"/>
        <v>0</v>
      </c>
      <c r="O155" s="381" t="e">
        <f>IF(K155="nio",0,IF(K155&gt;0,VLOOKUP(G155,'3-Productie normen'!A:K,VLOOKUP(K155,'3-Productie normen'!$B$34:$C$39,2,FALSE),FALSE)))/VLOOKUP(B155,'2-Kosten per locatie'!$A$14:$C$27,3,FALSE)</f>
        <v>#DIV/0!</v>
      </c>
      <c r="P155" s="381">
        <f t="shared" si="15"/>
        <v>0</v>
      </c>
      <c r="Q155" s="382" t="str">
        <f>VLOOKUP(G155,'3-Productie normen'!$A$10:$M$27,13,FALSE)</f>
        <v>L</v>
      </c>
      <c r="R155" s="382"/>
      <c r="T155" s="43">
        <f t="shared" si="16"/>
        <v>5408</v>
      </c>
    </row>
    <row r="156" spans="1:20" ht="14.1" customHeight="1">
      <c r="A156" s="53">
        <f t="shared" si="17"/>
        <v>156</v>
      </c>
      <c r="B156" s="378" t="s">
        <v>407</v>
      </c>
      <c r="C156" s="378" t="s">
        <v>406</v>
      </c>
      <c r="D156" s="379">
        <v>2</v>
      </c>
      <c r="E156" s="423" t="s">
        <v>342</v>
      </c>
      <c r="F156" s="433" t="s">
        <v>376</v>
      </c>
      <c r="G156" s="434" t="s">
        <v>1047</v>
      </c>
      <c r="H156" s="433" t="s">
        <v>375</v>
      </c>
      <c r="I156" s="385">
        <v>39.4</v>
      </c>
      <c r="J156" s="380">
        <f t="shared" si="12"/>
        <v>80</v>
      </c>
      <c r="K156" s="324">
        <v>80</v>
      </c>
      <c r="L156" s="324"/>
      <c r="M156" s="325" t="e">
        <f t="shared" si="13"/>
        <v>#DIV/0!</v>
      </c>
      <c r="N156" s="325">
        <f t="shared" si="14"/>
        <v>0</v>
      </c>
      <c r="O156" s="381" t="e">
        <f>IF(K156="nio",0,IF(K156&gt;0,VLOOKUP(G156,'3-Productie normen'!A:K,VLOOKUP(K156,'3-Productie normen'!$B$34:$C$39,2,FALSE),FALSE)))/VLOOKUP(B156,'2-Kosten per locatie'!$A$14:$C$27,3,FALSE)</f>
        <v>#DIV/0!</v>
      </c>
      <c r="P156" s="381">
        <f t="shared" si="15"/>
        <v>0</v>
      </c>
      <c r="Q156" s="382" t="str">
        <f>VLOOKUP(G156,'3-Productie normen'!$A$10:$M$27,13,FALSE)</f>
        <v>L</v>
      </c>
      <c r="R156" s="382"/>
      <c r="T156" s="43">
        <f t="shared" si="16"/>
        <v>3152</v>
      </c>
    </row>
    <row r="157" spans="1:20" ht="14.1" customHeight="1">
      <c r="A157" s="53">
        <f t="shared" si="17"/>
        <v>157</v>
      </c>
      <c r="B157" s="378" t="s">
        <v>407</v>
      </c>
      <c r="C157" s="378" t="s">
        <v>406</v>
      </c>
      <c r="D157" s="379">
        <v>2</v>
      </c>
      <c r="E157" s="423" t="s">
        <v>343</v>
      </c>
      <c r="F157" s="433" t="s">
        <v>376</v>
      </c>
      <c r="G157" s="434" t="s">
        <v>1047</v>
      </c>
      <c r="H157" s="433" t="s">
        <v>375</v>
      </c>
      <c r="I157" s="385">
        <v>39.4</v>
      </c>
      <c r="J157" s="380">
        <f t="shared" si="12"/>
        <v>80</v>
      </c>
      <c r="K157" s="324">
        <v>80</v>
      </c>
      <c r="L157" s="324"/>
      <c r="M157" s="325" t="e">
        <f t="shared" si="13"/>
        <v>#DIV/0!</v>
      </c>
      <c r="N157" s="325">
        <f t="shared" si="14"/>
        <v>0</v>
      </c>
      <c r="O157" s="381" t="e">
        <f>IF(K157="nio",0,IF(K157&gt;0,VLOOKUP(G157,'3-Productie normen'!A:K,VLOOKUP(K157,'3-Productie normen'!$B$34:$C$39,2,FALSE),FALSE)))/VLOOKUP(B157,'2-Kosten per locatie'!$A$14:$C$27,3,FALSE)</f>
        <v>#DIV/0!</v>
      </c>
      <c r="P157" s="381">
        <f t="shared" si="15"/>
        <v>0</v>
      </c>
      <c r="Q157" s="382" t="str">
        <f>VLOOKUP(G157,'3-Productie normen'!$A$10:$M$27,13,FALSE)</f>
        <v>L</v>
      </c>
      <c r="R157" s="382"/>
      <c r="T157" s="43">
        <f t="shared" si="16"/>
        <v>3152</v>
      </c>
    </row>
    <row r="158" spans="1:20" ht="14.1" customHeight="1">
      <c r="A158" s="53">
        <f t="shared" si="17"/>
        <v>158</v>
      </c>
      <c r="B158" s="378" t="s">
        <v>407</v>
      </c>
      <c r="C158" s="378" t="s">
        <v>406</v>
      </c>
      <c r="D158" s="379">
        <v>2</v>
      </c>
      <c r="E158" s="423" t="s">
        <v>344</v>
      </c>
      <c r="F158" s="432" t="s">
        <v>376</v>
      </c>
      <c r="G158" s="434" t="s">
        <v>1047</v>
      </c>
      <c r="H158" s="433" t="s">
        <v>375</v>
      </c>
      <c r="I158" s="385">
        <v>44.9</v>
      </c>
      <c r="J158" s="380">
        <f t="shared" si="12"/>
        <v>80</v>
      </c>
      <c r="K158" s="324">
        <v>80</v>
      </c>
      <c r="L158" s="324"/>
      <c r="M158" s="325" t="e">
        <f t="shared" si="13"/>
        <v>#DIV/0!</v>
      </c>
      <c r="N158" s="325">
        <f t="shared" si="14"/>
        <v>0</v>
      </c>
      <c r="O158" s="381" t="e">
        <f>IF(K158="nio",0,IF(K158&gt;0,VLOOKUP(G158,'3-Productie normen'!A:K,VLOOKUP(K158,'3-Productie normen'!$B$34:$C$39,2,FALSE),FALSE)))/VLOOKUP(B158,'2-Kosten per locatie'!$A$14:$C$27,3,FALSE)</f>
        <v>#DIV/0!</v>
      </c>
      <c r="P158" s="381">
        <f t="shared" si="15"/>
        <v>0</v>
      </c>
      <c r="Q158" s="382" t="str">
        <f>VLOOKUP(G158,'3-Productie normen'!$A$10:$M$27,13,FALSE)</f>
        <v>L</v>
      </c>
      <c r="R158" s="382"/>
      <c r="T158" s="43">
        <f t="shared" si="16"/>
        <v>3592</v>
      </c>
    </row>
    <row r="159" spans="1:20" ht="14.1" customHeight="1">
      <c r="A159" s="53">
        <f t="shared" si="17"/>
        <v>159</v>
      </c>
      <c r="B159" s="378" t="s">
        <v>407</v>
      </c>
      <c r="C159" s="378" t="s">
        <v>406</v>
      </c>
      <c r="D159" s="379">
        <v>2</v>
      </c>
      <c r="E159" s="423" t="s">
        <v>345</v>
      </c>
      <c r="F159" s="432" t="s">
        <v>376</v>
      </c>
      <c r="G159" s="434" t="s">
        <v>1047</v>
      </c>
      <c r="H159" s="433" t="s">
        <v>375</v>
      </c>
      <c r="I159" s="385">
        <v>40.799999999999997</v>
      </c>
      <c r="J159" s="380">
        <f t="shared" si="12"/>
        <v>80</v>
      </c>
      <c r="K159" s="324">
        <v>80</v>
      </c>
      <c r="L159" s="324"/>
      <c r="M159" s="325" t="e">
        <f t="shared" si="13"/>
        <v>#DIV/0!</v>
      </c>
      <c r="N159" s="325">
        <f t="shared" si="14"/>
        <v>0</v>
      </c>
      <c r="O159" s="381" t="e">
        <f>IF(K159="nio",0,IF(K159&gt;0,VLOOKUP(G159,'3-Productie normen'!A:K,VLOOKUP(K159,'3-Productie normen'!$B$34:$C$39,2,FALSE),FALSE)))/VLOOKUP(B159,'2-Kosten per locatie'!$A$14:$C$27,3,FALSE)</f>
        <v>#DIV/0!</v>
      </c>
      <c r="P159" s="381">
        <f t="shared" si="15"/>
        <v>0</v>
      </c>
      <c r="Q159" s="382" t="str">
        <f>VLOOKUP(G159,'3-Productie normen'!$A$10:$M$27,13,FALSE)</f>
        <v>L</v>
      </c>
      <c r="R159" s="382"/>
      <c r="T159" s="43">
        <f t="shared" si="16"/>
        <v>3264</v>
      </c>
    </row>
    <row r="160" spans="1:20" ht="14.1" customHeight="1">
      <c r="A160" s="53">
        <f t="shared" si="17"/>
        <v>160</v>
      </c>
      <c r="B160" s="378" t="s">
        <v>407</v>
      </c>
      <c r="C160" s="378" t="s">
        <v>406</v>
      </c>
      <c r="D160" s="379">
        <v>2</v>
      </c>
      <c r="E160" s="423" t="s">
        <v>346</v>
      </c>
      <c r="F160" s="432" t="s">
        <v>384</v>
      </c>
      <c r="G160" s="432" t="s">
        <v>199</v>
      </c>
      <c r="H160" s="433" t="s">
        <v>375</v>
      </c>
      <c r="I160" s="385">
        <v>104.7</v>
      </c>
      <c r="J160" s="380">
        <f t="shared" si="12"/>
        <v>200</v>
      </c>
      <c r="K160" s="324">
        <v>200</v>
      </c>
      <c r="L160" s="324"/>
      <c r="M160" s="325" t="e">
        <f t="shared" si="13"/>
        <v>#DIV/0!</v>
      </c>
      <c r="N160" s="325">
        <f t="shared" si="14"/>
        <v>0</v>
      </c>
      <c r="O160" s="381" t="e">
        <f>IF(K160="nio",0,IF(K160&gt;0,VLOOKUP(G160,'3-Productie normen'!A:K,VLOOKUP(K160,'3-Productie normen'!$B$34:$C$39,2,FALSE),FALSE)))/VLOOKUP(B160,'2-Kosten per locatie'!$A$14:$C$27,3,FALSE)</f>
        <v>#DIV/0!</v>
      </c>
      <c r="P160" s="381">
        <f t="shared" si="15"/>
        <v>0</v>
      </c>
      <c r="Q160" s="382" t="str">
        <f>VLOOKUP(G160,'3-Productie normen'!$A$10:$M$27,13,FALSE)</f>
        <v>V</v>
      </c>
      <c r="R160" s="382"/>
      <c r="T160" s="43">
        <f t="shared" si="16"/>
        <v>20940</v>
      </c>
    </row>
    <row r="161" spans="1:20" ht="14.1" customHeight="1">
      <c r="A161" s="53">
        <f t="shared" si="17"/>
        <v>161</v>
      </c>
      <c r="B161" s="378" t="s">
        <v>407</v>
      </c>
      <c r="C161" s="378" t="s">
        <v>406</v>
      </c>
      <c r="D161" s="379">
        <v>2</v>
      </c>
      <c r="E161" s="423" t="s">
        <v>347</v>
      </c>
      <c r="F161" s="433" t="s">
        <v>377</v>
      </c>
      <c r="G161" s="432" t="s">
        <v>199</v>
      </c>
      <c r="H161" s="433" t="s">
        <v>375</v>
      </c>
      <c r="I161" s="385">
        <v>13.1</v>
      </c>
      <c r="J161" s="380">
        <f t="shared" si="12"/>
        <v>200</v>
      </c>
      <c r="K161" s="324">
        <v>200</v>
      </c>
      <c r="L161" s="324"/>
      <c r="M161" s="325" t="e">
        <f t="shared" si="13"/>
        <v>#DIV/0!</v>
      </c>
      <c r="N161" s="325">
        <f t="shared" si="14"/>
        <v>0</v>
      </c>
      <c r="O161" s="381" t="e">
        <f>IF(K161="nio",0,IF(K161&gt;0,VLOOKUP(G161,'3-Productie normen'!A:K,VLOOKUP(K161,'3-Productie normen'!$B$34:$C$39,2,FALSE),FALSE)))/VLOOKUP(B161,'2-Kosten per locatie'!$A$14:$C$27,3,FALSE)</f>
        <v>#DIV/0!</v>
      </c>
      <c r="P161" s="381">
        <f t="shared" si="15"/>
        <v>0</v>
      </c>
      <c r="Q161" s="382" t="str">
        <f>VLOOKUP(G161,'3-Productie normen'!$A$10:$M$27,13,FALSE)</f>
        <v>V</v>
      </c>
      <c r="R161" s="382"/>
      <c r="T161" s="43">
        <f t="shared" si="16"/>
        <v>2620</v>
      </c>
    </row>
    <row r="162" spans="1:20" ht="14.1" customHeight="1">
      <c r="A162" s="53">
        <f t="shared" si="17"/>
        <v>162</v>
      </c>
      <c r="B162" s="378" t="s">
        <v>407</v>
      </c>
      <c r="C162" s="378" t="s">
        <v>406</v>
      </c>
      <c r="D162" s="379">
        <v>2</v>
      </c>
      <c r="E162" s="423" t="s">
        <v>348</v>
      </c>
      <c r="F162" s="433" t="s">
        <v>376</v>
      </c>
      <c r="G162" s="434" t="s">
        <v>1047</v>
      </c>
      <c r="H162" s="433" t="s">
        <v>375</v>
      </c>
      <c r="I162" s="385">
        <v>106</v>
      </c>
      <c r="J162" s="380">
        <f t="shared" si="12"/>
        <v>80</v>
      </c>
      <c r="K162" s="324">
        <v>80</v>
      </c>
      <c r="L162" s="324"/>
      <c r="M162" s="325" t="e">
        <f t="shared" si="13"/>
        <v>#DIV/0!</v>
      </c>
      <c r="N162" s="325">
        <f t="shared" si="14"/>
        <v>0</v>
      </c>
      <c r="O162" s="381" t="e">
        <f>IF(K162="nio",0,IF(K162&gt;0,VLOOKUP(G162,'3-Productie normen'!A:K,VLOOKUP(K162,'3-Productie normen'!$B$34:$C$39,2,FALSE),FALSE)))/VLOOKUP(B162,'2-Kosten per locatie'!$A$14:$C$27,3,FALSE)</f>
        <v>#DIV/0!</v>
      </c>
      <c r="P162" s="381">
        <f t="shared" si="15"/>
        <v>0</v>
      </c>
      <c r="Q162" s="382" t="str">
        <f>VLOOKUP(G162,'3-Productie normen'!$A$10:$M$27,13,FALSE)</f>
        <v>L</v>
      </c>
      <c r="R162" s="382"/>
      <c r="T162" s="43">
        <f t="shared" si="16"/>
        <v>8480</v>
      </c>
    </row>
    <row r="163" spans="1:20" ht="14.1" customHeight="1">
      <c r="A163" s="53">
        <f t="shared" si="17"/>
        <v>163</v>
      </c>
      <c r="B163" s="378" t="s">
        <v>407</v>
      </c>
      <c r="C163" s="378" t="s">
        <v>406</v>
      </c>
      <c r="D163" s="379">
        <v>2</v>
      </c>
      <c r="E163" s="423" t="s">
        <v>349</v>
      </c>
      <c r="F163" s="433" t="s">
        <v>400</v>
      </c>
      <c r="G163" s="433" t="s">
        <v>199</v>
      </c>
      <c r="H163" s="433" t="s">
        <v>375</v>
      </c>
      <c r="I163" s="385">
        <v>17</v>
      </c>
      <c r="J163" s="380">
        <f t="shared" si="12"/>
        <v>200</v>
      </c>
      <c r="K163" s="324">
        <v>200</v>
      </c>
      <c r="L163" s="324"/>
      <c r="M163" s="325" t="e">
        <f t="shared" si="13"/>
        <v>#DIV/0!</v>
      </c>
      <c r="N163" s="325">
        <f t="shared" si="14"/>
        <v>0</v>
      </c>
      <c r="O163" s="381" t="e">
        <f>IF(K163="nio",0,IF(K163&gt;0,VLOOKUP(G163,'3-Productie normen'!A:K,VLOOKUP(K163,'3-Productie normen'!$B$34:$C$39,2,FALSE),FALSE)))/VLOOKUP(B163,'2-Kosten per locatie'!$A$14:$C$27,3,FALSE)</f>
        <v>#DIV/0!</v>
      </c>
      <c r="P163" s="381">
        <f t="shared" si="15"/>
        <v>0</v>
      </c>
      <c r="Q163" s="382" t="str">
        <f>VLOOKUP(G163,'3-Productie normen'!$A$10:$M$27,13,FALSE)</f>
        <v>V</v>
      </c>
      <c r="R163" s="382"/>
      <c r="T163" s="43">
        <f t="shared" si="16"/>
        <v>3400</v>
      </c>
    </row>
    <row r="164" spans="1:20" ht="14.1" customHeight="1">
      <c r="A164" s="53">
        <f t="shared" si="17"/>
        <v>164</v>
      </c>
      <c r="B164" s="378" t="s">
        <v>407</v>
      </c>
      <c r="C164" s="378" t="s">
        <v>406</v>
      </c>
      <c r="D164" s="379">
        <v>2</v>
      </c>
      <c r="E164" s="423" t="s">
        <v>350</v>
      </c>
      <c r="F164" s="433" t="s">
        <v>379</v>
      </c>
      <c r="G164" s="433" t="s">
        <v>17</v>
      </c>
      <c r="H164" s="433" t="s">
        <v>371</v>
      </c>
      <c r="I164" s="385">
        <v>7.3</v>
      </c>
      <c r="J164" s="380">
        <f t="shared" si="12"/>
        <v>200</v>
      </c>
      <c r="K164" s="324">
        <v>200</v>
      </c>
      <c r="L164" s="324"/>
      <c r="M164" s="325" t="e">
        <f t="shared" si="13"/>
        <v>#DIV/0!</v>
      </c>
      <c r="N164" s="325">
        <f t="shared" si="14"/>
        <v>0</v>
      </c>
      <c r="O164" s="381" t="e">
        <f>IF(K164="nio",0,IF(K164&gt;0,VLOOKUP(G164,'3-Productie normen'!A:K,VLOOKUP(K164,'3-Productie normen'!$B$34:$C$39,2,FALSE),FALSE)))/VLOOKUP(B164,'2-Kosten per locatie'!$A$14:$C$27,3,FALSE)</f>
        <v>#DIV/0!</v>
      </c>
      <c r="P164" s="381">
        <f t="shared" si="15"/>
        <v>0</v>
      </c>
      <c r="Q164" s="382" t="str">
        <f>VLOOKUP(G164,'3-Productie normen'!$A$10:$M$27,13,FALSE)</f>
        <v>S</v>
      </c>
      <c r="R164" s="382"/>
      <c r="T164" s="43">
        <f t="shared" si="16"/>
        <v>1460</v>
      </c>
    </row>
    <row r="165" spans="1:20" ht="14.1" customHeight="1">
      <c r="A165" s="53">
        <f t="shared" si="17"/>
        <v>165</v>
      </c>
      <c r="B165" s="378" t="s">
        <v>407</v>
      </c>
      <c r="C165" s="378" t="s">
        <v>406</v>
      </c>
      <c r="D165" s="379">
        <v>2</v>
      </c>
      <c r="E165" s="423" t="s">
        <v>351</v>
      </c>
      <c r="F165" s="433" t="s">
        <v>379</v>
      </c>
      <c r="G165" s="433" t="s">
        <v>17</v>
      </c>
      <c r="H165" s="433" t="s">
        <v>371</v>
      </c>
      <c r="I165" s="385">
        <v>11.2</v>
      </c>
      <c r="J165" s="380">
        <f t="shared" si="12"/>
        <v>200</v>
      </c>
      <c r="K165" s="324">
        <v>200</v>
      </c>
      <c r="L165" s="324"/>
      <c r="M165" s="325" t="e">
        <f t="shared" si="13"/>
        <v>#DIV/0!</v>
      </c>
      <c r="N165" s="325">
        <f t="shared" si="14"/>
        <v>0</v>
      </c>
      <c r="O165" s="381" t="e">
        <f>IF(K165="nio",0,IF(K165&gt;0,VLOOKUP(G165,'3-Productie normen'!A:K,VLOOKUP(K165,'3-Productie normen'!$B$34:$C$39,2,FALSE),FALSE)))/VLOOKUP(B165,'2-Kosten per locatie'!$A$14:$C$27,3,FALSE)</f>
        <v>#DIV/0!</v>
      </c>
      <c r="P165" s="381">
        <f t="shared" si="15"/>
        <v>0</v>
      </c>
      <c r="Q165" s="382" t="str">
        <f>VLOOKUP(G165,'3-Productie normen'!$A$10:$M$27,13,FALSE)</f>
        <v>S</v>
      </c>
      <c r="R165" s="382"/>
      <c r="T165" s="43">
        <f t="shared" si="16"/>
        <v>2240</v>
      </c>
    </row>
    <row r="166" spans="1:20" ht="14.1" customHeight="1">
      <c r="A166" s="53">
        <f t="shared" si="17"/>
        <v>166</v>
      </c>
      <c r="B166" s="378" t="s">
        <v>407</v>
      </c>
      <c r="C166" s="378" t="s">
        <v>406</v>
      </c>
      <c r="D166" s="379">
        <v>2</v>
      </c>
      <c r="E166" s="423" t="s">
        <v>352</v>
      </c>
      <c r="F166" s="433" t="s">
        <v>377</v>
      </c>
      <c r="G166" s="432" t="s">
        <v>199</v>
      </c>
      <c r="H166" s="433" t="s">
        <v>375</v>
      </c>
      <c r="I166" s="385">
        <v>101.5</v>
      </c>
      <c r="J166" s="380">
        <f t="shared" si="12"/>
        <v>200</v>
      </c>
      <c r="K166" s="324">
        <v>200</v>
      </c>
      <c r="L166" s="324"/>
      <c r="M166" s="325" t="e">
        <f t="shared" si="13"/>
        <v>#DIV/0!</v>
      </c>
      <c r="N166" s="325">
        <f t="shared" si="14"/>
        <v>0</v>
      </c>
      <c r="O166" s="381" t="e">
        <f>IF(K166="nio",0,IF(K166&gt;0,VLOOKUP(G166,'3-Productie normen'!A:K,VLOOKUP(K166,'3-Productie normen'!$B$34:$C$39,2,FALSE),FALSE)))/VLOOKUP(B166,'2-Kosten per locatie'!$A$14:$C$27,3,FALSE)</f>
        <v>#DIV/0!</v>
      </c>
      <c r="P166" s="381">
        <f t="shared" si="15"/>
        <v>0</v>
      </c>
      <c r="Q166" s="382" t="str">
        <f>VLOOKUP(G166,'3-Productie normen'!$A$10:$M$27,13,FALSE)</f>
        <v>V</v>
      </c>
      <c r="R166" s="382"/>
      <c r="T166" s="43">
        <f t="shared" si="16"/>
        <v>20300</v>
      </c>
    </row>
    <row r="167" spans="1:20" ht="14.1" customHeight="1">
      <c r="A167" s="53">
        <f t="shared" si="17"/>
        <v>167</v>
      </c>
      <c r="B167" s="378" t="s">
        <v>407</v>
      </c>
      <c r="C167" s="378" t="s">
        <v>406</v>
      </c>
      <c r="D167" s="379">
        <v>2</v>
      </c>
      <c r="E167" s="423" t="s">
        <v>353</v>
      </c>
      <c r="F167" s="433" t="s">
        <v>404</v>
      </c>
      <c r="G167" s="433" t="s">
        <v>1047</v>
      </c>
      <c r="H167" s="433" t="s">
        <v>375</v>
      </c>
      <c r="I167" s="385">
        <v>78.099999999999994</v>
      </c>
      <c r="J167" s="380">
        <f t="shared" si="12"/>
        <v>80</v>
      </c>
      <c r="K167" s="324">
        <v>80</v>
      </c>
      <c r="L167" s="324"/>
      <c r="M167" s="325" t="e">
        <f t="shared" si="13"/>
        <v>#DIV/0!</v>
      </c>
      <c r="N167" s="325">
        <f t="shared" si="14"/>
        <v>0</v>
      </c>
      <c r="O167" s="381" t="e">
        <f>IF(K167="nio",0,IF(K167&gt;0,VLOOKUP(G167,'3-Productie normen'!A:K,VLOOKUP(K167,'3-Productie normen'!$B$34:$C$39,2,FALSE),FALSE)))/VLOOKUP(B167,'2-Kosten per locatie'!$A$14:$C$27,3,FALSE)</f>
        <v>#DIV/0!</v>
      </c>
      <c r="P167" s="381">
        <f t="shared" si="15"/>
        <v>0</v>
      </c>
      <c r="Q167" s="382" t="str">
        <f>VLOOKUP(G167,'3-Productie normen'!$A$10:$M$27,13,FALSE)</f>
        <v>L</v>
      </c>
      <c r="R167" s="382"/>
      <c r="T167" s="43">
        <f t="shared" si="16"/>
        <v>6248</v>
      </c>
    </row>
    <row r="168" spans="1:20" ht="14.1" customHeight="1">
      <c r="A168" s="53">
        <f t="shared" si="17"/>
        <v>168</v>
      </c>
      <c r="B168" s="378" t="s">
        <v>407</v>
      </c>
      <c r="C168" s="378" t="s">
        <v>406</v>
      </c>
      <c r="D168" s="379">
        <v>2</v>
      </c>
      <c r="E168" s="423" t="s">
        <v>354</v>
      </c>
      <c r="F168" s="433" t="s">
        <v>376</v>
      </c>
      <c r="G168" s="434" t="s">
        <v>1047</v>
      </c>
      <c r="H168" s="433" t="s">
        <v>375</v>
      </c>
      <c r="I168" s="385">
        <v>51.2</v>
      </c>
      <c r="J168" s="380">
        <f t="shared" si="12"/>
        <v>80</v>
      </c>
      <c r="K168" s="324">
        <v>80</v>
      </c>
      <c r="L168" s="324"/>
      <c r="M168" s="325" t="e">
        <f t="shared" si="13"/>
        <v>#DIV/0!</v>
      </c>
      <c r="N168" s="325">
        <f t="shared" si="14"/>
        <v>0</v>
      </c>
      <c r="O168" s="381" t="e">
        <f>IF(K168="nio",0,IF(K168&gt;0,VLOOKUP(G168,'3-Productie normen'!A:K,VLOOKUP(K168,'3-Productie normen'!$B$34:$C$39,2,FALSE),FALSE)))/VLOOKUP(B168,'2-Kosten per locatie'!$A$14:$C$27,3,FALSE)</f>
        <v>#DIV/0!</v>
      </c>
      <c r="P168" s="381">
        <f t="shared" si="15"/>
        <v>0</v>
      </c>
      <c r="Q168" s="382" t="str">
        <f>VLOOKUP(G168,'3-Productie normen'!$A$10:$M$27,13,FALSE)</f>
        <v>L</v>
      </c>
      <c r="R168" s="382"/>
      <c r="T168" s="43">
        <f t="shared" si="16"/>
        <v>4096</v>
      </c>
    </row>
    <row r="169" spans="1:20" ht="14.1" customHeight="1">
      <c r="A169" s="53">
        <f t="shared" si="17"/>
        <v>169</v>
      </c>
      <c r="B169" s="378" t="s">
        <v>407</v>
      </c>
      <c r="C169" s="378" t="s">
        <v>406</v>
      </c>
      <c r="D169" s="379">
        <v>2</v>
      </c>
      <c r="E169" s="423" t="s">
        <v>355</v>
      </c>
      <c r="F169" s="433" t="s">
        <v>376</v>
      </c>
      <c r="G169" s="434" t="s">
        <v>1047</v>
      </c>
      <c r="H169" s="433" t="s">
        <v>375</v>
      </c>
      <c r="I169" s="385">
        <v>77.599999999999994</v>
      </c>
      <c r="J169" s="380">
        <f t="shared" si="12"/>
        <v>80</v>
      </c>
      <c r="K169" s="324">
        <v>80</v>
      </c>
      <c r="L169" s="324"/>
      <c r="M169" s="325" t="e">
        <f t="shared" si="13"/>
        <v>#DIV/0!</v>
      </c>
      <c r="N169" s="325">
        <f t="shared" si="14"/>
        <v>0</v>
      </c>
      <c r="O169" s="381" t="e">
        <f>IF(K169="nio",0,IF(K169&gt;0,VLOOKUP(G169,'3-Productie normen'!A:K,VLOOKUP(K169,'3-Productie normen'!$B$34:$C$39,2,FALSE),FALSE)))/VLOOKUP(B169,'2-Kosten per locatie'!$A$14:$C$27,3,FALSE)</f>
        <v>#DIV/0!</v>
      </c>
      <c r="P169" s="381">
        <f t="shared" si="15"/>
        <v>0</v>
      </c>
      <c r="Q169" s="382" t="str">
        <f>VLOOKUP(G169,'3-Productie normen'!$A$10:$M$27,13,FALSE)</f>
        <v>L</v>
      </c>
      <c r="R169" s="382"/>
      <c r="T169" s="43">
        <f t="shared" si="16"/>
        <v>6208</v>
      </c>
    </row>
    <row r="170" spans="1:20" ht="14.1" customHeight="1">
      <c r="A170" s="53">
        <f t="shared" si="17"/>
        <v>170</v>
      </c>
      <c r="B170" s="378" t="s">
        <v>407</v>
      </c>
      <c r="C170" s="378" t="s">
        <v>406</v>
      </c>
      <c r="D170" s="379">
        <v>2</v>
      </c>
      <c r="E170" s="423" t="s">
        <v>356</v>
      </c>
      <c r="F170" s="433" t="s">
        <v>376</v>
      </c>
      <c r="G170" s="434" t="s">
        <v>1047</v>
      </c>
      <c r="H170" s="433" t="s">
        <v>375</v>
      </c>
      <c r="I170" s="385">
        <v>75.900000000000006</v>
      </c>
      <c r="J170" s="380">
        <f t="shared" si="12"/>
        <v>80</v>
      </c>
      <c r="K170" s="324">
        <v>80</v>
      </c>
      <c r="L170" s="324"/>
      <c r="M170" s="325" t="e">
        <f t="shared" si="13"/>
        <v>#DIV/0!</v>
      </c>
      <c r="N170" s="325">
        <f t="shared" si="14"/>
        <v>0</v>
      </c>
      <c r="O170" s="381" t="e">
        <f>IF(K170="nio",0,IF(K170&gt;0,VLOOKUP(G170,'3-Productie normen'!A:K,VLOOKUP(K170,'3-Productie normen'!$B$34:$C$39,2,FALSE),FALSE)))/VLOOKUP(B170,'2-Kosten per locatie'!$A$14:$C$27,3,FALSE)</f>
        <v>#DIV/0!</v>
      </c>
      <c r="P170" s="381">
        <f t="shared" si="15"/>
        <v>0</v>
      </c>
      <c r="Q170" s="382" t="str">
        <f>VLOOKUP(G170,'3-Productie normen'!$A$10:$M$27,13,FALSE)</f>
        <v>L</v>
      </c>
      <c r="R170" s="382"/>
      <c r="T170" s="43">
        <f t="shared" si="16"/>
        <v>6072</v>
      </c>
    </row>
    <row r="171" spans="1:20" ht="14.1" customHeight="1">
      <c r="A171" s="53">
        <f t="shared" si="17"/>
        <v>171</v>
      </c>
      <c r="B171" s="378" t="s">
        <v>407</v>
      </c>
      <c r="C171" s="378" t="s">
        <v>406</v>
      </c>
      <c r="D171" s="379">
        <v>2</v>
      </c>
      <c r="E171" s="423" t="s">
        <v>357</v>
      </c>
      <c r="F171" s="433" t="s">
        <v>376</v>
      </c>
      <c r="G171" s="434" t="s">
        <v>1047</v>
      </c>
      <c r="H171" s="433" t="s">
        <v>375</v>
      </c>
      <c r="I171" s="385">
        <v>77.7</v>
      </c>
      <c r="J171" s="380">
        <f t="shared" si="12"/>
        <v>80</v>
      </c>
      <c r="K171" s="324">
        <v>80</v>
      </c>
      <c r="L171" s="324"/>
      <c r="M171" s="325" t="e">
        <f t="shared" si="13"/>
        <v>#DIV/0!</v>
      </c>
      <c r="N171" s="325">
        <f t="shared" si="14"/>
        <v>0</v>
      </c>
      <c r="O171" s="381" t="e">
        <f>IF(K171="nio",0,IF(K171&gt;0,VLOOKUP(G171,'3-Productie normen'!A:K,VLOOKUP(K171,'3-Productie normen'!$B$34:$C$39,2,FALSE),FALSE)))/VLOOKUP(B171,'2-Kosten per locatie'!$A$14:$C$27,3,FALSE)</f>
        <v>#DIV/0!</v>
      </c>
      <c r="P171" s="381">
        <f t="shared" si="15"/>
        <v>0</v>
      </c>
      <c r="Q171" s="382" t="str">
        <f>VLOOKUP(G171,'3-Productie normen'!$A$10:$M$27,13,FALSE)</f>
        <v>L</v>
      </c>
      <c r="R171" s="382"/>
      <c r="T171" s="43">
        <f t="shared" si="16"/>
        <v>6216</v>
      </c>
    </row>
    <row r="172" spans="1:20" ht="14.1" customHeight="1">
      <c r="A172" s="53">
        <f t="shared" si="17"/>
        <v>172</v>
      </c>
      <c r="B172" s="378" t="s">
        <v>407</v>
      </c>
      <c r="C172" s="378" t="s">
        <v>406</v>
      </c>
      <c r="D172" s="379">
        <v>2</v>
      </c>
      <c r="E172" s="423" t="s">
        <v>358</v>
      </c>
      <c r="F172" s="433" t="s">
        <v>377</v>
      </c>
      <c r="G172" s="432" t="s">
        <v>199</v>
      </c>
      <c r="H172" s="433" t="s">
        <v>375</v>
      </c>
      <c r="I172" s="385">
        <v>117.3</v>
      </c>
      <c r="J172" s="380">
        <f t="shared" si="12"/>
        <v>200</v>
      </c>
      <c r="K172" s="324">
        <v>200</v>
      </c>
      <c r="L172" s="324"/>
      <c r="M172" s="325" t="e">
        <f t="shared" si="13"/>
        <v>#DIV/0!</v>
      </c>
      <c r="N172" s="325">
        <f t="shared" si="14"/>
        <v>0</v>
      </c>
      <c r="O172" s="381" t="e">
        <f>IF(K172="nio",0,IF(K172&gt;0,VLOOKUP(G172,'3-Productie normen'!A:K,VLOOKUP(K172,'3-Productie normen'!$B$34:$C$39,2,FALSE),FALSE)))/VLOOKUP(B172,'2-Kosten per locatie'!$A$14:$C$27,3,FALSE)</f>
        <v>#DIV/0!</v>
      </c>
      <c r="P172" s="381">
        <f t="shared" si="15"/>
        <v>0</v>
      </c>
      <c r="Q172" s="382" t="str">
        <f>VLOOKUP(G172,'3-Productie normen'!$A$10:$M$27,13,FALSE)</f>
        <v>V</v>
      </c>
      <c r="R172" s="382"/>
      <c r="T172" s="43">
        <f t="shared" si="16"/>
        <v>23460</v>
      </c>
    </row>
    <row r="173" spans="1:20" ht="14.1" customHeight="1">
      <c r="A173" s="53">
        <f t="shared" si="17"/>
        <v>173</v>
      </c>
      <c r="B173" s="378" t="s">
        <v>407</v>
      </c>
      <c r="C173" s="378" t="s">
        <v>406</v>
      </c>
      <c r="D173" s="379">
        <v>2</v>
      </c>
      <c r="E173" s="423" t="s">
        <v>359</v>
      </c>
      <c r="F173" s="432" t="s">
        <v>376</v>
      </c>
      <c r="G173" s="434" t="s">
        <v>1047</v>
      </c>
      <c r="H173" s="433" t="s">
        <v>375</v>
      </c>
      <c r="I173" s="385">
        <v>69.400000000000006</v>
      </c>
      <c r="J173" s="380">
        <f t="shared" si="12"/>
        <v>80</v>
      </c>
      <c r="K173" s="324">
        <v>80</v>
      </c>
      <c r="L173" s="324"/>
      <c r="M173" s="325" t="e">
        <f t="shared" si="13"/>
        <v>#DIV/0!</v>
      </c>
      <c r="N173" s="325">
        <f t="shared" si="14"/>
        <v>0</v>
      </c>
      <c r="O173" s="381" t="e">
        <f>IF(K173="nio",0,IF(K173&gt;0,VLOOKUP(G173,'3-Productie normen'!A:K,VLOOKUP(K173,'3-Productie normen'!$B$34:$C$39,2,FALSE),FALSE)))/VLOOKUP(B173,'2-Kosten per locatie'!$A$14:$C$27,3,FALSE)</f>
        <v>#DIV/0!</v>
      </c>
      <c r="P173" s="381">
        <f t="shared" si="15"/>
        <v>0</v>
      </c>
      <c r="Q173" s="382" t="str">
        <f>VLOOKUP(G173,'3-Productie normen'!$A$10:$M$27,13,FALSE)</f>
        <v>L</v>
      </c>
      <c r="R173" s="382"/>
      <c r="T173" s="43">
        <f t="shared" si="16"/>
        <v>5552</v>
      </c>
    </row>
    <row r="174" spans="1:20" ht="14.1" customHeight="1">
      <c r="A174" s="53">
        <f t="shared" si="17"/>
        <v>174</v>
      </c>
      <c r="B174" s="378" t="s">
        <v>407</v>
      </c>
      <c r="C174" s="378" t="s">
        <v>406</v>
      </c>
      <c r="D174" s="379">
        <v>2</v>
      </c>
      <c r="E174" s="423" t="s">
        <v>360</v>
      </c>
      <c r="F174" s="432" t="s">
        <v>376</v>
      </c>
      <c r="G174" s="434" t="s">
        <v>1047</v>
      </c>
      <c r="H174" s="433" t="s">
        <v>375</v>
      </c>
      <c r="I174" s="385">
        <v>66.400000000000006</v>
      </c>
      <c r="J174" s="380">
        <f t="shared" si="12"/>
        <v>80</v>
      </c>
      <c r="K174" s="324">
        <v>80</v>
      </c>
      <c r="L174" s="324"/>
      <c r="M174" s="325" t="e">
        <f t="shared" si="13"/>
        <v>#DIV/0!</v>
      </c>
      <c r="N174" s="325">
        <f t="shared" si="14"/>
        <v>0</v>
      </c>
      <c r="O174" s="381" t="e">
        <f>IF(K174="nio",0,IF(K174&gt;0,VLOOKUP(G174,'3-Productie normen'!A:K,VLOOKUP(K174,'3-Productie normen'!$B$34:$C$39,2,FALSE),FALSE)))/VLOOKUP(B174,'2-Kosten per locatie'!$A$14:$C$27,3,FALSE)</f>
        <v>#DIV/0!</v>
      </c>
      <c r="P174" s="381">
        <f t="shared" si="15"/>
        <v>0</v>
      </c>
      <c r="Q174" s="382" t="str">
        <f>VLOOKUP(G174,'3-Productie normen'!$A$10:$M$27,13,FALSE)</f>
        <v>L</v>
      </c>
      <c r="R174" s="382"/>
      <c r="T174" s="43">
        <f t="shared" si="16"/>
        <v>5312</v>
      </c>
    </row>
    <row r="175" spans="1:20" ht="14.1" customHeight="1">
      <c r="A175" s="53">
        <f t="shared" si="17"/>
        <v>175</v>
      </c>
      <c r="B175" s="378" t="s">
        <v>407</v>
      </c>
      <c r="C175" s="378" t="s">
        <v>406</v>
      </c>
      <c r="D175" s="379">
        <v>2</v>
      </c>
      <c r="E175" s="423" t="s">
        <v>361</v>
      </c>
      <c r="F175" s="432" t="s">
        <v>376</v>
      </c>
      <c r="G175" s="434" t="s">
        <v>1047</v>
      </c>
      <c r="H175" s="433" t="s">
        <v>375</v>
      </c>
      <c r="I175" s="385">
        <v>66.8</v>
      </c>
      <c r="J175" s="380">
        <f t="shared" si="12"/>
        <v>80</v>
      </c>
      <c r="K175" s="324">
        <v>80</v>
      </c>
      <c r="L175" s="324"/>
      <c r="M175" s="325" t="e">
        <f t="shared" si="13"/>
        <v>#DIV/0!</v>
      </c>
      <c r="N175" s="325">
        <f t="shared" si="14"/>
        <v>0</v>
      </c>
      <c r="O175" s="381" t="e">
        <f>IF(K175="nio",0,IF(K175&gt;0,VLOOKUP(G175,'3-Productie normen'!A:K,VLOOKUP(K175,'3-Productie normen'!$B$34:$C$39,2,FALSE),FALSE)))/VLOOKUP(B175,'2-Kosten per locatie'!$A$14:$C$27,3,FALSE)</f>
        <v>#DIV/0!</v>
      </c>
      <c r="P175" s="381">
        <f t="shared" si="15"/>
        <v>0</v>
      </c>
      <c r="Q175" s="382" t="str">
        <f>VLOOKUP(G175,'3-Productie normen'!$A$10:$M$27,13,FALSE)</f>
        <v>L</v>
      </c>
      <c r="R175" s="382"/>
      <c r="T175" s="43">
        <f t="shared" si="16"/>
        <v>5344</v>
      </c>
    </row>
    <row r="176" spans="1:20" ht="14.1" customHeight="1">
      <c r="A176" s="53">
        <f t="shared" si="17"/>
        <v>176</v>
      </c>
      <c r="B176" s="378" t="s">
        <v>407</v>
      </c>
      <c r="C176" s="378" t="s">
        <v>406</v>
      </c>
      <c r="D176" s="379">
        <v>2</v>
      </c>
      <c r="E176" s="423" t="s">
        <v>362</v>
      </c>
      <c r="F176" s="433" t="s">
        <v>379</v>
      </c>
      <c r="G176" s="433" t="s">
        <v>17</v>
      </c>
      <c r="H176" s="433" t="s">
        <v>386</v>
      </c>
      <c r="I176" s="385">
        <v>12.6</v>
      </c>
      <c r="J176" s="380">
        <f t="shared" si="12"/>
        <v>200</v>
      </c>
      <c r="K176" s="324">
        <v>200</v>
      </c>
      <c r="L176" s="324"/>
      <c r="M176" s="325" t="e">
        <f t="shared" si="13"/>
        <v>#DIV/0!</v>
      </c>
      <c r="N176" s="325">
        <f t="shared" si="14"/>
        <v>0</v>
      </c>
      <c r="O176" s="381" t="e">
        <f>IF(K176="nio",0,IF(K176&gt;0,VLOOKUP(G176,'3-Productie normen'!A:K,VLOOKUP(K176,'3-Productie normen'!$B$34:$C$39,2,FALSE),FALSE)))/VLOOKUP(B176,'2-Kosten per locatie'!$A$14:$C$27,3,FALSE)</f>
        <v>#DIV/0!</v>
      </c>
      <c r="P176" s="381">
        <f t="shared" si="15"/>
        <v>0</v>
      </c>
      <c r="Q176" s="382" t="str">
        <f>VLOOKUP(G176,'3-Productie normen'!$A$10:$M$27,13,FALSE)</f>
        <v>S</v>
      </c>
      <c r="R176" s="382"/>
      <c r="T176" s="43">
        <f t="shared" si="16"/>
        <v>2520</v>
      </c>
    </row>
    <row r="177" spans="1:20" ht="14.1" customHeight="1">
      <c r="A177" s="53">
        <f t="shared" si="17"/>
        <v>177</v>
      </c>
      <c r="B177" s="378" t="s">
        <v>407</v>
      </c>
      <c r="C177" s="378" t="s">
        <v>406</v>
      </c>
      <c r="D177" s="379">
        <v>2</v>
      </c>
      <c r="E177" s="423" t="s">
        <v>363</v>
      </c>
      <c r="F177" s="433" t="s">
        <v>379</v>
      </c>
      <c r="G177" s="433" t="s">
        <v>17</v>
      </c>
      <c r="H177" s="433" t="s">
        <v>386</v>
      </c>
      <c r="I177" s="385">
        <v>11.1</v>
      </c>
      <c r="J177" s="380">
        <f t="shared" si="12"/>
        <v>200</v>
      </c>
      <c r="K177" s="324">
        <v>200</v>
      </c>
      <c r="L177" s="324"/>
      <c r="M177" s="325" t="e">
        <f t="shared" si="13"/>
        <v>#DIV/0!</v>
      </c>
      <c r="N177" s="325">
        <f t="shared" si="14"/>
        <v>0</v>
      </c>
      <c r="O177" s="381" t="e">
        <f>IF(K177="nio",0,IF(K177&gt;0,VLOOKUP(G177,'3-Productie normen'!A:K,VLOOKUP(K177,'3-Productie normen'!$B$34:$C$39,2,FALSE),FALSE)))/VLOOKUP(B177,'2-Kosten per locatie'!$A$14:$C$27,3,FALSE)</f>
        <v>#DIV/0!</v>
      </c>
      <c r="P177" s="381">
        <f t="shared" si="15"/>
        <v>0</v>
      </c>
      <c r="Q177" s="382" t="str">
        <f>VLOOKUP(G177,'3-Productie normen'!$A$10:$M$27,13,FALSE)</f>
        <v>S</v>
      </c>
      <c r="R177" s="382"/>
      <c r="T177" s="43">
        <f t="shared" si="16"/>
        <v>2220</v>
      </c>
    </row>
    <row r="178" spans="1:20" ht="14.1" customHeight="1">
      <c r="A178" s="53">
        <f t="shared" si="17"/>
        <v>178</v>
      </c>
      <c r="B178" s="378" t="s">
        <v>407</v>
      </c>
      <c r="C178" s="378" t="s">
        <v>406</v>
      </c>
      <c r="D178" s="379">
        <v>2</v>
      </c>
      <c r="E178" s="423" t="s">
        <v>364</v>
      </c>
      <c r="F178" s="433" t="s">
        <v>376</v>
      </c>
      <c r="G178" s="434" t="s">
        <v>1047</v>
      </c>
      <c r="H178" s="433" t="s">
        <v>375</v>
      </c>
      <c r="I178" s="385">
        <v>74.900000000000006</v>
      </c>
      <c r="J178" s="380">
        <f t="shared" si="12"/>
        <v>80</v>
      </c>
      <c r="K178" s="324">
        <v>80</v>
      </c>
      <c r="L178" s="324"/>
      <c r="M178" s="325" t="e">
        <f t="shared" si="13"/>
        <v>#DIV/0!</v>
      </c>
      <c r="N178" s="325">
        <f t="shared" si="14"/>
        <v>0</v>
      </c>
      <c r="O178" s="381" t="e">
        <f>IF(K178="nio",0,IF(K178&gt;0,VLOOKUP(G178,'3-Productie normen'!A:K,VLOOKUP(K178,'3-Productie normen'!$B$34:$C$39,2,FALSE),FALSE)))/VLOOKUP(B178,'2-Kosten per locatie'!$A$14:$C$27,3,FALSE)</f>
        <v>#DIV/0!</v>
      </c>
      <c r="P178" s="381">
        <f t="shared" si="15"/>
        <v>0</v>
      </c>
      <c r="Q178" s="382" t="str">
        <f>VLOOKUP(G178,'3-Productie normen'!$A$10:$M$27,13,FALSE)</f>
        <v>L</v>
      </c>
      <c r="R178" s="382"/>
      <c r="T178" s="43">
        <f t="shared" si="16"/>
        <v>5992</v>
      </c>
    </row>
    <row r="179" spans="1:20" ht="14.1" customHeight="1">
      <c r="A179" s="53">
        <f t="shared" si="17"/>
        <v>179</v>
      </c>
      <c r="B179" s="378" t="s">
        <v>407</v>
      </c>
      <c r="C179" s="378" t="s">
        <v>406</v>
      </c>
      <c r="D179" s="379">
        <v>2</v>
      </c>
      <c r="E179" s="423" t="s">
        <v>365</v>
      </c>
      <c r="F179" s="433" t="s">
        <v>376</v>
      </c>
      <c r="G179" s="434" t="s">
        <v>1047</v>
      </c>
      <c r="H179" s="433" t="s">
        <v>375</v>
      </c>
      <c r="I179" s="385">
        <v>62.1</v>
      </c>
      <c r="J179" s="380">
        <f t="shared" si="12"/>
        <v>80</v>
      </c>
      <c r="K179" s="324">
        <v>80</v>
      </c>
      <c r="L179" s="324"/>
      <c r="M179" s="325" t="e">
        <f t="shared" si="13"/>
        <v>#DIV/0!</v>
      </c>
      <c r="N179" s="325">
        <f t="shared" si="14"/>
        <v>0</v>
      </c>
      <c r="O179" s="381" t="e">
        <f>IF(K179="nio",0,IF(K179&gt;0,VLOOKUP(G179,'3-Productie normen'!A:K,VLOOKUP(K179,'3-Productie normen'!$B$34:$C$39,2,FALSE),FALSE)))/VLOOKUP(B179,'2-Kosten per locatie'!$A$14:$C$27,3,FALSE)</f>
        <v>#DIV/0!</v>
      </c>
      <c r="P179" s="381">
        <f t="shared" si="15"/>
        <v>0</v>
      </c>
      <c r="Q179" s="382" t="str">
        <f>VLOOKUP(G179,'3-Productie normen'!$A$10:$M$27,13,FALSE)</f>
        <v>L</v>
      </c>
      <c r="R179" s="382"/>
      <c r="T179" s="43">
        <f t="shared" si="16"/>
        <v>4968</v>
      </c>
    </row>
    <row r="180" spans="1:20" ht="14.1" customHeight="1">
      <c r="A180" s="53">
        <f t="shared" si="17"/>
        <v>180</v>
      </c>
      <c r="B180" s="378" t="s">
        <v>407</v>
      </c>
      <c r="C180" s="378" t="s">
        <v>406</v>
      </c>
      <c r="D180" s="379">
        <v>2</v>
      </c>
      <c r="E180" s="423" t="s">
        <v>366</v>
      </c>
      <c r="F180" s="433" t="s">
        <v>400</v>
      </c>
      <c r="G180" s="433" t="s">
        <v>199</v>
      </c>
      <c r="H180" s="433" t="s">
        <v>375</v>
      </c>
      <c r="I180" s="385">
        <v>5</v>
      </c>
      <c r="J180" s="380">
        <f t="shared" si="12"/>
        <v>200</v>
      </c>
      <c r="K180" s="324">
        <v>200</v>
      </c>
      <c r="L180" s="324"/>
      <c r="M180" s="325" t="e">
        <f t="shared" si="13"/>
        <v>#DIV/0!</v>
      </c>
      <c r="N180" s="325">
        <f t="shared" si="14"/>
        <v>0</v>
      </c>
      <c r="O180" s="381" t="e">
        <f>IF(K180="nio",0,IF(K180&gt;0,VLOOKUP(G180,'3-Productie normen'!A:K,VLOOKUP(K180,'3-Productie normen'!$B$34:$C$39,2,FALSE),FALSE)))/VLOOKUP(B180,'2-Kosten per locatie'!$A$14:$C$27,3,FALSE)</f>
        <v>#DIV/0!</v>
      </c>
      <c r="P180" s="381">
        <f t="shared" si="15"/>
        <v>0</v>
      </c>
      <c r="Q180" s="382" t="str">
        <f>VLOOKUP(G180,'3-Productie normen'!$A$10:$M$27,13,FALSE)</f>
        <v>V</v>
      </c>
      <c r="R180" s="382"/>
      <c r="T180" s="43">
        <f t="shared" si="16"/>
        <v>1000</v>
      </c>
    </row>
    <row r="181" spans="1:20" ht="14.1" customHeight="1">
      <c r="A181" s="53">
        <f t="shared" si="17"/>
        <v>181</v>
      </c>
      <c r="B181" s="378" t="s">
        <v>407</v>
      </c>
      <c r="C181" s="378" t="s">
        <v>406</v>
      </c>
      <c r="D181" s="379">
        <v>2</v>
      </c>
      <c r="E181" s="423" t="s">
        <v>367</v>
      </c>
      <c r="F181" s="433" t="s">
        <v>377</v>
      </c>
      <c r="G181" s="432" t="s">
        <v>199</v>
      </c>
      <c r="H181" s="433" t="s">
        <v>375</v>
      </c>
      <c r="I181" s="385">
        <v>122.1</v>
      </c>
      <c r="J181" s="380">
        <f t="shared" si="12"/>
        <v>200</v>
      </c>
      <c r="K181" s="324">
        <v>200</v>
      </c>
      <c r="L181" s="324"/>
      <c r="M181" s="325" t="e">
        <f t="shared" si="13"/>
        <v>#DIV/0!</v>
      </c>
      <c r="N181" s="325">
        <f t="shared" si="14"/>
        <v>0</v>
      </c>
      <c r="O181" s="381" t="e">
        <f>IF(K181="nio",0,IF(K181&gt;0,VLOOKUP(G181,'3-Productie normen'!A:K,VLOOKUP(K181,'3-Productie normen'!$B$34:$C$39,2,FALSE),FALSE)))/VLOOKUP(B181,'2-Kosten per locatie'!$A$14:$C$27,3,FALSE)</f>
        <v>#DIV/0!</v>
      </c>
      <c r="P181" s="381">
        <f t="shared" si="15"/>
        <v>0</v>
      </c>
      <c r="Q181" s="382" t="str">
        <f>VLOOKUP(G181,'3-Productie normen'!$A$10:$M$27,13,FALSE)</f>
        <v>V</v>
      </c>
      <c r="R181" s="382"/>
      <c r="T181" s="43">
        <f t="shared" si="16"/>
        <v>24420</v>
      </c>
    </row>
    <row r="182" spans="1:20" ht="14.1" customHeight="1">
      <c r="A182" s="53">
        <f t="shared" si="17"/>
        <v>182</v>
      </c>
      <c r="B182" s="378" t="s">
        <v>407</v>
      </c>
      <c r="C182" s="378" t="s">
        <v>406</v>
      </c>
      <c r="D182" s="379">
        <v>2</v>
      </c>
      <c r="E182" s="423" t="s">
        <v>368</v>
      </c>
      <c r="F182" s="433" t="s">
        <v>376</v>
      </c>
      <c r="G182" s="434" t="s">
        <v>1047</v>
      </c>
      <c r="H182" s="433" t="s">
        <v>375</v>
      </c>
      <c r="I182" s="385">
        <v>88.6</v>
      </c>
      <c r="J182" s="380">
        <f t="shared" si="12"/>
        <v>80</v>
      </c>
      <c r="K182" s="324">
        <v>80</v>
      </c>
      <c r="L182" s="324"/>
      <c r="M182" s="325" t="e">
        <f t="shared" si="13"/>
        <v>#DIV/0!</v>
      </c>
      <c r="N182" s="325">
        <f t="shared" si="14"/>
        <v>0</v>
      </c>
      <c r="O182" s="381" t="e">
        <f>IF(K182="nio",0,IF(K182&gt;0,VLOOKUP(G182,'3-Productie normen'!A:K,VLOOKUP(K182,'3-Productie normen'!$B$34:$C$39,2,FALSE),FALSE)))/VLOOKUP(B182,'2-Kosten per locatie'!$A$14:$C$27,3,FALSE)</f>
        <v>#DIV/0!</v>
      </c>
      <c r="P182" s="381">
        <f t="shared" si="15"/>
        <v>0</v>
      </c>
      <c r="Q182" s="382" t="str">
        <f>VLOOKUP(G182,'3-Productie normen'!$A$10:$M$27,13,FALSE)</f>
        <v>L</v>
      </c>
      <c r="R182" s="382"/>
      <c r="T182" s="43">
        <f t="shared" si="16"/>
        <v>7088</v>
      </c>
    </row>
    <row r="183" spans="1:20" ht="14.1" customHeight="1">
      <c r="A183" s="53">
        <f t="shared" si="17"/>
        <v>183</v>
      </c>
      <c r="B183" s="378" t="s">
        <v>407</v>
      </c>
      <c r="C183" s="378" t="s">
        <v>406</v>
      </c>
      <c r="D183" s="379">
        <v>2</v>
      </c>
      <c r="E183" s="423" t="s">
        <v>369</v>
      </c>
      <c r="F183" s="433" t="s">
        <v>405</v>
      </c>
      <c r="G183" s="433" t="s">
        <v>1046</v>
      </c>
      <c r="H183" s="433" t="s">
        <v>375</v>
      </c>
      <c r="I183" s="385">
        <v>78.7</v>
      </c>
      <c r="J183" s="380">
        <f t="shared" si="12"/>
        <v>80</v>
      </c>
      <c r="K183" s="324">
        <v>80</v>
      </c>
      <c r="L183" s="324"/>
      <c r="M183" s="325" t="e">
        <f t="shared" si="13"/>
        <v>#DIV/0!</v>
      </c>
      <c r="N183" s="325">
        <f t="shared" si="14"/>
        <v>0</v>
      </c>
      <c r="O183" s="381" t="e">
        <f>IF(K183="nio",0,IF(K183&gt;0,VLOOKUP(G183,'3-Productie normen'!A:K,VLOOKUP(K183,'3-Productie normen'!$B$34:$C$39,2,FALSE),FALSE)))/VLOOKUP(B183,'2-Kosten per locatie'!$A$14:$C$27,3,FALSE)</f>
        <v>#DIV/0!</v>
      </c>
      <c r="P183" s="381">
        <f t="shared" si="15"/>
        <v>0</v>
      </c>
      <c r="Q183" s="382" t="str">
        <f>VLOOKUP(G183,'3-Productie normen'!$A$10:$M$27,13,FALSE)</f>
        <v>L</v>
      </c>
      <c r="R183" s="382"/>
      <c r="T183" s="43">
        <f t="shared" si="16"/>
        <v>6296</v>
      </c>
    </row>
    <row r="184" spans="1:20" ht="14.1" customHeight="1">
      <c r="A184" s="53">
        <f t="shared" si="17"/>
        <v>184</v>
      </c>
      <c r="B184" s="378" t="s">
        <v>407</v>
      </c>
      <c r="C184" s="378" t="s">
        <v>406</v>
      </c>
      <c r="D184" s="379">
        <v>2</v>
      </c>
      <c r="E184" s="423" t="s">
        <v>370</v>
      </c>
      <c r="F184" s="432" t="s">
        <v>405</v>
      </c>
      <c r="G184" s="433" t="s">
        <v>1046</v>
      </c>
      <c r="H184" s="433" t="s">
        <v>375</v>
      </c>
      <c r="I184" s="385">
        <v>88.1</v>
      </c>
      <c r="J184" s="380">
        <f t="shared" si="12"/>
        <v>80</v>
      </c>
      <c r="K184" s="324">
        <v>80</v>
      </c>
      <c r="L184" s="324"/>
      <c r="M184" s="325" t="e">
        <f t="shared" si="13"/>
        <v>#DIV/0!</v>
      </c>
      <c r="N184" s="325">
        <f t="shared" si="14"/>
        <v>0</v>
      </c>
      <c r="O184" s="381" t="e">
        <f>IF(K184="nio",0,IF(K184&gt;0,VLOOKUP(G184,'3-Productie normen'!A:K,VLOOKUP(K184,'3-Productie normen'!$B$34:$C$39,2,FALSE),FALSE)))/VLOOKUP(B184,'2-Kosten per locatie'!$A$14:$C$27,3,FALSE)</f>
        <v>#DIV/0!</v>
      </c>
      <c r="P184" s="381">
        <f t="shared" si="15"/>
        <v>0</v>
      </c>
      <c r="Q184" s="382" t="str">
        <f>VLOOKUP(G184,'3-Productie normen'!$A$10:$M$27,13,FALSE)</f>
        <v>L</v>
      </c>
      <c r="R184" s="382"/>
      <c r="T184" s="43">
        <f t="shared" si="16"/>
        <v>7048</v>
      </c>
    </row>
    <row r="185" spans="1:20" ht="14.1" customHeight="1">
      <c r="A185" s="53">
        <f t="shared" si="17"/>
        <v>185</v>
      </c>
      <c r="B185" s="378" t="s">
        <v>408</v>
      </c>
      <c r="C185" s="378" t="s">
        <v>409</v>
      </c>
      <c r="D185" s="379" t="s">
        <v>89</v>
      </c>
      <c r="E185" s="423" t="s">
        <v>410</v>
      </c>
      <c r="F185" s="432" t="s">
        <v>90</v>
      </c>
      <c r="G185" s="432" t="s">
        <v>90</v>
      </c>
      <c r="H185" s="433" t="s">
        <v>385</v>
      </c>
      <c r="I185" s="385">
        <v>5</v>
      </c>
      <c r="J185" s="380">
        <f t="shared" si="12"/>
        <v>200</v>
      </c>
      <c r="K185" s="324">
        <v>200</v>
      </c>
      <c r="L185" s="324"/>
      <c r="M185" s="325" t="e">
        <f t="shared" si="13"/>
        <v>#DIV/0!</v>
      </c>
      <c r="N185" s="325">
        <f t="shared" si="14"/>
        <v>0</v>
      </c>
      <c r="O185" s="381" t="e">
        <f>IF(K185="nio",0,IF(K185&gt;0,VLOOKUP(G185,'3-Productie normen'!A:K,VLOOKUP(K185,'3-Productie normen'!$B$34:$C$39,2,FALSE),FALSE)))/VLOOKUP(B185,'2-Kosten per locatie'!$A$14:$C$27,3,FALSE)</f>
        <v>#DIV/0!</v>
      </c>
      <c r="P185" s="381">
        <f t="shared" si="15"/>
        <v>0</v>
      </c>
      <c r="Q185" s="382" t="str">
        <f>VLOOKUP(G185,'3-Productie normen'!$A$10:$M$27,13,FALSE)</f>
        <v>V</v>
      </c>
      <c r="R185" s="382"/>
      <c r="T185" s="43">
        <f t="shared" si="16"/>
        <v>1000</v>
      </c>
    </row>
    <row r="186" spans="1:20" ht="14.1" customHeight="1">
      <c r="A186" s="53">
        <f t="shared" si="17"/>
        <v>186</v>
      </c>
      <c r="B186" s="378" t="s">
        <v>408</v>
      </c>
      <c r="C186" s="378" t="s">
        <v>409</v>
      </c>
      <c r="D186" s="379" t="s">
        <v>89</v>
      </c>
      <c r="E186" s="423" t="s">
        <v>411</v>
      </c>
      <c r="F186" s="432" t="s">
        <v>377</v>
      </c>
      <c r="G186" s="432" t="s">
        <v>199</v>
      </c>
      <c r="H186" s="433" t="s">
        <v>375</v>
      </c>
      <c r="I186" s="385">
        <v>152.35</v>
      </c>
      <c r="J186" s="380">
        <f t="shared" si="12"/>
        <v>200</v>
      </c>
      <c r="K186" s="324">
        <v>200</v>
      </c>
      <c r="L186" s="324"/>
      <c r="M186" s="325" t="e">
        <f t="shared" si="13"/>
        <v>#DIV/0!</v>
      </c>
      <c r="N186" s="325">
        <f t="shared" si="14"/>
        <v>0</v>
      </c>
      <c r="O186" s="381" t="e">
        <f>IF(K186="nio",0,IF(K186&gt;0,VLOOKUP(G186,'3-Productie normen'!A:K,VLOOKUP(K186,'3-Productie normen'!$B$34:$C$39,2,FALSE),FALSE)))/VLOOKUP(B186,'2-Kosten per locatie'!$A$14:$C$27,3,FALSE)</f>
        <v>#DIV/0!</v>
      </c>
      <c r="P186" s="381">
        <f t="shared" si="15"/>
        <v>0</v>
      </c>
      <c r="Q186" s="382" t="str">
        <f>VLOOKUP(G186,'3-Productie normen'!$A$10:$M$27,13,FALSE)</f>
        <v>V</v>
      </c>
      <c r="R186" s="382"/>
      <c r="T186" s="43">
        <f t="shared" si="16"/>
        <v>30470</v>
      </c>
    </row>
    <row r="187" spans="1:20" ht="14.1" customHeight="1">
      <c r="A187" s="53">
        <f t="shared" si="17"/>
        <v>187</v>
      </c>
      <c r="B187" s="378" t="s">
        <v>408</v>
      </c>
      <c r="C187" s="378" t="s">
        <v>409</v>
      </c>
      <c r="D187" s="379" t="s">
        <v>89</v>
      </c>
      <c r="E187" s="423" t="s">
        <v>412</v>
      </c>
      <c r="F187" s="433" t="s">
        <v>197</v>
      </c>
      <c r="G187" s="432" t="s">
        <v>423</v>
      </c>
      <c r="H187" s="433" t="s">
        <v>375</v>
      </c>
      <c r="I187" s="385">
        <v>5.4</v>
      </c>
      <c r="J187" s="380">
        <f t="shared" si="12"/>
        <v>200</v>
      </c>
      <c r="K187" s="324">
        <v>200</v>
      </c>
      <c r="L187" s="324"/>
      <c r="M187" s="325" t="e">
        <f t="shared" si="13"/>
        <v>#DIV/0!</v>
      </c>
      <c r="N187" s="325">
        <f t="shared" si="14"/>
        <v>0</v>
      </c>
      <c r="O187" s="381" t="e">
        <f>IF(K187="nio",0,IF(K187&gt;0,VLOOKUP(G187,'3-Productie normen'!A:K,VLOOKUP(K187,'3-Productie normen'!$B$34:$C$39,2,FALSE),FALSE)))/VLOOKUP(B187,'2-Kosten per locatie'!$A$14:$C$27,3,FALSE)</f>
        <v>#DIV/0!</v>
      </c>
      <c r="P187" s="381">
        <f t="shared" si="15"/>
        <v>0</v>
      </c>
      <c r="Q187" s="382" t="str">
        <f>VLOOKUP(G187,'3-Productie normen'!$A$10:$M$27,13,FALSE)</f>
        <v>V</v>
      </c>
      <c r="R187" s="382"/>
      <c r="T187" s="43">
        <f t="shared" si="16"/>
        <v>1080</v>
      </c>
    </row>
    <row r="188" spans="1:20" ht="14.1" customHeight="1">
      <c r="A188" s="53">
        <f t="shared" si="17"/>
        <v>188</v>
      </c>
      <c r="B188" s="378" t="s">
        <v>408</v>
      </c>
      <c r="C188" s="378" t="s">
        <v>409</v>
      </c>
      <c r="D188" s="379" t="s">
        <v>89</v>
      </c>
      <c r="E188" s="423" t="s">
        <v>413</v>
      </c>
      <c r="F188" s="433" t="s">
        <v>376</v>
      </c>
      <c r="G188" s="434" t="s">
        <v>1047</v>
      </c>
      <c r="H188" s="433" t="s">
        <v>375</v>
      </c>
      <c r="I188" s="385">
        <v>56.6</v>
      </c>
      <c r="J188" s="380">
        <f t="shared" si="12"/>
        <v>80</v>
      </c>
      <c r="K188" s="324">
        <v>80</v>
      </c>
      <c r="L188" s="324"/>
      <c r="M188" s="325" t="e">
        <f t="shared" si="13"/>
        <v>#DIV/0!</v>
      </c>
      <c r="N188" s="325">
        <f t="shared" si="14"/>
        <v>0</v>
      </c>
      <c r="O188" s="381" t="e">
        <f>IF(K188="nio",0,IF(K188&gt;0,VLOOKUP(G188,'3-Productie normen'!A:K,VLOOKUP(K188,'3-Productie normen'!$B$34:$C$39,2,FALSE),FALSE)))/VLOOKUP(B188,'2-Kosten per locatie'!$A$14:$C$27,3,FALSE)</f>
        <v>#DIV/0!</v>
      </c>
      <c r="P188" s="381">
        <f t="shared" si="15"/>
        <v>0</v>
      </c>
      <c r="Q188" s="382" t="str">
        <f>VLOOKUP(G188,'3-Productie normen'!$A$10:$M$27,13,FALSE)</f>
        <v>L</v>
      </c>
      <c r="R188" s="382"/>
      <c r="T188" s="43">
        <f t="shared" si="16"/>
        <v>4528</v>
      </c>
    </row>
    <row r="189" spans="1:20" ht="14.1" customHeight="1">
      <c r="A189" s="53">
        <f t="shared" si="17"/>
        <v>189</v>
      </c>
      <c r="B189" s="378" t="s">
        <v>408</v>
      </c>
      <c r="C189" s="378" t="s">
        <v>409</v>
      </c>
      <c r="D189" s="379" t="s">
        <v>89</v>
      </c>
      <c r="E189" s="423" t="s">
        <v>414</v>
      </c>
      <c r="F189" s="433" t="s">
        <v>376</v>
      </c>
      <c r="G189" s="434" t="s">
        <v>1047</v>
      </c>
      <c r="H189" s="433" t="s">
        <v>375</v>
      </c>
      <c r="I189" s="385">
        <v>56.6</v>
      </c>
      <c r="J189" s="380">
        <f t="shared" si="12"/>
        <v>80</v>
      </c>
      <c r="K189" s="324">
        <v>80</v>
      </c>
      <c r="L189" s="324"/>
      <c r="M189" s="325" t="e">
        <f t="shared" si="13"/>
        <v>#DIV/0!</v>
      </c>
      <c r="N189" s="325">
        <f t="shared" si="14"/>
        <v>0</v>
      </c>
      <c r="O189" s="381" t="e">
        <f>IF(K189="nio",0,IF(K189&gt;0,VLOOKUP(G189,'3-Productie normen'!A:K,VLOOKUP(K189,'3-Productie normen'!$B$34:$C$39,2,FALSE),FALSE)))/VLOOKUP(B189,'2-Kosten per locatie'!$A$14:$C$27,3,FALSE)</f>
        <v>#DIV/0!</v>
      </c>
      <c r="P189" s="381">
        <f t="shared" si="15"/>
        <v>0</v>
      </c>
      <c r="Q189" s="382" t="str">
        <f>VLOOKUP(G189,'3-Productie normen'!$A$10:$M$27,13,FALSE)</f>
        <v>L</v>
      </c>
      <c r="R189" s="382"/>
      <c r="T189" s="43">
        <f t="shared" si="16"/>
        <v>4528</v>
      </c>
    </row>
    <row r="190" spans="1:20" ht="14.1" customHeight="1">
      <c r="A190" s="53">
        <f t="shared" si="17"/>
        <v>190</v>
      </c>
      <c r="B190" s="378" t="s">
        <v>408</v>
      </c>
      <c r="C190" s="378" t="s">
        <v>409</v>
      </c>
      <c r="D190" s="379" t="s">
        <v>89</v>
      </c>
      <c r="E190" s="423" t="s">
        <v>415</v>
      </c>
      <c r="F190" s="433" t="s">
        <v>376</v>
      </c>
      <c r="G190" s="434" t="s">
        <v>1047</v>
      </c>
      <c r="H190" s="433" t="s">
        <v>375</v>
      </c>
      <c r="I190" s="385">
        <v>56.6</v>
      </c>
      <c r="J190" s="380">
        <f t="shared" si="12"/>
        <v>80</v>
      </c>
      <c r="K190" s="324">
        <v>80</v>
      </c>
      <c r="L190" s="324"/>
      <c r="M190" s="325" t="e">
        <f t="shared" si="13"/>
        <v>#DIV/0!</v>
      </c>
      <c r="N190" s="325">
        <f t="shared" si="14"/>
        <v>0</v>
      </c>
      <c r="O190" s="381" t="e">
        <f>IF(K190="nio",0,IF(K190&gt;0,VLOOKUP(G190,'3-Productie normen'!A:K,VLOOKUP(K190,'3-Productie normen'!$B$34:$C$39,2,FALSE),FALSE)))/VLOOKUP(B190,'2-Kosten per locatie'!$A$14:$C$27,3,FALSE)</f>
        <v>#DIV/0!</v>
      </c>
      <c r="P190" s="381">
        <f t="shared" si="15"/>
        <v>0</v>
      </c>
      <c r="Q190" s="382" t="str">
        <f>VLOOKUP(G190,'3-Productie normen'!$A$10:$M$27,13,FALSE)</f>
        <v>L</v>
      </c>
      <c r="R190" s="382"/>
      <c r="T190" s="43">
        <f t="shared" si="16"/>
        <v>4528</v>
      </c>
    </row>
    <row r="191" spans="1:20" ht="14.1" customHeight="1">
      <c r="A191" s="53">
        <f t="shared" si="17"/>
        <v>191</v>
      </c>
      <c r="B191" s="378" t="s">
        <v>408</v>
      </c>
      <c r="C191" s="378" t="s">
        <v>409</v>
      </c>
      <c r="D191" s="379" t="s">
        <v>89</v>
      </c>
      <c r="E191" s="423" t="s">
        <v>416</v>
      </c>
      <c r="F191" s="433" t="s">
        <v>417</v>
      </c>
      <c r="G191" s="433" t="s">
        <v>145</v>
      </c>
      <c r="H191" s="433" t="s">
        <v>385</v>
      </c>
      <c r="I191" s="385">
        <v>28.3</v>
      </c>
      <c r="J191" s="380">
        <f t="shared" si="12"/>
        <v>40</v>
      </c>
      <c r="K191" s="324">
        <v>40</v>
      </c>
      <c r="L191" s="324"/>
      <c r="M191" s="325" t="e">
        <f t="shared" si="13"/>
        <v>#DIV/0!</v>
      </c>
      <c r="N191" s="325">
        <f t="shared" si="14"/>
        <v>0</v>
      </c>
      <c r="O191" s="381" t="e">
        <f>IF(K191="nio",0,IF(K191&gt;0,VLOOKUP(G191,'3-Productie normen'!A:K,VLOOKUP(K191,'3-Productie normen'!$B$34:$C$39,2,FALSE),FALSE)))/VLOOKUP(B191,'2-Kosten per locatie'!$A$14:$C$27,3,FALSE)</f>
        <v>#DIV/0!</v>
      </c>
      <c r="P191" s="381">
        <f t="shared" si="15"/>
        <v>0</v>
      </c>
      <c r="Q191" s="382" t="str">
        <f>VLOOKUP(G191,'3-Productie normen'!$A$10:$M$27,13,FALSE)</f>
        <v>B</v>
      </c>
      <c r="R191" s="382"/>
      <c r="T191" s="43">
        <f t="shared" si="16"/>
        <v>1132</v>
      </c>
    </row>
    <row r="192" spans="1:20" ht="14.1" customHeight="1">
      <c r="A192" s="53">
        <f t="shared" si="17"/>
        <v>192</v>
      </c>
      <c r="B192" s="378" t="s">
        <v>408</v>
      </c>
      <c r="C192" s="378" t="s">
        <v>409</v>
      </c>
      <c r="D192" s="379" t="s">
        <v>89</v>
      </c>
      <c r="E192" s="423" t="s">
        <v>418</v>
      </c>
      <c r="F192" s="433" t="s">
        <v>417</v>
      </c>
      <c r="G192" s="433" t="s">
        <v>145</v>
      </c>
      <c r="H192" s="433" t="s">
        <v>385</v>
      </c>
      <c r="I192" s="385">
        <v>28.7</v>
      </c>
      <c r="J192" s="380">
        <f t="shared" si="12"/>
        <v>40</v>
      </c>
      <c r="K192" s="324">
        <v>40</v>
      </c>
      <c r="L192" s="324"/>
      <c r="M192" s="325" t="e">
        <f t="shared" si="13"/>
        <v>#DIV/0!</v>
      </c>
      <c r="N192" s="325">
        <f t="shared" si="14"/>
        <v>0</v>
      </c>
      <c r="O192" s="381" t="e">
        <f>IF(K192="nio",0,IF(K192&gt;0,VLOOKUP(G192,'3-Productie normen'!A:K,VLOOKUP(K192,'3-Productie normen'!$B$34:$C$39,2,FALSE),FALSE)))/VLOOKUP(B192,'2-Kosten per locatie'!$A$14:$C$27,3,FALSE)</f>
        <v>#DIV/0!</v>
      </c>
      <c r="P192" s="381">
        <f t="shared" si="15"/>
        <v>0</v>
      </c>
      <c r="Q192" s="382" t="str">
        <f>VLOOKUP(G192,'3-Productie normen'!$A$10:$M$27,13,FALSE)</f>
        <v>B</v>
      </c>
      <c r="R192" s="382"/>
      <c r="T192" s="43">
        <f t="shared" si="16"/>
        <v>1148</v>
      </c>
    </row>
    <row r="193" spans="1:20" ht="14.1" customHeight="1">
      <c r="A193" s="53">
        <f t="shared" si="17"/>
        <v>193</v>
      </c>
      <c r="B193" s="378" t="s">
        <v>408</v>
      </c>
      <c r="C193" s="378" t="s">
        <v>409</v>
      </c>
      <c r="D193" s="379" t="s">
        <v>89</v>
      </c>
      <c r="E193" s="423" t="s">
        <v>419</v>
      </c>
      <c r="F193" s="432" t="s">
        <v>376</v>
      </c>
      <c r="G193" s="434" t="s">
        <v>1047</v>
      </c>
      <c r="H193" s="433" t="s">
        <v>375</v>
      </c>
      <c r="I193" s="385">
        <v>59.5</v>
      </c>
      <c r="J193" s="380">
        <f t="shared" si="12"/>
        <v>80</v>
      </c>
      <c r="K193" s="324">
        <v>80</v>
      </c>
      <c r="L193" s="324"/>
      <c r="M193" s="325" t="e">
        <f t="shared" si="13"/>
        <v>#DIV/0!</v>
      </c>
      <c r="N193" s="325">
        <f t="shared" si="14"/>
        <v>0</v>
      </c>
      <c r="O193" s="381" t="e">
        <f>IF(K193="nio",0,IF(K193&gt;0,VLOOKUP(G193,'3-Productie normen'!A:K,VLOOKUP(K193,'3-Productie normen'!$B$34:$C$39,2,FALSE),FALSE)))/VLOOKUP(B193,'2-Kosten per locatie'!$A$14:$C$27,3,FALSE)</f>
        <v>#DIV/0!</v>
      </c>
      <c r="P193" s="381">
        <f t="shared" si="15"/>
        <v>0</v>
      </c>
      <c r="Q193" s="382" t="str">
        <f>VLOOKUP(G193,'3-Productie normen'!$A$10:$M$27,13,FALSE)</f>
        <v>L</v>
      </c>
      <c r="R193" s="382"/>
      <c r="T193" s="43">
        <f t="shared" si="16"/>
        <v>4760</v>
      </c>
    </row>
    <row r="194" spans="1:20" ht="14.1" customHeight="1">
      <c r="A194" s="53">
        <f t="shared" si="17"/>
        <v>194</v>
      </c>
      <c r="B194" s="378" t="s">
        <v>408</v>
      </c>
      <c r="C194" s="378" t="s">
        <v>409</v>
      </c>
      <c r="D194" s="379" t="s">
        <v>89</v>
      </c>
      <c r="E194" s="423" t="s">
        <v>420</v>
      </c>
      <c r="F194" s="432" t="s">
        <v>421</v>
      </c>
      <c r="G194" s="432" t="s">
        <v>421</v>
      </c>
      <c r="H194" s="433" t="s">
        <v>375</v>
      </c>
      <c r="I194" s="385">
        <v>106.95</v>
      </c>
      <c r="J194" s="380">
        <f t="shared" si="12"/>
        <v>200</v>
      </c>
      <c r="K194" s="324">
        <v>200</v>
      </c>
      <c r="L194" s="324"/>
      <c r="M194" s="325" t="e">
        <f t="shared" si="13"/>
        <v>#DIV/0!</v>
      </c>
      <c r="N194" s="325">
        <f t="shared" si="14"/>
        <v>0</v>
      </c>
      <c r="O194" s="381" t="e">
        <f>IF(K194="nio",0,IF(K194&gt;0,VLOOKUP(G194,'3-Productie normen'!A:K,VLOOKUP(K194,'3-Productie normen'!$B$34:$C$39,2,FALSE),FALSE)))/VLOOKUP(B194,'2-Kosten per locatie'!$A$14:$C$27,3,FALSE)</f>
        <v>#DIV/0!</v>
      </c>
      <c r="P194" s="381">
        <f t="shared" si="15"/>
        <v>0</v>
      </c>
      <c r="Q194" s="382" t="str">
        <f>VLOOKUP(G194,'3-Productie normen'!$A$10:$M$27,13,FALSE)</f>
        <v>V</v>
      </c>
      <c r="R194" s="382"/>
      <c r="T194" s="43">
        <f t="shared" si="16"/>
        <v>21390</v>
      </c>
    </row>
    <row r="195" spans="1:20" ht="14.1" customHeight="1">
      <c r="A195" s="53">
        <f t="shared" si="17"/>
        <v>195</v>
      </c>
      <c r="B195" s="378" t="s">
        <v>408</v>
      </c>
      <c r="C195" s="378" t="s">
        <v>409</v>
      </c>
      <c r="D195" s="379" t="s">
        <v>89</v>
      </c>
      <c r="E195" s="423" t="s">
        <v>422</v>
      </c>
      <c r="F195" s="432" t="s">
        <v>423</v>
      </c>
      <c r="G195" s="432" t="s">
        <v>423</v>
      </c>
      <c r="H195" s="433" t="s">
        <v>375</v>
      </c>
      <c r="I195" s="385">
        <v>4.95</v>
      </c>
      <c r="J195" s="380">
        <f t="shared" si="12"/>
        <v>200</v>
      </c>
      <c r="K195" s="324">
        <v>200</v>
      </c>
      <c r="L195" s="324"/>
      <c r="M195" s="325" t="e">
        <f t="shared" si="13"/>
        <v>#DIV/0!</v>
      </c>
      <c r="N195" s="325">
        <f t="shared" si="14"/>
        <v>0</v>
      </c>
      <c r="O195" s="381" t="e">
        <f>IF(K195="nio",0,IF(K195&gt;0,VLOOKUP(G195,'3-Productie normen'!A:K,VLOOKUP(K195,'3-Productie normen'!$B$34:$C$39,2,FALSE),FALSE)))/VLOOKUP(B195,'2-Kosten per locatie'!$A$14:$C$27,3,FALSE)</f>
        <v>#DIV/0!</v>
      </c>
      <c r="P195" s="381">
        <f t="shared" si="15"/>
        <v>0</v>
      </c>
      <c r="Q195" s="382" t="str">
        <f>VLOOKUP(G195,'3-Productie normen'!$A$10:$M$27,13,FALSE)</f>
        <v>V</v>
      </c>
      <c r="R195" s="382"/>
      <c r="T195" s="43">
        <f t="shared" si="16"/>
        <v>990</v>
      </c>
    </row>
    <row r="196" spans="1:20" ht="14.1" customHeight="1">
      <c r="A196" s="53">
        <f t="shared" si="17"/>
        <v>196</v>
      </c>
      <c r="B196" s="378" t="s">
        <v>408</v>
      </c>
      <c r="C196" s="378" t="s">
        <v>409</v>
      </c>
      <c r="D196" s="379" t="s">
        <v>89</v>
      </c>
      <c r="E196" s="423" t="s">
        <v>424</v>
      </c>
      <c r="F196" s="433" t="s">
        <v>90</v>
      </c>
      <c r="G196" s="432" t="s">
        <v>90</v>
      </c>
      <c r="H196" s="433" t="s">
        <v>482</v>
      </c>
      <c r="I196" s="385">
        <v>5</v>
      </c>
      <c r="J196" s="380">
        <f t="shared" si="12"/>
        <v>200</v>
      </c>
      <c r="K196" s="324">
        <v>200</v>
      </c>
      <c r="L196" s="324"/>
      <c r="M196" s="325" t="e">
        <f t="shared" si="13"/>
        <v>#DIV/0!</v>
      </c>
      <c r="N196" s="325">
        <f t="shared" si="14"/>
        <v>0</v>
      </c>
      <c r="O196" s="381" t="e">
        <f>IF(K196="nio",0,IF(K196&gt;0,VLOOKUP(G196,'3-Productie normen'!A:K,VLOOKUP(K196,'3-Productie normen'!$B$34:$C$39,2,FALSE),FALSE)))/VLOOKUP(B196,'2-Kosten per locatie'!$A$14:$C$27,3,FALSE)</f>
        <v>#DIV/0!</v>
      </c>
      <c r="P196" s="381">
        <f t="shared" si="15"/>
        <v>0</v>
      </c>
      <c r="Q196" s="382" t="str">
        <f>VLOOKUP(G196,'3-Productie normen'!$A$10:$M$27,13,FALSE)</f>
        <v>V</v>
      </c>
      <c r="R196" s="382"/>
      <c r="T196" s="43">
        <f t="shared" si="16"/>
        <v>1000</v>
      </c>
    </row>
    <row r="197" spans="1:20" ht="14.1" customHeight="1">
      <c r="A197" s="53">
        <f t="shared" si="17"/>
        <v>197</v>
      </c>
      <c r="B197" s="378" t="s">
        <v>408</v>
      </c>
      <c r="C197" s="378" t="s">
        <v>409</v>
      </c>
      <c r="D197" s="379" t="s">
        <v>89</v>
      </c>
      <c r="E197" s="423" t="s">
        <v>425</v>
      </c>
      <c r="F197" s="433" t="s">
        <v>426</v>
      </c>
      <c r="G197" s="433" t="s">
        <v>1046</v>
      </c>
      <c r="H197" s="433" t="s">
        <v>375</v>
      </c>
      <c r="I197" s="385">
        <v>93.1</v>
      </c>
      <c r="J197" s="380">
        <f t="shared" si="12"/>
        <v>80</v>
      </c>
      <c r="K197" s="324">
        <v>80</v>
      </c>
      <c r="L197" s="324"/>
      <c r="M197" s="325" t="e">
        <f t="shared" si="13"/>
        <v>#DIV/0!</v>
      </c>
      <c r="N197" s="325">
        <f t="shared" si="14"/>
        <v>0</v>
      </c>
      <c r="O197" s="381" t="e">
        <f>IF(K197="nio",0,IF(K197&gt;0,VLOOKUP(G197,'3-Productie normen'!A:K,VLOOKUP(K197,'3-Productie normen'!$B$34:$C$39,2,FALSE),FALSE)))/VLOOKUP(B197,'2-Kosten per locatie'!$A$14:$C$27,3,FALSE)</f>
        <v>#DIV/0!</v>
      </c>
      <c r="P197" s="381">
        <f t="shared" si="15"/>
        <v>0</v>
      </c>
      <c r="Q197" s="382" t="str">
        <f>VLOOKUP(G197,'3-Productie normen'!$A$10:$M$27,13,FALSE)</f>
        <v>L</v>
      </c>
      <c r="R197" s="382"/>
      <c r="T197" s="43">
        <f t="shared" si="16"/>
        <v>7448</v>
      </c>
    </row>
    <row r="198" spans="1:20" ht="14.1" customHeight="1">
      <c r="A198" s="53">
        <f t="shared" si="17"/>
        <v>198</v>
      </c>
      <c r="B198" s="378" t="s">
        <v>408</v>
      </c>
      <c r="C198" s="378" t="s">
        <v>409</v>
      </c>
      <c r="D198" s="379" t="s">
        <v>89</v>
      </c>
      <c r="E198" s="423" t="s">
        <v>427</v>
      </c>
      <c r="F198" s="433" t="s">
        <v>389</v>
      </c>
      <c r="G198" s="433" t="s">
        <v>1046</v>
      </c>
      <c r="H198" s="433" t="s">
        <v>375</v>
      </c>
      <c r="I198" s="385">
        <v>81.75</v>
      </c>
      <c r="J198" s="380">
        <f t="shared" si="12"/>
        <v>80</v>
      </c>
      <c r="K198" s="324">
        <v>80</v>
      </c>
      <c r="L198" s="324"/>
      <c r="M198" s="325" t="e">
        <f t="shared" si="13"/>
        <v>#DIV/0!</v>
      </c>
      <c r="N198" s="325">
        <f t="shared" si="14"/>
        <v>0</v>
      </c>
      <c r="O198" s="381" t="e">
        <f>IF(K198="nio",0,IF(K198&gt;0,VLOOKUP(G198,'3-Productie normen'!A:K,VLOOKUP(K198,'3-Productie normen'!$B$34:$C$39,2,FALSE),FALSE)))/VLOOKUP(B198,'2-Kosten per locatie'!$A$14:$C$27,3,FALSE)</f>
        <v>#DIV/0!</v>
      </c>
      <c r="P198" s="381">
        <f t="shared" si="15"/>
        <v>0</v>
      </c>
      <c r="Q198" s="382" t="str">
        <f>VLOOKUP(G198,'3-Productie normen'!$A$10:$M$27,13,FALSE)</f>
        <v>L</v>
      </c>
      <c r="R198" s="382"/>
      <c r="T198" s="43">
        <f t="shared" si="16"/>
        <v>6540</v>
      </c>
    </row>
    <row r="199" spans="1:20" ht="14.1" customHeight="1">
      <c r="A199" s="53">
        <f t="shared" si="17"/>
        <v>199</v>
      </c>
      <c r="B199" s="378" t="s">
        <v>408</v>
      </c>
      <c r="C199" s="378" t="s">
        <v>409</v>
      </c>
      <c r="D199" s="379" t="s">
        <v>89</v>
      </c>
      <c r="E199" s="423" t="s">
        <v>428</v>
      </c>
      <c r="F199" s="433" t="s">
        <v>429</v>
      </c>
      <c r="G199" s="433" t="s">
        <v>1046</v>
      </c>
      <c r="H199" s="433" t="s">
        <v>375</v>
      </c>
      <c r="I199" s="385">
        <v>81.75</v>
      </c>
      <c r="J199" s="380">
        <f t="shared" si="12"/>
        <v>80</v>
      </c>
      <c r="K199" s="324">
        <v>80</v>
      </c>
      <c r="L199" s="324"/>
      <c r="M199" s="325" t="e">
        <f t="shared" si="13"/>
        <v>#DIV/0!</v>
      </c>
      <c r="N199" s="325">
        <f t="shared" si="14"/>
        <v>0</v>
      </c>
      <c r="O199" s="381" t="e">
        <f>IF(K199="nio",0,IF(K199&gt;0,VLOOKUP(G199,'3-Productie normen'!A:K,VLOOKUP(K199,'3-Productie normen'!$B$34:$C$39,2,FALSE),FALSE)))/VLOOKUP(B199,'2-Kosten per locatie'!$A$14:$C$27,3,FALSE)</f>
        <v>#DIV/0!</v>
      </c>
      <c r="P199" s="381">
        <f t="shared" si="15"/>
        <v>0</v>
      </c>
      <c r="Q199" s="382" t="str">
        <f>VLOOKUP(G199,'3-Productie normen'!$A$10:$M$27,13,FALSE)</f>
        <v>L</v>
      </c>
      <c r="R199" s="382"/>
      <c r="T199" s="43">
        <f t="shared" si="16"/>
        <v>6540</v>
      </c>
    </row>
    <row r="200" spans="1:20" ht="14.1" customHeight="1">
      <c r="A200" s="53">
        <f t="shared" si="17"/>
        <v>200</v>
      </c>
      <c r="B200" s="378" t="s">
        <v>408</v>
      </c>
      <c r="C200" s="378" t="s">
        <v>409</v>
      </c>
      <c r="D200" s="379" t="s">
        <v>89</v>
      </c>
      <c r="E200" s="423" t="s">
        <v>430</v>
      </c>
      <c r="F200" s="433" t="s">
        <v>388</v>
      </c>
      <c r="G200" s="433" t="s">
        <v>17</v>
      </c>
      <c r="H200" s="433" t="s">
        <v>483</v>
      </c>
      <c r="I200" s="385">
        <v>11.4</v>
      </c>
      <c r="J200" s="380">
        <f t="shared" si="12"/>
        <v>400</v>
      </c>
      <c r="K200" s="324">
        <v>200</v>
      </c>
      <c r="L200" s="324">
        <v>200</v>
      </c>
      <c r="M200" s="325" t="e">
        <f t="shared" si="13"/>
        <v>#DIV/0!</v>
      </c>
      <c r="N200" s="325" t="e">
        <f t="shared" si="14"/>
        <v>#DIV/0!</v>
      </c>
      <c r="O200" s="381" t="e">
        <f>IF(K200="nio",0,IF(K200&gt;0,VLOOKUP(G200,'3-Productie normen'!A:K,VLOOKUP(K200,'3-Productie normen'!$B$34:$C$39,2,FALSE),FALSE)))/VLOOKUP(B200,'2-Kosten per locatie'!$A$14:$C$27,3,FALSE)</f>
        <v>#DIV/0!</v>
      </c>
      <c r="P200" s="381" t="e">
        <f t="shared" si="15"/>
        <v>#DIV/0!</v>
      </c>
      <c r="Q200" s="382" t="str">
        <f>VLOOKUP(G200,'3-Productie normen'!$A$10:$M$27,13,FALSE)</f>
        <v>S</v>
      </c>
      <c r="R200" s="382"/>
      <c r="T200" s="43">
        <f t="shared" si="16"/>
        <v>4560</v>
      </c>
    </row>
    <row r="201" spans="1:20" ht="14.1" customHeight="1">
      <c r="A201" s="53">
        <f t="shared" si="17"/>
        <v>201</v>
      </c>
      <c r="B201" s="378" t="s">
        <v>408</v>
      </c>
      <c r="C201" s="378" t="s">
        <v>409</v>
      </c>
      <c r="D201" s="379" t="s">
        <v>89</v>
      </c>
      <c r="E201" s="423" t="s">
        <v>431</v>
      </c>
      <c r="F201" s="433" t="s">
        <v>432</v>
      </c>
      <c r="G201" s="433" t="s">
        <v>17</v>
      </c>
      <c r="H201" s="433" t="s">
        <v>483</v>
      </c>
      <c r="I201" s="385">
        <v>3.45</v>
      </c>
      <c r="J201" s="380">
        <f t="shared" si="12"/>
        <v>400</v>
      </c>
      <c r="K201" s="324">
        <v>200</v>
      </c>
      <c r="L201" s="324">
        <v>200</v>
      </c>
      <c r="M201" s="325" t="e">
        <f t="shared" si="13"/>
        <v>#DIV/0!</v>
      </c>
      <c r="N201" s="325" t="e">
        <f t="shared" si="14"/>
        <v>#DIV/0!</v>
      </c>
      <c r="O201" s="381" t="e">
        <f>IF(K201="nio",0,IF(K201&gt;0,VLOOKUP(G201,'3-Productie normen'!A:K,VLOOKUP(K201,'3-Productie normen'!$B$34:$C$39,2,FALSE),FALSE)))/VLOOKUP(B201,'2-Kosten per locatie'!$A$14:$C$27,3,FALSE)</f>
        <v>#DIV/0!</v>
      </c>
      <c r="P201" s="381" t="e">
        <f t="shared" si="15"/>
        <v>#DIV/0!</v>
      </c>
      <c r="Q201" s="382" t="str">
        <f>VLOOKUP(G201,'3-Productie normen'!$A$10:$M$27,13,FALSE)</f>
        <v>S</v>
      </c>
      <c r="R201" s="382"/>
      <c r="T201" s="43">
        <f t="shared" si="16"/>
        <v>1380</v>
      </c>
    </row>
    <row r="202" spans="1:20" ht="14.1" customHeight="1">
      <c r="A202" s="53">
        <f t="shared" si="17"/>
        <v>202</v>
      </c>
      <c r="B202" s="378" t="s">
        <v>408</v>
      </c>
      <c r="C202" s="378" t="s">
        <v>409</v>
      </c>
      <c r="D202" s="379" t="s">
        <v>89</v>
      </c>
      <c r="E202" s="423" t="s">
        <v>433</v>
      </c>
      <c r="F202" s="433" t="s">
        <v>432</v>
      </c>
      <c r="G202" s="433" t="s">
        <v>17</v>
      </c>
      <c r="H202" s="433" t="s">
        <v>483</v>
      </c>
      <c r="I202" s="385">
        <v>3.45</v>
      </c>
      <c r="J202" s="380">
        <f t="shared" ref="J202:J265" si="18">SUM(K202:L202)</f>
        <v>400</v>
      </c>
      <c r="K202" s="324">
        <v>200</v>
      </c>
      <c r="L202" s="324">
        <v>200</v>
      </c>
      <c r="M202" s="325" t="e">
        <f t="shared" ref="M202:M265" si="19">IF(K202="nio",0,IF(K202&gt;0,K202*I202/O202,0))</f>
        <v>#DIV/0!</v>
      </c>
      <c r="N202" s="325" t="e">
        <f t="shared" ref="N202:N265" si="20">IF(L202&gt;0,L202*I202/P202,0)</f>
        <v>#DIV/0!</v>
      </c>
      <c r="O202" s="381" t="e">
        <f>IF(K202="nio",0,IF(K202&gt;0,VLOOKUP(G202,'3-Productie normen'!A:K,VLOOKUP(K202,'3-Productie normen'!$B$34:$C$39,2,FALSE),FALSE)))/VLOOKUP(B202,'2-Kosten per locatie'!$A$14:$C$27,3,FALSE)</f>
        <v>#DIV/0!</v>
      </c>
      <c r="P202" s="381" t="e">
        <f t="shared" ref="P202:P265" si="21">IF(L202&gt;0,O202*$P$8,0)</f>
        <v>#DIV/0!</v>
      </c>
      <c r="Q202" s="382" t="str">
        <f>VLOOKUP(G202,'3-Productie normen'!$A$10:$M$27,13,FALSE)</f>
        <v>S</v>
      </c>
      <c r="R202" s="382"/>
      <c r="T202" s="43">
        <f t="shared" ref="T202:T265" si="22">J202*I202</f>
        <v>1380</v>
      </c>
    </row>
    <row r="203" spans="1:20" ht="14.1" customHeight="1">
      <c r="A203" s="53">
        <f t="shared" ref="A203:A266" si="23">A202+1</f>
        <v>203</v>
      </c>
      <c r="B203" s="378" t="s">
        <v>408</v>
      </c>
      <c r="C203" s="378" t="s">
        <v>409</v>
      </c>
      <c r="D203" s="379" t="s">
        <v>89</v>
      </c>
      <c r="E203" s="423" t="s">
        <v>434</v>
      </c>
      <c r="F203" s="433" t="s">
        <v>421</v>
      </c>
      <c r="G203" s="433" t="s">
        <v>421</v>
      </c>
      <c r="H203" s="433" t="s">
        <v>375</v>
      </c>
      <c r="I203" s="385">
        <v>92</v>
      </c>
      <c r="J203" s="380">
        <f t="shared" si="18"/>
        <v>200</v>
      </c>
      <c r="K203" s="324">
        <v>200</v>
      </c>
      <c r="L203" s="324"/>
      <c r="M203" s="325" t="e">
        <f t="shared" si="19"/>
        <v>#DIV/0!</v>
      </c>
      <c r="N203" s="325">
        <f t="shared" si="20"/>
        <v>0</v>
      </c>
      <c r="O203" s="381" t="e">
        <f>IF(K203="nio",0,IF(K203&gt;0,VLOOKUP(G203,'3-Productie normen'!A:K,VLOOKUP(K203,'3-Productie normen'!$B$34:$C$39,2,FALSE),FALSE)))/VLOOKUP(B203,'2-Kosten per locatie'!$A$14:$C$27,3,FALSE)</f>
        <v>#DIV/0!</v>
      </c>
      <c r="P203" s="381">
        <f t="shared" si="21"/>
        <v>0</v>
      </c>
      <c r="Q203" s="382" t="str">
        <f>VLOOKUP(G203,'3-Productie normen'!$A$10:$M$27,13,FALSE)</f>
        <v>V</v>
      </c>
      <c r="R203" s="382"/>
      <c r="T203" s="43">
        <f t="shared" si="22"/>
        <v>18400</v>
      </c>
    </row>
    <row r="204" spans="1:20" ht="14.1" customHeight="1">
      <c r="A204" s="53">
        <f t="shared" si="23"/>
        <v>204</v>
      </c>
      <c r="B204" s="378" t="s">
        <v>408</v>
      </c>
      <c r="C204" s="378" t="s">
        <v>409</v>
      </c>
      <c r="D204" s="379" t="s">
        <v>89</v>
      </c>
      <c r="E204" s="423" t="s">
        <v>435</v>
      </c>
      <c r="F204" s="432" t="s">
        <v>432</v>
      </c>
      <c r="G204" s="433" t="s">
        <v>17</v>
      </c>
      <c r="H204" s="433" t="s">
        <v>483</v>
      </c>
      <c r="I204" s="385">
        <v>6.6</v>
      </c>
      <c r="J204" s="380">
        <f t="shared" si="18"/>
        <v>400</v>
      </c>
      <c r="K204" s="324">
        <v>200</v>
      </c>
      <c r="L204" s="324">
        <v>200</v>
      </c>
      <c r="M204" s="325" t="e">
        <f t="shared" si="19"/>
        <v>#DIV/0!</v>
      </c>
      <c r="N204" s="325" t="e">
        <f t="shared" si="20"/>
        <v>#DIV/0!</v>
      </c>
      <c r="O204" s="381" t="e">
        <f>IF(K204="nio",0,IF(K204&gt;0,VLOOKUP(G204,'3-Productie normen'!A:K,VLOOKUP(K204,'3-Productie normen'!$B$34:$C$39,2,FALSE),FALSE)))/VLOOKUP(B204,'2-Kosten per locatie'!$A$14:$C$27,3,FALSE)</f>
        <v>#DIV/0!</v>
      </c>
      <c r="P204" s="381" t="e">
        <f t="shared" si="21"/>
        <v>#DIV/0!</v>
      </c>
      <c r="Q204" s="382" t="str">
        <f>VLOOKUP(G204,'3-Productie normen'!$A$10:$M$27,13,FALSE)</f>
        <v>S</v>
      </c>
      <c r="R204" s="382"/>
      <c r="T204" s="43">
        <f t="shared" si="22"/>
        <v>2640</v>
      </c>
    </row>
    <row r="205" spans="1:20" ht="14.1" customHeight="1">
      <c r="A205" s="53">
        <f t="shared" si="23"/>
        <v>205</v>
      </c>
      <c r="B205" s="378" t="s">
        <v>408</v>
      </c>
      <c r="C205" s="378" t="s">
        <v>409</v>
      </c>
      <c r="D205" s="379" t="s">
        <v>89</v>
      </c>
      <c r="E205" s="423" t="s">
        <v>436</v>
      </c>
      <c r="F205" s="432" t="s">
        <v>432</v>
      </c>
      <c r="G205" s="433" t="s">
        <v>17</v>
      </c>
      <c r="H205" s="433" t="s">
        <v>483</v>
      </c>
      <c r="I205" s="385">
        <v>8.6999999999999993</v>
      </c>
      <c r="J205" s="380">
        <f t="shared" si="18"/>
        <v>400</v>
      </c>
      <c r="K205" s="324">
        <v>200</v>
      </c>
      <c r="L205" s="324">
        <v>200</v>
      </c>
      <c r="M205" s="325" t="e">
        <f t="shared" si="19"/>
        <v>#DIV/0!</v>
      </c>
      <c r="N205" s="325" t="e">
        <f t="shared" si="20"/>
        <v>#DIV/0!</v>
      </c>
      <c r="O205" s="381" t="e">
        <f>IF(K205="nio",0,IF(K205&gt;0,VLOOKUP(G205,'3-Productie normen'!A:K,VLOOKUP(K205,'3-Productie normen'!$B$34:$C$39,2,FALSE),FALSE)))/VLOOKUP(B205,'2-Kosten per locatie'!$A$14:$C$27,3,FALSE)</f>
        <v>#DIV/0!</v>
      </c>
      <c r="P205" s="381" t="e">
        <f t="shared" si="21"/>
        <v>#DIV/0!</v>
      </c>
      <c r="Q205" s="382" t="str">
        <f>VLOOKUP(G205,'3-Productie normen'!$A$10:$M$27,13,FALSE)</f>
        <v>S</v>
      </c>
      <c r="R205" s="382"/>
      <c r="T205" s="43">
        <f t="shared" si="22"/>
        <v>3479.9999999999995</v>
      </c>
    </row>
    <row r="206" spans="1:20" ht="14.1" customHeight="1">
      <c r="A206" s="53">
        <f t="shared" si="23"/>
        <v>206</v>
      </c>
      <c r="B206" s="378" t="s">
        <v>408</v>
      </c>
      <c r="C206" s="378" t="s">
        <v>409</v>
      </c>
      <c r="D206" s="379" t="s">
        <v>89</v>
      </c>
      <c r="E206" s="423" t="s">
        <v>437</v>
      </c>
      <c r="F206" s="432" t="s">
        <v>376</v>
      </c>
      <c r="G206" s="434" t="s">
        <v>1047</v>
      </c>
      <c r="H206" s="433" t="s">
        <v>375</v>
      </c>
      <c r="I206" s="385">
        <v>52.55</v>
      </c>
      <c r="J206" s="380">
        <f t="shared" si="18"/>
        <v>80</v>
      </c>
      <c r="K206" s="324">
        <v>80</v>
      </c>
      <c r="L206" s="324"/>
      <c r="M206" s="325" t="e">
        <f t="shared" si="19"/>
        <v>#DIV/0!</v>
      </c>
      <c r="N206" s="325">
        <f t="shared" si="20"/>
        <v>0</v>
      </c>
      <c r="O206" s="381" t="e">
        <f>IF(K206="nio",0,IF(K206&gt;0,VLOOKUP(G206,'3-Productie normen'!A:K,VLOOKUP(K206,'3-Productie normen'!$B$34:$C$39,2,FALSE),FALSE)))/VLOOKUP(B206,'2-Kosten per locatie'!$A$14:$C$27,3,FALSE)</f>
        <v>#DIV/0!</v>
      </c>
      <c r="P206" s="381">
        <f t="shared" si="21"/>
        <v>0</v>
      </c>
      <c r="Q206" s="382" t="str">
        <f>VLOOKUP(G206,'3-Productie normen'!$A$10:$M$27,13,FALSE)</f>
        <v>L</v>
      </c>
      <c r="R206" s="382"/>
      <c r="T206" s="43">
        <f t="shared" si="22"/>
        <v>4204</v>
      </c>
    </row>
    <row r="207" spans="1:20" ht="14.1" customHeight="1">
      <c r="A207" s="53">
        <f t="shared" si="23"/>
        <v>207</v>
      </c>
      <c r="B207" s="378" t="s">
        <v>408</v>
      </c>
      <c r="C207" s="378" t="s">
        <v>409</v>
      </c>
      <c r="D207" s="379" t="s">
        <v>89</v>
      </c>
      <c r="E207" s="423" t="s">
        <v>438</v>
      </c>
      <c r="F207" s="433" t="s">
        <v>376</v>
      </c>
      <c r="G207" s="434" t="s">
        <v>1047</v>
      </c>
      <c r="H207" s="433" t="s">
        <v>375</v>
      </c>
      <c r="I207" s="385">
        <v>52.55</v>
      </c>
      <c r="J207" s="380">
        <f t="shared" si="18"/>
        <v>80</v>
      </c>
      <c r="K207" s="324">
        <v>80</v>
      </c>
      <c r="L207" s="324"/>
      <c r="M207" s="325" t="e">
        <f t="shared" si="19"/>
        <v>#DIV/0!</v>
      </c>
      <c r="N207" s="325">
        <f t="shared" si="20"/>
        <v>0</v>
      </c>
      <c r="O207" s="381" t="e">
        <f>IF(K207="nio",0,IF(K207&gt;0,VLOOKUP(G207,'3-Productie normen'!A:K,VLOOKUP(K207,'3-Productie normen'!$B$34:$C$39,2,FALSE),FALSE)))/VLOOKUP(B207,'2-Kosten per locatie'!$A$14:$C$27,3,FALSE)</f>
        <v>#DIV/0!</v>
      </c>
      <c r="P207" s="381">
        <f t="shared" si="21"/>
        <v>0</v>
      </c>
      <c r="Q207" s="382" t="str">
        <f>VLOOKUP(G207,'3-Productie normen'!$A$10:$M$27,13,FALSE)</f>
        <v>L</v>
      </c>
      <c r="R207" s="382"/>
      <c r="T207" s="43">
        <f t="shared" si="22"/>
        <v>4204</v>
      </c>
    </row>
    <row r="208" spans="1:20" ht="14.1" customHeight="1">
      <c r="A208" s="53">
        <f t="shared" si="23"/>
        <v>208</v>
      </c>
      <c r="B208" s="378" t="s">
        <v>408</v>
      </c>
      <c r="C208" s="378" t="s">
        <v>409</v>
      </c>
      <c r="D208" s="379" t="s">
        <v>89</v>
      </c>
      <c r="E208" s="423" t="s">
        <v>439</v>
      </c>
      <c r="F208" s="433" t="s">
        <v>432</v>
      </c>
      <c r="G208" s="433" t="s">
        <v>17</v>
      </c>
      <c r="H208" s="433" t="s">
        <v>483</v>
      </c>
      <c r="I208" s="385">
        <v>16.75</v>
      </c>
      <c r="J208" s="380">
        <f t="shared" si="18"/>
        <v>400</v>
      </c>
      <c r="K208" s="324">
        <v>200</v>
      </c>
      <c r="L208" s="324">
        <v>200</v>
      </c>
      <c r="M208" s="325" t="e">
        <f t="shared" si="19"/>
        <v>#DIV/0!</v>
      </c>
      <c r="N208" s="325" t="e">
        <f t="shared" si="20"/>
        <v>#DIV/0!</v>
      </c>
      <c r="O208" s="381" t="e">
        <f>IF(K208="nio",0,IF(K208&gt;0,VLOOKUP(G208,'3-Productie normen'!A:K,VLOOKUP(K208,'3-Productie normen'!$B$34:$C$39,2,FALSE),FALSE)))/VLOOKUP(B208,'2-Kosten per locatie'!$A$14:$C$27,3,FALSE)</f>
        <v>#DIV/0!</v>
      </c>
      <c r="P208" s="381" t="e">
        <f t="shared" si="21"/>
        <v>#DIV/0!</v>
      </c>
      <c r="Q208" s="382" t="str">
        <f>VLOOKUP(G208,'3-Productie normen'!$A$10:$M$27,13,FALSE)</f>
        <v>S</v>
      </c>
      <c r="R208" s="382"/>
      <c r="T208" s="43">
        <f t="shared" si="22"/>
        <v>6700</v>
      </c>
    </row>
    <row r="209" spans="1:20" ht="14.1" customHeight="1">
      <c r="A209" s="53">
        <f t="shared" si="23"/>
        <v>209</v>
      </c>
      <c r="B209" s="378" t="s">
        <v>408</v>
      </c>
      <c r="C209" s="378" t="s">
        <v>409</v>
      </c>
      <c r="D209" s="379" t="s">
        <v>89</v>
      </c>
      <c r="E209" s="423" t="s">
        <v>440</v>
      </c>
      <c r="F209" s="433" t="s">
        <v>402</v>
      </c>
      <c r="G209" s="433" t="s">
        <v>1046</v>
      </c>
      <c r="H209" s="433" t="s">
        <v>375</v>
      </c>
      <c r="I209" s="385">
        <v>59.15</v>
      </c>
      <c r="J209" s="380">
        <f t="shared" si="18"/>
        <v>80</v>
      </c>
      <c r="K209" s="324">
        <v>80</v>
      </c>
      <c r="L209" s="324"/>
      <c r="M209" s="325" t="e">
        <f t="shared" si="19"/>
        <v>#DIV/0!</v>
      </c>
      <c r="N209" s="325">
        <f t="shared" si="20"/>
        <v>0</v>
      </c>
      <c r="O209" s="381" t="e">
        <f>IF(K209="nio",0,IF(K209&gt;0,VLOOKUP(G209,'3-Productie normen'!A:K,VLOOKUP(K209,'3-Productie normen'!$B$34:$C$39,2,FALSE),FALSE)))/VLOOKUP(B209,'2-Kosten per locatie'!$A$14:$C$27,3,FALSE)</f>
        <v>#DIV/0!</v>
      </c>
      <c r="P209" s="381">
        <f t="shared" si="21"/>
        <v>0</v>
      </c>
      <c r="Q209" s="382" t="str">
        <f>VLOOKUP(G209,'3-Productie normen'!$A$10:$M$27,13,FALSE)</f>
        <v>L</v>
      </c>
      <c r="R209" s="382"/>
      <c r="T209" s="43">
        <f t="shared" si="22"/>
        <v>4732</v>
      </c>
    </row>
    <row r="210" spans="1:20" ht="14.1" customHeight="1">
      <c r="A210" s="53">
        <f t="shared" si="23"/>
        <v>210</v>
      </c>
      <c r="B210" s="378" t="s">
        <v>408</v>
      </c>
      <c r="C210" s="378" t="s">
        <v>409</v>
      </c>
      <c r="D210" s="379" t="s">
        <v>89</v>
      </c>
      <c r="E210" s="423" t="s">
        <v>441</v>
      </c>
      <c r="F210" s="433" t="s">
        <v>376</v>
      </c>
      <c r="G210" s="434" t="s">
        <v>1047</v>
      </c>
      <c r="H210" s="433" t="s">
        <v>375</v>
      </c>
      <c r="I210" s="385">
        <v>56.4</v>
      </c>
      <c r="J210" s="380">
        <f t="shared" si="18"/>
        <v>80</v>
      </c>
      <c r="K210" s="324">
        <v>80</v>
      </c>
      <c r="L210" s="324"/>
      <c r="M210" s="325" t="e">
        <f t="shared" si="19"/>
        <v>#DIV/0!</v>
      </c>
      <c r="N210" s="325">
        <f t="shared" si="20"/>
        <v>0</v>
      </c>
      <c r="O210" s="381" t="e">
        <f>IF(K210="nio",0,IF(K210&gt;0,VLOOKUP(G210,'3-Productie normen'!A:K,VLOOKUP(K210,'3-Productie normen'!$B$34:$C$39,2,FALSE),FALSE)))/VLOOKUP(B210,'2-Kosten per locatie'!$A$14:$C$27,3,FALSE)</f>
        <v>#DIV/0!</v>
      </c>
      <c r="P210" s="381">
        <f t="shared" si="21"/>
        <v>0</v>
      </c>
      <c r="Q210" s="382" t="str">
        <f>VLOOKUP(G210,'3-Productie normen'!$A$10:$M$27,13,FALSE)</f>
        <v>L</v>
      </c>
      <c r="R210" s="382"/>
      <c r="T210" s="43">
        <f t="shared" si="22"/>
        <v>4512</v>
      </c>
    </row>
    <row r="211" spans="1:20" ht="14.1" customHeight="1">
      <c r="A211" s="53">
        <f t="shared" si="23"/>
        <v>211</v>
      </c>
      <c r="B211" s="378" t="s">
        <v>408</v>
      </c>
      <c r="C211" s="378" t="s">
        <v>409</v>
      </c>
      <c r="D211" s="379" t="s">
        <v>89</v>
      </c>
      <c r="E211" s="423" t="s">
        <v>442</v>
      </c>
      <c r="F211" s="432" t="s">
        <v>417</v>
      </c>
      <c r="G211" s="433" t="s">
        <v>145</v>
      </c>
      <c r="H211" s="433" t="s">
        <v>385</v>
      </c>
      <c r="I211" s="385">
        <v>14.4</v>
      </c>
      <c r="J211" s="380">
        <f t="shared" si="18"/>
        <v>40</v>
      </c>
      <c r="K211" s="324">
        <v>40</v>
      </c>
      <c r="L211" s="324"/>
      <c r="M211" s="325" t="e">
        <f t="shared" si="19"/>
        <v>#DIV/0!</v>
      </c>
      <c r="N211" s="325">
        <f t="shared" si="20"/>
        <v>0</v>
      </c>
      <c r="O211" s="381" t="e">
        <f>IF(K211="nio",0,IF(K211&gt;0,VLOOKUP(G211,'3-Productie normen'!A:K,VLOOKUP(K211,'3-Productie normen'!$B$34:$C$39,2,FALSE),FALSE)))/VLOOKUP(B211,'2-Kosten per locatie'!$A$14:$C$27,3,FALSE)</f>
        <v>#DIV/0!</v>
      </c>
      <c r="P211" s="381">
        <f t="shared" si="21"/>
        <v>0</v>
      </c>
      <c r="Q211" s="382" t="str">
        <f>VLOOKUP(G211,'3-Productie normen'!$A$10:$M$27,13,FALSE)</f>
        <v>B</v>
      </c>
      <c r="R211" s="382"/>
      <c r="T211" s="43">
        <f t="shared" si="22"/>
        <v>576</v>
      </c>
    </row>
    <row r="212" spans="1:20" ht="14.1" customHeight="1">
      <c r="A212" s="53">
        <f t="shared" si="23"/>
        <v>212</v>
      </c>
      <c r="B212" s="378" t="s">
        <v>408</v>
      </c>
      <c r="C212" s="378" t="s">
        <v>409</v>
      </c>
      <c r="D212" s="379" t="s">
        <v>89</v>
      </c>
      <c r="E212" s="423" t="s">
        <v>443</v>
      </c>
      <c r="F212" s="432" t="s">
        <v>417</v>
      </c>
      <c r="G212" s="433" t="s">
        <v>145</v>
      </c>
      <c r="H212" s="433" t="s">
        <v>385</v>
      </c>
      <c r="I212" s="385">
        <v>12</v>
      </c>
      <c r="J212" s="380">
        <f t="shared" si="18"/>
        <v>40</v>
      </c>
      <c r="K212" s="324">
        <v>40</v>
      </c>
      <c r="L212" s="324"/>
      <c r="M212" s="325" t="e">
        <f t="shared" si="19"/>
        <v>#DIV/0!</v>
      </c>
      <c r="N212" s="325">
        <f t="shared" si="20"/>
        <v>0</v>
      </c>
      <c r="O212" s="381" t="e">
        <f>IF(K212="nio",0,IF(K212&gt;0,VLOOKUP(G212,'3-Productie normen'!A:K,VLOOKUP(K212,'3-Productie normen'!$B$34:$C$39,2,FALSE),FALSE)))/VLOOKUP(B212,'2-Kosten per locatie'!$A$14:$C$27,3,FALSE)</f>
        <v>#DIV/0!</v>
      </c>
      <c r="P212" s="381">
        <f t="shared" si="21"/>
        <v>0</v>
      </c>
      <c r="Q212" s="382" t="str">
        <f>VLOOKUP(G212,'3-Productie normen'!$A$10:$M$27,13,FALSE)</f>
        <v>B</v>
      </c>
      <c r="R212" s="382"/>
      <c r="T212" s="43">
        <f t="shared" si="22"/>
        <v>480</v>
      </c>
    </row>
    <row r="213" spans="1:20" ht="14.1" customHeight="1">
      <c r="A213" s="53">
        <f t="shared" si="23"/>
        <v>213</v>
      </c>
      <c r="B213" s="378" t="s">
        <v>408</v>
      </c>
      <c r="C213" s="378" t="s">
        <v>409</v>
      </c>
      <c r="D213" s="379" t="s">
        <v>89</v>
      </c>
      <c r="E213" s="423" t="s">
        <v>444</v>
      </c>
      <c r="F213" s="432" t="s">
        <v>376</v>
      </c>
      <c r="G213" s="434" t="s">
        <v>1047</v>
      </c>
      <c r="H213" s="433" t="s">
        <v>375</v>
      </c>
      <c r="I213" s="385">
        <v>52.1</v>
      </c>
      <c r="J213" s="380">
        <f t="shared" si="18"/>
        <v>80</v>
      </c>
      <c r="K213" s="324">
        <v>80</v>
      </c>
      <c r="L213" s="324"/>
      <c r="M213" s="325" t="e">
        <f t="shared" si="19"/>
        <v>#DIV/0!</v>
      </c>
      <c r="N213" s="325">
        <f t="shared" si="20"/>
        <v>0</v>
      </c>
      <c r="O213" s="381" t="e">
        <f>IF(K213="nio",0,IF(K213&gt;0,VLOOKUP(G213,'3-Productie normen'!A:K,VLOOKUP(K213,'3-Productie normen'!$B$34:$C$39,2,FALSE),FALSE)))/VLOOKUP(B213,'2-Kosten per locatie'!$A$14:$C$27,3,FALSE)</f>
        <v>#DIV/0!</v>
      </c>
      <c r="P213" s="381">
        <f t="shared" si="21"/>
        <v>0</v>
      </c>
      <c r="Q213" s="382" t="str">
        <f>VLOOKUP(G213,'3-Productie normen'!$A$10:$M$27,13,FALSE)</f>
        <v>L</v>
      </c>
      <c r="R213" s="382"/>
      <c r="T213" s="43">
        <f t="shared" si="22"/>
        <v>4168</v>
      </c>
    </row>
    <row r="214" spans="1:20" ht="14.1" customHeight="1">
      <c r="A214" s="53">
        <f t="shared" si="23"/>
        <v>214</v>
      </c>
      <c r="B214" s="378" t="s">
        <v>408</v>
      </c>
      <c r="C214" s="378" t="s">
        <v>409</v>
      </c>
      <c r="D214" s="379" t="s">
        <v>89</v>
      </c>
      <c r="E214" s="423" t="s">
        <v>445</v>
      </c>
      <c r="F214" s="433" t="s">
        <v>376</v>
      </c>
      <c r="G214" s="434" t="s">
        <v>1047</v>
      </c>
      <c r="H214" s="433" t="s">
        <v>375</v>
      </c>
      <c r="I214" s="385">
        <v>52.1</v>
      </c>
      <c r="J214" s="380">
        <f t="shared" si="18"/>
        <v>80</v>
      </c>
      <c r="K214" s="324">
        <v>80</v>
      </c>
      <c r="L214" s="324"/>
      <c r="M214" s="325" t="e">
        <f t="shared" si="19"/>
        <v>#DIV/0!</v>
      </c>
      <c r="N214" s="325">
        <f t="shared" si="20"/>
        <v>0</v>
      </c>
      <c r="O214" s="381" t="e">
        <f>IF(K214="nio",0,IF(K214&gt;0,VLOOKUP(G214,'3-Productie normen'!A:K,VLOOKUP(K214,'3-Productie normen'!$B$34:$C$39,2,FALSE),FALSE)))/VLOOKUP(B214,'2-Kosten per locatie'!$A$14:$C$27,3,FALSE)</f>
        <v>#DIV/0!</v>
      </c>
      <c r="P214" s="381">
        <f t="shared" si="21"/>
        <v>0</v>
      </c>
      <c r="Q214" s="382" t="str">
        <f>VLOOKUP(G214,'3-Productie normen'!$A$10:$M$27,13,FALSE)</f>
        <v>L</v>
      </c>
      <c r="R214" s="382"/>
      <c r="T214" s="43">
        <f t="shared" si="22"/>
        <v>4168</v>
      </c>
    </row>
    <row r="215" spans="1:20" ht="14.1" customHeight="1">
      <c r="A215" s="53">
        <f t="shared" si="23"/>
        <v>215</v>
      </c>
      <c r="B215" s="378" t="s">
        <v>408</v>
      </c>
      <c r="C215" s="378" t="s">
        <v>409</v>
      </c>
      <c r="D215" s="379" t="s">
        <v>89</v>
      </c>
      <c r="E215" s="423" t="s">
        <v>446</v>
      </c>
      <c r="F215" s="433" t="s">
        <v>417</v>
      </c>
      <c r="G215" s="433" t="s">
        <v>145</v>
      </c>
      <c r="H215" s="433" t="s">
        <v>375</v>
      </c>
      <c r="I215" s="385">
        <v>22.5</v>
      </c>
      <c r="J215" s="380">
        <f t="shared" si="18"/>
        <v>40</v>
      </c>
      <c r="K215" s="324">
        <v>40</v>
      </c>
      <c r="L215" s="324"/>
      <c r="M215" s="325" t="e">
        <f t="shared" si="19"/>
        <v>#DIV/0!</v>
      </c>
      <c r="N215" s="325">
        <f t="shared" si="20"/>
        <v>0</v>
      </c>
      <c r="O215" s="381" t="e">
        <f>IF(K215="nio",0,IF(K215&gt;0,VLOOKUP(G215,'3-Productie normen'!A:K,VLOOKUP(K215,'3-Productie normen'!$B$34:$C$39,2,FALSE),FALSE)))/VLOOKUP(B215,'2-Kosten per locatie'!$A$14:$C$27,3,FALSE)</f>
        <v>#DIV/0!</v>
      </c>
      <c r="P215" s="381">
        <f t="shared" si="21"/>
        <v>0</v>
      </c>
      <c r="Q215" s="382" t="str">
        <f>VLOOKUP(G215,'3-Productie normen'!$A$10:$M$27,13,FALSE)</f>
        <v>B</v>
      </c>
      <c r="R215" s="382"/>
      <c r="T215" s="43">
        <f t="shared" si="22"/>
        <v>900</v>
      </c>
    </row>
    <row r="216" spans="1:20" ht="14.1" customHeight="1">
      <c r="A216" s="53">
        <f t="shared" si="23"/>
        <v>216</v>
      </c>
      <c r="B216" s="378" t="s">
        <v>408</v>
      </c>
      <c r="C216" s="378" t="s">
        <v>409</v>
      </c>
      <c r="D216" s="379" t="s">
        <v>89</v>
      </c>
      <c r="E216" s="423" t="s">
        <v>447</v>
      </c>
      <c r="F216" s="433" t="s">
        <v>417</v>
      </c>
      <c r="G216" s="433" t="s">
        <v>145</v>
      </c>
      <c r="H216" s="433" t="s">
        <v>385</v>
      </c>
      <c r="I216" s="385">
        <v>7.8</v>
      </c>
      <c r="J216" s="380">
        <f t="shared" si="18"/>
        <v>40</v>
      </c>
      <c r="K216" s="324">
        <v>40</v>
      </c>
      <c r="L216" s="324"/>
      <c r="M216" s="325" t="e">
        <f t="shared" si="19"/>
        <v>#DIV/0!</v>
      </c>
      <c r="N216" s="325">
        <f t="shared" si="20"/>
        <v>0</v>
      </c>
      <c r="O216" s="381" t="e">
        <f>IF(K216="nio",0,IF(K216&gt;0,VLOOKUP(G216,'3-Productie normen'!A:K,VLOOKUP(K216,'3-Productie normen'!$B$34:$C$39,2,FALSE),FALSE)))/VLOOKUP(B216,'2-Kosten per locatie'!$A$14:$C$27,3,FALSE)</f>
        <v>#DIV/0!</v>
      </c>
      <c r="P216" s="381">
        <f t="shared" si="21"/>
        <v>0</v>
      </c>
      <c r="Q216" s="382" t="str">
        <f>VLOOKUP(G216,'3-Productie normen'!$A$10:$M$27,13,FALSE)</f>
        <v>B</v>
      </c>
      <c r="R216" s="382"/>
      <c r="T216" s="43">
        <f t="shared" si="22"/>
        <v>312</v>
      </c>
    </row>
    <row r="217" spans="1:20" ht="14.1" customHeight="1">
      <c r="A217" s="53">
        <f t="shared" si="23"/>
        <v>217</v>
      </c>
      <c r="B217" s="378" t="s">
        <v>408</v>
      </c>
      <c r="C217" s="378" t="s">
        <v>409</v>
      </c>
      <c r="D217" s="379" t="s">
        <v>89</v>
      </c>
      <c r="E217" s="423" t="s">
        <v>448</v>
      </c>
      <c r="F217" s="433" t="s">
        <v>417</v>
      </c>
      <c r="G217" s="433" t="s">
        <v>145</v>
      </c>
      <c r="H217" s="433" t="s">
        <v>385</v>
      </c>
      <c r="I217" s="385">
        <v>7.8</v>
      </c>
      <c r="J217" s="380">
        <f t="shared" si="18"/>
        <v>40</v>
      </c>
      <c r="K217" s="324">
        <v>40</v>
      </c>
      <c r="L217" s="324"/>
      <c r="M217" s="325" t="e">
        <f t="shared" si="19"/>
        <v>#DIV/0!</v>
      </c>
      <c r="N217" s="325">
        <f t="shared" si="20"/>
        <v>0</v>
      </c>
      <c r="O217" s="381" t="e">
        <f>IF(K217="nio",0,IF(K217&gt;0,VLOOKUP(G217,'3-Productie normen'!A:K,VLOOKUP(K217,'3-Productie normen'!$B$34:$C$39,2,FALSE),FALSE)))/VLOOKUP(B217,'2-Kosten per locatie'!$A$14:$C$27,3,FALSE)</f>
        <v>#DIV/0!</v>
      </c>
      <c r="P217" s="381">
        <f t="shared" si="21"/>
        <v>0</v>
      </c>
      <c r="Q217" s="382" t="str">
        <f>VLOOKUP(G217,'3-Productie normen'!$A$10:$M$27,13,FALSE)</f>
        <v>B</v>
      </c>
      <c r="R217" s="382"/>
      <c r="T217" s="43">
        <f t="shared" si="22"/>
        <v>312</v>
      </c>
    </row>
    <row r="218" spans="1:20" ht="14.1" customHeight="1">
      <c r="A218" s="53">
        <f t="shared" si="23"/>
        <v>218</v>
      </c>
      <c r="B218" s="378" t="s">
        <v>408</v>
      </c>
      <c r="C218" s="378" t="s">
        <v>409</v>
      </c>
      <c r="D218" s="379" t="s">
        <v>89</v>
      </c>
      <c r="E218" s="423" t="s">
        <v>449</v>
      </c>
      <c r="F218" s="433" t="s">
        <v>197</v>
      </c>
      <c r="G218" s="432" t="s">
        <v>423</v>
      </c>
      <c r="H218" s="433" t="s">
        <v>375</v>
      </c>
      <c r="I218" s="385">
        <v>16.899999999999999</v>
      </c>
      <c r="J218" s="380">
        <f t="shared" si="18"/>
        <v>200</v>
      </c>
      <c r="K218" s="324">
        <v>200</v>
      </c>
      <c r="L218" s="324"/>
      <c r="M218" s="325" t="e">
        <f t="shared" si="19"/>
        <v>#DIV/0!</v>
      </c>
      <c r="N218" s="325">
        <f t="shared" si="20"/>
        <v>0</v>
      </c>
      <c r="O218" s="381" t="e">
        <f>IF(K218="nio",0,IF(K218&gt;0,VLOOKUP(G218,'3-Productie normen'!A:K,VLOOKUP(K218,'3-Productie normen'!$B$34:$C$39,2,FALSE),FALSE)))/VLOOKUP(B218,'2-Kosten per locatie'!$A$14:$C$27,3,FALSE)</f>
        <v>#DIV/0!</v>
      </c>
      <c r="P218" s="381">
        <f t="shared" si="21"/>
        <v>0</v>
      </c>
      <c r="Q218" s="382" t="str">
        <f>VLOOKUP(G218,'3-Productie normen'!$A$10:$M$27,13,FALSE)</f>
        <v>V</v>
      </c>
      <c r="R218" s="382"/>
      <c r="T218" s="43">
        <f t="shared" si="22"/>
        <v>3379.9999999999995</v>
      </c>
    </row>
    <row r="219" spans="1:20" ht="14.1" customHeight="1">
      <c r="A219" s="53">
        <f t="shared" si="23"/>
        <v>219</v>
      </c>
      <c r="B219" s="378" t="s">
        <v>408</v>
      </c>
      <c r="C219" s="378" t="s">
        <v>409</v>
      </c>
      <c r="D219" s="379" t="s">
        <v>89</v>
      </c>
      <c r="E219" s="423" t="s">
        <v>450</v>
      </c>
      <c r="F219" s="433" t="s">
        <v>90</v>
      </c>
      <c r="G219" s="432" t="s">
        <v>90</v>
      </c>
      <c r="H219" s="433" t="s">
        <v>375</v>
      </c>
      <c r="I219" s="385">
        <v>5.6</v>
      </c>
      <c r="J219" s="380">
        <f t="shared" si="18"/>
        <v>200</v>
      </c>
      <c r="K219" s="324">
        <v>200</v>
      </c>
      <c r="L219" s="324"/>
      <c r="M219" s="325" t="e">
        <f t="shared" si="19"/>
        <v>#DIV/0!</v>
      </c>
      <c r="N219" s="325">
        <f t="shared" si="20"/>
        <v>0</v>
      </c>
      <c r="O219" s="381" t="e">
        <f>IF(K219="nio",0,IF(K219&gt;0,VLOOKUP(G219,'3-Productie normen'!A:K,VLOOKUP(K219,'3-Productie normen'!$B$34:$C$39,2,FALSE),FALSE)))/VLOOKUP(B219,'2-Kosten per locatie'!$A$14:$C$27,3,FALSE)</f>
        <v>#DIV/0!</v>
      </c>
      <c r="P219" s="381">
        <f t="shared" si="21"/>
        <v>0</v>
      </c>
      <c r="Q219" s="382" t="str">
        <f>VLOOKUP(G219,'3-Productie normen'!$A$10:$M$27,13,FALSE)</f>
        <v>V</v>
      </c>
      <c r="R219" s="382"/>
      <c r="T219" s="43">
        <f t="shared" si="22"/>
        <v>1120</v>
      </c>
    </row>
    <row r="220" spans="1:20" ht="14.1" customHeight="1">
      <c r="A220" s="53">
        <f t="shared" si="23"/>
        <v>220</v>
      </c>
      <c r="B220" s="378" t="s">
        <v>408</v>
      </c>
      <c r="C220" s="378" t="s">
        <v>409</v>
      </c>
      <c r="D220" s="379" t="s">
        <v>89</v>
      </c>
      <c r="E220" s="423" t="s">
        <v>451</v>
      </c>
      <c r="F220" s="433" t="s">
        <v>452</v>
      </c>
      <c r="G220" s="433" t="s">
        <v>1046</v>
      </c>
      <c r="H220" s="433" t="s">
        <v>375</v>
      </c>
      <c r="I220" s="385">
        <v>49.7</v>
      </c>
      <c r="J220" s="380">
        <f t="shared" si="18"/>
        <v>80</v>
      </c>
      <c r="K220" s="324">
        <v>80</v>
      </c>
      <c r="L220" s="324"/>
      <c r="M220" s="325" t="e">
        <f t="shared" si="19"/>
        <v>#DIV/0!</v>
      </c>
      <c r="N220" s="325">
        <f t="shared" si="20"/>
        <v>0</v>
      </c>
      <c r="O220" s="381" t="e">
        <f>IF(K220="nio",0,IF(K220&gt;0,VLOOKUP(G220,'3-Productie normen'!A:K,VLOOKUP(K220,'3-Productie normen'!$B$34:$C$39,2,FALSE),FALSE)))/VLOOKUP(B220,'2-Kosten per locatie'!$A$14:$C$27,3,FALSE)</f>
        <v>#DIV/0!</v>
      </c>
      <c r="P220" s="381">
        <f t="shared" si="21"/>
        <v>0</v>
      </c>
      <c r="Q220" s="382" t="str">
        <f>VLOOKUP(G220,'3-Productie normen'!$A$10:$M$27,13,FALSE)</f>
        <v>L</v>
      </c>
      <c r="R220" s="382"/>
      <c r="T220" s="43">
        <f t="shared" si="22"/>
        <v>3976</v>
      </c>
    </row>
    <row r="221" spans="1:20" ht="14.1" customHeight="1">
      <c r="A221" s="53">
        <f t="shared" si="23"/>
        <v>221</v>
      </c>
      <c r="B221" s="378" t="s">
        <v>408</v>
      </c>
      <c r="C221" s="378" t="s">
        <v>409</v>
      </c>
      <c r="D221" s="379" t="s">
        <v>89</v>
      </c>
      <c r="E221" s="423" t="s">
        <v>227</v>
      </c>
      <c r="F221" s="433" t="s">
        <v>453</v>
      </c>
      <c r="G221" s="433" t="s">
        <v>146</v>
      </c>
      <c r="H221" s="433" t="s">
        <v>385</v>
      </c>
      <c r="I221" s="385">
        <v>76.650000000000006</v>
      </c>
      <c r="J221" s="380">
        <f t="shared" si="18"/>
        <v>200</v>
      </c>
      <c r="K221" s="324">
        <v>200</v>
      </c>
      <c r="L221" s="324"/>
      <c r="M221" s="325" t="e">
        <f t="shared" si="19"/>
        <v>#DIV/0!</v>
      </c>
      <c r="N221" s="325">
        <f t="shared" si="20"/>
        <v>0</v>
      </c>
      <c r="O221" s="381" t="e">
        <f>IF(K221="nio",0,IF(K221&gt;0,VLOOKUP(G221,'3-Productie normen'!A:K,VLOOKUP(K221,'3-Productie normen'!$B$34:$C$39,2,FALSE),FALSE)))/VLOOKUP(B221,'2-Kosten per locatie'!$A$14:$C$27,3,FALSE)</f>
        <v>#DIV/0!</v>
      </c>
      <c r="P221" s="381">
        <f t="shared" si="21"/>
        <v>0</v>
      </c>
      <c r="Q221" s="382" t="str">
        <f>VLOOKUP(G221,'3-Productie normen'!$A$10:$M$27,13,FALSE)</f>
        <v>B</v>
      </c>
      <c r="R221" s="382"/>
      <c r="T221" s="43">
        <f t="shared" si="22"/>
        <v>15330.000000000002</v>
      </c>
    </row>
    <row r="222" spans="1:20" ht="14.1" customHeight="1">
      <c r="A222" s="53">
        <f t="shared" si="23"/>
        <v>222</v>
      </c>
      <c r="B222" s="378" t="s">
        <v>408</v>
      </c>
      <c r="C222" s="378" t="s">
        <v>409</v>
      </c>
      <c r="D222" s="379" t="s">
        <v>89</v>
      </c>
      <c r="E222" s="423" t="s">
        <v>454</v>
      </c>
      <c r="F222" s="433" t="s">
        <v>642</v>
      </c>
      <c r="G222" s="433" t="s">
        <v>1045</v>
      </c>
      <c r="H222" s="433" t="s">
        <v>482</v>
      </c>
      <c r="I222" s="385">
        <v>12.2</v>
      </c>
      <c r="J222" s="380">
        <f t="shared" si="18"/>
        <v>200</v>
      </c>
      <c r="K222" s="324">
        <v>200</v>
      </c>
      <c r="L222" s="324"/>
      <c r="M222" s="325" t="e">
        <f t="shared" si="19"/>
        <v>#DIV/0!</v>
      </c>
      <c r="N222" s="325">
        <f t="shared" si="20"/>
        <v>0</v>
      </c>
      <c r="O222" s="381" t="e">
        <f>IF(K222="nio",0,IF(K222&gt;0,VLOOKUP(G222,'3-Productie normen'!A:K,VLOOKUP(K222,'3-Productie normen'!$B$34:$C$39,2,FALSE),FALSE)))/VLOOKUP(B222,'2-Kosten per locatie'!$A$14:$C$27,3,FALSE)</f>
        <v>#DIV/0!</v>
      </c>
      <c r="P222" s="381">
        <f t="shared" si="21"/>
        <v>0</v>
      </c>
      <c r="Q222" s="382" t="str">
        <f>VLOOKUP(G222,'3-Productie normen'!$A$10:$M$27,13,FALSE)</f>
        <v>V</v>
      </c>
      <c r="R222" s="382"/>
      <c r="T222" s="43">
        <f t="shared" si="22"/>
        <v>2440</v>
      </c>
    </row>
    <row r="223" spans="1:20" ht="14.1" customHeight="1">
      <c r="A223" s="53">
        <f t="shared" si="23"/>
        <v>223</v>
      </c>
      <c r="B223" s="378" t="s">
        <v>408</v>
      </c>
      <c r="C223" s="378" t="s">
        <v>409</v>
      </c>
      <c r="D223" s="379" t="s">
        <v>89</v>
      </c>
      <c r="E223" s="423" t="s">
        <v>456</v>
      </c>
      <c r="F223" s="433" t="s">
        <v>417</v>
      </c>
      <c r="G223" s="433" t="s">
        <v>145</v>
      </c>
      <c r="H223" s="433" t="s">
        <v>385</v>
      </c>
      <c r="I223" s="385">
        <v>22.45</v>
      </c>
      <c r="J223" s="380">
        <f t="shared" si="18"/>
        <v>40</v>
      </c>
      <c r="K223" s="324">
        <v>40</v>
      </c>
      <c r="L223" s="324"/>
      <c r="M223" s="325" t="e">
        <f t="shared" si="19"/>
        <v>#DIV/0!</v>
      </c>
      <c r="N223" s="325">
        <f t="shared" si="20"/>
        <v>0</v>
      </c>
      <c r="O223" s="381" t="e">
        <f>IF(K223="nio",0,IF(K223&gt;0,VLOOKUP(G223,'3-Productie normen'!A:K,VLOOKUP(K223,'3-Productie normen'!$B$34:$C$39,2,FALSE),FALSE)))/VLOOKUP(B223,'2-Kosten per locatie'!$A$14:$C$27,3,FALSE)</f>
        <v>#DIV/0!</v>
      </c>
      <c r="P223" s="381">
        <f t="shared" si="21"/>
        <v>0</v>
      </c>
      <c r="Q223" s="382" t="str">
        <f>VLOOKUP(G223,'3-Productie normen'!$A$10:$M$27,13,FALSE)</f>
        <v>B</v>
      </c>
      <c r="R223" s="382"/>
      <c r="T223" s="43">
        <f t="shared" si="22"/>
        <v>898</v>
      </c>
    </row>
    <row r="224" spans="1:20" ht="14.1" customHeight="1">
      <c r="A224" s="53">
        <f t="shared" si="23"/>
        <v>224</v>
      </c>
      <c r="B224" s="378" t="s">
        <v>408</v>
      </c>
      <c r="C224" s="378" t="s">
        <v>409</v>
      </c>
      <c r="D224" s="379" t="s">
        <v>89</v>
      </c>
      <c r="E224" s="423" t="s">
        <v>457</v>
      </c>
      <c r="F224" s="433" t="s">
        <v>417</v>
      </c>
      <c r="G224" s="433" t="s">
        <v>145</v>
      </c>
      <c r="H224" s="433" t="s">
        <v>385</v>
      </c>
      <c r="I224" s="385">
        <v>34.75</v>
      </c>
      <c r="J224" s="380">
        <f t="shared" si="18"/>
        <v>40</v>
      </c>
      <c r="K224" s="324">
        <v>40</v>
      </c>
      <c r="L224" s="324"/>
      <c r="M224" s="325" t="e">
        <f t="shared" si="19"/>
        <v>#DIV/0!</v>
      </c>
      <c r="N224" s="325">
        <f t="shared" si="20"/>
        <v>0</v>
      </c>
      <c r="O224" s="381" t="e">
        <f>IF(K224="nio",0,IF(K224&gt;0,VLOOKUP(G224,'3-Productie normen'!A:K,VLOOKUP(K224,'3-Productie normen'!$B$34:$C$39,2,FALSE),FALSE)))/VLOOKUP(B224,'2-Kosten per locatie'!$A$14:$C$27,3,FALSE)</f>
        <v>#DIV/0!</v>
      </c>
      <c r="P224" s="381">
        <f t="shared" si="21"/>
        <v>0</v>
      </c>
      <c r="Q224" s="382" t="str">
        <f>VLOOKUP(G224,'3-Productie normen'!$A$10:$M$27,13,FALSE)</f>
        <v>B</v>
      </c>
      <c r="R224" s="382"/>
      <c r="T224" s="43">
        <f t="shared" si="22"/>
        <v>1390</v>
      </c>
    </row>
    <row r="225" spans="1:20" ht="14.1" customHeight="1">
      <c r="A225" s="53">
        <f t="shared" si="23"/>
        <v>225</v>
      </c>
      <c r="B225" s="378" t="s">
        <v>408</v>
      </c>
      <c r="C225" s="378" t="s">
        <v>409</v>
      </c>
      <c r="D225" s="379" t="s">
        <v>89</v>
      </c>
      <c r="E225" s="423" t="s">
        <v>458</v>
      </c>
      <c r="F225" s="433" t="s">
        <v>459</v>
      </c>
      <c r="G225" s="433" t="s">
        <v>146</v>
      </c>
      <c r="H225" s="433" t="s">
        <v>375</v>
      </c>
      <c r="I225" s="385">
        <v>5.25</v>
      </c>
      <c r="J225" s="380">
        <f t="shared" si="18"/>
        <v>40</v>
      </c>
      <c r="K225" s="324">
        <v>40</v>
      </c>
      <c r="L225" s="324"/>
      <c r="M225" s="325" t="e">
        <f t="shared" si="19"/>
        <v>#DIV/0!</v>
      </c>
      <c r="N225" s="325">
        <f t="shared" si="20"/>
        <v>0</v>
      </c>
      <c r="O225" s="381" t="e">
        <f>IF(K225="nio",0,IF(K225&gt;0,VLOOKUP(G225,'3-Productie normen'!A:K,VLOOKUP(K225,'3-Productie normen'!$B$34:$C$39,2,FALSE),FALSE)))/VLOOKUP(B225,'2-Kosten per locatie'!$A$14:$C$27,3,FALSE)</f>
        <v>#DIV/0!</v>
      </c>
      <c r="P225" s="381">
        <f t="shared" si="21"/>
        <v>0</v>
      </c>
      <c r="Q225" s="382" t="str">
        <f>VLOOKUP(G225,'3-Productie normen'!$A$10:$M$27,13,FALSE)</f>
        <v>B</v>
      </c>
      <c r="R225" s="382"/>
      <c r="T225" s="43">
        <f t="shared" si="22"/>
        <v>210</v>
      </c>
    </row>
    <row r="226" spans="1:20" ht="14.1" customHeight="1">
      <c r="A226" s="53">
        <f t="shared" si="23"/>
        <v>226</v>
      </c>
      <c r="B226" s="378" t="s">
        <v>408</v>
      </c>
      <c r="C226" s="378" t="s">
        <v>409</v>
      </c>
      <c r="D226" s="379">
        <v>1</v>
      </c>
      <c r="E226" s="423" t="s">
        <v>460</v>
      </c>
      <c r="F226" s="433" t="s">
        <v>377</v>
      </c>
      <c r="G226" s="432" t="s">
        <v>199</v>
      </c>
      <c r="H226" s="433" t="s">
        <v>375</v>
      </c>
      <c r="I226" s="385">
        <v>68.650000000000006</v>
      </c>
      <c r="J226" s="380">
        <f t="shared" si="18"/>
        <v>200</v>
      </c>
      <c r="K226" s="324">
        <v>200</v>
      </c>
      <c r="L226" s="324"/>
      <c r="M226" s="325" t="e">
        <f t="shared" si="19"/>
        <v>#DIV/0!</v>
      </c>
      <c r="N226" s="325">
        <f t="shared" si="20"/>
        <v>0</v>
      </c>
      <c r="O226" s="381" t="e">
        <f>IF(K226="nio",0,IF(K226&gt;0,VLOOKUP(G226,'3-Productie normen'!A:K,VLOOKUP(K226,'3-Productie normen'!$B$34:$C$39,2,FALSE),FALSE)))/VLOOKUP(B226,'2-Kosten per locatie'!$A$14:$C$27,3,FALSE)</f>
        <v>#DIV/0!</v>
      </c>
      <c r="P226" s="381">
        <f t="shared" si="21"/>
        <v>0</v>
      </c>
      <c r="Q226" s="382" t="str">
        <f>VLOOKUP(G226,'3-Productie normen'!$A$10:$M$27,13,FALSE)</f>
        <v>V</v>
      </c>
      <c r="R226" s="382"/>
      <c r="T226" s="43">
        <f t="shared" si="22"/>
        <v>13730.000000000002</v>
      </c>
    </row>
    <row r="227" spans="1:20" ht="14.1" customHeight="1">
      <c r="A227" s="53">
        <f t="shared" si="23"/>
        <v>227</v>
      </c>
      <c r="B227" s="378" t="s">
        <v>408</v>
      </c>
      <c r="C227" s="378" t="s">
        <v>409</v>
      </c>
      <c r="D227" s="379">
        <v>1</v>
      </c>
      <c r="E227" s="423" t="s">
        <v>460</v>
      </c>
      <c r="F227" s="433" t="s">
        <v>377</v>
      </c>
      <c r="G227" s="432" t="s">
        <v>199</v>
      </c>
      <c r="H227" s="433" t="s">
        <v>385</v>
      </c>
      <c r="I227" s="385">
        <v>14.5</v>
      </c>
      <c r="J227" s="380">
        <f t="shared" si="18"/>
        <v>200</v>
      </c>
      <c r="K227" s="324">
        <v>200</v>
      </c>
      <c r="L227" s="324"/>
      <c r="M227" s="325" t="e">
        <f t="shared" si="19"/>
        <v>#DIV/0!</v>
      </c>
      <c r="N227" s="325">
        <f t="shared" si="20"/>
        <v>0</v>
      </c>
      <c r="O227" s="381" t="e">
        <f>IF(K227="nio",0,IF(K227&gt;0,VLOOKUP(G227,'3-Productie normen'!A:K,VLOOKUP(K227,'3-Productie normen'!$B$34:$C$39,2,FALSE),FALSE)))/VLOOKUP(B227,'2-Kosten per locatie'!$A$14:$C$27,3,FALSE)</f>
        <v>#DIV/0!</v>
      </c>
      <c r="P227" s="381">
        <f t="shared" si="21"/>
        <v>0</v>
      </c>
      <c r="Q227" s="382" t="str">
        <f>VLOOKUP(G227,'3-Productie normen'!$A$10:$M$27,13,FALSE)</f>
        <v>V</v>
      </c>
      <c r="R227" s="382"/>
      <c r="T227" s="43">
        <f t="shared" si="22"/>
        <v>2900</v>
      </c>
    </row>
    <row r="228" spans="1:20" ht="14.1" customHeight="1">
      <c r="A228" s="53">
        <f t="shared" si="23"/>
        <v>228</v>
      </c>
      <c r="B228" s="378" t="s">
        <v>408</v>
      </c>
      <c r="C228" s="378" t="s">
        <v>409</v>
      </c>
      <c r="D228" s="379">
        <v>1</v>
      </c>
      <c r="E228" s="423" t="s">
        <v>461</v>
      </c>
      <c r="F228" s="433" t="s">
        <v>396</v>
      </c>
      <c r="G228" s="433" t="s">
        <v>396</v>
      </c>
      <c r="H228" s="433" t="s">
        <v>385</v>
      </c>
      <c r="I228" s="385">
        <v>117.3</v>
      </c>
      <c r="J228" s="380">
        <f t="shared" si="18"/>
        <v>80</v>
      </c>
      <c r="K228" s="324">
        <v>80</v>
      </c>
      <c r="L228" s="324"/>
      <c r="M228" s="325" t="e">
        <f t="shared" si="19"/>
        <v>#DIV/0!</v>
      </c>
      <c r="N228" s="325">
        <f t="shared" si="20"/>
        <v>0</v>
      </c>
      <c r="O228" s="381" t="e">
        <f>IF(K228="nio",0,IF(K228&gt;0,VLOOKUP(G228,'3-Productie normen'!A:K,VLOOKUP(K228,'3-Productie normen'!$B$34:$C$39,2,FALSE),FALSE)))/VLOOKUP(B228,'2-Kosten per locatie'!$A$14:$C$27,3,FALSE)</f>
        <v>#DIV/0!</v>
      </c>
      <c r="P228" s="381">
        <f t="shared" si="21"/>
        <v>0</v>
      </c>
      <c r="Q228" s="382" t="str">
        <f>VLOOKUP(G228,'3-Productie normen'!$A$10:$M$27,13,FALSE)</f>
        <v>V</v>
      </c>
      <c r="R228" s="382"/>
      <c r="T228" s="43">
        <f t="shared" si="22"/>
        <v>9384</v>
      </c>
    </row>
    <row r="229" spans="1:20" ht="14.1" customHeight="1">
      <c r="A229" s="53">
        <f t="shared" si="23"/>
        <v>229</v>
      </c>
      <c r="B229" s="378" t="s">
        <v>408</v>
      </c>
      <c r="C229" s="378" t="s">
        <v>409</v>
      </c>
      <c r="D229" s="379">
        <v>1</v>
      </c>
      <c r="E229" s="423" t="s">
        <v>303</v>
      </c>
      <c r="F229" s="433" t="s">
        <v>417</v>
      </c>
      <c r="G229" s="433" t="s">
        <v>145</v>
      </c>
      <c r="H229" s="433" t="s">
        <v>385</v>
      </c>
      <c r="I229" s="385">
        <v>4.9000000000000004</v>
      </c>
      <c r="J229" s="380">
        <f t="shared" si="18"/>
        <v>40</v>
      </c>
      <c r="K229" s="324">
        <v>40</v>
      </c>
      <c r="L229" s="324"/>
      <c r="M229" s="325" t="e">
        <f t="shared" si="19"/>
        <v>#DIV/0!</v>
      </c>
      <c r="N229" s="325">
        <f t="shared" si="20"/>
        <v>0</v>
      </c>
      <c r="O229" s="381" t="e">
        <f>IF(K229="nio",0,IF(K229&gt;0,VLOOKUP(G229,'3-Productie normen'!A:K,VLOOKUP(K229,'3-Productie normen'!$B$34:$C$39,2,FALSE),FALSE)))/VLOOKUP(B229,'2-Kosten per locatie'!$A$14:$C$27,3,FALSE)</f>
        <v>#DIV/0!</v>
      </c>
      <c r="P229" s="381">
        <f t="shared" si="21"/>
        <v>0</v>
      </c>
      <c r="Q229" s="382" t="str">
        <f>VLOOKUP(G229,'3-Productie normen'!$A$10:$M$27,13,FALSE)</f>
        <v>B</v>
      </c>
      <c r="R229" s="382"/>
      <c r="T229" s="43">
        <f t="shared" si="22"/>
        <v>196</v>
      </c>
    </row>
    <row r="230" spans="1:20" ht="14.1" customHeight="1">
      <c r="A230" s="53">
        <f t="shared" si="23"/>
        <v>230</v>
      </c>
      <c r="B230" s="378" t="s">
        <v>408</v>
      </c>
      <c r="C230" s="378" t="s">
        <v>409</v>
      </c>
      <c r="D230" s="379">
        <v>1</v>
      </c>
      <c r="E230" s="423" t="s">
        <v>462</v>
      </c>
      <c r="F230" s="433" t="s">
        <v>400</v>
      </c>
      <c r="G230" s="433" t="s">
        <v>199</v>
      </c>
      <c r="H230" s="433" t="s">
        <v>375</v>
      </c>
      <c r="I230" s="385">
        <v>20.5</v>
      </c>
      <c r="J230" s="380">
        <f t="shared" si="18"/>
        <v>200</v>
      </c>
      <c r="K230" s="324">
        <v>200</v>
      </c>
      <c r="L230" s="324"/>
      <c r="M230" s="325" t="e">
        <f t="shared" si="19"/>
        <v>#DIV/0!</v>
      </c>
      <c r="N230" s="325">
        <f t="shared" si="20"/>
        <v>0</v>
      </c>
      <c r="O230" s="381" t="e">
        <f>IF(K230="nio",0,IF(K230&gt;0,VLOOKUP(G230,'3-Productie normen'!A:K,VLOOKUP(K230,'3-Productie normen'!$B$34:$C$39,2,FALSE),FALSE)))/VLOOKUP(B230,'2-Kosten per locatie'!$A$14:$C$27,3,FALSE)</f>
        <v>#DIV/0!</v>
      </c>
      <c r="P230" s="381">
        <f t="shared" si="21"/>
        <v>0</v>
      </c>
      <c r="Q230" s="382" t="str">
        <f>VLOOKUP(G230,'3-Productie normen'!$A$10:$M$27,13,FALSE)</f>
        <v>V</v>
      </c>
      <c r="R230" s="382"/>
      <c r="T230" s="43">
        <f t="shared" si="22"/>
        <v>4100</v>
      </c>
    </row>
    <row r="231" spans="1:20" ht="14.1" customHeight="1">
      <c r="A231" s="53">
        <f t="shared" si="23"/>
        <v>231</v>
      </c>
      <c r="B231" s="378" t="s">
        <v>408</v>
      </c>
      <c r="C231" s="378" t="s">
        <v>409</v>
      </c>
      <c r="D231" s="379">
        <v>1</v>
      </c>
      <c r="E231" s="423" t="s">
        <v>463</v>
      </c>
      <c r="F231" s="433" t="s">
        <v>376</v>
      </c>
      <c r="G231" s="434" t="s">
        <v>1047</v>
      </c>
      <c r="H231" s="433" t="s">
        <v>375</v>
      </c>
      <c r="I231" s="385">
        <v>57.4</v>
      </c>
      <c r="J231" s="380">
        <f t="shared" si="18"/>
        <v>80</v>
      </c>
      <c r="K231" s="324">
        <v>80</v>
      </c>
      <c r="L231" s="324"/>
      <c r="M231" s="325" t="e">
        <f t="shared" si="19"/>
        <v>#DIV/0!</v>
      </c>
      <c r="N231" s="325">
        <f t="shared" si="20"/>
        <v>0</v>
      </c>
      <c r="O231" s="381" t="e">
        <f>IF(K231="nio",0,IF(K231&gt;0,VLOOKUP(G231,'3-Productie normen'!A:K,VLOOKUP(K231,'3-Productie normen'!$B$34:$C$39,2,FALSE),FALSE)))/VLOOKUP(B231,'2-Kosten per locatie'!$A$14:$C$27,3,FALSE)</f>
        <v>#DIV/0!</v>
      </c>
      <c r="P231" s="381">
        <f t="shared" si="21"/>
        <v>0</v>
      </c>
      <c r="Q231" s="382" t="str">
        <f>VLOOKUP(G231,'3-Productie normen'!$A$10:$M$27,13,FALSE)</f>
        <v>L</v>
      </c>
      <c r="R231" s="382"/>
      <c r="T231" s="43">
        <f t="shared" si="22"/>
        <v>4592</v>
      </c>
    </row>
    <row r="232" spans="1:20" ht="14.1" customHeight="1">
      <c r="A232" s="53">
        <f t="shared" si="23"/>
        <v>232</v>
      </c>
      <c r="B232" s="378" t="s">
        <v>408</v>
      </c>
      <c r="C232" s="378" t="s">
        <v>409</v>
      </c>
      <c r="D232" s="379">
        <v>1</v>
      </c>
      <c r="E232" s="423" t="s">
        <v>464</v>
      </c>
      <c r="F232" s="432" t="s">
        <v>376</v>
      </c>
      <c r="G232" s="434" t="s">
        <v>1047</v>
      </c>
      <c r="H232" s="433" t="s">
        <v>375</v>
      </c>
      <c r="I232" s="385">
        <v>58.1</v>
      </c>
      <c r="J232" s="380">
        <f t="shared" si="18"/>
        <v>80</v>
      </c>
      <c r="K232" s="324">
        <v>80</v>
      </c>
      <c r="L232" s="324"/>
      <c r="M232" s="325" t="e">
        <f t="shared" si="19"/>
        <v>#DIV/0!</v>
      </c>
      <c r="N232" s="325">
        <f t="shared" si="20"/>
        <v>0</v>
      </c>
      <c r="O232" s="381" t="e">
        <f>IF(K232="nio",0,IF(K232&gt;0,VLOOKUP(G232,'3-Productie normen'!A:K,VLOOKUP(K232,'3-Productie normen'!$B$34:$C$39,2,FALSE),FALSE)))/VLOOKUP(B232,'2-Kosten per locatie'!$A$14:$C$27,3,FALSE)</f>
        <v>#DIV/0!</v>
      </c>
      <c r="P232" s="381">
        <f t="shared" si="21"/>
        <v>0</v>
      </c>
      <c r="Q232" s="382" t="str">
        <f>VLOOKUP(G232,'3-Productie normen'!$A$10:$M$27,13,FALSE)</f>
        <v>L</v>
      </c>
      <c r="R232" s="382"/>
      <c r="T232" s="43">
        <f t="shared" si="22"/>
        <v>4648</v>
      </c>
    </row>
    <row r="233" spans="1:20" ht="14.1" customHeight="1">
      <c r="A233" s="53">
        <f t="shared" si="23"/>
        <v>233</v>
      </c>
      <c r="B233" s="378" t="s">
        <v>408</v>
      </c>
      <c r="C233" s="378" t="s">
        <v>409</v>
      </c>
      <c r="D233" s="379">
        <v>1</v>
      </c>
      <c r="E233" s="423" t="s">
        <v>465</v>
      </c>
      <c r="F233" s="432" t="s">
        <v>404</v>
      </c>
      <c r="G233" s="433" t="s">
        <v>1047</v>
      </c>
      <c r="H233" s="433" t="s">
        <v>385</v>
      </c>
      <c r="I233" s="385">
        <v>57.4</v>
      </c>
      <c r="J233" s="380">
        <f t="shared" si="18"/>
        <v>80</v>
      </c>
      <c r="K233" s="324">
        <v>80</v>
      </c>
      <c r="L233" s="324"/>
      <c r="M233" s="325" t="e">
        <f t="shared" si="19"/>
        <v>#DIV/0!</v>
      </c>
      <c r="N233" s="325">
        <f t="shared" si="20"/>
        <v>0</v>
      </c>
      <c r="O233" s="381" t="e">
        <f>IF(K233="nio",0,IF(K233&gt;0,VLOOKUP(G233,'3-Productie normen'!A:K,VLOOKUP(K233,'3-Productie normen'!$B$34:$C$39,2,FALSE),FALSE)))/VLOOKUP(B233,'2-Kosten per locatie'!$A$14:$C$27,3,FALSE)</f>
        <v>#DIV/0!</v>
      </c>
      <c r="P233" s="381">
        <f t="shared" si="21"/>
        <v>0</v>
      </c>
      <c r="Q233" s="382" t="str">
        <f>VLOOKUP(G233,'3-Productie normen'!$A$10:$M$27,13,FALSE)</f>
        <v>L</v>
      </c>
      <c r="R233" s="382"/>
      <c r="T233" s="43">
        <f t="shared" si="22"/>
        <v>4592</v>
      </c>
    </row>
    <row r="234" spans="1:20" ht="14.1" customHeight="1">
      <c r="A234" s="53">
        <f t="shared" si="23"/>
        <v>234</v>
      </c>
      <c r="B234" s="378" t="s">
        <v>408</v>
      </c>
      <c r="C234" s="378" t="s">
        <v>409</v>
      </c>
      <c r="D234" s="379">
        <v>1</v>
      </c>
      <c r="E234" s="423" t="s">
        <v>466</v>
      </c>
      <c r="F234" s="432" t="s">
        <v>91</v>
      </c>
      <c r="G234" s="433" t="s">
        <v>1</v>
      </c>
      <c r="H234" s="433" t="s">
        <v>483</v>
      </c>
      <c r="I234" s="385">
        <v>19</v>
      </c>
      <c r="J234" s="380">
        <f t="shared" si="18"/>
        <v>109</v>
      </c>
      <c r="K234" s="324">
        <v>109</v>
      </c>
      <c r="L234" s="324"/>
      <c r="M234" s="325" t="e">
        <f t="shared" si="19"/>
        <v>#DIV/0!</v>
      </c>
      <c r="N234" s="325">
        <f t="shared" si="20"/>
        <v>0</v>
      </c>
      <c r="O234" s="381" t="e">
        <f>IF(K234="nio",0,IF(K234&gt;0,VLOOKUP(G234,'3-Productie normen'!A:K,VLOOKUP(K234,'3-Productie normen'!$B$34:$C$39,2,FALSE),FALSE)))/VLOOKUP(B234,'2-Kosten per locatie'!$A$14:$C$27,3,FALSE)</f>
        <v>#DIV/0!</v>
      </c>
      <c r="P234" s="381">
        <f t="shared" si="21"/>
        <v>0</v>
      </c>
      <c r="Q234" s="382" t="str">
        <f>VLOOKUP(G234,'3-Productie normen'!$A$10:$M$27,13,FALSE)</f>
        <v>S</v>
      </c>
      <c r="R234" s="382"/>
      <c r="T234" s="43">
        <f t="shared" si="22"/>
        <v>2071</v>
      </c>
    </row>
    <row r="235" spans="1:20" ht="14.1" customHeight="1">
      <c r="A235" s="53">
        <f t="shared" si="23"/>
        <v>235</v>
      </c>
      <c r="B235" s="378" t="s">
        <v>408</v>
      </c>
      <c r="C235" s="378" t="s">
        <v>409</v>
      </c>
      <c r="D235" s="379">
        <v>1</v>
      </c>
      <c r="E235" s="423" t="s">
        <v>467</v>
      </c>
      <c r="F235" s="433" t="s">
        <v>468</v>
      </c>
      <c r="G235" s="433" t="s">
        <v>145</v>
      </c>
      <c r="H235" s="433" t="s">
        <v>483</v>
      </c>
      <c r="I235" s="385">
        <v>6</v>
      </c>
      <c r="J235" s="380">
        <f t="shared" si="18"/>
        <v>40</v>
      </c>
      <c r="K235" s="324">
        <v>40</v>
      </c>
      <c r="L235" s="324"/>
      <c r="M235" s="325" t="e">
        <f t="shared" si="19"/>
        <v>#DIV/0!</v>
      </c>
      <c r="N235" s="325">
        <f t="shared" si="20"/>
        <v>0</v>
      </c>
      <c r="O235" s="381" t="e">
        <f>IF(K235="nio",0,IF(K235&gt;0,VLOOKUP(G235,'3-Productie normen'!A:K,VLOOKUP(K235,'3-Productie normen'!$B$34:$C$39,2,FALSE),FALSE)))/VLOOKUP(B235,'2-Kosten per locatie'!$A$14:$C$27,3,FALSE)</f>
        <v>#DIV/0!</v>
      </c>
      <c r="P235" s="381">
        <f t="shared" si="21"/>
        <v>0</v>
      </c>
      <c r="Q235" s="382" t="str">
        <f>VLOOKUP(G235,'3-Productie normen'!$A$10:$M$27,13,FALSE)</f>
        <v>B</v>
      </c>
      <c r="R235" s="382"/>
      <c r="T235" s="43">
        <f t="shared" si="22"/>
        <v>240</v>
      </c>
    </row>
    <row r="236" spans="1:20" ht="14.1" customHeight="1">
      <c r="A236" s="53">
        <f t="shared" si="23"/>
        <v>236</v>
      </c>
      <c r="B236" s="378" t="s">
        <v>408</v>
      </c>
      <c r="C236" s="378" t="s">
        <v>409</v>
      </c>
      <c r="D236" s="379">
        <v>1</v>
      </c>
      <c r="E236" s="423" t="s">
        <v>469</v>
      </c>
      <c r="F236" s="433" t="s">
        <v>432</v>
      </c>
      <c r="G236" s="433" t="s">
        <v>17</v>
      </c>
      <c r="H236" s="433" t="s">
        <v>483</v>
      </c>
      <c r="I236" s="385">
        <v>16</v>
      </c>
      <c r="J236" s="380">
        <f t="shared" si="18"/>
        <v>400</v>
      </c>
      <c r="K236" s="324">
        <v>200</v>
      </c>
      <c r="L236" s="324">
        <v>200</v>
      </c>
      <c r="M236" s="325" t="e">
        <f t="shared" si="19"/>
        <v>#DIV/0!</v>
      </c>
      <c r="N236" s="325" t="e">
        <f t="shared" si="20"/>
        <v>#DIV/0!</v>
      </c>
      <c r="O236" s="381" t="e">
        <f>IF(K236="nio",0,IF(K236&gt;0,VLOOKUP(G236,'3-Productie normen'!A:K,VLOOKUP(K236,'3-Productie normen'!$B$34:$C$39,2,FALSE),FALSE)))/VLOOKUP(B236,'2-Kosten per locatie'!$A$14:$C$27,3,FALSE)</f>
        <v>#DIV/0!</v>
      </c>
      <c r="P236" s="381" t="e">
        <f t="shared" si="21"/>
        <v>#DIV/0!</v>
      </c>
      <c r="Q236" s="382" t="str">
        <f>VLOOKUP(G236,'3-Productie normen'!$A$10:$M$27,13,FALSE)</f>
        <v>S</v>
      </c>
      <c r="R236" s="382"/>
      <c r="T236" s="43">
        <f t="shared" si="22"/>
        <v>6400</v>
      </c>
    </row>
    <row r="237" spans="1:20" ht="14.1" customHeight="1">
      <c r="A237" s="53">
        <f t="shared" si="23"/>
        <v>237</v>
      </c>
      <c r="B237" s="378" t="s">
        <v>408</v>
      </c>
      <c r="C237" s="378" t="s">
        <v>409</v>
      </c>
      <c r="D237" s="379">
        <v>1</v>
      </c>
      <c r="E237" s="423" t="s">
        <v>470</v>
      </c>
      <c r="F237" s="433" t="s">
        <v>91</v>
      </c>
      <c r="G237" s="433" t="s">
        <v>1</v>
      </c>
      <c r="H237" s="433" t="s">
        <v>483</v>
      </c>
      <c r="I237" s="385">
        <v>25</v>
      </c>
      <c r="J237" s="380">
        <f t="shared" si="18"/>
        <v>109</v>
      </c>
      <c r="K237" s="324">
        <v>109</v>
      </c>
      <c r="L237" s="324"/>
      <c r="M237" s="325" t="e">
        <f t="shared" si="19"/>
        <v>#DIV/0!</v>
      </c>
      <c r="N237" s="325">
        <f t="shared" si="20"/>
        <v>0</v>
      </c>
      <c r="O237" s="381" t="e">
        <f>IF(K237="nio",0,IF(K237&gt;0,VLOOKUP(G237,'3-Productie normen'!A:K,VLOOKUP(K237,'3-Productie normen'!$B$34:$C$39,2,FALSE),FALSE)))/VLOOKUP(B237,'2-Kosten per locatie'!$A$14:$C$27,3,FALSE)</f>
        <v>#DIV/0!</v>
      </c>
      <c r="P237" s="381">
        <f t="shared" si="21"/>
        <v>0</v>
      </c>
      <c r="Q237" s="382" t="str">
        <f>VLOOKUP(G237,'3-Productie normen'!$A$10:$M$27,13,FALSE)</f>
        <v>S</v>
      </c>
      <c r="R237" s="382"/>
      <c r="T237" s="43">
        <f t="shared" si="22"/>
        <v>2725</v>
      </c>
    </row>
    <row r="238" spans="1:20" ht="14.1" customHeight="1">
      <c r="A238" s="53">
        <f t="shared" si="23"/>
        <v>238</v>
      </c>
      <c r="B238" s="378" t="s">
        <v>408</v>
      </c>
      <c r="C238" s="378" t="s">
        <v>409</v>
      </c>
      <c r="D238" s="379">
        <v>1</v>
      </c>
      <c r="E238" s="423" t="s">
        <v>471</v>
      </c>
      <c r="F238" s="433" t="s">
        <v>392</v>
      </c>
      <c r="G238" s="433" t="s">
        <v>1049</v>
      </c>
      <c r="H238" s="433" t="s">
        <v>375</v>
      </c>
      <c r="I238" s="385">
        <v>322.5</v>
      </c>
      <c r="J238" s="380">
        <f t="shared" si="18"/>
        <v>200</v>
      </c>
      <c r="K238" s="324">
        <v>200</v>
      </c>
      <c r="L238" s="324"/>
      <c r="M238" s="325" t="e">
        <f t="shared" si="19"/>
        <v>#DIV/0!</v>
      </c>
      <c r="N238" s="325">
        <f t="shared" si="20"/>
        <v>0</v>
      </c>
      <c r="O238" s="381" t="e">
        <f>IF(K238="nio",0,IF(K238&gt;0,VLOOKUP(G238,'3-Productie normen'!A:K,VLOOKUP(K238,'3-Productie normen'!$B$34:$C$39,2,FALSE),FALSE)))/VLOOKUP(B238,'2-Kosten per locatie'!$A$14:$C$27,3,FALSE)</f>
        <v>#DIV/0!</v>
      </c>
      <c r="P238" s="381">
        <f t="shared" si="21"/>
        <v>0</v>
      </c>
      <c r="Q238" s="382" t="str">
        <f>VLOOKUP(G238,'3-Productie normen'!$A$10:$M$27,13,FALSE)</f>
        <v>V</v>
      </c>
      <c r="R238" s="382"/>
      <c r="T238" s="43">
        <f t="shared" si="22"/>
        <v>64500</v>
      </c>
    </row>
    <row r="239" spans="1:20" ht="14.1" customHeight="1">
      <c r="A239" s="53">
        <f t="shared" si="23"/>
        <v>239</v>
      </c>
      <c r="B239" s="378" t="s">
        <v>408</v>
      </c>
      <c r="C239" s="378" t="s">
        <v>409</v>
      </c>
      <c r="D239" s="383">
        <v>1</v>
      </c>
      <c r="E239" s="424" t="s">
        <v>472</v>
      </c>
      <c r="F239" s="435" t="s">
        <v>473</v>
      </c>
      <c r="G239" s="433" t="s">
        <v>1046</v>
      </c>
      <c r="H239" s="433" t="s">
        <v>482</v>
      </c>
      <c r="I239" s="388">
        <v>12.6</v>
      </c>
      <c r="J239" s="380">
        <f t="shared" si="18"/>
        <v>80</v>
      </c>
      <c r="K239" s="324">
        <v>80</v>
      </c>
      <c r="L239" s="324"/>
      <c r="M239" s="325" t="e">
        <f t="shared" si="19"/>
        <v>#DIV/0!</v>
      </c>
      <c r="N239" s="325">
        <f t="shared" si="20"/>
        <v>0</v>
      </c>
      <c r="O239" s="381" t="e">
        <f>IF(K239="nio",0,IF(K239&gt;0,VLOOKUP(G239,'3-Productie normen'!A:K,VLOOKUP(K239,'3-Productie normen'!$B$34:$C$39,2,FALSE),FALSE)))/VLOOKUP(B239,'2-Kosten per locatie'!$A$14:$C$27,3,FALSE)</f>
        <v>#DIV/0!</v>
      </c>
      <c r="P239" s="381">
        <f t="shared" si="21"/>
        <v>0</v>
      </c>
      <c r="Q239" s="382" t="str">
        <f>VLOOKUP(G239,'3-Productie normen'!$A$10:$M$27,13,FALSE)</f>
        <v>L</v>
      </c>
      <c r="R239" s="382"/>
      <c r="T239" s="43">
        <f t="shared" si="22"/>
        <v>1008</v>
      </c>
    </row>
    <row r="240" spans="1:20" ht="14.1" customHeight="1">
      <c r="A240" s="53">
        <f t="shared" si="23"/>
        <v>240</v>
      </c>
      <c r="B240" s="378" t="s">
        <v>408</v>
      </c>
      <c r="C240" s="378" t="s">
        <v>409</v>
      </c>
      <c r="D240" s="383">
        <v>1</v>
      </c>
      <c r="E240" s="424" t="s">
        <v>474</v>
      </c>
      <c r="F240" s="435" t="s">
        <v>404</v>
      </c>
      <c r="G240" s="433" t="s">
        <v>1047</v>
      </c>
      <c r="H240" s="433" t="s">
        <v>375</v>
      </c>
      <c r="I240" s="388">
        <v>28.05</v>
      </c>
      <c r="J240" s="380">
        <f t="shared" si="18"/>
        <v>80</v>
      </c>
      <c r="K240" s="324">
        <v>80</v>
      </c>
      <c r="L240" s="324"/>
      <c r="M240" s="325" t="e">
        <f t="shared" si="19"/>
        <v>#DIV/0!</v>
      </c>
      <c r="N240" s="325">
        <f t="shared" si="20"/>
        <v>0</v>
      </c>
      <c r="O240" s="381" t="e">
        <f>IF(K240="nio",0,IF(K240&gt;0,VLOOKUP(G240,'3-Productie normen'!A:K,VLOOKUP(K240,'3-Productie normen'!$B$34:$C$39,2,FALSE),FALSE)))/VLOOKUP(B240,'2-Kosten per locatie'!$A$14:$C$27,3,FALSE)</f>
        <v>#DIV/0!</v>
      </c>
      <c r="P240" s="381">
        <f t="shared" si="21"/>
        <v>0</v>
      </c>
      <c r="Q240" s="382" t="str">
        <f>VLOOKUP(G240,'3-Productie normen'!$A$10:$M$27,13,FALSE)</f>
        <v>L</v>
      </c>
      <c r="R240" s="382"/>
      <c r="T240" s="43">
        <f t="shared" si="22"/>
        <v>2244</v>
      </c>
    </row>
    <row r="241" spans="1:20" ht="14.1" customHeight="1">
      <c r="A241" s="53">
        <f t="shared" si="23"/>
        <v>241</v>
      </c>
      <c r="B241" s="378" t="s">
        <v>408</v>
      </c>
      <c r="C241" s="378" t="s">
        <v>409</v>
      </c>
      <c r="D241" s="383">
        <v>1</v>
      </c>
      <c r="E241" s="424" t="s">
        <v>475</v>
      </c>
      <c r="F241" s="435" t="s">
        <v>376</v>
      </c>
      <c r="G241" s="434" t="s">
        <v>1047</v>
      </c>
      <c r="H241" s="433" t="s">
        <v>375</v>
      </c>
      <c r="I241" s="388">
        <v>51.85</v>
      </c>
      <c r="J241" s="380">
        <f t="shared" si="18"/>
        <v>80</v>
      </c>
      <c r="K241" s="324">
        <v>80</v>
      </c>
      <c r="L241" s="324"/>
      <c r="M241" s="325" t="e">
        <f t="shared" si="19"/>
        <v>#DIV/0!</v>
      </c>
      <c r="N241" s="325">
        <f t="shared" si="20"/>
        <v>0</v>
      </c>
      <c r="O241" s="381" t="e">
        <f>IF(K241="nio",0,IF(K241&gt;0,VLOOKUP(G241,'3-Productie normen'!A:K,VLOOKUP(K241,'3-Productie normen'!$B$34:$C$39,2,FALSE),FALSE)))/VLOOKUP(B241,'2-Kosten per locatie'!$A$14:$C$27,3,FALSE)</f>
        <v>#DIV/0!</v>
      </c>
      <c r="P241" s="381">
        <f t="shared" si="21"/>
        <v>0</v>
      </c>
      <c r="Q241" s="382" t="str">
        <f>VLOOKUP(G241,'3-Productie normen'!$A$10:$M$27,13,FALSE)</f>
        <v>L</v>
      </c>
      <c r="R241" s="382"/>
      <c r="T241" s="43">
        <f t="shared" si="22"/>
        <v>4148</v>
      </c>
    </row>
    <row r="242" spans="1:20" ht="14.1" customHeight="1">
      <c r="A242" s="53">
        <f t="shared" si="23"/>
        <v>242</v>
      </c>
      <c r="B242" s="378" t="s">
        <v>408</v>
      </c>
      <c r="C242" s="378" t="s">
        <v>409</v>
      </c>
      <c r="D242" s="383">
        <v>1</v>
      </c>
      <c r="E242" s="424" t="s">
        <v>476</v>
      </c>
      <c r="F242" s="435" t="s">
        <v>376</v>
      </c>
      <c r="G242" s="434" t="s">
        <v>1047</v>
      </c>
      <c r="H242" s="433" t="s">
        <v>375</v>
      </c>
      <c r="I242" s="388">
        <v>51.85</v>
      </c>
      <c r="J242" s="380">
        <f t="shared" si="18"/>
        <v>80</v>
      </c>
      <c r="K242" s="324">
        <v>80</v>
      </c>
      <c r="L242" s="324"/>
      <c r="M242" s="325" t="e">
        <f t="shared" si="19"/>
        <v>#DIV/0!</v>
      </c>
      <c r="N242" s="325">
        <f t="shared" si="20"/>
        <v>0</v>
      </c>
      <c r="O242" s="381" t="e">
        <f>IF(K242="nio",0,IF(K242&gt;0,VLOOKUP(G242,'3-Productie normen'!A:K,VLOOKUP(K242,'3-Productie normen'!$B$34:$C$39,2,FALSE),FALSE)))/VLOOKUP(B242,'2-Kosten per locatie'!$A$14:$C$27,3,FALSE)</f>
        <v>#DIV/0!</v>
      </c>
      <c r="P242" s="381">
        <f t="shared" si="21"/>
        <v>0</v>
      </c>
      <c r="Q242" s="382" t="str">
        <f>VLOOKUP(G242,'3-Productie normen'!$A$10:$M$27,13,FALSE)</f>
        <v>L</v>
      </c>
      <c r="R242" s="382"/>
      <c r="T242" s="43">
        <f t="shared" si="22"/>
        <v>4148</v>
      </c>
    </row>
    <row r="243" spans="1:20" ht="14.1" customHeight="1">
      <c r="A243" s="53">
        <f t="shared" si="23"/>
        <v>243</v>
      </c>
      <c r="B243" s="378" t="s">
        <v>408</v>
      </c>
      <c r="C243" s="378" t="s">
        <v>409</v>
      </c>
      <c r="D243" s="383">
        <v>1</v>
      </c>
      <c r="E243" s="424" t="s">
        <v>477</v>
      </c>
      <c r="F243" s="435" t="s">
        <v>376</v>
      </c>
      <c r="G243" s="434" t="s">
        <v>1047</v>
      </c>
      <c r="H243" s="433" t="s">
        <v>375</v>
      </c>
      <c r="I243" s="388">
        <v>48.3</v>
      </c>
      <c r="J243" s="380">
        <f t="shared" si="18"/>
        <v>80</v>
      </c>
      <c r="K243" s="324">
        <v>80</v>
      </c>
      <c r="L243" s="324"/>
      <c r="M243" s="325" t="e">
        <f t="shared" si="19"/>
        <v>#DIV/0!</v>
      </c>
      <c r="N243" s="325">
        <f t="shared" si="20"/>
        <v>0</v>
      </c>
      <c r="O243" s="381" t="e">
        <f>IF(K243="nio",0,IF(K243&gt;0,VLOOKUP(G243,'3-Productie normen'!A:K,VLOOKUP(K243,'3-Productie normen'!$B$34:$C$39,2,FALSE),FALSE)))/VLOOKUP(B243,'2-Kosten per locatie'!$A$14:$C$27,3,FALSE)</f>
        <v>#DIV/0!</v>
      </c>
      <c r="P243" s="381">
        <f t="shared" si="21"/>
        <v>0</v>
      </c>
      <c r="Q243" s="382" t="str">
        <f>VLOOKUP(G243,'3-Productie normen'!$A$10:$M$27,13,FALSE)</f>
        <v>L</v>
      </c>
      <c r="R243" s="382"/>
      <c r="T243" s="43">
        <f t="shared" si="22"/>
        <v>3864</v>
      </c>
    </row>
    <row r="244" spans="1:20" ht="14.1" customHeight="1">
      <c r="A244" s="53">
        <f t="shared" si="23"/>
        <v>244</v>
      </c>
      <c r="B244" s="378" t="s">
        <v>408</v>
      </c>
      <c r="C244" s="378" t="s">
        <v>409</v>
      </c>
      <c r="D244" s="383">
        <v>1</v>
      </c>
      <c r="E244" s="424" t="s">
        <v>478</v>
      </c>
      <c r="F244" s="435" t="s">
        <v>376</v>
      </c>
      <c r="G244" s="434" t="s">
        <v>1047</v>
      </c>
      <c r="H244" s="435" t="s">
        <v>375</v>
      </c>
      <c r="I244" s="388">
        <v>48.95</v>
      </c>
      <c r="J244" s="380">
        <f t="shared" si="18"/>
        <v>80</v>
      </c>
      <c r="K244" s="324">
        <v>80</v>
      </c>
      <c r="L244" s="324"/>
      <c r="M244" s="325" t="e">
        <f t="shared" si="19"/>
        <v>#DIV/0!</v>
      </c>
      <c r="N244" s="325">
        <f t="shared" si="20"/>
        <v>0</v>
      </c>
      <c r="O244" s="381" t="e">
        <f>IF(K244="nio",0,IF(K244&gt;0,VLOOKUP(G244,'3-Productie normen'!A:K,VLOOKUP(K244,'3-Productie normen'!$B$34:$C$39,2,FALSE),FALSE)))/VLOOKUP(B244,'2-Kosten per locatie'!$A$14:$C$27,3,FALSE)</f>
        <v>#DIV/0!</v>
      </c>
      <c r="P244" s="381">
        <f t="shared" si="21"/>
        <v>0</v>
      </c>
      <c r="Q244" s="382" t="str">
        <f>VLOOKUP(G244,'3-Productie normen'!$A$10:$M$27,13,FALSE)</f>
        <v>L</v>
      </c>
      <c r="R244" s="382"/>
      <c r="T244" s="43">
        <f t="shared" si="22"/>
        <v>3916</v>
      </c>
    </row>
    <row r="245" spans="1:20" ht="14.1" customHeight="1">
      <c r="A245" s="53">
        <f t="shared" si="23"/>
        <v>245</v>
      </c>
      <c r="B245" s="378" t="s">
        <v>408</v>
      </c>
      <c r="C245" s="378" t="s">
        <v>409</v>
      </c>
      <c r="D245" s="383">
        <v>1</v>
      </c>
      <c r="E245" s="424" t="s">
        <v>479</v>
      </c>
      <c r="F245" s="435" t="s">
        <v>376</v>
      </c>
      <c r="G245" s="434" t="s">
        <v>1047</v>
      </c>
      <c r="H245" s="435" t="s">
        <v>375</v>
      </c>
      <c r="I245" s="388">
        <v>48.95</v>
      </c>
      <c r="J245" s="380">
        <f t="shared" si="18"/>
        <v>80</v>
      </c>
      <c r="K245" s="324">
        <v>80</v>
      </c>
      <c r="L245" s="324"/>
      <c r="M245" s="325" t="e">
        <f t="shared" si="19"/>
        <v>#DIV/0!</v>
      </c>
      <c r="N245" s="325">
        <f t="shared" si="20"/>
        <v>0</v>
      </c>
      <c r="O245" s="381" t="e">
        <f>IF(K245="nio",0,IF(K245&gt;0,VLOOKUP(G245,'3-Productie normen'!A:K,VLOOKUP(K245,'3-Productie normen'!$B$34:$C$39,2,FALSE),FALSE)))/VLOOKUP(B245,'2-Kosten per locatie'!$A$14:$C$27,3,FALSE)</f>
        <v>#DIV/0!</v>
      </c>
      <c r="P245" s="381">
        <f t="shared" si="21"/>
        <v>0</v>
      </c>
      <c r="Q245" s="382" t="str">
        <f>VLOOKUP(G245,'3-Productie normen'!$A$10:$M$27,13,FALSE)</f>
        <v>L</v>
      </c>
      <c r="R245" s="382"/>
      <c r="T245" s="43">
        <f t="shared" si="22"/>
        <v>3916</v>
      </c>
    </row>
    <row r="246" spans="1:20" ht="14.1" customHeight="1">
      <c r="A246" s="53">
        <f t="shared" si="23"/>
        <v>246</v>
      </c>
      <c r="B246" s="378" t="s">
        <v>408</v>
      </c>
      <c r="C246" s="378" t="s">
        <v>409</v>
      </c>
      <c r="D246" s="383">
        <v>1</v>
      </c>
      <c r="E246" s="424" t="s">
        <v>480</v>
      </c>
      <c r="F246" s="435" t="s">
        <v>417</v>
      </c>
      <c r="G246" s="433" t="s">
        <v>145</v>
      </c>
      <c r="H246" s="435" t="s">
        <v>385</v>
      </c>
      <c r="I246" s="388">
        <v>23.4</v>
      </c>
      <c r="J246" s="380">
        <f t="shared" si="18"/>
        <v>40</v>
      </c>
      <c r="K246" s="324">
        <v>40</v>
      </c>
      <c r="L246" s="324"/>
      <c r="M246" s="325" t="e">
        <f t="shared" si="19"/>
        <v>#DIV/0!</v>
      </c>
      <c r="N246" s="325">
        <f t="shared" si="20"/>
        <v>0</v>
      </c>
      <c r="O246" s="381" t="e">
        <f>IF(K246="nio",0,IF(K246&gt;0,VLOOKUP(G246,'3-Productie normen'!A:K,VLOOKUP(K246,'3-Productie normen'!$B$34:$C$39,2,FALSE),FALSE)))/VLOOKUP(B246,'2-Kosten per locatie'!$A$14:$C$27,3,FALSE)</f>
        <v>#DIV/0!</v>
      </c>
      <c r="P246" s="381">
        <f t="shared" si="21"/>
        <v>0</v>
      </c>
      <c r="Q246" s="382" t="str">
        <f>VLOOKUP(G246,'3-Productie normen'!$A$10:$M$27,13,FALSE)</f>
        <v>B</v>
      </c>
      <c r="R246" s="382"/>
      <c r="T246" s="43">
        <f t="shared" si="22"/>
        <v>936</v>
      </c>
    </row>
    <row r="247" spans="1:20" ht="14.1" customHeight="1">
      <c r="A247" s="53">
        <f t="shared" si="23"/>
        <v>247</v>
      </c>
      <c r="B247" s="378" t="s">
        <v>408</v>
      </c>
      <c r="C247" s="378" t="s">
        <v>409</v>
      </c>
      <c r="D247" s="383">
        <v>1</v>
      </c>
      <c r="E247" s="424" t="s">
        <v>481</v>
      </c>
      <c r="F247" s="435" t="s">
        <v>417</v>
      </c>
      <c r="G247" s="433" t="s">
        <v>145</v>
      </c>
      <c r="H247" s="435" t="s">
        <v>385</v>
      </c>
      <c r="I247" s="388">
        <v>12.6</v>
      </c>
      <c r="J247" s="380">
        <f t="shared" si="18"/>
        <v>40</v>
      </c>
      <c r="K247" s="324">
        <v>40</v>
      </c>
      <c r="L247" s="324"/>
      <c r="M247" s="325" t="e">
        <f t="shared" si="19"/>
        <v>#DIV/0!</v>
      </c>
      <c r="N247" s="325">
        <f t="shared" si="20"/>
        <v>0</v>
      </c>
      <c r="O247" s="381" t="e">
        <f>IF(K247="nio",0,IF(K247&gt;0,VLOOKUP(G247,'3-Productie normen'!A:K,VLOOKUP(K247,'3-Productie normen'!$B$34:$C$39,2,FALSE),FALSE)))/VLOOKUP(B247,'2-Kosten per locatie'!$A$14:$C$27,3,FALSE)</f>
        <v>#DIV/0!</v>
      </c>
      <c r="P247" s="381">
        <f t="shared" si="21"/>
        <v>0</v>
      </c>
      <c r="Q247" s="382" t="str">
        <f>VLOOKUP(G247,'3-Productie normen'!$A$10:$M$27,13,FALSE)</f>
        <v>B</v>
      </c>
      <c r="R247" s="382"/>
      <c r="T247" s="43">
        <f t="shared" si="22"/>
        <v>504</v>
      </c>
    </row>
    <row r="248" spans="1:20" ht="14.1" customHeight="1">
      <c r="A248" s="53">
        <f t="shared" si="23"/>
        <v>248</v>
      </c>
      <c r="B248" s="378" t="s">
        <v>512</v>
      </c>
      <c r="C248" s="378" t="s">
        <v>513</v>
      </c>
      <c r="D248" s="383" t="s">
        <v>89</v>
      </c>
      <c r="E248" s="424" t="s">
        <v>484</v>
      </c>
      <c r="F248" s="435" t="s">
        <v>390</v>
      </c>
      <c r="G248" s="435" t="s">
        <v>199</v>
      </c>
      <c r="H248" s="435" t="s">
        <v>385</v>
      </c>
      <c r="I248" s="388">
        <v>25.35</v>
      </c>
      <c r="J248" s="380">
        <f t="shared" si="18"/>
        <v>200</v>
      </c>
      <c r="K248" s="324">
        <v>200</v>
      </c>
      <c r="L248" s="324"/>
      <c r="M248" s="325" t="e">
        <f t="shared" si="19"/>
        <v>#DIV/0!</v>
      </c>
      <c r="N248" s="325">
        <f t="shared" si="20"/>
        <v>0</v>
      </c>
      <c r="O248" s="381" t="e">
        <f>IF(K248="nio",0,IF(K248&gt;0,VLOOKUP(G248,'3-Productie normen'!A:K,VLOOKUP(K248,'3-Productie normen'!$B$34:$C$39,2,FALSE),FALSE)))/VLOOKUP(B248,'2-Kosten per locatie'!$A$14:$C$27,3,FALSE)</f>
        <v>#DIV/0!</v>
      </c>
      <c r="P248" s="381">
        <f t="shared" si="21"/>
        <v>0</v>
      </c>
      <c r="Q248" s="382" t="str">
        <f>VLOOKUP(G248,'3-Productie normen'!$A$10:$M$27,13,FALSE)</f>
        <v>V</v>
      </c>
      <c r="R248" s="382"/>
      <c r="T248" s="43">
        <f t="shared" si="22"/>
        <v>5070</v>
      </c>
    </row>
    <row r="249" spans="1:20" ht="14.1" customHeight="1">
      <c r="A249" s="53">
        <f t="shared" si="23"/>
        <v>249</v>
      </c>
      <c r="B249" s="378" t="s">
        <v>512</v>
      </c>
      <c r="C249" s="378" t="s">
        <v>513</v>
      </c>
      <c r="D249" s="383" t="s">
        <v>89</v>
      </c>
      <c r="E249" s="424" t="s">
        <v>484</v>
      </c>
      <c r="F249" s="435" t="s">
        <v>390</v>
      </c>
      <c r="G249" s="435" t="s">
        <v>199</v>
      </c>
      <c r="H249" s="435" t="s">
        <v>375</v>
      </c>
      <c r="I249" s="388">
        <v>42.5</v>
      </c>
      <c r="J249" s="380">
        <f t="shared" si="18"/>
        <v>200</v>
      </c>
      <c r="K249" s="324">
        <v>200</v>
      </c>
      <c r="L249" s="324"/>
      <c r="M249" s="325" t="e">
        <f t="shared" si="19"/>
        <v>#DIV/0!</v>
      </c>
      <c r="N249" s="325">
        <f t="shared" si="20"/>
        <v>0</v>
      </c>
      <c r="O249" s="381" t="e">
        <f>IF(K249="nio",0,IF(K249&gt;0,VLOOKUP(G249,'3-Productie normen'!A:K,VLOOKUP(K249,'3-Productie normen'!$B$34:$C$39,2,FALSE),FALSE)))/VLOOKUP(B249,'2-Kosten per locatie'!$A$14:$C$27,3,FALSE)</f>
        <v>#DIV/0!</v>
      </c>
      <c r="P249" s="381">
        <f t="shared" si="21"/>
        <v>0</v>
      </c>
      <c r="Q249" s="382" t="str">
        <f>VLOOKUP(G249,'3-Productie normen'!$A$10:$M$27,13,FALSE)</f>
        <v>V</v>
      </c>
      <c r="R249" s="382"/>
      <c r="T249" s="43">
        <f t="shared" si="22"/>
        <v>8500</v>
      </c>
    </row>
    <row r="250" spans="1:20" ht="14.1" customHeight="1">
      <c r="A250" s="53">
        <f t="shared" si="23"/>
        <v>250</v>
      </c>
      <c r="B250" s="378" t="s">
        <v>512</v>
      </c>
      <c r="C250" s="378" t="s">
        <v>513</v>
      </c>
      <c r="D250" s="383" t="s">
        <v>89</v>
      </c>
      <c r="E250" s="424" t="s">
        <v>485</v>
      </c>
      <c r="F250" s="435" t="s">
        <v>377</v>
      </c>
      <c r="G250" s="432" t="s">
        <v>199</v>
      </c>
      <c r="H250" s="435" t="s">
        <v>375</v>
      </c>
      <c r="I250" s="388">
        <v>54.95</v>
      </c>
      <c r="J250" s="380">
        <f t="shared" si="18"/>
        <v>200</v>
      </c>
      <c r="K250" s="324">
        <v>200</v>
      </c>
      <c r="L250" s="324"/>
      <c r="M250" s="325" t="e">
        <f t="shared" si="19"/>
        <v>#DIV/0!</v>
      </c>
      <c r="N250" s="325">
        <f t="shared" si="20"/>
        <v>0</v>
      </c>
      <c r="O250" s="381" t="e">
        <f>IF(K250="nio",0,IF(K250&gt;0,VLOOKUP(G250,'3-Productie normen'!A:K,VLOOKUP(K250,'3-Productie normen'!$B$34:$C$39,2,FALSE),FALSE)))/VLOOKUP(B250,'2-Kosten per locatie'!$A$14:$C$27,3,FALSE)</f>
        <v>#DIV/0!</v>
      </c>
      <c r="P250" s="381">
        <f t="shared" si="21"/>
        <v>0</v>
      </c>
      <c r="Q250" s="382" t="str">
        <f>VLOOKUP(G250,'3-Productie normen'!$A$10:$M$27,13,FALSE)</f>
        <v>V</v>
      </c>
      <c r="R250" s="382"/>
      <c r="T250" s="43">
        <f t="shared" si="22"/>
        <v>10990</v>
      </c>
    </row>
    <row r="251" spans="1:20" ht="14.1" customHeight="1">
      <c r="A251" s="53">
        <f t="shared" si="23"/>
        <v>251</v>
      </c>
      <c r="B251" s="378" t="s">
        <v>512</v>
      </c>
      <c r="C251" s="378" t="s">
        <v>513</v>
      </c>
      <c r="D251" s="383" t="s">
        <v>89</v>
      </c>
      <c r="E251" s="424" t="s">
        <v>486</v>
      </c>
      <c r="F251" s="435" t="s">
        <v>421</v>
      </c>
      <c r="G251" s="435" t="s">
        <v>421</v>
      </c>
      <c r="H251" s="435" t="s">
        <v>375</v>
      </c>
      <c r="I251" s="388">
        <v>237.6</v>
      </c>
      <c r="J251" s="380">
        <f t="shared" si="18"/>
        <v>200</v>
      </c>
      <c r="K251" s="324">
        <v>200</v>
      </c>
      <c r="L251" s="324"/>
      <c r="M251" s="325" t="e">
        <f t="shared" si="19"/>
        <v>#DIV/0!</v>
      </c>
      <c r="N251" s="325">
        <f t="shared" si="20"/>
        <v>0</v>
      </c>
      <c r="O251" s="381" t="e">
        <f>IF(K251="nio",0,IF(K251&gt;0,VLOOKUP(G251,'3-Productie normen'!A:K,VLOOKUP(K251,'3-Productie normen'!$B$34:$C$39,2,FALSE),FALSE)))/VLOOKUP(B251,'2-Kosten per locatie'!$A$14:$C$27,3,FALSE)</f>
        <v>#DIV/0!</v>
      </c>
      <c r="P251" s="381">
        <f t="shared" si="21"/>
        <v>0</v>
      </c>
      <c r="Q251" s="382" t="str">
        <f>VLOOKUP(G251,'3-Productie normen'!$A$10:$M$27,13,FALSE)</f>
        <v>V</v>
      </c>
      <c r="R251" s="382"/>
      <c r="T251" s="43">
        <f t="shared" si="22"/>
        <v>47520</v>
      </c>
    </row>
    <row r="252" spans="1:20" ht="14.1" customHeight="1">
      <c r="A252" s="53">
        <f t="shared" si="23"/>
        <v>252</v>
      </c>
      <c r="B252" s="378" t="s">
        <v>512</v>
      </c>
      <c r="C252" s="378" t="s">
        <v>513</v>
      </c>
      <c r="D252" s="383" t="s">
        <v>89</v>
      </c>
      <c r="E252" s="424" t="s">
        <v>434</v>
      </c>
      <c r="F252" s="435" t="s">
        <v>487</v>
      </c>
      <c r="G252" s="435" t="s">
        <v>1045</v>
      </c>
      <c r="H252" s="435" t="s">
        <v>375</v>
      </c>
      <c r="I252" s="388">
        <v>11.2</v>
      </c>
      <c r="J252" s="380">
        <f t="shared" si="18"/>
        <v>4</v>
      </c>
      <c r="K252" s="324">
        <v>4</v>
      </c>
      <c r="L252" s="324"/>
      <c r="M252" s="325" t="e">
        <f t="shared" si="19"/>
        <v>#DIV/0!</v>
      </c>
      <c r="N252" s="325">
        <f t="shared" si="20"/>
        <v>0</v>
      </c>
      <c r="O252" s="381" t="e">
        <f>IF(K252="nio",0,IF(K252&gt;0,VLOOKUP(G252,'3-Productie normen'!A:K,VLOOKUP(K252,'3-Productie normen'!$B$34:$C$39,2,FALSE),FALSE)))/VLOOKUP(B252,'2-Kosten per locatie'!$A$14:$C$27,3,FALSE)</f>
        <v>#DIV/0!</v>
      </c>
      <c r="P252" s="381">
        <f t="shared" si="21"/>
        <v>0</v>
      </c>
      <c r="Q252" s="382" t="str">
        <f>VLOOKUP(G252,'3-Productie normen'!$A$10:$M$27,13,FALSE)</f>
        <v>V</v>
      </c>
      <c r="R252" s="382"/>
      <c r="T252" s="43">
        <f t="shared" si="22"/>
        <v>44.8</v>
      </c>
    </row>
    <row r="253" spans="1:20" ht="14.1" customHeight="1">
      <c r="A253" s="53">
        <f t="shared" si="23"/>
        <v>253</v>
      </c>
      <c r="B253" s="378" t="s">
        <v>512</v>
      </c>
      <c r="C253" s="378" t="s">
        <v>513</v>
      </c>
      <c r="D253" s="383" t="s">
        <v>89</v>
      </c>
      <c r="E253" s="424" t="s">
        <v>489</v>
      </c>
      <c r="F253" s="435" t="s">
        <v>490</v>
      </c>
      <c r="G253" s="435" t="s">
        <v>1050</v>
      </c>
      <c r="H253" s="435" t="s">
        <v>371</v>
      </c>
      <c r="I253" s="388">
        <v>19.399999999999999</v>
      </c>
      <c r="J253" s="380">
        <f t="shared" si="18"/>
        <v>200</v>
      </c>
      <c r="K253" s="324">
        <v>200</v>
      </c>
      <c r="L253" s="324"/>
      <c r="M253" s="325" t="e">
        <f t="shared" si="19"/>
        <v>#DIV/0!</v>
      </c>
      <c r="N253" s="325">
        <f t="shared" si="20"/>
        <v>0</v>
      </c>
      <c r="O253" s="381" t="e">
        <f>IF(K253="nio",0,IF(K253&gt;0,VLOOKUP(G253,'3-Productie normen'!A:K,VLOOKUP(K253,'3-Productie normen'!$B$34:$C$39,2,FALSE),FALSE)))/VLOOKUP(B253,'2-Kosten per locatie'!$A$14:$C$27,3,FALSE)</f>
        <v>#DIV/0!</v>
      </c>
      <c r="P253" s="381">
        <f t="shared" si="21"/>
        <v>0</v>
      </c>
      <c r="Q253" s="382" t="str">
        <f>VLOOKUP(G253,'3-Productie normen'!$A$10:$M$27,13,FALSE)</f>
        <v>V</v>
      </c>
      <c r="R253" s="382"/>
      <c r="T253" s="43">
        <f t="shared" si="22"/>
        <v>3879.9999999999995</v>
      </c>
    </row>
    <row r="254" spans="1:20" ht="14.1" customHeight="1">
      <c r="A254" s="53">
        <f t="shared" si="23"/>
        <v>254</v>
      </c>
      <c r="B254" s="378" t="s">
        <v>512</v>
      </c>
      <c r="C254" s="378" t="s">
        <v>513</v>
      </c>
      <c r="D254" s="383" t="s">
        <v>89</v>
      </c>
      <c r="E254" s="424" t="s">
        <v>227</v>
      </c>
      <c r="F254" s="435" t="s">
        <v>417</v>
      </c>
      <c r="G254" s="433" t="s">
        <v>145</v>
      </c>
      <c r="H254" s="435" t="s">
        <v>385</v>
      </c>
      <c r="I254" s="388">
        <v>25.35</v>
      </c>
      <c r="J254" s="380">
        <f t="shared" si="18"/>
        <v>40</v>
      </c>
      <c r="K254" s="324">
        <v>40</v>
      </c>
      <c r="L254" s="324"/>
      <c r="M254" s="325" t="e">
        <f t="shared" si="19"/>
        <v>#DIV/0!</v>
      </c>
      <c r="N254" s="325">
        <f t="shared" si="20"/>
        <v>0</v>
      </c>
      <c r="O254" s="381" t="e">
        <f>IF(K254="nio",0,IF(K254&gt;0,VLOOKUP(G254,'3-Productie normen'!A:K,VLOOKUP(K254,'3-Productie normen'!$B$34:$C$39,2,FALSE),FALSE)))/VLOOKUP(B254,'2-Kosten per locatie'!$A$14:$C$27,3,FALSE)</f>
        <v>#DIV/0!</v>
      </c>
      <c r="P254" s="381">
        <f t="shared" si="21"/>
        <v>0</v>
      </c>
      <c r="Q254" s="382" t="str">
        <f>VLOOKUP(G254,'3-Productie normen'!$A$10:$M$27,13,FALSE)</f>
        <v>B</v>
      </c>
      <c r="R254" s="382"/>
      <c r="T254" s="43">
        <f t="shared" si="22"/>
        <v>1014</v>
      </c>
    </row>
    <row r="255" spans="1:20" ht="14.1" customHeight="1">
      <c r="A255" s="53">
        <f t="shared" si="23"/>
        <v>255</v>
      </c>
      <c r="B255" s="378" t="s">
        <v>512</v>
      </c>
      <c r="C255" s="378" t="s">
        <v>513</v>
      </c>
      <c r="D255" s="383" t="s">
        <v>89</v>
      </c>
      <c r="E255" s="424" t="s">
        <v>442</v>
      </c>
      <c r="F255" s="435" t="s">
        <v>417</v>
      </c>
      <c r="G255" s="433" t="s">
        <v>145</v>
      </c>
      <c r="H255" s="435" t="s">
        <v>385</v>
      </c>
      <c r="I255" s="388">
        <v>26.2</v>
      </c>
      <c r="J255" s="380">
        <f t="shared" si="18"/>
        <v>40</v>
      </c>
      <c r="K255" s="324">
        <v>40</v>
      </c>
      <c r="L255" s="324"/>
      <c r="M255" s="325" t="e">
        <f t="shared" si="19"/>
        <v>#DIV/0!</v>
      </c>
      <c r="N255" s="325">
        <f t="shared" si="20"/>
        <v>0</v>
      </c>
      <c r="O255" s="381" t="e">
        <f>IF(K255="nio",0,IF(K255&gt;0,VLOOKUP(G255,'3-Productie normen'!A:K,VLOOKUP(K255,'3-Productie normen'!$B$34:$C$39,2,FALSE),FALSE)))/VLOOKUP(B255,'2-Kosten per locatie'!$A$14:$C$27,3,FALSE)</f>
        <v>#DIV/0!</v>
      </c>
      <c r="P255" s="381">
        <f t="shared" si="21"/>
        <v>0</v>
      </c>
      <c r="Q255" s="382" t="str">
        <f>VLOOKUP(G255,'3-Productie normen'!$A$10:$M$27,13,FALSE)</f>
        <v>B</v>
      </c>
      <c r="R255" s="382"/>
      <c r="T255" s="43">
        <f t="shared" si="22"/>
        <v>1048</v>
      </c>
    </row>
    <row r="256" spans="1:20" ht="14.1" customHeight="1">
      <c r="A256" s="53">
        <f t="shared" si="23"/>
        <v>256</v>
      </c>
      <c r="B256" s="378" t="s">
        <v>512</v>
      </c>
      <c r="C256" s="378" t="s">
        <v>513</v>
      </c>
      <c r="D256" s="383" t="s">
        <v>89</v>
      </c>
      <c r="E256" s="424" t="s">
        <v>443</v>
      </c>
      <c r="F256" s="435" t="s">
        <v>417</v>
      </c>
      <c r="G256" s="433" t="s">
        <v>145</v>
      </c>
      <c r="H256" s="435" t="s">
        <v>385</v>
      </c>
      <c r="I256" s="388">
        <v>22</v>
      </c>
      <c r="J256" s="380">
        <f t="shared" si="18"/>
        <v>40</v>
      </c>
      <c r="K256" s="324">
        <v>40</v>
      </c>
      <c r="L256" s="324"/>
      <c r="M256" s="325" t="e">
        <f t="shared" si="19"/>
        <v>#DIV/0!</v>
      </c>
      <c r="N256" s="325">
        <f t="shared" si="20"/>
        <v>0</v>
      </c>
      <c r="O256" s="381" t="e">
        <f>IF(K256="nio",0,IF(K256&gt;0,VLOOKUP(G256,'3-Productie normen'!A:K,VLOOKUP(K256,'3-Productie normen'!$B$34:$C$39,2,FALSE),FALSE)))/VLOOKUP(B256,'2-Kosten per locatie'!$A$14:$C$27,3,FALSE)</f>
        <v>#DIV/0!</v>
      </c>
      <c r="P256" s="381">
        <f t="shared" si="21"/>
        <v>0</v>
      </c>
      <c r="Q256" s="382" t="str">
        <f>VLOOKUP(G256,'3-Productie normen'!$A$10:$M$27,13,FALSE)</f>
        <v>B</v>
      </c>
      <c r="R256" s="382"/>
      <c r="T256" s="43">
        <f t="shared" si="22"/>
        <v>880</v>
      </c>
    </row>
    <row r="257" spans="1:20" ht="14.1" customHeight="1">
      <c r="A257" s="53">
        <f t="shared" si="23"/>
        <v>257</v>
      </c>
      <c r="B257" s="378" t="s">
        <v>512</v>
      </c>
      <c r="C257" s="378" t="s">
        <v>513</v>
      </c>
      <c r="D257" s="383" t="s">
        <v>89</v>
      </c>
      <c r="E257" s="424" t="s">
        <v>491</v>
      </c>
      <c r="F257" s="435" t="s">
        <v>377</v>
      </c>
      <c r="G257" s="432" t="s">
        <v>199</v>
      </c>
      <c r="H257" s="435" t="s">
        <v>375</v>
      </c>
      <c r="I257" s="388">
        <v>53.8</v>
      </c>
      <c r="J257" s="380">
        <f t="shared" si="18"/>
        <v>200</v>
      </c>
      <c r="K257" s="324">
        <v>200</v>
      </c>
      <c r="L257" s="324"/>
      <c r="M257" s="325" t="e">
        <f t="shared" si="19"/>
        <v>#DIV/0!</v>
      </c>
      <c r="N257" s="325">
        <f t="shared" si="20"/>
        <v>0</v>
      </c>
      <c r="O257" s="381" t="e">
        <f>IF(K257="nio",0,IF(K257&gt;0,VLOOKUP(G257,'3-Productie normen'!A:K,VLOOKUP(K257,'3-Productie normen'!$B$34:$C$39,2,FALSE),FALSE)))/VLOOKUP(B257,'2-Kosten per locatie'!$A$14:$C$27,3,FALSE)</f>
        <v>#DIV/0!</v>
      </c>
      <c r="P257" s="381">
        <f t="shared" si="21"/>
        <v>0</v>
      </c>
      <c r="Q257" s="382" t="str">
        <f>VLOOKUP(G257,'3-Productie normen'!$A$10:$M$27,13,FALSE)</f>
        <v>V</v>
      </c>
      <c r="R257" s="382"/>
      <c r="T257" s="43">
        <f t="shared" si="22"/>
        <v>10760</v>
      </c>
    </row>
    <row r="258" spans="1:20" ht="14.1" customHeight="1">
      <c r="A258" s="53">
        <f t="shared" si="23"/>
        <v>258</v>
      </c>
      <c r="B258" s="378" t="s">
        <v>512</v>
      </c>
      <c r="C258" s="378" t="s">
        <v>513</v>
      </c>
      <c r="D258" s="383" t="s">
        <v>89</v>
      </c>
      <c r="E258" s="424" t="s">
        <v>447</v>
      </c>
      <c r="F258" s="435" t="s">
        <v>492</v>
      </c>
      <c r="G258" s="433" t="s">
        <v>146</v>
      </c>
      <c r="H258" s="435" t="s">
        <v>385</v>
      </c>
      <c r="I258" s="388">
        <v>94.6</v>
      </c>
      <c r="J258" s="380">
        <f t="shared" si="18"/>
        <v>200</v>
      </c>
      <c r="K258" s="324">
        <v>200</v>
      </c>
      <c r="L258" s="324"/>
      <c r="M258" s="325" t="e">
        <f t="shared" si="19"/>
        <v>#DIV/0!</v>
      </c>
      <c r="N258" s="325">
        <f t="shared" si="20"/>
        <v>0</v>
      </c>
      <c r="O258" s="381" t="e">
        <f>IF(K258="nio",0,IF(K258&gt;0,VLOOKUP(G258,'3-Productie normen'!A:K,VLOOKUP(K258,'3-Productie normen'!$B$34:$C$39,2,FALSE),FALSE)))/VLOOKUP(B258,'2-Kosten per locatie'!$A$14:$C$27,3,FALSE)</f>
        <v>#DIV/0!</v>
      </c>
      <c r="P258" s="381">
        <f t="shared" si="21"/>
        <v>0</v>
      </c>
      <c r="Q258" s="382" t="str">
        <f>VLOOKUP(G258,'3-Productie normen'!$A$10:$M$27,13,FALSE)</f>
        <v>B</v>
      </c>
      <c r="R258" s="382"/>
      <c r="T258" s="43">
        <f t="shared" si="22"/>
        <v>18920</v>
      </c>
    </row>
    <row r="259" spans="1:20" ht="14.1" customHeight="1">
      <c r="A259" s="53">
        <f t="shared" si="23"/>
        <v>259</v>
      </c>
      <c r="B259" s="378" t="s">
        <v>512</v>
      </c>
      <c r="C259" s="378" t="s">
        <v>513</v>
      </c>
      <c r="D259" s="383" t="s">
        <v>89</v>
      </c>
      <c r="E259" s="425" t="s">
        <v>448</v>
      </c>
      <c r="F259" s="436" t="s">
        <v>459</v>
      </c>
      <c r="G259" s="433" t="s">
        <v>146</v>
      </c>
      <c r="H259" s="435" t="s">
        <v>375</v>
      </c>
      <c r="I259" s="388">
        <v>14.4</v>
      </c>
      <c r="J259" s="380">
        <f t="shared" si="18"/>
        <v>40</v>
      </c>
      <c r="K259" s="324">
        <v>40</v>
      </c>
      <c r="L259" s="324"/>
      <c r="M259" s="325" t="e">
        <f t="shared" si="19"/>
        <v>#DIV/0!</v>
      </c>
      <c r="N259" s="325">
        <f t="shared" si="20"/>
        <v>0</v>
      </c>
      <c r="O259" s="381" t="e">
        <f>IF(K259="nio",0,IF(K259&gt;0,VLOOKUP(G259,'3-Productie normen'!A:K,VLOOKUP(K259,'3-Productie normen'!$B$34:$C$39,2,FALSE),FALSE)))/VLOOKUP(B259,'2-Kosten per locatie'!$A$14:$C$27,3,FALSE)</f>
        <v>#DIV/0!</v>
      </c>
      <c r="P259" s="381">
        <f t="shared" si="21"/>
        <v>0</v>
      </c>
      <c r="Q259" s="382" t="str">
        <f>VLOOKUP(G259,'3-Productie normen'!$A$10:$M$27,13,FALSE)</f>
        <v>B</v>
      </c>
      <c r="R259" s="382"/>
      <c r="T259" s="43">
        <f t="shared" si="22"/>
        <v>576</v>
      </c>
    </row>
    <row r="260" spans="1:20" ht="14.1" customHeight="1">
      <c r="A260" s="53">
        <f t="shared" si="23"/>
        <v>260</v>
      </c>
      <c r="B260" s="378" t="s">
        <v>512</v>
      </c>
      <c r="C260" s="378" t="s">
        <v>513</v>
      </c>
      <c r="D260" s="383" t="s">
        <v>89</v>
      </c>
      <c r="E260" s="424" t="s">
        <v>493</v>
      </c>
      <c r="F260" s="435" t="s">
        <v>432</v>
      </c>
      <c r="G260" s="433" t="s">
        <v>17</v>
      </c>
      <c r="H260" s="435" t="s">
        <v>371</v>
      </c>
      <c r="I260" s="388">
        <v>5.0999999999999996</v>
      </c>
      <c r="J260" s="380">
        <f t="shared" si="18"/>
        <v>400</v>
      </c>
      <c r="K260" s="324">
        <v>200</v>
      </c>
      <c r="L260" s="324">
        <v>200</v>
      </c>
      <c r="M260" s="325" t="e">
        <f t="shared" si="19"/>
        <v>#DIV/0!</v>
      </c>
      <c r="N260" s="325" t="e">
        <f t="shared" si="20"/>
        <v>#DIV/0!</v>
      </c>
      <c r="O260" s="381" t="e">
        <f>IF(K260="nio",0,IF(K260&gt;0,VLOOKUP(G260,'3-Productie normen'!A:K,VLOOKUP(K260,'3-Productie normen'!$B$34:$C$39,2,FALSE),FALSE)))/VLOOKUP(B260,'2-Kosten per locatie'!$A$14:$C$27,3,FALSE)</f>
        <v>#DIV/0!</v>
      </c>
      <c r="P260" s="381" t="e">
        <f t="shared" si="21"/>
        <v>#DIV/0!</v>
      </c>
      <c r="Q260" s="382" t="str">
        <f>VLOOKUP(G260,'3-Productie normen'!$A$10:$M$27,13,FALSE)</f>
        <v>S</v>
      </c>
      <c r="R260" s="382"/>
      <c r="T260" s="43">
        <f t="shared" si="22"/>
        <v>2039.9999999999998</v>
      </c>
    </row>
    <row r="261" spans="1:20" ht="14.1" customHeight="1">
      <c r="A261" s="53">
        <f t="shared" si="23"/>
        <v>261</v>
      </c>
      <c r="B261" s="378" t="s">
        <v>512</v>
      </c>
      <c r="C261" s="378" t="s">
        <v>513</v>
      </c>
      <c r="D261" s="383" t="s">
        <v>89</v>
      </c>
      <c r="E261" s="424" t="s">
        <v>430</v>
      </c>
      <c r="F261" s="435" t="s">
        <v>432</v>
      </c>
      <c r="G261" s="433" t="s">
        <v>17</v>
      </c>
      <c r="H261" s="435" t="s">
        <v>371</v>
      </c>
      <c r="I261" s="388">
        <v>5.0999999999999996</v>
      </c>
      <c r="J261" s="380">
        <f t="shared" si="18"/>
        <v>400</v>
      </c>
      <c r="K261" s="324">
        <v>200</v>
      </c>
      <c r="L261" s="324">
        <v>200</v>
      </c>
      <c r="M261" s="325" t="e">
        <f t="shared" si="19"/>
        <v>#DIV/0!</v>
      </c>
      <c r="N261" s="325" t="e">
        <f t="shared" si="20"/>
        <v>#DIV/0!</v>
      </c>
      <c r="O261" s="381" t="e">
        <f>IF(K261="nio",0,IF(K261&gt;0,VLOOKUP(G261,'3-Productie normen'!A:K,VLOOKUP(K261,'3-Productie normen'!$B$34:$C$39,2,FALSE),FALSE)))/VLOOKUP(B261,'2-Kosten per locatie'!$A$14:$C$27,3,FALSE)</f>
        <v>#DIV/0!</v>
      </c>
      <c r="P261" s="381" t="e">
        <f t="shared" si="21"/>
        <v>#DIV/0!</v>
      </c>
      <c r="Q261" s="382" t="str">
        <f>VLOOKUP(G261,'3-Productie normen'!$A$10:$M$27,13,FALSE)</f>
        <v>S</v>
      </c>
      <c r="R261" s="382"/>
      <c r="T261" s="43">
        <f t="shared" si="22"/>
        <v>2039.9999999999998</v>
      </c>
    </row>
    <row r="262" spans="1:20" ht="14.1" customHeight="1">
      <c r="A262" s="53">
        <f t="shared" si="23"/>
        <v>262</v>
      </c>
      <c r="B262" s="378" t="s">
        <v>512</v>
      </c>
      <c r="C262" s="378" t="s">
        <v>513</v>
      </c>
      <c r="D262" s="383" t="s">
        <v>89</v>
      </c>
      <c r="E262" s="424" t="s">
        <v>433</v>
      </c>
      <c r="F262" s="435" t="s">
        <v>388</v>
      </c>
      <c r="G262" s="433" t="s">
        <v>17</v>
      </c>
      <c r="H262" s="435" t="s">
        <v>371</v>
      </c>
      <c r="I262" s="388">
        <v>6</v>
      </c>
      <c r="J262" s="380">
        <f t="shared" si="18"/>
        <v>400</v>
      </c>
      <c r="K262" s="324">
        <v>200</v>
      </c>
      <c r="L262" s="324">
        <v>200</v>
      </c>
      <c r="M262" s="325" t="e">
        <f t="shared" si="19"/>
        <v>#DIV/0!</v>
      </c>
      <c r="N262" s="325" t="e">
        <f t="shared" si="20"/>
        <v>#DIV/0!</v>
      </c>
      <c r="O262" s="381" t="e">
        <f>IF(K262="nio",0,IF(K262&gt;0,VLOOKUP(G262,'3-Productie normen'!A:K,VLOOKUP(K262,'3-Productie normen'!$B$34:$C$39,2,FALSE),FALSE)))/VLOOKUP(B262,'2-Kosten per locatie'!$A$14:$C$27,3,FALSE)</f>
        <v>#DIV/0!</v>
      </c>
      <c r="P262" s="381" t="e">
        <f t="shared" si="21"/>
        <v>#DIV/0!</v>
      </c>
      <c r="Q262" s="382" t="str">
        <f>VLOOKUP(G262,'3-Productie normen'!$A$10:$M$27,13,FALSE)</f>
        <v>S</v>
      </c>
      <c r="R262" s="382"/>
      <c r="T262" s="43">
        <f t="shared" si="22"/>
        <v>2400</v>
      </c>
    </row>
    <row r="263" spans="1:20" ht="14.1" customHeight="1">
      <c r="A263" s="53">
        <f t="shared" si="23"/>
        <v>263</v>
      </c>
      <c r="B263" s="378" t="s">
        <v>512</v>
      </c>
      <c r="C263" s="378" t="s">
        <v>513</v>
      </c>
      <c r="D263" s="383" t="s">
        <v>89</v>
      </c>
      <c r="E263" s="424" t="s">
        <v>450</v>
      </c>
      <c r="F263" s="435" t="s">
        <v>197</v>
      </c>
      <c r="G263" s="432" t="s">
        <v>423</v>
      </c>
      <c r="H263" s="435" t="s">
        <v>387</v>
      </c>
      <c r="I263" s="388">
        <v>13.15</v>
      </c>
      <c r="J263" s="380">
        <f t="shared" si="18"/>
        <v>200</v>
      </c>
      <c r="K263" s="324">
        <v>200</v>
      </c>
      <c r="L263" s="324"/>
      <c r="M263" s="325" t="e">
        <f t="shared" si="19"/>
        <v>#DIV/0!</v>
      </c>
      <c r="N263" s="325">
        <f t="shared" si="20"/>
        <v>0</v>
      </c>
      <c r="O263" s="381" t="e">
        <f>IF(K263="nio",0,IF(K263&gt;0,VLOOKUP(G263,'3-Productie normen'!A:K,VLOOKUP(K263,'3-Productie normen'!$B$34:$C$39,2,FALSE),FALSE)))/VLOOKUP(B263,'2-Kosten per locatie'!$A$14:$C$27,3,FALSE)</f>
        <v>#DIV/0!</v>
      </c>
      <c r="P263" s="381">
        <f t="shared" si="21"/>
        <v>0</v>
      </c>
      <c r="Q263" s="382" t="str">
        <f>VLOOKUP(G263,'3-Productie normen'!$A$10:$M$27,13,FALSE)</f>
        <v>V</v>
      </c>
      <c r="R263" s="382"/>
      <c r="T263" s="43">
        <f t="shared" si="22"/>
        <v>2630</v>
      </c>
    </row>
    <row r="264" spans="1:20" ht="14.1" customHeight="1">
      <c r="A264" s="53">
        <f t="shared" si="23"/>
        <v>264</v>
      </c>
      <c r="B264" s="378" t="s">
        <v>512</v>
      </c>
      <c r="C264" s="378" t="s">
        <v>513</v>
      </c>
      <c r="D264" s="383" t="s">
        <v>89</v>
      </c>
      <c r="E264" s="424" t="s">
        <v>494</v>
      </c>
      <c r="F264" s="435" t="s">
        <v>417</v>
      </c>
      <c r="G264" s="433" t="s">
        <v>145</v>
      </c>
      <c r="H264" s="435" t="s">
        <v>375</v>
      </c>
      <c r="I264" s="388">
        <v>6</v>
      </c>
      <c r="J264" s="380">
        <f t="shared" si="18"/>
        <v>40</v>
      </c>
      <c r="K264" s="324">
        <v>40</v>
      </c>
      <c r="L264" s="324"/>
      <c r="M264" s="325" t="e">
        <f t="shared" si="19"/>
        <v>#DIV/0!</v>
      </c>
      <c r="N264" s="325">
        <f t="shared" si="20"/>
        <v>0</v>
      </c>
      <c r="O264" s="381" t="e">
        <f>IF(K264="nio",0,IF(K264&gt;0,VLOOKUP(G264,'3-Productie normen'!A:K,VLOOKUP(K264,'3-Productie normen'!$B$34:$C$39,2,FALSE),FALSE)))/VLOOKUP(B264,'2-Kosten per locatie'!$A$14:$C$27,3,FALSE)</f>
        <v>#DIV/0!</v>
      </c>
      <c r="P264" s="381">
        <f t="shared" si="21"/>
        <v>0</v>
      </c>
      <c r="Q264" s="382" t="str">
        <f>VLOOKUP(G264,'3-Productie normen'!$A$10:$M$27,13,FALSE)</f>
        <v>B</v>
      </c>
      <c r="R264" s="382"/>
      <c r="T264" s="43">
        <f t="shared" si="22"/>
        <v>240</v>
      </c>
    </row>
    <row r="265" spans="1:20" ht="14.1" customHeight="1">
      <c r="A265" s="53">
        <f t="shared" si="23"/>
        <v>265</v>
      </c>
      <c r="B265" s="378" t="s">
        <v>512</v>
      </c>
      <c r="C265" s="378" t="s">
        <v>513</v>
      </c>
      <c r="D265" s="383" t="s">
        <v>89</v>
      </c>
      <c r="E265" s="424" t="s">
        <v>495</v>
      </c>
      <c r="F265" s="435" t="s">
        <v>389</v>
      </c>
      <c r="G265" s="433" t="s">
        <v>1046</v>
      </c>
      <c r="H265" s="435" t="s">
        <v>375</v>
      </c>
      <c r="I265" s="388">
        <v>115.25</v>
      </c>
      <c r="J265" s="380">
        <f t="shared" si="18"/>
        <v>80</v>
      </c>
      <c r="K265" s="324">
        <v>80</v>
      </c>
      <c r="L265" s="324"/>
      <c r="M265" s="325" t="e">
        <f t="shared" si="19"/>
        <v>#DIV/0!</v>
      </c>
      <c r="N265" s="325">
        <f t="shared" si="20"/>
        <v>0</v>
      </c>
      <c r="O265" s="381" t="e">
        <f>IF(K265="nio",0,IF(K265&gt;0,VLOOKUP(G265,'3-Productie normen'!A:K,VLOOKUP(K265,'3-Productie normen'!$B$34:$C$39,2,FALSE),FALSE)))/VLOOKUP(B265,'2-Kosten per locatie'!$A$14:$C$27,3,FALSE)</f>
        <v>#DIV/0!</v>
      </c>
      <c r="P265" s="381">
        <f t="shared" si="21"/>
        <v>0</v>
      </c>
      <c r="Q265" s="382" t="str">
        <f>VLOOKUP(G265,'3-Productie normen'!$A$10:$M$27,13,FALSE)</f>
        <v>L</v>
      </c>
      <c r="R265" s="382"/>
      <c r="T265" s="43">
        <f t="shared" si="22"/>
        <v>9220</v>
      </c>
    </row>
    <row r="266" spans="1:20" ht="14.1" customHeight="1">
      <c r="A266" s="53">
        <f t="shared" si="23"/>
        <v>266</v>
      </c>
      <c r="B266" s="378" t="s">
        <v>512</v>
      </c>
      <c r="C266" s="378" t="s">
        <v>513</v>
      </c>
      <c r="D266" s="383" t="s">
        <v>89</v>
      </c>
      <c r="E266" s="424" t="s">
        <v>428</v>
      </c>
      <c r="F266" s="435" t="s">
        <v>405</v>
      </c>
      <c r="G266" s="433" t="s">
        <v>1046</v>
      </c>
      <c r="H266" s="435" t="s">
        <v>375</v>
      </c>
      <c r="I266" s="388">
        <v>72.2</v>
      </c>
      <c r="J266" s="380">
        <f t="shared" ref="J266:J329" si="24">SUM(K266:L266)</f>
        <v>80</v>
      </c>
      <c r="K266" s="324">
        <v>80</v>
      </c>
      <c r="L266" s="324"/>
      <c r="M266" s="325" t="e">
        <f t="shared" ref="M266:M329" si="25">IF(K266="nio",0,IF(K266&gt;0,K266*I266/O266,0))</f>
        <v>#DIV/0!</v>
      </c>
      <c r="N266" s="325">
        <f t="shared" ref="N266:N329" si="26">IF(L266&gt;0,L266*I266/P266,0)</f>
        <v>0</v>
      </c>
      <c r="O266" s="381" t="e">
        <f>IF(K266="nio",0,IF(K266&gt;0,VLOOKUP(G266,'3-Productie normen'!A:K,VLOOKUP(K266,'3-Productie normen'!$B$34:$C$39,2,FALSE),FALSE)))/VLOOKUP(B266,'2-Kosten per locatie'!$A$14:$C$27,3,FALSE)</f>
        <v>#DIV/0!</v>
      </c>
      <c r="P266" s="381">
        <f t="shared" ref="P266:P329" si="27">IF(L266&gt;0,O266*$P$8,0)</f>
        <v>0</v>
      </c>
      <c r="Q266" s="382" t="str">
        <f>VLOOKUP(G266,'3-Productie normen'!$A$10:$M$27,13,FALSE)</f>
        <v>L</v>
      </c>
      <c r="R266" s="382"/>
      <c r="T266" s="43">
        <f t="shared" ref="T266:T329" si="28">J266*I266</f>
        <v>5776</v>
      </c>
    </row>
    <row r="267" spans="1:20" ht="14.1" customHeight="1">
      <c r="A267" s="53">
        <f t="shared" ref="A267:A330" si="29">A266+1</f>
        <v>267</v>
      </c>
      <c r="B267" s="378" t="s">
        <v>512</v>
      </c>
      <c r="C267" s="378" t="s">
        <v>513</v>
      </c>
      <c r="D267" s="383" t="s">
        <v>89</v>
      </c>
      <c r="E267" s="424" t="s">
        <v>496</v>
      </c>
      <c r="F267" s="435" t="s">
        <v>487</v>
      </c>
      <c r="G267" s="435" t="s">
        <v>1045</v>
      </c>
      <c r="H267" s="435" t="s">
        <v>375</v>
      </c>
      <c r="I267" s="388">
        <v>24.95</v>
      </c>
      <c r="J267" s="380">
        <f t="shared" si="24"/>
        <v>4</v>
      </c>
      <c r="K267" s="324">
        <v>4</v>
      </c>
      <c r="L267" s="324"/>
      <c r="M267" s="325" t="e">
        <f t="shared" si="25"/>
        <v>#DIV/0!</v>
      </c>
      <c r="N267" s="325">
        <f t="shared" si="26"/>
        <v>0</v>
      </c>
      <c r="O267" s="381" t="e">
        <f>IF(K267="nio",0,IF(K267&gt;0,VLOOKUP(G267,'3-Productie normen'!A:K,VLOOKUP(K267,'3-Productie normen'!$B$34:$C$39,2,FALSE),FALSE)))/VLOOKUP(B267,'2-Kosten per locatie'!$A$14:$C$27,3,FALSE)</f>
        <v>#DIV/0!</v>
      </c>
      <c r="P267" s="381">
        <f t="shared" si="27"/>
        <v>0</v>
      </c>
      <c r="Q267" s="382" t="str">
        <f>VLOOKUP(G267,'3-Productie normen'!$A$10:$M$27,13,FALSE)</f>
        <v>V</v>
      </c>
      <c r="R267" s="382"/>
      <c r="T267" s="43">
        <f t="shared" si="28"/>
        <v>99.8</v>
      </c>
    </row>
    <row r="268" spans="1:20" ht="14.1" customHeight="1">
      <c r="A268" s="53">
        <f t="shared" si="29"/>
        <v>268</v>
      </c>
      <c r="B268" s="378" t="s">
        <v>512</v>
      </c>
      <c r="C268" s="378" t="s">
        <v>513</v>
      </c>
      <c r="D268" s="383" t="s">
        <v>89</v>
      </c>
      <c r="E268" s="424" t="s">
        <v>427</v>
      </c>
      <c r="F268" s="435" t="s">
        <v>402</v>
      </c>
      <c r="G268" s="433" t="s">
        <v>1046</v>
      </c>
      <c r="H268" s="435" t="s">
        <v>375</v>
      </c>
      <c r="I268" s="388">
        <v>61.55</v>
      </c>
      <c r="J268" s="380">
        <f t="shared" si="24"/>
        <v>80</v>
      </c>
      <c r="K268" s="324">
        <v>80</v>
      </c>
      <c r="L268" s="324"/>
      <c r="M268" s="325" t="e">
        <f t="shared" si="25"/>
        <v>#DIV/0!</v>
      </c>
      <c r="N268" s="325">
        <f t="shared" si="26"/>
        <v>0</v>
      </c>
      <c r="O268" s="381" t="e">
        <f>IF(K268="nio",0,IF(K268&gt;0,VLOOKUP(G268,'3-Productie normen'!A:K,VLOOKUP(K268,'3-Productie normen'!$B$34:$C$39,2,FALSE),FALSE)))/VLOOKUP(B268,'2-Kosten per locatie'!$A$14:$C$27,3,FALSE)</f>
        <v>#DIV/0!</v>
      </c>
      <c r="P268" s="381">
        <f t="shared" si="27"/>
        <v>0</v>
      </c>
      <c r="Q268" s="382" t="str">
        <f>VLOOKUP(G268,'3-Productie normen'!$A$10:$M$27,13,FALSE)</f>
        <v>L</v>
      </c>
      <c r="R268" s="382"/>
      <c r="T268" s="43">
        <f t="shared" si="28"/>
        <v>4924</v>
      </c>
    </row>
    <row r="269" spans="1:20" ht="14.1" customHeight="1">
      <c r="A269" s="53">
        <f t="shared" si="29"/>
        <v>269</v>
      </c>
      <c r="B269" s="378" t="s">
        <v>512</v>
      </c>
      <c r="C269" s="378" t="s">
        <v>513</v>
      </c>
      <c r="D269" s="383" t="s">
        <v>89</v>
      </c>
      <c r="E269" s="424" t="s">
        <v>497</v>
      </c>
      <c r="F269" s="435" t="s">
        <v>432</v>
      </c>
      <c r="G269" s="433" t="s">
        <v>17</v>
      </c>
      <c r="H269" s="435" t="s">
        <v>371</v>
      </c>
      <c r="I269" s="388">
        <v>19.3</v>
      </c>
      <c r="J269" s="380">
        <f t="shared" si="24"/>
        <v>400</v>
      </c>
      <c r="K269" s="324">
        <v>200</v>
      </c>
      <c r="L269" s="324">
        <v>200</v>
      </c>
      <c r="M269" s="325" t="e">
        <f t="shared" si="25"/>
        <v>#DIV/0!</v>
      </c>
      <c r="N269" s="325" t="e">
        <f t="shared" si="26"/>
        <v>#DIV/0!</v>
      </c>
      <c r="O269" s="381" t="e">
        <f>IF(K269="nio",0,IF(K269&gt;0,VLOOKUP(G269,'3-Productie normen'!A:K,VLOOKUP(K269,'3-Productie normen'!$B$34:$C$39,2,FALSE),FALSE)))/VLOOKUP(B269,'2-Kosten per locatie'!$A$14:$C$27,3,FALSE)</f>
        <v>#DIV/0!</v>
      </c>
      <c r="P269" s="381" t="e">
        <f t="shared" si="27"/>
        <v>#DIV/0!</v>
      </c>
      <c r="Q269" s="382" t="str">
        <f>VLOOKUP(G269,'3-Productie normen'!$A$10:$M$27,13,FALSE)</f>
        <v>S</v>
      </c>
      <c r="R269" s="382"/>
      <c r="T269" s="43">
        <f t="shared" si="28"/>
        <v>7720</v>
      </c>
    </row>
    <row r="270" spans="1:20" ht="14.1" customHeight="1">
      <c r="A270" s="53">
        <f t="shared" si="29"/>
        <v>270</v>
      </c>
      <c r="B270" s="378" t="s">
        <v>512</v>
      </c>
      <c r="C270" s="378" t="s">
        <v>513</v>
      </c>
      <c r="D270" s="383" t="s">
        <v>89</v>
      </c>
      <c r="E270" s="424" t="s">
        <v>498</v>
      </c>
      <c r="F270" s="435" t="s">
        <v>432</v>
      </c>
      <c r="G270" s="433" t="s">
        <v>17</v>
      </c>
      <c r="H270" s="435" t="s">
        <v>371</v>
      </c>
      <c r="I270" s="388">
        <v>19.3</v>
      </c>
      <c r="J270" s="380">
        <f t="shared" si="24"/>
        <v>400</v>
      </c>
      <c r="K270" s="324">
        <v>200</v>
      </c>
      <c r="L270" s="324">
        <v>200</v>
      </c>
      <c r="M270" s="325" t="e">
        <f t="shared" si="25"/>
        <v>#DIV/0!</v>
      </c>
      <c r="N270" s="325" t="e">
        <f t="shared" si="26"/>
        <v>#DIV/0!</v>
      </c>
      <c r="O270" s="381" t="e">
        <f>IF(K270="nio",0,IF(K270&gt;0,VLOOKUP(G270,'3-Productie normen'!A:K,VLOOKUP(K270,'3-Productie normen'!$B$34:$C$39,2,FALSE),FALSE)))/VLOOKUP(B270,'2-Kosten per locatie'!$A$14:$C$27,3,FALSE)</f>
        <v>#DIV/0!</v>
      </c>
      <c r="P270" s="381" t="e">
        <f t="shared" si="27"/>
        <v>#DIV/0!</v>
      </c>
      <c r="Q270" s="382" t="str">
        <f>VLOOKUP(G270,'3-Productie normen'!$A$10:$M$27,13,FALSE)</f>
        <v>S</v>
      </c>
      <c r="R270" s="382"/>
      <c r="T270" s="43">
        <f t="shared" si="28"/>
        <v>7720</v>
      </c>
    </row>
    <row r="271" spans="1:20" ht="14.1" customHeight="1">
      <c r="A271" s="53">
        <f t="shared" si="29"/>
        <v>271</v>
      </c>
      <c r="B271" s="378" t="s">
        <v>512</v>
      </c>
      <c r="C271" s="378" t="s">
        <v>513</v>
      </c>
      <c r="D271" s="383" t="s">
        <v>89</v>
      </c>
      <c r="E271" s="424" t="s">
        <v>425</v>
      </c>
      <c r="F271" s="435" t="s">
        <v>376</v>
      </c>
      <c r="G271" s="434" t="s">
        <v>1047</v>
      </c>
      <c r="H271" s="435" t="s">
        <v>375</v>
      </c>
      <c r="I271" s="388">
        <v>65.349999999999994</v>
      </c>
      <c r="J271" s="380">
        <f t="shared" si="24"/>
        <v>80</v>
      </c>
      <c r="K271" s="324">
        <v>80</v>
      </c>
      <c r="L271" s="324"/>
      <c r="M271" s="325" t="e">
        <f t="shared" si="25"/>
        <v>#DIV/0!</v>
      </c>
      <c r="N271" s="325">
        <f t="shared" si="26"/>
        <v>0</v>
      </c>
      <c r="O271" s="381" t="e">
        <f>IF(K271="nio",0,IF(K271&gt;0,VLOOKUP(G271,'3-Productie normen'!A:K,VLOOKUP(K271,'3-Productie normen'!$B$34:$C$39,2,FALSE),FALSE)))/VLOOKUP(B271,'2-Kosten per locatie'!$A$14:$C$27,3,FALSE)</f>
        <v>#DIV/0!</v>
      </c>
      <c r="P271" s="381">
        <f t="shared" si="27"/>
        <v>0</v>
      </c>
      <c r="Q271" s="382" t="str">
        <f>VLOOKUP(G271,'3-Productie normen'!$A$10:$M$27,13,FALSE)</f>
        <v>L</v>
      </c>
      <c r="R271" s="382"/>
      <c r="T271" s="43">
        <f t="shared" si="28"/>
        <v>5228</v>
      </c>
    </row>
    <row r="272" spans="1:20" ht="14.1" customHeight="1">
      <c r="A272" s="53">
        <f t="shared" si="29"/>
        <v>272</v>
      </c>
      <c r="B272" s="378" t="s">
        <v>512</v>
      </c>
      <c r="C272" s="378" t="s">
        <v>513</v>
      </c>
      <c r="D272" s="383" t="s">
        <v>89</v>
      </c>
      <c r="E272" s="424" t="s">
        <v>413</v>
      </c>
      <c r="F272" s="435" t="s">
        <v>404</v>
      </c>
      <c r="G272" s="433" t="s">
        <v>1047</v>
      </c>
      <c r="H272" s="435" t="s">
        <v>375</v>
      </c>
      <c r="I272" s="388">
        <v>101</v>
      </c>
      <c r="J272" s="380">
        <f t="shared" si="24"/>
        <v>80</v>
      </c>
      <c r="K272" s="324">
        <v>80</v>
      </c>
      <c r="L272" s="324"/>
      <c r="M272" s="325" t="e">
        <f t="shared" si="25"/>
        <v>#DIV/0!</v>
      </c>
      <c r="N272" s="325">
        <f t="shared" si="26"/>
        <v>0</v>
      </c>
      <c r="O272" s="381" t="e">
        <f>IF(K272="nio",0,IF(K272&gt;0,VLOOKUP(G272,'3-Productie normen'!A:K,VLOOKUP(K272,'3-Productie normen'!$B$34:$C$39,2,FALSE),FALSE)))/VLOOKUP(B272,'2-Kosten per locatie'!$A$14:$C$27,3,FALSE)</f>
        <v>#DIV/0!</v>
      </c>
      <c r="P272" s="381">
        <f t="shared" si="27"/>
        <v>0</v>
      </c>
      <c r="Q272" s="382" t="str">
        <f>VLOOKUP(G272,'3-Productie normen'!$A$10:$M$27,13,FALSE)</f>
        <v>L</v>
      </c>
      <c r="R272" s="382"/>
      <c r="T272" s="43">
        <f t="shared" si="28"/>
        <v>8080</v>
      </c>
    </row>
    <row r="273" spans="1:20" ht="14.1" customHeight="1">
      <c r="A273" s="53">
        <f t="shared" si="29"/>
        <v>273</v>
      </c>
      <c r="B273" s="378" t="s">
        <v>512</v>
      </c>
      <c r="C273" s="378" t="s">
        <v>513</v>
      </c>
      <c r="D273" s="383" t="s">
        <v>89</v>
      </c>
      <c r="E273" s="424" t="s">
        <v>499</v>
      </c>
      <c r="F273" s="435" t="s">
        <v>377</v>
      </c>
      <c r="G273" s="432" t="s">
        <v>199</v>
      </c>
      <c r="H273" s="435" t="s">
        <v>375</v>
      </c>
      <c r="I273" s="388">
        <v>53.8</v>
      </c>
      <c r="J273" s="380">
        <f t="shared" si="24"/>
        <v>200</v>
      </c>
      <c r="K273" s="324">
        <v>200</v>
      </c>
      <c r="L273" s="324"/>
      <c r="M273" s="325" t="e">
        <f t="shared" si="25"/>
        <v>#DIV/0!</v>
      </c>
      <c r="N273" s="325">
        <f t="shared" si="26"/>
        <v>0</v>
      </c>
      <c r="O273" s="381" t="e">
        <f>IF(K273="nio",0,IF(K273&gt;0,VLOOKUP(G273,'3-Productie normen'!A:K,VLOOKUP(K273,'3-Productie normen'!$B$34:$C$39,2,FALSE),FALSE)))/VLOOKUP(B273,'2-Kosten per locatie'!$A$14:$C$27,3,FALSE)</f>
        <v>#DIV/0!</v>
      </c>
      <c r="P273" s="381">
        <f t="shared" si="27"/>
        <v>0</v>
      </c>
      <c r="Q273" s="382" t="str">
        <f>VLOOKUP(G273,'3-Productie normen'!$A$10:$M$27,13,FALSE)</f>
        <v>V</v>
      </c>
      <c r="R273" s="382"/>
      <c r="T273" s="43">
        <f t="shared" si="28"/>
        <v>10760</v>
      </c>
    </row>
    <row r="274" spans="1:20" ht="14.1" customHeight="1">
      <c r="A274" s="53">
        <f t="shared" si="29"/>
        <v>274</v>
      </c>
      <c r="B274" s="378" t="s">
        <v>512</v>
      </c>
      <c r="C274" s="378" t="s">
        <v>513</v>
      </c>
      <c r="D274" s="383" t="s">
        <v>89</v>
      </c>
      <c r="E274" s="424" t="s">
        <v>414</v>
      </c>
      <c r="F274" s="435" t="s">
        <v>404</v>
      </c>
      <c r="G274" s="433" t="s">
        <v>1047</v>
      </c>
      <c r="H274" s="435" t="s">
        <v>375</v>
      </c>
      <c r="I274" s="388">
        <v>136.6</v>
      </c>
      <c r="J274" s="380">
        <f t="shared" si="24"/>
        <v>80</v>
      </c>
      <c r="K274" s="324">
        <v>80</v>
      </c>
      <c r="L274" s="324"/>
      <c r="M274" s="325" t="e">
        <f t="shared" si="25"/>
        <v>#DIV/0!</v>
      </c>
      <c r="N274" s="325">
        <f t="shared" si="26"/>
        <v>0</v>
      </c>
      <c r="O274" s="381" t="e">
        <f>IF(K274="nio",0,IF(K274&gt;0,VLOOKUP(G274,'3-Productie normen'!A:K,VLOOKUP(K274,'3-Productie normen'!$B$34:$C$39,2,FALSE),FALSE)))/VLOOKUP(B274,'2-Kosten per locatie'!$A$14:$C$27,3,FALSE)</f>
        <v>#DIV/0!</v>
      </c>
      <c r="P274" s="381">
        <f t="shared" si="27"/>
        <v>0</v>
      </c>
      <c r="Q274" s="382" t="str">
        <f>VLOOKUP(G274,'3-Productie normen'!$A$10:$M$27,13,FALSE)</f>
        <v>L</v>
      </c>
      <c r="R274" s="382"/>
      <c r="T274" s="43">
        <f t="shared" si="28"/>
        <v>10928</v>
      </c>
    </row>
    <row r="275" spans="1:20" ht="14.1" customHeight="1">
      <c r="A275" s="53">
        <f t="shared" si="29"/>
        <v>275</v>
      </c>
      <c r="B275" s="378" t="s">
        <v>512</v>
      </c>
      <c r="C275" s="378" t="s">
        <v>513</v>
      </c>
      <c r="D275" s="383" t="s">
        <v>89</v>
      </c>
      <c r="E275" s="424" t="s">
        <v>415</v>
      </c>
      <c r="F275" s="435" t="s">
        <v>500</v>
      </c>
      <c r="G275" s="433" t="s">
        <v>146</v>
      </c>
      <c r="H275" s="435" t="s">
        <v>375</v>
      </c>
      <c r="I275" s="388">
        <v>67.849999999999994</v>
      </c>
      <c r="J275" s="380">
        <f t="shared" si="24"/>
        <v>80</v>
      </c>
      <c r="K275" s="324">
        <v>80</v>
      </c>
      <c r="L275" s="324"/>
      <c r="M275" s="325" t="e">
        <f t="shared" si="25"/>
        <v>#DIV/0!</v>
      </c>
      <c r="N275" s="325">
        <f t="shared" si="26"/>
        <v>0</v>
      </c>
      <c r="O275" s="381" t="e">
        <f>IF(K275="nio",0,IF(K275&gt;0,VLOOKUP(G275,'3-Productie normen'!A:K,VLOOKUP(K275,'3-Productie normen'!$B$34:$C$39,2,FALSE),FALSE)))/VLOOKUP(B275,'2-Kosten per locatie'!$A$14:$C$27,3,FALSE)</f>
        <v>#DIV/0!</v>
      </c>
      <c r="P275" s="381">
        <f t="shared" si="27"/>
        <v>0</v>
      </c>
      <c r="Q275" s="382" t="str">
        <f>VLOOKUP(G275,'3-Productie normen'!$A$10:$M$27,13,FALSE)</f>
        <v>B</v>
      </c>
      <c r="R275" s="382"/>
      <c r="T275" s="43">
        <f t="shared" si="28"/>
        <v>5428</v>
      </c>
    </row>
    <row r="276" spans="1:20" ht="14.1" customHeight="1">
      <c r="A276" s="53">
        <f t="shared" si="29"/>
        <v>276</v>
      </c>
      <c r="B276" s="378" t="s">
        <v>512</v>
      </c>
      <c r="C276" s="378" t="s">
        <v>513</v>
      </c>
      <c r="D276" s="383" t="s">
        <v>89</v>
      </c>
      <c r="E276" s="424" t="s">
        <v>458</v>
      </c>
      <c r="F276" s="435" t="s">
        <v>417</v>
      </c>
      <c r="G276" s="433" t="s">
        <v>145</v>
      </c>
      <c r="H276" s="435" t="s">
        <v>482</v>
      </c>
      <c r="I276" s="388">
        <v>12.6</v>
      </c>
      <c r="J276" s="380">
        <f t="shared" si="24"/>
        <v>40</v>
      </c>
      <c r="K276" s="324">
        <v>40</v>
      </c>
      <c r="L276" s="324"/>
      <c r="M276" s="325" t="e">
        <f t="shared" si="25"/>
        <v>#DIV/0!</v>
      </c>
      <c r="N276" s="325">
        <f t="shared" si="26"/>
        <v>0</v>
      </c>
      <c r="O276" s="381" t="e">
        <f>IF(K276="nio",0,IF(K276&gt;0,VLOOKUP(G276,'3-Productie normen'!A:K,VLOOKUP(K276,'3-Productie normen'!$B$34:$C$39,2,FALSE),FALSE)))/VLOOKUP(B276,'2-Kosten per locatie'!$A$14:$C$27,3,FALSE)</f>
        <v>#DIV/0!</v>
      </c>
      <c r="P276" s="381">
        <f t="shared" si="27"/>
        <v>0</v>
      </c>
      <c r="Q276" s="382" t="str">
        <f>VLOOKUP(G276,'3-Productie normen'!$A$10:$M$27,13,FALSE)</f>
        <v>B</v>
      </c>
      <c r="R276" s="382"/>
      <c r="T276" s="43">
        <f t="shared" si="28"/>
        <v>504</v>
      </c>
    </row>
    <row r="277" spans="1:20" ht="14.1" customHeight="1">
      <c r="A277" s="53">
        <f t="shared" si="29"/>
        <v>277</v>
      </c>
      <c r="B277" s="378" t="s">
        <v>512</v>
      </c>
      <c r="C277" s="378" t="s">
        <v>513</v>
      </c>
      <c r="D277" s="383" t="s">
        <v>89</v>
      </c>
      <c r="E277" s="424" t="s">
        <v>501</v>
      </c>
      <c r="F277" s="435" t="s">
        <v>502</v>
      </c>
      <c r="G277" s="433" t="s">
        <v>145</v>
      </c>
      <c r="H277" s="435" t="s">
        <v>375</v>
      </c>
      <c r="I277" s="388">
        <v>16.850000000000001</v>
      </c>
      <c r="J277" s="380">
        <f t="shared" si="24"/>
        <v>40</v>
      </c>
      <c r="K277" s="324">
        <v>40</v>
      </c>
      <c r="L277" s="324"/>
      <c r="M277" s="325" t="e">
        <f t="shared" si="25"/>
        <v>#DIV/0!</v>
      </c>
      <c r="N277" s="325">
        <f t="shared" si="26"/>
        <v>0</v>
      </c>
      <c r="O277" s="381" t="e">
        <f>IF(K277="nio",0,IF(K277&gt;0,VLOOKUP(G277,'3-Productie normen'!A:K,VLOOKUP(K277,'3-Productie normen'!$B$34:$C$39,2,FALSE),FALSE)))/VLOOKUP(B277,'2-Kosten per locatie'!$A$14:$C$27,3,FALSE)</f>
        <v>#DIV/0!</v>
      </c>
      <c r="P277" s="381">
        <f t="shared" si="27"/>
        <v>0</v>
      </c>
      <c r="Q277" s="382" t="str">
        <f>VLOOKUP(G277,'3-Productie normen'!$A$10:$M$27,13,FALSE)</f>
        <v>B</v>
      </c>
      <c r="R277" s="382"/>
      <c r="T277" s="43">
        <f t="shared" si="28"/>
        <v>674</v>
      </c>
    </row>
    <row r="278" spans="1:20" ht="14.1" customHeight="1">
      <c r="A278" s="53">
        <f t="shared" si="29"/>
        <v>278</v>
      </c>
      <c r="B278" s="378" t="s">
        <v>512</v>
      </c>
      <c r="C278" s="378" t="s">
        <v>513</v>
      </c>
      <c r="D278" s="383" t="s">
        <v>89</v>
      </c>
      <c r="E278" s="424" t="s">
        <v>411</v>
      </c>
      <c r="F278" s="435" t="s">
        <v>197</v>
      </c>
      <c r="G278" s="432" t="s">
        <v>423</v>
      </c>
      <c r="H278" s="435" t="s">
        <v>387</v>
      </c>
      <c r="I278" s="388">
        <v>13.15</v>
      </c>
      <c r="J278" s="380">
        <f t="shared" si="24"/>
        <v>200</v>
      </c>
      <c r="K278" s="324">
        <v>200</v>
      </c>
      <c r="L278" s="324"/>
      <c r="M278" s="325" t="e">
        <f t="shared" si="25"/>
        <v>#DIV/0!</v>
      </c>
      <c r="N278" s="325">
        <f t="shared" si="26"/>
        <v>0</v>
      </c>
      <c r="O278" s="381" t="e">
        <f>IF(K278="nio",0,IF(K278&gt;0,VLOOKUP(G278,'3-Productie normen'!A:K,VLOOKUP(K278,'3-Productie normen'!$B$34:$C$39,2,FALSE),FALSE)))/VLOOKUP(B278,'2-Kosten per locatie'!$A$14:$C$27,3,FALSE)</f>
        <v>#DIV/0!</v>
      </c>
      <c r="P278" s="381">
        <f t="shared" si="27"/>
        <v>0</v>
      </c>
      <c r="Q278" s="382" t="str">
        <f>VLOOKUP(G278,'3-Productie normen'!$A$10:$M$27,13,FALSE)</f>
        <v>V</v>
      </c>
      <c r="R278" s="382"/>
      <c r="T278" s="43">
        <f t="shared" si="28"/>
        <v>2630</v>
      </c>
    </row>
    <row r="279" spans="1:20" ht="14.1" customHeight="1">
      <c r="A279" s="53">
        <f t="shared" si="29"/>
        <v>279</v>
      </c>
      <c r="B279" s="378" t="s">
        <v>512</v>
      </c>
      <c r="C279" s="378" t="s">
        <v>513</v>
      </c>
      <c r="D279" s="383">
        <v>1</v>
      </c>
      <c r="E279" s="424" t="s">
        <v>503</v>
      </c>
      <c r="F279" s="435" t="s">
        <v>377</v>
      </c>
      <c r="G279" s="432" t="s">
        <v>199</v>
      </c>
      <c r="H279" s="435" t="s">
        <v>375</v>
      </c>
      <c r="I279" s="388">
        <v>33.5</v>
      </c>
      <c r="J279" s="380">
        <f t="shared" si="24"/>
        <v>200</v>
      </c>
      <c r="K279" s="324">
        <v>200</v>
      </c>
      <c r="L279" s="324"/>
      <c r="M279" s="325" t="e">
        <f t="shared" si="25"/>
        <v>#DIV/0!</v>
      </c>
      <c r="N279" s="325">
        <f t="shared" si="26"/>
        <v>0</v>
      </c>
      <c r="O279" s="381" t="e">
        <f>IF(K279="nio",0,IF(K279&gt;0,VLOOKUP(G279,'3-Productie normen'!A:K,VLOOKUP(K279,'3-Productie normen'!$B$34:$C$39,2,FALSE),FALSE)))/VLOOKUP(B279,'2-Kosten per locatie'!$A$14:$C$27,3,FALSE)</f>
        <v>#DIV/0!</v>
      </c>
      <c r="P279" s="381">
        <f t="shared" si="27"/>
        <v>0</v>
      </c>
      <c r="Q279" s="382" t="str">
        <f>VLOOKUP(G279,'3-Productie normen'!$A$10:$M$27,13,FALSE)</f>
        <v>V</v>
      </c>
      <c r="R279" s="382"/>
      <c r="T279" s="43">
        <f t="shared" si="28"/>
        <v>6700</v>
      </c>
    </row>
    <row r="280" spans="1:20" ht="14.1" customHeight="1">
      <c r="A280" s="53">
        <f t="shared" si="29"/>
        <v>280</v>
      </c>
      <c r="B280" s="378" t="s">
        <v>512</v>
      </c>
      <c r="C280" s="378" t="s">
        <v>513</v>
      </c>
      <c r="D280" s="383">
        <v>1</v>
      </c>
      <c r="E280" s="424" t="s">
        <v>504</v>
      </c>
      <c r="F280" s="435" t="s">
        <v>374</v>
      </c>
      <c r="G280" s="433" t="s">
        <v>1045</v>
      </c>
      <c r="H280" s="435" t="s">
        <v>375</v>
      </c>
      <c r="I280" s="388">
        <v>25.5</v>
      </c>
      <c r="J280" s="380">
        <f t="shared" si="24"/>
        <v>80</v>
      </c>
      <c r="K280" s="324">
        <v>80</v>
      </c>
      <c r="L280" s="324"/>
      <c r="M280" s="325" t="e">
        <f t="shared" si="25"/>
        <v>#DIV/0!</v>
      </c>
      <c r="N280" s="325">
        <f t="shared" si="26"/>
        <v>0</v>
      </c>
      <c r="O280" s="381" t="e">
        <f>IF(K280="nio",0,IF(K280&gt;0,VLOOKUP(G280,'3-Productie normen'!A:K,VLOOKUP(K280,'3-Productie normen'!$B$34:$C$39,2,FALSE),FALSE)))/VLOOKUP(B280,'2-Kosten per locatie'!$A$14:$C$27,3,FALSE)</f>
        <v>#DIV/0!</v>
      </c>
      <c r="P280" s="381">
        <f t="shared" si="27"/>
        <v>0</v>
      </c>
      <c r="Q280" s="382" t="str">
        <f>VLOOKUP(G280,'3-Productie normen'!$A$10:$M$27,13,FALSE)</f>
        <v>V</v>
      </c>
      <c r="R280" s="382"/>
      <c r="T280" s="43">
        <f t="shared" si="28"/>
        <v>2040</v>
      </c>
    </row>
    <row r="281" spans="1:20" ht="14.1" customHeight="1">
      <c r="A281" s="53">
        <f t="shared" si="29"/>
        <v>281</v>
      </c>
      <c r="B281" s="378" t="s">
        <v>512</v>
      </c>
      <c r="C281" s="378" t="s">
        <v>513</v>
      </c>
      <c r="D281" s="383">
        <v>1</v>
      </c>
      <c r="E281" s="424" t="s">
        <v>475</v>
      </c>
      <c r="F281" s="435" t="s">
        <v>505</v>
      </c>
      <c r="G281" s="433" t="s">
        <v>1046</v>
      </c>
      <c r="H281" s="435" t="s">
        <v>375</v>
      </c>
      <c r="I281" s="388">
        <v>108.7</v>
      </c>
      <c r="J281" s="380">
        <f t="shared" si="24"/>
        <v>80</v>
      </c>
      <c r="K281" s="324">
        <v>80</v>
      </c>
      <c r="L281" s="324"/>
      <c r="M281" s="325" t="e">
        <f t="shared" si="25"/>
        <v>#DIV/0!</v>
      </c>
      <c r="N281" s="325">
        <f t="shared" si="26"/>
        <v>0</v>
      </c>
      <c r="O281" s="381" t="e">
        <f>IF(K281="nio",0,IF(K281&gt;0,VLOOKUP(G281,'3-Productie normen'!A:K,VLOOKUP(K281,'3-Productie normen'!$B$34:$C$39,2,FALSE),FALSE)))/VLOOKUP(B281,'2-Kosten per locatie'!$A$14:$C$27,3,FALSE)</f>
        <v>#DIV/0!</v>
      </c>
      <c r="P281" s="381">
        <f t="shared" si="27"/>
        <v>0</v>
      </c>
      <c r="Q281" s="382" t="str">
        <f>VLOOKUP(G281,'3-Productie normen'!$A$10:$M$27,13,FALSE)</f>
        <v>L</v>
      </c>
      <c r="R281" s="382"/>
      <c r="T281" s="43">
        <f t="shared" si="28"/>
        <v>8696</v>
      </c>
    </row>
    <row r="282" spans="1:20" ht="14.1" customHeight="1">
      <c r="A282" s="53">
        <f t="shared" si="29"/>
        <v>282</v>
      </c>
      <c r="B282" s="378" t="s">
        <v>512</v>
      </c>
      <c r="C282" s="378" t="s">
        <v>513</v>
      </c>
      <c r="D282" s="383">
        <v>1</v>
      </c>
      <c r="E282" s="424" t="s">
        <v>477</v>
      </c>
      <c r="F282" s="435" t="s">
        <v>376</v>
      </c>
      <c r="G282" s="434" t="s">
        <v>1047</v>
      </c>
      <c r="H282" s="435" t="s">
        <v>375</v>
      </c>
      <c r="I282" s="388">
        <v>65.349999999999994</v>
      </c>
      <c r="J282" s="380">
        <f t="shared" si="24"/>
        <v>80</v>
      </c>
      <c r="K282" s="324">
        <v>80</v>
      </c>
      <c r="L282" s="324"/>
      <c r="M282" s="325" t="e">
        <f t="shared" si="25"/>
        <v>#DIV/0!</v>
      </c>
      <c r="N282" s="325">
        <f t="shared" si="26"/>
        <v>0</v>
      </c>
      <c r="O282" s="381" t="e">
        <f>IF(K282="nio",0,IF(K282&gt;0,VLOOKUP(G282,'3-Productie normen'!A:K,VLOOKUP(K282,'3-Productie normen'!$B$34:$C$39,2,FALSE),FALSE)))/VLOOKUP(B282,'2-Kosten per locatie'!$A$14:$C$27,3,FALSE)</f>
        <v>#DIV/0!</v>
      </c>
      <c r="P282" s="381">
        <f t="shared" si="27"/>
        <v>0</v>
      </c>
      <c r="Q282" s="382" t="str">
        <f>VLOOKUP(G282,'3-Productie normen'!$A$10:$M$27,13,FALSE)</f>
        <v>L</v>
      </c>
      <c r="R282" s="382"/>
      <c r="T282" s="43">
        <f t="shared" si="28"/>
        <v>5228</v>
      </c>
    </row>
    <row r="283" spans="1:20" ht="14.1" customHeight="1">
      <c r="A283" s="53">
        <f t="shared" si="29"/>
        <v>283</v>
      </c>
      <c r="B283" s="378" t="s">
        <v>512</v>
      </c>
      <c r="C283" s="378" t="s">
        <v>513</v>
      </c>
      <c r="D283" s="383">
        <v>1</v>
      </c>
      <c r="E283" s="424" t="s">
        <v>478</v>
      </c>
      <c r="F283" s="435" t="s">
        <v>376</v>
      </c>
      <c r="G283" s="434" t="s">
        <v>1047</v>
      </c>
      <c r="H283" s="435" t="s">
        <v>375</v>
      </c>
      <c r="I283" s="388">
        <v>65.349999999999994</v>
      </c>
      <c r="J283" s="380">
        <f t="shared" si="24"/>
        <v>80</v>
      </c>
      <c r="K283" s="324">
        <v>80</v>
      </c>
      <c r="L283" s="324"/>
      <c r="M283" s="325" t="e">
        <f t="shared" si="25"/>
        <v>#DIV/0!</v>
      </c>
      <c r="N283" s="325">
        <f t="shared" si="26"/>
        <v>0</v>
      </c>
      <c r="O283" s="381" t="e">
        <f>IF(K283="nio",0,IF(K283&gt;0,VLOOKUP(G283,'3-Productie normen'!A:K,VLOOKUP(K283,'3-Productie normen'!$B$34:$C$39,2,FALSE),FALSE)))/VLOOKUP(B283,'2-Kosten per locatie'!$A$14:$C$27,3,FALSE)</f>
        <v>#DIV/0!</v>
      </c>
      <c r="P283" s="381">
        <f t="shared" si="27"/>
        <v>0</v>
      </c>
      <c r="Q283" s="382" t="str">
        <f>VLOOKUP(G283,'3-Productie normen'!$A$10:$M$27,13,FALSE)</f>
        <v>L</v>
      </c>
      <c r="R283" s="382"/>
      <c r="T283" s="43">
        <f t="shared" si="28"/>
        <v>5228</v>
      </c>
    </row>
    <row r="284" spans="1:20" ht="14.1" customHeight="1">
      <c r="A284" s="53">
        <f t="shared" si="29"/>
        <v>284</v>
      </c>
      <c r="B284" s="378" t="s">
        <v>512</v>
      </c>
      <c r="C284" s="378" t="s">
        <v>513</v>
      </c>
      <c r="D284" s="383">
        <v>1</v>
      </c>
      <c r="E284" s="424" t="s">
        <v>460</v>
      </c>
      <c r="F284" s="435" t="s">
        <v>377</v>
      </c>
      <c r="G284" s="432" t="s">
        <v>199</v>
      </c>
      <c r="H284" s="435" t="s">
        <v>375</v>
      </c>
      <c r="I284" s="388">
        <v>89.6</v>
      </c>
      <c r="J284" s="380">
        <f t="shared" si="24"/>
        <v>200</v>
      </c>
      <c r="K284" s="324">
        <v>200</v>
      </c>
      <c r="L284" s="324"/>
      <c r="M284" s="325" t="e">
        <f t="shared" si="25"/>
        <v>#DIV/0!</v>
      </c>
      <c r="N284" s="325">
        <f t="shared" si="26"/>
        <v>0</v>
      </c>
      <c r="O284" s="381" t="e">
        <f>IF(K284="nio",0,IF(K284&gt;0,VLOOKUP(G284,'3-Productie normen'!A:K,VLOOKUP(K284,'3-Productie normen'!$B$34:$C$39,2,FALSE),FALSE)))/VLOOKUP(B284,'2-Kosten per locatie'!$A$14:$C$27,3,FALSE)</f>
        <v>#DIV/0!</v>
      </c>
      <c r="P284" s="381">
        <f t="shared" si="27"/>
        <v>0</v>
      </c>
      <c r="Q284" s="382" t="str">
        <f>VLOOKUP(G284,'3-Productie normen'!$A$10:$M$27,13,FALSE)</f>
        <v>V</v>
      </c>
      <c r="R284" s="382"/>
      <c r="T284" s="43">
        <f t="shared" si="28"/>
        <v>17920</v>
      </c>
    </row>
    <row r="285" spans="1:20" ht="14.1" customHeight="1">
      <c r="A285" s="53">
        <f t="shared" si="29"/>
        <v>285</v>
      </c>
      <c r="B285" s="378" t="s">
        <v>512</v>
      </c>
      <c r="C285" s="378" t="s">
        <v>513</v>
      </c>
      <c r="D285" s="383">
        <v>1</v>
      </c>
      <c r="E285" s="424" t="s">
        <v>506</v>
      </c>
      <c r="F285" s="435" t="s">
        <v>417</v>
      </c>
      <c r="G285" s="433" t="s">
        <v>145</v>
      </c>
      <c r="H285" s="435" t="s">
        <v>385</v>
      </c>
      <c r="I285" s="388">
        <v>29.25</v>
      </c>
      <c r="J285" s="380">
        <f t="shared" si="24"/>
        <v>40</v>
      </c>
      <c r="K285" s="324">
        <v>40</v>
      </c>
      <c r="L285" s="324"/>
      <c r="M285" s="325" t="e">
        <f t="shared" si="25"/>
        <v>#DIV/0!</v>
      </c>
      <c r="N285" s="325">
        <f t="shared" si="26"/>
        <v>0</v>
      </c>
      <c r="O285" s="381" t="e">
        <f>IF(K285="nio",0,IF(K285&gt;0,VLOOKUP(G285,'3-Productie normen'!A:K,VLOOKUP(K285,'3-Productie normen'!$B$34:$C$39,2,FALSE),FALSE)))/VLOOKUP(B285,'2-Kosten per locatie'!$A$14:$C$27,3,FALSE)</f>
        <v>#DIV/0!</v>
      </c>
      <c r="P285" s="381">
        <f t="shared" si="27"/>
        <v>0</v>
      </c>
      <c r="Q285" s="382" t="str">
        <f>VLOOKUP(G285,'3-Productie normen'!$A$10:$M$27,13,FALSE)</f>
        <v>B</v>
      </c>
      <c r="R285" s="382"/>
      <c r="T285" s="43">
        <f t="shared" si="28"/>
        <v>1170</v>
      </c>
    </row>
    <row r="286" spans="1:20" ht="14.1" customHeight="1">
      <c r="A286" s="53">
        <f t="shared" si="29"/>
        <v>286</v>
      </c>
      <c r="B286" s="378" t="s">
        <v>512</v>
      </c>
      <c r="C286" s="378" t="s">
        <v>513</v>
      </c>
      <c r="D286" s="383">
        <v>1</v>
      </c>
      <c r="E286" s="424" t="s">
        <v>507</v>
      </c>
      <c r="F286" s="435" t="s">
        <v>376</v>
      </c>
      <c r="G286" s="434" t="s">
        <v>1047</v>
      </c>
      <c r="H286" s="435" t="s">
        <v>375</v>
      </c>
      <c r="I286" s="388">
        <v>65.349999999999994</v>
      </c>
      <c r="J286" s="380">
        <f t="shared" si="24"/>
        <v>80</v>
      </c>
      <c r="K286" s="324">
        <v>80</v>
      </c>
      <c r="L286" s="324"/>
      <c r="M286" s="325" t="e">
        <f t="shared" si="25"/>
        <v>#DIV/0!</v>
      </c>
      <c r="N286" s="325">
        <f t="shared" si="26"/>
        <v>0</v>
      </c>
      <c r="O286" s="381" t="e">
        <f>IF(K286="nio",0,IF(K286&gt;0,VLOOKUP(G286,'3-Productie normen'!A:K,VLOOKUP(K286,'3-Productie normen'!$B$34:$C$39,2,FALSE),FALSE)))/VLOOKUP(B286,'2-Kosten per locatie'!$A$14:$C$27,3,FALSE)</f>
        <v>#DIV/0!</v>
      </c>
      <c r="P286" s="381">
        <f t="shared" si="27"/>
        <v>0</v>
      </c>
      <c r="Q286" s="382" t="str">
        <f>VLOOKUP(G286,'3-Productie normen'!$A$10:$M$27,13,FALSE)</f>
        <v>L</v>
      </c>
      <c r="R286" s="382"/>
      <c r="T286" s="43">
        <f t="shared" si="28"/>
        <v>5228</v>
      </c>
    </row>
    <row r="287" spans="1:20" ht="14.1" customHeight="1">
      <c r="A287" s="53">
        <f t="shared" si="29"/>
        <v>287</v>
      </c>
      <c r="B287" s="378" t="s">
        <v>512</v>
      </c>
      <c r="C287" s="378" t="s">
        <v>513</v>
      </c>
      <c r="D287" s="383">
        <v>1</v>
      </c>
      <c r="E287" s="424" t="s">
        <v>466</v>
      </c>
      <c r="F287" s="435" t="s">
        <v>432</v>
      </c>
      <c r="G287" s="433" t="s">
        <v>17</v>
      </c>
      <c r="H287" s="435" t="s">
        <v>371</v>
      </c>
      <c r="I287" s="388">
        <v>19.3</v>
      </c>
      <c r="J287" s="380">
        <f t="shared" si="24"/>
        <v>400</v>
      </c>
      <c r="K287" s="324">
        <v>200</v>
      </c>
      <c r="L287" s="324">
        <v>200</v>
      </c>
      <c r="M287" s="325" t="e">
        <f t="shared" si="25"/>
        <v>#DIV/0!</v>
      </c>
      <c r="N287" s="325" t="e">
        <f t="shared" si="26"/>
        <v>#DIV/0!</v>
      </c>
      <c r="O287" s="381" t="e">
        <f>IF(K287="nio",0,IF(K287&gt;0,VLOOKUP(G287,'3-Productie normen'!A:K,VLOOKUP(K287,'3-Productie normen'!$B$34:$C$39,2,FALSE),FALSE)))/VLOOKUP(B287,'2-Kosten per locatie'!$A$14:$C$27,3,FALSE)</f>
        <v>#DIV/0!</v>
      </c>
      <c r="P287" s="381" t="e">
        <f t="shared" si="27"/>
        <v>#DIV/0!</v>
      </c>
      <c r="Q287" s="382" t="str">
        <f>VLOOKUP(G287,'3-Productie normen'!$A$10:$M$27,13,FALSE)</f>
        <v>S</v>
      </c>
      <c r="R287" s="382"/>
      <c r="T287" s="43">
        <f t="shared" si="28"/>
        <v>7720</v>
      </c>
    </row>
    <row r="288" spans="1:20" ht="14.1" customHeight="1">
      <c r="A288" s="53">
        <f t="shared" si="29"/>
        <v>288</v>
      </c>
      <c r="B288" s="378" t="s">
        <v>512</v>
      </c>
      <c r="C288" s="378" t="s">
        <v>513</v>
      </c>
      <c r="D288" s="383">
        <v>1</v>
      </c>
      <c r="E288" s="424" t="s">
        <v>508</v>
      </c>
      <c r="F288" s="435" t="s">
        <v>432</v>
      </c>
      <c r="G288" s="433" t="s">
        <v>17</v>
      </c>
      <c r="H288" s="435" t="s">
        <v>371</v>
      </c>
      <c r="I288" s="388">
        <v>19.3</v>
      </c>
      <c r="J288" s="380">
        <f t="shared" si="24"/>
        <v>400</v>
      </c>
      <c r="K288" s="324">
        <v>200</v>
      </c>
      <c r="L288" s="324">
        <v>200</v>
      </c>
      <c r="M288" s="325" t="e">
        <f t="shared" si="25"/>
        <v>#DIV/0!</v>
      </c>
      <c r="N288" s="325" t="e">
        <f t="shared" si="26"/>
        <v>#DIV/0!</v>
      </c>
      <c r="O288" s="381" t="e">
        <f>IF(K288="nio",0,IF(K288&gt;0,VLOOKUP(G288,'3-Productie normen'!A:K,VLOOKUP(K288,'3-Productie normen'!$B$34:$C$39,2,FALSE),FALSE)))/VLOOKUP(B288,'2-Kosten per locatie'!$A$14:$C$27,3,FALSE)</f>
        <v>#DIV/0!</v>
      </c>
      <c r="P288" s="381" t="e">
        <f t="shared" si="27"/>
        <v>#DIV/0!</v>
      </c>
      <c r="Q288" s="382" t="str">
        <f>VLOOKUP(G288,'3-Productie normen'!$A$10:$M$27,13,FALSE)</f>
        <v>S</v>
      </c>
      <c r="R288" s="382"/>
      <c r="T288" s="43">
        <f t="shared" si="28"/>
        <v>7720</v>
      </c>
    </row>
    <row r="289" spans="1:20" ht="14.1" customHeight="1">
      <c r="A289" s="53">
        <f t="shared" si="29"/>
        <v>289</v>
      </c>
      <c r="B289" s="378" t="s">
        <v>512</v>
      </c>
      <c r="C289" s="378" t="s">
        <v>513</v>
      </c>
      <c r="D289" s="383">
        <v>1</v>
      </c>
      <c r="E289" s="424" t="s">
        <v>465</v>
      </c>
      <c r="F289" s="435" t="s">
        <v>376</v>
      </c>
      <c r="G289" s="434" t="s">
        <v>1047</v>
      </c>
      <c r="H289" s="435" t="s">
        <v>375</v>
      </c>
      <c r="I289" s="388">
        <v>65.349999999999994</v>
      </c>
      <c r="J289" s="380">
        <f t="shared" si="24"/>
        <v>80</v>
      </c>
      <c r="K289" s="324">
        <v>80</v>
      </c>
      <c r="L289" s="324"/>
      <c r="M289" s="325" t="e">
        <f t="shared" si="25"/>
        <v>#DIV/0!</v>
      </c>
      <c r="N289" s="325">
        <f t="shared" si="26"/>
        <v>0</v>
      </c>
      <c r="O289" s="381" t="e">
        <f>IF(K289="nio",0,IF(K289&gt;0,VLOOKUP(G289,'3-Productie normen'!A:K,VLOOKUP(K289,'3-Productie normen'!$B$34:$C$39,2,FALSE),FALSE)))/VLOOKUP(B289,'2-Kosten per locatie'!$A$14:$C$27,3,FALSE)</f>
        <v>#DIV/0!</v>
      </c>
      <c r="P289" s="381">
        <f t="shared" si="27"/>
        <v>0</v>
      </c>
      <c r="Q289" s="382" t="str">
        <f>VLOOKUP(G289,'3-Productie normen'!$A$10:$M$27,13,FALSE)</f>
        <v>L</v>
      </c>
      <c r="R289" s="382"/>
      <c r="T289" s="43">
        <f t="shared" si="28"/>
        <v>5228</v>
      </c>
    </row>
    <row r="290" spans="1:20" ht="14.1" customHeight="1">
      <c r="A290" s="53">
        <f t="shared" si="29"/>
        <v>290</v>
      </c>
      <c r="B290" s="378" t="s">
        <v>512</v>
      </c>
      <c r="C290" s="378" t="s">
        <v>513</v>
      </c>
      <c r="D290" s="383">
        <v>1</v>
      </c>
      <c r="E290" s="424" t="s">
        <v>509</v>
      </c>
      <c r="F290" s="435" t="s">
        <v>417</v>
      </c>
      <c r="G290" s="433" t="s">
        <v>145</v>
      </c>
      <c r="H290" s="435" t="s">
        <v>385</v>
      </c>
      <c r="I290" s="388">
        <v>29.25</v>
      </c>
      <c r="J290" s="380">
        <f t="shared" si="24"/>
        <v>40</v>
      </c>
      <c r="K290" s="324">
        <v>40</v>
      </c>
      <c r="L290" s="324"/>
      <c r="M290" s="325" t="e">
        <f t="shared" si="25"/>
        <v>#DIV/0!</v>
      </c>
      <c r="N290" s="325">
        <f t="shared" si="26"/>
        <v>0</v>
      </c>
      <c r="O290" s="381" t="e">
        <f>IF(K290="nio",0,IF(K290&gt;0,VLOOKUP(G290,'3-Productie normen'!A:K,VLOOKUP(K290,'3-Productie normen'!$B$34:$C$39,2,FALSE),FALSE)))/VLOOKUP(B290,'2-Kosten per locatie'!$A$14:$C$27,3,FALSE)</f>
        <v>#DIV/0!</v>
      </c>
      <c r="P290" s="381">
        <f t="shared" si="27"/>
        <v>0</v>
      </c>
      <c r="Q290" s="382" t="str">
        <f>VLOOKUP(G290,'3-Productie normen'!$A$10:$M$27,13,FALSE)</f>
        <v>B</v>
      </c>
      <c r="R290" s="382"/>
      <c r="T290" s="43">
        <f t="shared" si="28"/>
        <v>1170</v>
      </c>
    </row>
    <row r="291" spans="1:20" ht="14.1" customHeight="1">
      <c r="A291" s="53">
        <f t="shared" si="29"/>
        <v>291</v>
      </c>
      <c r="B291" s="378" t="s">
        <v>512</v>
      </c>
      <c r="C291" s="378" t="s">
        <v>513</v>
      </c>
      <c r="D291" s="383">
        <v>1</v>
      </c>
      <c r="E291" s="424" t="s">
        <v>510</v>
      </c>
      <c r="F291" s="435" t="s">
        <v>377</v>
      </c>
      <c r="G291" s="432" t="s">
        <v>199</v>
      </c>
      <c r="H291" s="435" t="s">
        <v>375</v>
      </c>
      <c r="I291" s="388">
        <v>33.5</v>
      </c>
      <c r="J291" s="380">
        <f t="shared" si="24"/>
        <v>200</v>
      </c>
      <c r="K291" s="324">
        <v>200</v>
      </c>
      <c r="L291" s="324"/>
      <c r="M291" s="325" t="e">
        <f t="shared" si="25"/>
        <v>#DIV/0!</v>
      </c>
      <c r="N291" s="325">
        <f t="shared" si="26"/>
        <v>0</v>
      </c>
      <c r="O291" s="381" t="e">
        <f>IF(K291="nio",0,IF(K291&gt;0,VLOOKUP(G291,'3-Productie normen'!A:K,VLOOKUP(K291,'3-Productie normen'!$B$34:$C$39,2,FALSE),FALSE)))/VLOOKUP(B291,'2-Kosten per locatie'!$A$14:$C$27,3,FALSE)</f>
        <v>#DIV/0!</v>
      </c>
      <c r="P291" s="381">
        <f t="shared" si="27"/>
        <v>0</v>
      </c>
      <c r="Q291" s="382" t="str">
        <f>VLOOKUP(G291,'3-Productie normen'!$A$10:$M$27,13,FALSE)</f>
        <v>V</v>
      </c>
      <c r="R291" s="382"/>
      <c r="T291" s="43">
        <f t="shared" si="28"/>
        <v>6700</v>
      </c>
    </row>
    <row r="292" spans="1:20" ht="14.1" customHeight="1">
      <c r="A292" s="53">
        <f t="shared" si="29"/>
        <v>292</v>
      </c>
      <c r="B292" s="378" t="s">
        <v>512</v>
      </c>
      <c r="C292" s="378" t="s">
        <v>513</v>
      </c>
      <c r="D292" s="383">
        <v>1</v>
      </c>
      <c r="E292" s="424" t="s">
        <v>463</v>
      </c>
      <c r="F292" s="435" t="s">
        <v>376</v>
      </c>
      <c r="G292" s="434" t="s">
        <v>1047</v>
      </c>
      <c r="H292" s="435" t="s">
        <v>375</v>
      </c>
      <c r="I292" s="388">
        <v>65.349999999999994</v>
      </c>
      <c r="J292" s="380">
        <f t="shared" si="24"/>
        <v>80</v>
      </c>
      <c r="K292" s="324">
        <v>80</v>
      </c>
      <c r="L292" s="324"/>
      <c r="M292" s="325" t="e">
        <f t="shared" si="25"/>
        <v>#DIV/0!</v>
      </c>
      <c r="N292" s="325">
        <f t="shared" si="26"/>
        <v>0</v>
      </c>
      <c r="O292" s="381" t="e">
        <f>IF(K292="nio",0,IF(K292&gt;0,VLOOKUP(G292,'3-Productie normen'!A:K,VLOOKUP(K292,'3-Productie normen'!$B$34:$C$39,2,FALSE),FALSE)))/VLOOKUP(B292,'2-Kosten per locatie'!$A$14:$C$27,3,FALSE)</f>
        <v>#DIV/0!</v>
      </c>
      <c r="P292" s="381">
        <f t="shared" si="27"/>
        <v>0</v>
      </c>
      <c r="Q292" s="382" t="str">
        <f>VLOOKUP(G292,'3-Productie normen'!$A$10:$M$27,13,FALSE)</f>
        <v>L</v>
      </c>
      <c r="R292" s="382"/>
      <c r="T292" s="43">
        <f t="shared" si="28"/>
        <v>5228</v>
      </c>
    </row>
    <row r="293" spans="1:20" ht="14.1" customHeight="1">
      <c r="A293" s="53">
        <f t="shared" si="29"/>
        <v>293</v>
      </c>
      <c r="B293" s="378" t="s">
        <v>512</v>
      </c>
      <c r="C293" s="378" t="s">
        <v>513</v>
      </c>
      <c r="D293" s="383">
        <v>1</v>
      </c>
      <c r="E293" s="424" t="s">
        <v>464</v>
      </c>
      <c r="F293" s="435" t="s">
        <v>511</v>
      </c>
      <c r="G293" s="433" t="s">
        <v>1046</v>
      </c>
      <c r="H293" s="435" t="s">
        <v>375</v>
      </c>
      <c r="I293" s="388">
        <v>107</v>
      </c>
      <c r="J293" s="380">
        <f t="shared" si="24"/>
        <v>80</v>
      </c>
      <c r="K293" s="324">
        <v>80</v>
      </c>
      <c r="L293" s="324"/>
      <c r="M293" s="325" t="e">
        <f t="shared" si="25"/>
        <v>#DIV/0!</v>
      </c>
      <c r="N293" s="325">
        <f t="shared" si="26"/>
        <v>0</v>
      </c>
      <c r="O293" s="381" t="e">
        <f>IF(K293="nio",0,IF(K293&gt;0,VLOOKUP(G293,'3-Productie normen'!A:K,VLOOKUP(K293,'3-Productie normen'!$B$34:$C$39,2,FALSE),FALSE)))/VLOOKUP(B293,'2-Kosten per locatie'!$A$14:$C$27,3,FALSE)</f>
        <v>#DIV/0!</v>
      </c>
      <c r="P293" s="381">
        <f t="shared" si="27"/>
        <v>0</v>
      </c>
      <c r="Q293" s="382" t="str">
        <f>VLOOKUP(G293,'3-Productie normen'!$A$10:$M$27,13,FALSE)</f>
        <v>L</v>
      </c>
      <c r="R293" s="382"/>
      <c r="T293" s="43">
        <f t="shared" si="28"/>
        <v>8560</v>
      </c>
    </row>
    <row r="294" spans="1:20" ht="14.1" customHeight="1">
      <c r="A294" s="53">
        <f t="shared" si="29"/>
        <v>294</v>
      </c>
      <c r="B294" s="378" t="s">
        <v>605</v>
      </c>
      <c r="C294" s="378" t="s">
        <v>606</v>
      </c>
      <c r="D294" s="383" t="s">
        <v>89</v>
      </c>
      <c r="E294" s="424" t="s">
        <v>514</v>
      </c>
      <c r="F294" s="435" t="s">
        <v>90</v>
      </c>
      <c r="G294" s="432" t="s">
        <v>90</v>
      </c>
      <c r="H294" s="435" t="s">
        <v>385</v>
      </c>
      <c r="I294" s="388">
        <v>10.199999999999999</v>
      </c>
      <c r="J294" s="380">
        <f t="shared" si="24"/>
        <v>200</v>
      </c>
      <c r="K294" s="324">
        <v>200</v>
      </c>
      <c r="L294" s="324"/>
      <c r="M294" s="325" t="e">
        <f t="shared" si="25"/>
        <v>#DIV/0!</v>
      </c>
      <c r="N294" s="325">
        <f t="shared" si="26"/>
        <v>0</v>
      </c>
      <c r="O294" s="381" t="e">
        <f>IF(K294="nio",0,IF(K294&gt;0,VLOOKUP(G294,'3-Productie normen'!A:K,VLOOKUP(K294,'3-Productie normen'!$B$34:$C$39,2,FALSE),FALSE)))/VLOOKUP(B294,'2-Kosten per locatie'!$A$14:$C$27,3,FALSE)</f>
        <v>#DIV/0!</v>
      </c>
      <c r="P294" s="381">
        <f t="shared" si="27"/>
        <v>0</v>
      </c>
      <c r="Q294" s="382" t="str">
        <f>VLOOKUP(G294,'3-Productie normen'!$A$10:$M$27,13,FALSE)</f>
        <v>V</v>
      </c>
      <c r="R294" s="382"/>
      <c r="T294" s="43">
        <f t="shared" si="28"/>
        <v>2039.9999999999998</v>
      </c>
    </row>
    <row r="295" spans="1:20" ht="14.1" customHeight="1">
      <c r="A295" s="53">
        <f t="shared" si="29"/>
        <v>295</v>
      </c>
      <c r="B295" s="378" t="s">
        <v>605</v>
      </c>
      <c r="C295" s="378" t="s">
        <v>606</v>
      </c>
      <c r="D295" s="383" t="s">
        <v>89</v>
      </c>
      <c r="E295" s="424" t="s">
        <v>515</v>
      </c>
      <c r="F295" s="435" t="s">
        <v>516</v>
      </c>
      <c r="G295" s="433" t="s">
        <v>199</v>
      </c>
      <c r="H295" s="435" t="s">
        <v>371</v>
      </c>
      <c r="I295" s="388">
        <v>186.35</v>
      </c>
      <c r="J295" s="380">
        <f t="shared" si="24"/>
        <v>200</v>
      </c>
      <c r="K295" s="324">
        <v>200</v>
      </c>
      <c r="L295" s="324"/>
      <c r="M295" s="325" t="e">
        <f t="shared" si="25"/>
        <v>#DIV/0!</v>
      </c>
      <c r="N295" s="325">
        <f t="shared" si="26"/>
        <v>0</v>
      </c>
      <c r="O295" s="381" t="e">
        <f>IF(K295="nio",0,IF(K295&gt;0,VLOOKUP(G295,'3-Productie normen'!A:K,VLOOKUP(K295,'3-Productie normen'!$B$34:$C$39,2,FALSE),FALSE)))/VLOOKUP(B295,'2-Kosten per locatie'!$A$14:$C$27,3,FALSE)</f>
        <v>#DIV/0!</v>
      </c>
      <c r="P295" s="381">
        <f t="shared" si="27"/>
        <v>0</v>
      </c>
      <c r="Q295" s="382" t="str">
        <f>VLOOKUP(G295,'3-Productie normen'!$A$10:$M$27,13,FALSE)</f>
        <v>V</v>
      </c>
      <c r="R295" s="382"/>
      <c r="T295" s="43">
        <f t="shared" si="28"/>
        <v>37270</v>
      </c>
    </row>
    <row r="296" spans="1:20" ht="14.1" customHeight="1">
      <c r="A296" s="53">
        <f t="shared" si="29"/>
        <v>296</v>
      </c>
      <c r="B296" s="378" t="s">
        <v>605</v>
      </c>
      <c r="C296" s="378" t="s">
        <v>606</v>
      </c>
      <c r="D296" s="383" t="s">
        <v>89</v>
      </c>
      <c r="E296" s="424" t="s">
        <v>517</v>
      </c>
      <c r="F296" s="435" t="s">
        <v>516</v>
      </c>
      <c r="G296" s="433" t="s">
        <v>199</v>
      </c>
      <c r="H296" s="435" t="s">
        <v>518</v>
      </c>
      <c r="I296" s="388">
        <v>26.55</v>
      </c>
      <c r="J296" s="380">
        <f t="shared" si="24"/>
        <v>200</v>
      </c>
      <c r="K296" s="324">
        <v>200</v>
      </c>
      <c r="L296" s="324"/>
      <c r="M296" s="325" t="e">
        <f t="shared" si="25"/>
        <v>#DIV/0!</v>
      </c>
      <c r="N296" s="325">
        <f t="shared" si="26"/>
        <v>0</v>
      </c>
      <c r="O296" s="381" t="e">
        <f>IF(K296="nio",0,IF(K296&gt;0,VLOOKUP(G296,'3-Productie normen'!A:K,VLOOKUP(K296,'3-Productie normen'!$B$34:$C$39,2,FALSE),FALSE)))/VLOOKUP(B296,'2-Kosten per locatie'!$A$14:$C$27,3,FALSE)</f>
        <v>#DIV/0!</v>
      </c>
      <c r="P296" s="381">
        <f t="shared" si="27"/>
        <v>0</v>
      </c>
      <c r="Q296" s="382" t="str">
        <f>VLOOKUP(G296,'3-Productie normen'!$A$10:$M$27,13,FALSE)</f>
        <v>V</v>
      </c>
      <c r="R296" s="382"/>
      <c r="T296" s="43">
        <f t="shared" si="28"/>
        <v>5310</v>
      </c>
    </row>
    <row r="297" spans="1:20" ht="14.1" customHeight="1">
      <c r="A297" s="53">
        <f t="shared" si="29"/>
        <v>297</v>
      </c>
      <c r="B297" s="378" t="s">
        <v>605</v>
      </c>
      <c r="C297" s="378" t="s">
        <v>606</v>
      </c>
      <c r="D297" s="383" t="s">
        <v>89</v>
      </c>
      <c r="E297" s="424" t="s">
        <v>519</v>
      </c>
      <c r="F297" s="435" t="s">
        <v>377</v>
      </c>
      <c r="G297" s="432" t="s">
        <v>199</v>
      </c>
      <c r="H297" s="435" t="s">
        <v>371</v>
      </c>
      <c r="I297" s="388">
        <v>421.2</v>
      </c>
      <c r="J297" s="380">
        <f t="shared" si="24"/>
        <v>200</v>
      </c>
      <c r="K297" s="324">
        <v>200</v>
      </c>
      <c r="L297" s="324"/>
      <c r="M297" s="325" t="e">
        <f t="shared" si="25"/>
        <v>#DIV/0!</v>
      </c>
      <c r="N297" s="325">
        <f t="shared" si="26"/>
        <v>0</v>
      </c>
      <c r="O297" s="381" t="e">
        <f>IF(K297="nio",0,IF(K297&gt;0,VLOOKUP(G297,'3-Productie normen'!A:K,VLOOKUP(K297,'3-Productie normen'!$B$34:$C$39,2,FALSE),FALSE)))/VLOOKUP(B297,'2-Kosten per locatie'!$A$14:$C$27,3,FALSE)</f>
        <v>#DIV/0!</v>
      </c>
      <c r="P297" s="381">
        <f t="shared" si="27"/>
        <v>0</v>
      </c>
      <c r="Q297" s="382" t="str">
        <f>VLOOKUP(G297,'3-Productie normen'!$A$10:$M$27,13,FALSE)</f>
        <v>V</v>
      </c>
      <c r="R297" s="382"/>
      <c r="T297" s="43">
        <f t="shared" si="28"/>
        <v>84240</v>
      </c>
    </row>
    <row r="298" spans="1:20" ht="14.1" customHeight="1">
      <c r="A298" s="53">
        <f t="shared" si="29"/>
        <v>298</v>
      </c>
      <c r="B298" s="378" t="s">
        <v>605</v>
      </c>
      <c r="C298" s="378" t="s">
        <v>606</v>
      </c>
      <c r="D298" s="383" t="s">
        <v>89</v>
      </c>
      <c r="E298" s="424" t="s">
        <v>520</v>
      </c>
      <c r="F298" s="435" t="s">
        <v>376</v>
      </c>
      <c r="G298" s="434" t="s">
        <v>1047</v>
      </c>
      <c r="H298" s="435" t="s">
        <v>521</v>
      </c>
      <c r="I298" s="388">
        <v>53.1</v>
      </c>
      <c r="J298" s="380">
        <f t="shared" si="24"/>
        <v>80</v>
      </c>
      <c r="K298" s="324">
        <v>80</v>
      </c>
      <c r="L298" s="324"/>
      <c r="M298" s="325" t="e">
        <f t="shared" si="25"/>
        <v>#DIV/0!</v>
      </c>
      <c r="N298" s="325">
        <f t="shared" si="26"/>
        <v>0</v>
      </c>
      <c r="O298" s="381" t="e">
        <f>IF(K298="nio",0,IF(K298&gt;0,VLOOKUP(G298,'3-Productie normen'!A:K,VLOOKUP(K298,'3-Productie normen'!$B$34:$C$39,2,FALSE),FALSE)))/VLOOKUP(B298,'2-Kosten per locatie'!$A$14:$C$27,3,FALSE)</f>
        <v>#DIV/0!</v>
      </c>
      <c r="P298" s="381">
        <f t="shared" si="27"/>
        <v>0</v>
      </c>
      <c r="Q298" s="382" t="str">
        <f>VLOOKUP(G298,'3-Productie normen'!$A$10:$M$27,13,FALSE)</f>
        <v>L</v>
      </c>
      <c r="R298" s="382"/>
      <c r="T298" s="43">
        <f t="shared" si="28"/>
        <v>4248</v>
      </c>
    </row>
    <row r="299" spans="1:20" ht="14.1" customHeight="1">
      <c r="A299" s="53">
        <f t="shared" si="29"/>
        <v>299</v>
      </c>
      <c r="B299" s="378" t="s">
        <v>605</v>
      </c>
      <c r="C299" s="378" t="s">
        <v>606</v>
      </c>
      <c r="D299" s="383" t="s">
        <v>89</v>
      </c>
      <c r="E299" s="424" t="s">
        <v>522</v>
      </c>
      <c r="F299" s="435" t="s">
        <v>376</v>
      </c>
      <c r="G299" s="434" t="s">
        <v>1047</v>
      </c>
      <c r="H299" s="435" t="s">
        <v>521</v>
      </c>
      <c r="I299" s="388">
        <v>53.1</v>
      </c>
      <c r="J299" s="380">
        <f t="shared" si="24"/>
        <v>80</v>
      </c>
      <c r="K299" s="324">
        <v>80</v>
      </c>
      <c r="L299" s="324"/>
      <c r="M299" s="325" t="e">
        <f t="shared" si="25"/>
        <v>#DIV/0!</v>
      </c>
      <c r="N299" s="325">
        <f t="shared" si="26"/>
        <v>0</v>
      </c>
      <c r="O299" s="381" t="e">
        <f>IF(K299="nio",0,IF(K299&gt;0,VLOOKUP(G299,'3-Productie normen'!A:K,VLOOKUP(K299,'3-Productie normen'!$B$34:$C$39,2,FALSE),FALSE)))/VLOOKUP(B299,'2-Kosten per locatie'!$A$14:$C$27,3,FALSE)</f>
        <v>#DIV/0!</v>
      </c>
      <c r="P299" s="381">
        <f t="shared" si="27"/>
        <v>0</v>
      </c>
      <c r="Q299" s="382" t="str">
        <f>VLOOKUP(G299,'3-Productie normen'!$A$10:$M$27,13,FALSE)</f>
        <v>L</v>
      </c>
      <c r="R299" s="382"/>
      <c r="T299" s="43">
        <f t="shared" si="28"/>
        <v>4248</v>
      </c>
    </row>
    <row r="300" spans="1:20" ht="14.1" customHeight="1">
      <c r="A300" s="53">
        <f t="shared" si="29"/>
        <v>300</v>
      </c>
      <c r="B300" s="378" t="s">
        <v>605</v>
      </c>
      <c r="C300" s="378" t="s">
        <v>606</v>
      </c>
      <c r="D300" s="383" t="s">
        <v>89</v>
      </c>
      <c r="E300" s="424" t="s">
        <v>523</v>
      </c>
      <c r="F300" s="435" t="s">
        <v>379</v>
      </c>
      <c r="G300" s="433" t="s">
        <v>17</v>
      </c>
      <c r="H300" s="435" t="s">
        <v>371</v>
      </c>
      <c r="I300" s="388">
        <v>27.65</v>
      </c>
      <c r="J300" s="380">
        <f t="shared" si="24"/>
        <v>200</v>
      </c>
      <c r="K300" s="324">
        <v>200</v>
      </c>
      <c r="L300" s="324"/>
      <c r="M300" s="325" t="e">
        <f t="shared" si="25"/>
        <v>#DIV/0!</v>
      </c>
      <c r="N300" s="325">
        <f t="shared" si="26"/>
        <v>0</v>
      </c>
      <c r="O300" s="381" t="e">
        <f>IF(K300="nio",0,IF(K300&gt;0,VLOOKUP(G300,'3-Productie normen'!A:K,VLOOKUP(K300,'3-Productie normen'!$B$34:$C$39,2,FALSE),FALSE)))/VLOOKUP(B300,'2-Kosten per locatie'!$A$14:$C$27,3,FALSE)</f>
        <v>#DIV/0!</v>
      </c>
      <c r="P300" s="381">
        <f t="shared" si="27"/>
        <v>0</v>
      </c>
      <c r="Q300" s="382" t="str">
        <f>VLOOKUP(G300,'3-Productie normen'!$A$10:$M$27,13,FALSE)</f>
        <v>S</v>
      </c>
      <c r="R300" s="382"/>
      <c r="T300" s="43">
        <f t="shared" si="28"/>
        <v>5530</v>
      </c>
    </row>
    <row r="301" spans="1:20" ht="14.1" customHeight="1">
      <c r="A301" s="53">
        <f t="shared" si="29"/>
        <v>301</v>
      </c>
      <c r="B301" s="378" t="s">
        <v>605</v>
      </c>
      <c r="C301" s="378" t="s">
        <v>606</v>
      </c>
      <c r="D301" s="383" t="s">
        <v>89</v>
      </c>
      <c r="E301" s="424" t="s">
        <v>524</v>
      </c>
      <c r="F301" s="435" t="s">
        <v>379</v>
      </c>
      <c r="G301" s="433" t="s">
        <v>17</v>
      </c>
      <c r="H301" s="435" t="s">
        <v>371</v>
      </c>
      <c r="I301" s="388">
        <v>27.65</v>
      </c>
      <c r="J301" s="380">
        <f t="shared" si="24"/>
        <v>200</v>
      </c>
      <c r="K301" s="324">
        <v>200</v>
      </c>
      <c r="L301" s="324"/>
      <c r="M301" s="325" t="e">
        <f t="shared" si="25"/>
        <v>#DIV/0!</v>
      </c>
      <c r="N301" s="325">
        <f t="shared" si="26"/>
        <v>0</v>
      </c>
      <c r="O301" s="381" t="e">
        <f>IF(K301="nio",0,IF(K301&gt;0,VLOOKUP(G301,'3-Productie normen'!A:K,VLOOKUP(K301,'3-Productie normen'!$B$34:$C$39,2,FALSE),FALSE)))/VLOOKUP(B301,'2-Kosten per locatie'!$A$14:$C$27,3,FALSE)</f>
        <v>#DIV/0!</v>
      </c>
      <c r="P301" s="381">
        <f t="shared" si="27"/>
        <v>0</v>
      </c>
      <c r="Q301" s="382" t="str">
        <f>VLOOKUP(G301,'3-Productie normen'!$A$10:$M$27,13,FALSE)</f>
        <v>S</v>
      </c>
      <c r="R301" s="382"/>
      <c r="T301" s="43">
        <f t="shared" si="28"/>
        <v>5530</v>
      </c>
    </row>
    <row r="302" spans="1:20" ht="14.1" customHeight="1">
      <c r="A302" s="53">
        <f t="shared" si="29"/>
        <v>302</v>
      </c>
      <c r="B302" s="378" t="s">
        <v>605</v>
      </c>
      <c r="C302" s="378" t="s">
        <v>606</v>
      </c>
      <c r="D302" s="383" t="s">
        <v>89</v>
      </c>
      <c r="E302" s="424" t="s">
        <v>525</v>
      </c>
      <c r="F302" s="435" t="s">
        <v>90</v>
      </c>
      <c r="G302" s="432" t="s">
        <v>90</v>
      </c>
      <c r="H302" s="435" t="s">
        <v>371</v>
      </c>
      <c r="I302" s="388">
        <v>8.1999999999999993</v>
      </c>
      <c r="J302" s="380">
        <f t="shared" si="24"/>
        <v>200</v>
      </c>
      <c r="K302" s="324">
        <v>200</v>
      </c>
      <c r="L302" s="324"/>
      <c r="M302" s="325" t="e">
        <f t="shared" si="25"/>
        <v>#DIV/0!</v>
      </c>
      <c r="N302" s="325">
        <f t="shared" si="26"/>
        <v>0</v>
      </c>
      <c r="O302" s="381" t="e">
        <f>IF(K302="nio",0,IF(K302&gt;0,VLOOKUP(G302,'3-Productie normen'!A:K,VLOOKUP(K302,'3-Productie normen'!$B$34:$C$39,2,FALSE),FALSE)))/VLOOKUP(B302,'2-Kosten per locatie'!$A$14:$C$27,3,FALSE)</f>
        <v>#DIV/0!</v>
      </c>
      <c r="P302" s="381">
        <f t="shared" si="27"/>
        <v>0</v>
      </c>
      <c r="Q302" s="382" t="str">
        <f>VLOOKUP(G302,'3-Productie normen'!$A$10:$M$27,13,FALSE)</f>
        <v>V</v>
      </c>
      <c r="R302" s="382"/>
      <c r="T302" s="43">
        <f t="shared" si="28"/>
        <v>1639.9999999999998</v>
      </c>
    </row>
    <row r="303" spans="1:20" ht="14.1" customHeight="1">
      <c r="A303" s="53">
        <f t="shared" si="29"/>
        <v>303</v>
      </c>
      <c r="B303" s="378" t="s">
        <v>605</v>
      </c>
      <c r="C303" s="378" t="s">
        <v>606</v>
      </c>
      <c r="D303" s="383" t="s">
        <v>89</v>
      </c>
      <c r="E303" s="424" t="s">
        <v>525</v>
      </c>
      <c r="F303" s="435" t="s">
        <v>90</v>
      </c>
      <c r="G303" s="432" t="s">
        <v>90</v>
      </c>
      <c r="H303" s="435" t="s">
        <v>385</v>
      </c>
      <c r="I303" s="388">
        <v>8.1999999999999993</v>
      </c>
      <c r="J303" s="380">
        <f t="shared" si="24"/>
        <v>200</v>
      </c>
      <c r="K303" s="324">
        <v>200</v>
      </c>
      <c r="L303" s="324"/>
      <c r="M303" s="325" t="e">
        <f t="shared" si="25"/>
        <v>#DIV/0!</v>
      </c>
      <c r="N303" s="325">
        <f t="shared" si="26"/>
        <v>0</v>
      </c>
      <c r="O303" s="381" t="e">
        <f>IF(K303="nio",0,IF(K303&gt;0,VLOOKUP(G303,'3-Productie normen'!A:K,VLOOKUP(K303,'3-Productie normen'!$B$34:$C$39,2,FALSE),FALSE)))/VLOOKUP(B303,'2-Kosten per locatie'!$A$14:$C$27,3,FALSE)</f>
        <v>#DIV/0!</v>
      </c>
      <c r="P303" s="381">
        <f t="shared" si="27"/>
        <v>0</v>
      </c>
      <c r="Q303" s="382" t="str">
        <f>VLOOKUP(G303,'3-Productie normen'!$A$10:$M$27,13,FALSE)</f>
        <v>V</v>
      </c>
      <c r="R303" s="382"/>
      <c r="T303" s="43">
        <f t="shared" si="28"/>
        <v>1639.9999999999998</v>
      </c>
    </row>
    <row r="304" spans="1:20" ht="14.1" customHeight="1">
      <c r="A304" s="53">
        <f t="shared" si="29"/>
        <v>304</v>
      </c>
      <c r="B304" s="378" t="s">
        <v>605</v>
      </c>
      <c r="C304" s="378" t="s">
        <v>606</v>
      </c>
      <c r="D304" s="383" t="s">
        <v>89</v>
      </c>
      <c r="E304" s="424" t="s">
        <v>526</v>
      </c>
      <c r="F304" s="435" t="s">
        <v>376</v>
      </c>
      <c r="G304" s="434" t="s">
        <v>1047</v>
      </c>
      <c r="H304" s="435" t="s">
        <v>521</v>
      </c>
      <c r="I304" s="388">
        <v>59.3</v>
      </c>
      <c r="J304" s="380">
        <f t="shared" si="24"/>
        <v>80</v>
      </c>
      <c r="K304" s="324">
        <v>80</v>
      </c>
      <c r="L304" s="324"/>
      <c r="M304" s="325" t="e">
        <f t="shared" si="25"/>
        <v>#DIV/0!</v>
      </c>
      <c r="N304" s="325">
        <f t="shared" si="26"/>
        <v>0</v>
      </c>
      <c r="O304" s="381" t="e">
        <f>IF(K304="nio",0,IF(K304&gt;0,VLOOKUP(G304,'3-Productie normen'!A:K,VLOOKUP(K304,'3-Productie normen'!$B$34:$C$39,2,FALSE),FALSE)))/VLOOKUP(B304,'2-Kosten per locatie'!$A$14:$C$27,3,FALSE)</f>
        <v>#DIV/0!</v>
      </c>
      <c r="P304" s="381">
        <f t="shared" si="27"/>
        <v>0</v>
      </c>
      <c r="Q304" s="382" t="str">
        <f>VLOOKUP(G304,'3-Productie normen'!$A$10:$M$27,13,FALSE)</f>
        <v>L</v>
      </c>
      <c r="R304" s="382"/>
      <c r="T304" s="43">
        <f t="shared" si="28"/>
        <v>4744</v>
      </c>
    </row>
    <row r="305" spans="1:20" ht="14.1" customHeight="1">
      <c r="A305" s="53">
        <f t="shared" si="29"/>
        <v>305</v>
      </c>
      <c r="B305" s="378" t="s">
        <v>605</v>
      </c>
      <c r="C305" s="378" t="s">
        <v>606</v>
      </c>
      <c r="D305" s="383" t="s">
        <v>89</v>
      </c>
      <c r="E305" s="424" t="s">
        <v>527</v>
      </c>
      <c r="F305" s="435" t="s">
        <v>376</v>
      </c>
      <c r="G305" s="434" t="s">
        <v>1047</v>
      </c>
      <c r="H305" s="435" t="s">
        <v>521</v>
      </c>
      <c r="I305" s="388">
        <v>39.799999999999997</v>
      </c>
      <c r="J305" s="380">
        <f t="shared" si="24"/>
        <v>80</v>
      </c>
      <c r="K305" s="324">
        <v>80</v>
      </c>
      <c r="L305" s="324"/>
      <c r="M305" s="325" t="e">
        <f t="shared" si="25"/>
        <v>#DIV/0!</v>
      </c>
      <c r="N305" s="325">
        <f t="shared" si="26"/>
        <v>0</v>
      </c>
      <c r="O305" s="381" t="e">
        <f>IF(K305="nio",0,IF(K305&gt;0,VLOOKUP(G305,'3-Productie normen'!A:K,VLOOKUP(K305,'3-Productie normen'!$B$34:$C$39,2,FALSE),FALSE)))/VLOOKUP(B305,'2-Kosten per locatie'!$A$14:$C$27,3,FALSE)</f>
        <v>#DIV/0!</v>
      </c>
      <c r="P305" s="381">
        <f t="shared" si="27"/>
        <v>0</v>
      </c>
      <c r="Q305" s="382" t="str">
        <f>VLOOKUP(G305,'3-Productie normen'!$A$10:$M$27,13,FALSE)</f>
        <v>L</v>
      </c>
      <c r="R305" s="382"/>
      <c r="T305" s="43">
        <f t="shared" si="28"/>
        <v>3184</v>
      </c>
    </row>
    <row r="306" spans="1:20" ht="14.1" customHeight="1">
      <c r="A306" s="53">
        <f t="shared" si="29"/>
        <v>306</v>
      </c>
      <c r="B306" s="378" t="s">
        <v>605</v>
      </c>
      <c r="C306" s="378" t="s">
        <v>606</v>
      </c>
      <c r="D306" s="383" t="s">
        <v>89</v>
      </c>
      <c r="E306" s="424" t="s">
        <v>528</v>
      </c>
      <c r="F306" s="435" t="s">
        <v>376</v>
      </c>
      <c r="G306" s="434" t="s">
        <v>1047</v>
      </c>
      <c r="H306" s="435" t="s">
        <v>521</v>
      </c>
      <c r="I306" s="388">
        <v>39.6</v>
      </c>
      <c r="J306" s="380">
        <f t="shared" si="24"/>
        <v>80</v>
      </c>
      <c r="K306" s="324">
        <v>80</v>
      </c>
      <c r="L306" s="324"/>
      <c r="M306" s="325" t="e">
        <f t="shared" si="25"/>
        <v>#DIV/0!</v>
      </c>
      <c r="N306" s="325">
        <f t="shared" si="26"/>
        <v>0</v>
      </c>
      <c r="O306" s="381" t="e">
        <f>IF(K306="nio",0,IF(K306&gt;0,VLOOKUP(G306,'3-Productie normen'!A:K,VLOOKUP(K306,'3-Productie normen'!$B$34:$C$39,2,FALSE),FALSE)))/VLOOKUP(B306,'2-Kosten per locatie'!$A$14:$C$27,3,FALSE)</f>
        <v>#DIV/0!</v>
      </c>
      <c r="P306" s="381">
        <f t="shared" si="27"/>
        <v>0</v>
      </c>
      <c r="Q306" s="382" t="str">
        <f>VLOOKUP(G306,'3-Productie normen'!$A$10:$M$27,13,FALSE)</f>
        <v>L</v>
      </c>
      <c r="R306" s="382"/>
      <c r="T306" s="43">
        <f t="shared" si="28"/>
        <v>3168</v>
      </c>
    </row>
    <row r="307" spans="1:20" ht="14.1" customHeight="1">
      <c r="A307" s="53">
        <f t="shared" si="29"/>
        <v>307</v>
      </c>
      <c r="B307" s="378" t="s">
        <v>605</v>
      </c>
      <c r="C307" s="378" t="s">
        <v>606</v>
      </c>
      <c r="D307" s="383" t="s">
        <v>89</v>
      </c>
      <c r="E307" s="424" t="s">
        <v>529</v>
      </c>
      <c r="F307" s="435" t="s">
        <v>197</v>
      </c>
      <c r="G307" s="432" t="s">
        <v>423</v>
      </c>
      <c r="H307" s="435" t="s">
        <v>373</v>
      </c>
      <c r="I307" s="388">
        <v>16.05</v>
      </c>
      <c r="J307" s="380">
        <f t="shared" si="24"/>
        <v>200</v>
      </c>
      <c r="K307" s="324">
        <v>200</v>
      </c>
      <c r="L307" s="324"/>
      <c r="M307" s="325" t="e">
        <f t="shared" si="25"/>
        <v>#DIV/0!</v>
      </c>
      <c r="N307" s="325">
        <f t="shared" si="26"/>
        <v>0</v>
      </c>
      <c r="O307" s="381" t="e">
        <f>IF(K307="nio",0,IF(K307&gt;0,VLOOKUP(G307,'3-Productie normen'!A:K,VLOOKUP(K307,'3-Productie normen'!$B$34:$C$39,2,FALSE),FALSE)))/VLOOKUP(B307,'2-Kosten per locatie'!$A$14:$C$27,3,FALSE)</f>
        <v>#DIV/0!</v>
      </c>
      <c r="P307" s="381">
        <f t="shared" si="27"/>
        <v>0</v>
      </c>
      <c r="Q307" s="382" t="str">
        <f>VLOOKUP(G307,'3-Productie normen'!$A$10:$M$27,13,FALSE)</f>
        <v>V</v>
      </c>
      <c r="R307" s="382"/>
      <c r="T307" s="43">
        <f t="shared" si="28"/>
        <v>3210</v>
      </c>
    </row>
    <row r="308" spans="1:20" ht="14.1" customHeight="1">
      <c r="A308" s="53">
        <f t="shared" si="29"/>
        <v>308</v>
      </c>
      <c r="B308" s="378" t="s">
        <v>605</v>
      </c>
      <c r="C308" s="378" t="s">
        <v>606</v>
      </c>
      <c r="D308" s="383" t="s">
        <v>89</v>
      </c>
      <c r="E308" s="424" t="s">
        <v>530</v>
      </c>
      <c r="F308" s="435" t="s">
        <v>376</v>
      </c>
      <c r="G308" s="434" t="s">
        <v>1047</v>
      </c>
      <c r="H308" s="435" t="s">
        <v>521</v>
      </c>
      <c r="I308" s="388">
        <v>53.75</v>
      </c>
      <c r="J308" s="380">
        <f t="shared" si="24"/>
        <v>80</v>
      </c>
      <c r="K308" s="324">
        <v>80</v>
      </c>
      <c r="L308" s="324"/>
      <c r="M308" s="325" t="e">
        <f t="shared" si="25"/>
        <v>#DIV/0!</v>
      </c>
      <c r="N308" s="325">
        <f t="shared" si="26"/>
        <v>0</v>
      </c>
      <c r="O308" s="381" t="e">
        <f>IF(K308="nio",0,IF(K308&gt;0,VLOOKUP(G308,'3-Productie normen'!A:K,VLOOKUP(K308,'3-Productie normen'!$B$34:$C$39,2,FALSE),FALSE)))/VLOOKUP(B308,'2-Kosten per locatie'!$A$14:$C$27,3,FALSE)</f>
        <v>#DIV/0!</v>
      </c>
      <c r="P308" s="381">
        <f t="shared" si="27"/>
        <v>0</v>
      </c>
      <c r="Q308" s="382" t="str">
        <f>VLOOKUP(G308,'3-Productie normen'!$A$10:$M$27,13,FALSE)</f>
        <v>L</v>
      </c>
      <c r="R308" s="382"/>
      <c r="T308" s="43">
        <f t="shared" si="28"/>
        <v>4300</v>
      </c>
    </row>
    <row r="309" spans="1:20" ht="14.1" customHeight="1">
      <c r="A309" s="53">
        <f t="shared" si="29"/>
        <v>309</v>
      </c>
      <c r="B309" s="378" t="s">
        <v>605</v>
      </c>
      <c r="C309" s="378" t="s">
        <v>606</v>
      </c>
      <c r="D309" s="383" t="s">
        <v>89</v>
      </c>
      <c r="E309" s="424" t="s">
        <v>531</v>
      </c>
      <c r="F309" s="435" t="s">
        <v>376</v>
      </c>
      <c r="G309" s="434" t="s">
        <v>1047</v>
      </c>
      <c r="H309" s="435" t="s">
        <v>521</v>
      </c>
      <c r="I309" s="388">
        <v>65.5</v>
      </c>
      <c r="J309" s="380">
        <f t="shared" si="24"/>
        <v>80</v>
      </c>
      <c r="K309" s="324">
        <v>80</v>
      </c>
      <c r="L309" s="324"/>
      <c r="M309" s="325" t="e">
        <f t="shared" si="25"/>
        <v>#DIV/0!</v>
      </c>
      <c r="N309" s="325">
        <f t="shared" si="26"/>
        <v>0</v>
      </c>
      <c r="O309" s="381" t="e">
        <f>IF(K309="nio",0,IF(K309&gt;0,VLOOKUP(G309,'3-Productie normen'!A:K,VLOOKUP(K309,'3-Productie normen'!$B$34:$C$39,2,FALSE),FALSE)))/VLOOKUP(B309,'2-Kosten per locatie'!$A$14:$C$27,3,FALSE)</f>
        <v>#DIV/0!</v>
      </c>
      <c r="P309" s="381">
        <f t="shared" si="27"/>
        <v>0</v>
      </c>
      <c r="Q309" s="382" t="str">
        <f>VLOOKUP(G309,'3-Productie normen'!$A$10:$M$27,13,FALSE)</f>
        <v>L</v>
      </c>
      <c r="R309" s="382"/>
      <c r="T309" s="43">
        <f t="shared" si="28"/>
        <v>5240</v>
      </c>
    </row>
    <row r="310" spans="1:20" ht="14.1" customHeight="1">
      <c r="A310" s="53">
        <f t="shared" si="29"/>
        <v>310</v>
      </c>
      <c r="B310" s="378" t="s">
        <v>605</v>
      </c>
      <c r="C310" s="378" t="s">
        <v>606</v>
      </c>
      <c r="D310" s="383" t="s">
        <v>89</v>
      </c>
      <c r="E310" s="424" t="s">
        <v>532</v>
      </c>
      <c r="F310" s="435" t="s">
        <v>376</v>
      </c>
      <c r="G310" s="434" t="s">
        <v>1047</v>
      </c>
      <c r="H310" s="435" t="s">
        <v>521</v>
      </c>
      <c r="I310" s="388">
        <v>133.15</v>
      </c>
      <c r="J310" s="380">
        <f t="shared" si="24"/>
        <v>80</v>
      </c>
      <c r="K310" s="324">
        <v>80</v>
      </c>
      <c r="L310" s="324"/>
      <c r="M310" s="325" t="e">
        <f t="shared" si="25"/>
        <v>#DIV/0!</v>
      </c>
      <c r="N310" s="325">
        <f t="shared" si="26"/>
        <v>0</v>
      </c>
      <c r="O310" s="381" t="e">
        <f>IF(K310="nio",0,IF(K310&gt;0,VLOOKUP(G310,'3-Productie normen'!A:K,VLOOKUP(K310,'3-Productie normen'!$B$34:$C$39,2,FALSE),FALSE)))/VLOOKUP(B310,'2-Kosten per locatie'!$A$14:$C$27,3,FALSE)</f>
        <v>#DIV/0!</v>
      </c>
      <c r="P310" s="381">
        <f t="shared" si="27"/>
        <v>0</v>
      </c>
      <c r="Q310" s="382" t="str">
        <f>VLOOKUP(G310,'3-Productie normen'!$A$10:$M$27,13,FALSE)</f>
        <v>L</v>
      </c>
      <c r="R310" s="382"/>
      <c r="T310" s="43">
        <f t="shared" si="28"/>
        <v>10652</v>
      </c>
    </row>
    <row r="311" spans="1:20" ht="14.1" customHeight="1">
      <c r="A311" s="53">
        <f t="shared" si="29"/>
        <v>311</v>
      </c>
      <c r="B311" s="378" t="s">
        <v>605</v>
      </c>
      <c r="C311" s="378" t="s">
        <v>606</v>
      </c>
      <c r="D311" s="383" t="s">
        <v>89</v>
      </c>
      <c r="E311" s="424" t="s">
        <v>533</v>
      </c>
      <c r="F311" s="435" t="s">
        <v>197</v>
      </c>
      <c r="G311" s="432" t="s">
        <v>423</v>
      </c>
      <c r="H311" s="435" t="s">
        <v>373</v>
      </c>
      <c r="I311" s="388">
        <v>16.05</v>
      </c>
      <c r="J311" s="380">
        <f t="shared" si="24"/>
        <v>200</v>
      </c>
      <c r="K311" s="324">
        <v>200</v>
      </c>
      <c r="L311" s="324"/>
      <c r="M311" s="325" t="e">
        <f t="shared" si="25"/>
        <v>#DIV/0!</v>
      </c>
      <c r="N311" s="325">
        <f t="shared" si="26"/>
        <v>0</v>
      </c>
      <c r="O311" s="381" t="e">
        <f>IF(K311="nio",0,IF(K311&gt;0,VLOOKUP(G311,'3-Productie normen'!A:K,VLOOKUP(K311,'3-Productie normen'!$B$34:$C$39,2,FALSE),FALSE)))/VLOOKUP(B311,'2-Kosten per locatie'!$A$14:$C$27,3,FALSE)</f>
        <v>#DIV/0!</v>
      </c>
      <c r="P311" s="381">
        <f t="shared" si="27"/>
        <v>0</v>
      </c>
      <c r="Q311" s="382" t="str">
        <f>VLOOKUP(G311,'3-Productie normen'!$A$10:$M$27,13,FALSE)</f>
        <v>V</v>
      </c>
      <c r="R311" s="382"/>
      <c r="T311" s="43">
        <f t="shared" si="28"/>
        <v>3210</v>
      </c>
    </row>
    <row r="312" spans="1:20" ht="14.1" customHeight="1">
      <c r="A312" s="53">
        <f t="shared" si="29"/>
        <v>312</v>
      </c>
      <c r="B312" s="378" t="s">
        <v>605</v>
      </c>
      <c r="C312" s="378" t="s">
        <v>606</v>
      </c>
      <c r="D312" s="383" t="s">
        <v>89</v>
      </c>
      <c r="E312" s="424" t="s">
        <v>534</v>
      </c>
      <c r="F312" s="435" t="s">
        <v>376</v>
      </c>
      <c r="G312" s="434" t="s">
        <v>1047</v>
      </c>
      <c r="H312" s="435" t="s">
        <v>521</v>
      </c>
      <c r="I312" s="388">
        <v>53.9</v>
      </c>
      <c r="J312" s="380">
        <f t="shared" si="24"/>
        <v>80</v>
      </c>
      <c r="K312" s="324">
        <v>80</v>
      </c>
      <c r="L312" s="324"/>
      <c r="M312" s="325" t="e">
        <f t="shared" si="25"/>
        <v>#DIV/0!</v>
      </c>
      <c r="N312" s="325">
        <f t="shared" si="26"/>
        <v>0</v>
      </c>
      <c r="O312" s="381" t="e">
        <f>IF(K312="nio",0,IF(K312&gt;0,VLOOKUP(G312,'3-Productie normen'!A:K,VLOOKUP(K312,'3-Productie normen'!$B$34:$C$39,2,FALSE),FALSE)))/VLOOKUP(B312,'2-Kosten per locatie'!$A$14:$C$27,3,FALSE)</f>
        <v>#DIV/0!</v>
      </c>
      <c r="P312" s="381">
        <f t="shared" si="27"/>
        <v>0</v>
      </c>
      <c r="Q312" s="382" t="str">
        <f>VLOOKUP(G312,'3-Productie normen'!$A$10:$M$27,13,FALSE)</f>
        <v>L</v>
      </c>
      <c r="R312" s="382"/>
      <c r="T312" s="43">
        <f t="shared" si="28"/>
        <v>4312</v>
      </c>
    </row>
    <row r="313" spans="1:20" ht="14.1" customHeight="1">
      <c r="A313" s="53">
        <f t="shared" si="29"/>
        <v>313</v>
      </c>
      <c r="B313" s="378" t="s">
        <v>605</v>
      </c>
      <c r="C313" s="378" t="s">
        <v>606</v>
      </c>
      <c r="D313" s="383" t="s">
        <v>89</v>
      </c>
      <c r="E313" s="424" t="s">
        <v>535</v>
      </c>
      <c r="F313" s="435" t="s">
        <v>376</v>
      </c>
      <c r="G313" s="434" t="s">
        <v>1047</v>
      </c>
      <c r="H313" s="435" t="s">
        <v>521</v>
      </c>
      <c r="I313" s="388">
        <v>53.8</v>
      </c>
      <c r="J313" s="380">
        <f t="shared" si="24"/>
        <v>80</v>
      </c>
      <c r="K313" s="324">
        <v>80</v>
      </c>
      <c r="L313" s="324"/>
      <c r="M313" s="325" t="e">
        <f t="shared" si="25"/>
        <v>#DIV/0!</v>
      </c>
      <c r="N313" s="325">
        <f t="shared" si="26"/>
        <v>0</v>
      </c>
      <c r="O313" s="381" t="e">
        <f>IF(K313="nio",0,IF(K313&gt;0,VLOOKUP(G313,'3-Productie normen'!A:K,VLOOKUP(K313,'3-Productie normen'!$B$34:$C$39,2,FALSE),FALSE)))/VLOOKUP(B313,'2-Kosten per locatie'!$A$14:$C$27,3,FALSE)</f>
        <v>#DIV/0!</v>
      </c>
      <c r="P313" s="381">
        <f t="shared" si="27"/>
        <v>0</v>
      </c>
      <c r="Q313" s="382" t="str">
        <f>VLOOKUP(G313,'3-Productie normen'!$A$10:$M$27,13,FALSE)</f>
        <v>L</v>
      </c>
      <c r="R313" s="382"/>
      <c r="T313" s="43">
        <f t="shared" si="28"/>
        <v>4304</v>
      </c>
    </row>
    <row r="314" spans="1:20" ht="14.1" customHeight="1">
      <c r="A314" s="53">
        <f t="shared" si="29"/>
        <v>314</v>
      </c>
      <c r="B314" s="378" t="s">
        <v>605</v>
      </c>
      <c r="C314" s="378" t="s">
        <v>606</v>
      </c>
      <c r="D314" s="383" t="s">
        <v>89</v>
      </c>
      <c r="E314" s="424" t="s">
        <v>536</v>
      </c>
      <c r="F314" s="435" t="s">
        <v>197</v>
      </c>
      <c r="G314" s="432" t="s">
        <v>423</v>
      </c>
      <c r="H314" s="435" t="s">
        <v>373</v>
      </c>
      <c r="I314" s="388">
        <v>16.05</v>
      </c>
      <c r="J314" s="380">
        <f t="shared" si="24"/>
        <v>200</v>
      </c>
      <c r="K314" s="324">
        <v>200</v>
      </c>
      <c r="L314" s="324"/>
      <c r="M314" s="325" t="e">
        <f t="shared" si="25"/>
        <v>#DIV/0!</v>
      </c>
      <c r="N314" s="325">
        <f t="shared" si="26"/>
        <v>0</v>
      </c>
      <c r="O314" s="381" t="e">
        <f>IF(K314="nio",0,IF(K314&gt;0,VLOOKUP(G314,'3-Productie normen'!A:K,VLOOKUP(K314,'3-Productie normen'!$B$34:$C$39,2,FALSE),FALSE)))/VLOOKUP(B314,'2-Kosten per locatie'!$A$14:$C$27,3,FALSE)</f>
        <v>#DIV/0!</v>
      </c>
      <c r="P314" s="381">
        <f t="shared" si="27"/>
        <v>0</v>
      </c>
      <c r="Q314" s="382" t="str">
        <f>VLOOKUP(G314,'3-Productie normen'!$A$10:$M$27,13,FALSE)</f>
        <v>V</v>
      </c>
      <c r="R314" s="382"/>
      <c r="T314" s="43">
        <f t="shared" si="28"/>
        <v>3210</v>
      </c>
    </row>
    <row r="315" spans="1:20" ht="14.1" customHeight="1">
      <c r="A315" s="53">
        <f t="shared" si="29"/>
        <v>315</v>
      </c>
      <c r="B315" s="378" t="s">
        <v>605</v>
      </c>
      <c r="C315" s="378" t="s">
        <v>606</v>
      </c>
      <c r="D315" s="383" t="s">
        <v>89</v>
      </c>
      <c r="E315" s="424" t="s">
        <v>537</v>
      </c>
      <c r="F315" s="435" t="s">
        <v>376</v>
      </c>
      <c r="G315" s="434" t="s">
        <v>1047</v>
      </c>
      <c r="H315" s="435" t="s">
        <v>521</v>
      </c>
      <c r="I315" s="388">
        <v>53.8</v>
      </c>
      <c r="J315" s="380">
        <f t="shared" si="24"/>
        <v>80</v>
      </c>
      <c r="K315" s="324">
        <v>80</v>
      </c>
      <c r="L315" s="324"/>
      <c r="M315" s="325" t="e">
        <f t="shared" si="25"/>
        <v>#DIV/0!</v>
      </c>
      <c r="N315" s="325">
        <f t="shared" si="26"/>
        <v>0</v>
      </c>
      <c r="O315" s="381" t="e">
        <f>IF(K315="nio",0,IF(K315&gt;0,VLOOKUP(G315,'3-Productie normen'!A:K,VLOOKUP(K315,'3-Productie normen'!$B$34:$C$39,2,FALSE),FALSE)))/VLOOKUP(B315,'2-Kosten per locatie'!$A$14:$C$27,3,FALSE)</f>
        <v>#DIV/0!</v>
      </c>
      <c r="P315" s="381">
        <f t="shared" si="27"/>
        <v>0</v>
      </c>
      <c r="Q315" s="382" t="str">
        <f>VLOOKUP(G315,'3-Productie normen'!$A$10:$M$27,13,FALSE)</f>
        <v>L</v>
      </c>
      <c r="R315" s="382"/>
      <c r="T315" s="43">
        <f t="shared" si="28"/>
        <v>4304</v>
      </c>
    </row>
    <row r="316" spans="1:20" ht="14.1" customHeight="1">
      <c r="A316" s="53">
        <f t="shared" si="29"/>
        <v>316</v>
      </c>
      <c r="B316" s="378" t="s">
        <v>605</v>
      </c>
      <c r="C316" s="378" t="s">
        <v>606</v>
      </c>
      <c r="D316" s="383" t="s">
        <v>89</v>
      </c>
      <c r="E316" s="424" t="s">
        <v>538</v>
      </c>
      <c r="F316" s="435" t="s">
        <v>197</v>
      </c>
      <c r="G316" s="432" t="s">
        <v>423</v>
      </c>
      <c r="H316" s="435" t="s">
        <v>373</v>
      </c>
      <c r="I316" s="388">
        <v>16.05</v>
      </c>
      <c r="J316" s="380">
        <f t="shared" si="24"/>
        <v>200</v>
      </c>
      <c r="K316" s="324">
        <v>200</v>
      </c>
      <c r="L316" s="324"/>
      <c r="M316" s="325" t="e">
        <f t="shared" si="25"/>
        <v>#DIV/0!</v>
      </c>
      <c r="N316" s="325">
        <f t="shared" si="26"/>
        <v>0</v>
      </c>
      <c r="O316" s="381" t="e">
        <f>IF(K316="nio",0,IF(K316&gt;0,VLOOKUP(G316,'3-Productie normen'!A:K,VLOOKUP(K316,'3-Productie normen'!$B$34:$C$39,2,FALSE),FALSE)))/VLOOKUP(B316,'2-Kosten per locatie'!$A$14:$C$27,3,FALSE)</f>
        <v>#DIV/0!</v>
      </c>
      <c r="P316" s="381">
        <f t="shared" si="27"/>
        <v>0</v>
      </c>
      <c r="Q316" s="382" t="str">
        <f>VLOOKUP(G316,'3-Productie normen'!$A$10:$M$27,13,FALSE)</f>
        <v>V</v>
      </c>
      <c r="R316" s="382"/>
      <c r="T316" s="43">
        <f t="shared" si="28"/>
        <v>3210</v>
      </c>
    </row>
    <row r="317" spans="1:20" ht="14.1" customHeight="1">
      <c r="A317" s="53">
        <f t="shared" si="29"/>
        <v>317</v>
      </c>
      <c r="B317" s="378" t="s">
        <v>605</v>
      </c>
      <c r="C317" s="378" t="s">
        <v>606</v>
      </c>
      <c r="D317" s="383" t="s">
        <v>89</v>
      </c>
      <c r="E317" s="424" t="s">
        <v>539</v>
      </c>
      <c r="F317" s="435" t="s">
        <v>90</v>
      </c>
      <c r="G317" s="432" t="s">
        <v>90</v>
      </c>
      <c r="H317" s="435" t="s">
        <v>385</v>
      </c>
      <c r="I317" s="388">
        <v>4.55</v>
      </c>
      <c r="J317" s="380">
        <f t="shared" si="24"/>
        <v>200</v>
      </c>
      <c r="K317" s="324">
        <v>200</v>
      </c>
      <c r="L317" s="324"/>
      <c r="M317" s="325" t="e">
        <f t="shared" si="25"/>
        <v>#DIV/0!</v>
      </c>
      <c r="N317" s="325">
        <f t="shared" si="26"/>
        <v>0</v>
      </c>
      <c r="O317" s="381" t="e">
        <f>IF(K317="nio",0,IF(K317&gt;0,VLOOKUP(G317,'3-Productie normen'!A:K,VLOOKUP(K317,'3-Productie normen'!$B$34:$C$39,2,FALSE),FALSE)))/VLOOKUP(B317,'2-Kosten per locatie'!$A$14:$C$27,3,FALSE)</f>
        <v>#DIV/0!</v>
      </c>
      <c r="P317" s="381">
        <f t="shared" si="27"/>
        <v>0</v>
      </c>
      <c r="Q317" s="382" t="str">
        <f>VLOOKUP(G317,'3-Productie normen'!$A$10:$M$27,13,FALSE)</f>
        <v>V</v>
      </c>
      <c r="R317" s="382"/>
      <c r="T317" s="43">
        <f t="shared" si="28"/>
        <v>910</v>
      </c>
    </row>
    <row r="318" spans="1:20" ht="14.1" customHeight="1">
      <c r="A318" s="53">
        <f t="shared" si="29"/>
        <v>318</v>
      </c>
      <c r="B318" s="378" t="s">
        <v>605</v>
      </c>
      <c r="C318" s="378" t="s">
        <v>606</v>
      </c>
      <c r="D318" s="383" t="s">
        <v>89</v>
      </c>
      <c r="E318" s="424" t="s">
        <v>540</v>
      </c>
      <c r="F318" s="435" t="s">
        <v>376</v>
      </c>
      <c r="G318" s="434" t="s">
        <v>1047</v>
      </c>
      <c r="H318" s="435" t="s">
        <v>521</v>
      </c>
      <c r="I318" s="388">
        <v>47.7</v>
      </c>
      <c r="J318" s="380">
        <f t="shared" si="24"/>
        <v>80</v>
      </c>
      <c r="K318" s="324">
        <v>80</v>
      </c>
      <c r="L318" s="324"/>
      <c r="M318" s="325" t="e">
        <f t="shared" si="25"/>
        <v>#DIV/0!</v>
      </c>
      <c r="N318" s="325">
        <f t="shared" si="26"/>
        <v>0</v>
      </c>
      <c r="O318" s="381" t="e">
        <f>IF(K318="nio",0,IF(K318&gt;0,VLOOKUP(G318,'3-Productie normen'!A:K,VLOOKUP(K318,'3-Productie normen'!$B$34:$C$39,2,FALSE),FALSE)))/VLOOKUP(B318,'2-Kosten per locatie'!$A$14:$C$27,3,FALSE)</f>
        <v>#DIV/0!</v>
      </c>
      <c r="P318" s="381">
        <f t="shared" si="27"/>
        <v>0</v>
      </c>
      <c r="Q318" s="382" t="str">
        <f>VLOOKUP(G318,'3-Productie normen'!$A$10:$M$27,13,FALSE)</f>
        <v>L</v>
      </c>
      <c r="R318" s="382"/>
      <c r="T318" s="43">
        <f t="shared" si="28"/>
        <v>3816</v>
      </c>
    </row>
    <row r="319" spans="1:20" ht="14.1" customHeight="1">
      <c r="A319" s="53">
        <f t="shared" si="29"/>
        <v>319</v>
      </c>
      <c r="B319" s="378" t="s">
        <v>605</v>
      </c>
      <c r="C319" s="378" t="s">
        <v>606</v>
      </c>
      <c r="D319" s="383" t="s">
        <v>89</v>
      </c>
      <c r="E319" s="424" t="s">
        <v>541</v>
      </c>
      <c r="F319" s="435" t="s">
        <v>377</v>
      </c>
      <c r="G319" s="432" t="s">
        <v>199</v>
      </c>
      <c r="H319" s="435" t="s">
        <v>371</v>
      </c>
      <c r="I319" s="388">
        <v>28.6</v>
      </c>
      <c r="J319" s="380">
        <f t="shared" si="24"/>
        <v>200</v>
      </c>
      <c r="K319" s="324">
        <v>200</v>
      </c>
      <c r="L319" s="324"/>
      <c r="M319" s="325" t="e">
        <f t="shared" si="25"/>
        <v>#DIV/0!</v>
      </c>
      <c r="N319" s="325">
        <f t="shared" si="26"/>
        <v>0</v>
      </c>
      <c r="O319" s="381" t="e">
        <f>IF(K319="nio",0,IF(K319&gt;0,VLOOKUP(G319,'3-Productie normen'!A:K,VLOOKUP(K319,'3-Productie normen'!$B$34:$C$39,2,FALSE),FALSE)))/VLOOKUP(B319,'2-Kosten per locatie'!$A$14:$C$27,3,FALSE)</f>
        <v>#DIV/0!</v>
      </c>
      <c r="P319" s="381">
        <f t="shared" si="27"/>
        <v>0</v>
      </c>
      <c r="Q319" s="382" t="str">
        <f>VLOOKUP(G319,'3-Productie normen'!$A$10:$M$27,13,FALSE)</f>
        <v>V</v>
      </c>
      <c r="R319" s="382"/>
      <c r="T319" s="43">
        <f t="shared" si="28"/>
        <v>5720</v>
      </c>
    </row>
    <row r="320" spans="1:20" ht="14.1" customHeight="1">
      <c r="A320" s="53">
        <f t="shared" si="29"/>
        <v>320</v>
      </c>
      <c r="B320" s="378" t="s">
        <v>605</v>
      </c>
      <c r="C320" s="378" t="s">
        <v>606</v>
      </c>
      <c r="D320" s="383" t="s">
        <v>89</v>
      </c>
      <c r="E320" s="424" t="s">
        <v>542</v>
      </c>
      <c r="F320" s="435" t="s">
        <v>376</v>
      </c>
      <c r="G320" s="434" t="s">
        <v>1047</v>
      </c>
      <c r="H320" s="435" t="s">
        <v>521</v>
      </c>
      <c r="I320" s="388">
        <v>47.7</v>
      </c>
      <c r="J320" s="380">
        <f t="shared" si="24"/>
        <v>80</v>
      </c>
      <c r="K320" s="324">
        <v>80</v>
      </c>
      <c r="L320" s="324"/>
      <c r="M320" s="325" t="e">
        <f t="shared" si="25"/>
        <v>#DIV/0!</v>
      </c>
      <c r="N320" s="325">
        <f t="shared" si="26"/>
        <v>0</v>
      </c>
      <c r="O320" s="381" t="e">
        <f>IF(K320="nio",0,IF(K320&gt;0,VLOOKUP(G320,'3-Productie normen'!A:K,VLOOKUP(K320,'3-Productie normen'!$B$34:$C$39,2,FALSE),FALSE)))/VLOOKUP(B320,'2-Kosten per locatie'!$A$14:$C$27,3,FALSE)</f>
        <v>#DIV/0!</v>
      </c>
      <c r="P320" s="381">
        <f t="shared" si="27"/>
        <v>0</v>
      </c>
      <c r="Q320" s="382" t="str">
        <f>VLOOKUP(G320,'3-Productie normen'!$A$10:$M$27,13,FALSE)</f>
        <v>L</v>
      </c>
      <c r="R320" s="382"/>
      <c r="T320" s="43">
        <f t="shared" si="28"/>
        <v>3816</v>
      </c>
    </row>
    <row r="321" spans="1:20" ht="14.1" customHeight="1">
      <c r="A321" s="53">
        <f t="shared" si="29"/>
        <v>321</v>
      </c>
      <c r="B321" s="378" t="s">
        <v>605</v>
      </c>
      <c r="C321" s="378" t="s">
        <v>606</v>
      </c>
      <c r="D321" s="383" t="s">
        <v>89</v>
      </c>
      <c r="E321" s="424" t="s">
        <v>543</v>
      </c>
      <c r="F321" s="435" t="s">
        <v>376</v>
      </c>
      <c r="G321" s="434" t="s">
        <v>1047</v>
      </c>
      <c r="H321" s="435" t="s">
        <v>521</v>
      </c>
      <c r="I321" s="388">
        <v>26.4</v>
      </c>
      <c r="J321" s="380">
        <f t="shared" si="24"/>
        <v>80</v>
      </c>
      <c r="K321" s="324">
        <v>80</v>
      </c>
      <c r="L321" s="324"/>
      <c r="M321" s="325" t="e">
        <f t="shared" si="25"/>
        <v>#DIV/0!</v>
      </c>
      <c r="N321" s="325">
        <f t="shared" si="26"/>
        <v>0</v>
      </c>
      <c r="O321" s="381" t="e">
        <f>IF(K321="nio",0,IF(K321&gt;0,VLOOKUP(G321,'3-Productie normen'!A:K,VLOOKUP(K321,'3-Productie normen'!$B$34:$C$39,2,FALSE),FALSE)))/VLOOKUP(B321,'2-Kosten per locatie'!$A$14:$C$27,3,FALSE)</f>
        <v>#DIV/0!</v>
      </c>
      <c r="P321" s="381">
        <f t="shared" si="27"/>
        <v>0</v>
      </c>
      <c r="Q321" s="382" t="str">
        <f>VLOOKUP(G321,'3-Productie normen'!$A$10:$M$27,13,FALSE)</f>
        <v>L</v>
      </c>
      <c r="R321" s="382"/>
      <c r="T321" s="43">
        <f t="shared" si="28"/>
        <v>2112</v>
      </c>
    </row>
    <row r="322" spans="1:20" ht="14.1" customHeight="1">
      <c r="A322" s="53">
        <f t="shared" si="29"/>
        <v>322</v>
      </c>
      <c r="B322" s="378" t="s">
        <v>605</v>
      </c>
      <c r="C322" s="378" t="s">
        <v>606</v>
      </c>
      <c r="D322" s="383" t="s">
        <v>89</v>
      </c>
      <c r="E322" s="424" t="s">
        <v>544</v>
      </c>
      <c r="F322" s="435" t="s">
        <v>376</v>
      </c>
      <c r="G322" s="434" t="s">
        <v>1047</v>
      </c>
      <c r="H322" s="435" t="s">
        <v>521</v>
      </c>
      <c r="I322" s="388">
        <v>41</v>
      </c>
      <c r="J322" s="380">
        <f t="shared" si="24"/>
        <v>80</v>
      </c>
      <c r="K322" s="324">
        <v>80</v>
      </c>
      <c r="L322" s="324"/>
      <c r="M322" s="325" t="e">
        <f t="shared" si="25"/>
        <v>#DIV/0!</v>
      </c>
      <c r="N322" s="325">
        <f t="shared" si="26"/>
        <v>0</v>
      </c>
      <c r="O322" s="381" t="e">
        <f>IF(K322="nio",0,IF(K322&gt;0,VLOOKUP(G322,'3-Productie normen'!A:K,VLOOKUP(K322,'3-Productie normen'!$B$34:$C$39,2,FALSE),FALSE)))/VLOOKUP(B322,'2-Kosten per locatie'!$A$14:$C$27,3,FALSE)</f>
        <v>#DIV/0!</v>
      </c>
      <c r="P322" s="381">
        <f t="shared" si="27"/>
        <v>0</v>
      </c>
      <c r="Q322" s="382" t="str">
        <f>VLOOKUP(G322,'3-Productie normen'!$A$10:$M$27,13,FALSE)</f>
        <v>L</v>
      </c>
      <c r="R322" s="382"/>
      <c r="T322" s="43">
        <f t="shared" si="28"/>
        <v>3280</v>
      </c>
    </row>
    <row r="323" spans="1:20" ht="14.1" customHeight="1">
      <c r="A323" s="53">
        <f t="shared" si="29"/>
        <v>323</v>
      </c>
      <c r="B323" s="378" t="s">
        <v>605</v>
      </c>
      <c r="C323" s="378" t="s">
        <v>606</v>
      </c>
      <c r="D323" s="383" t="s">
        <v>89</v>
      </c>
      <c r="E323" s="424" t="s">
        <v>545</v>
      </c>
      <c r="F323" s="435" t="s">
        <v>90</v>
      </c>
      <c r="G323" s="432" t="s">
        <v>90</v>
      </c>
      <c r="H323" s="435" t="s">
        <v>371</v>
      </c>
      <c r="I323" s="388">
        <v>7.15</v>
      </c>
      <c r="J323" s="380">
        <f t="shared" si="24"/>
        <v>200</v>
      </c>
      <c r="K323" s="324">
        <v>200</v>
      </c>
      <c r="L323" s="324"/>
      <c r="M323" s="325" t="e">
        <f t="shared" si="25"/>
        <v>#DIV/0!</v>
      </c>
      <c r="N323" s="325">
        <f t="shared" si="26"/>
        <v>0</v>
      </c>
      <c r="O323" s="381" t="e">
        <f>IF(K323="nio",0,IF(K323&gt;0,VLOOKUP(G323,'3-Productie normen'!A:K,VLOOKUP(K323,'3-Productie normen'!$B$34:$C$39,2,FALSE),FALSE)))/VLOOKUP(B323,'2-Kosten per locatie'!$A$14:$C$27,3,FALSE)</f>
        <v>#DIV/0!</v>
      </c>
      <c r="P323" s="381">
        <f t="shared" si="27"/>
        <v>0</v>
      </c>
      <c r="Q323" s="382" t="str">
        <f>VLOOKUP(G323,'3-Productie normen'!$A$10:$M$27,13,FALSE)</f>
        <v>V</v>
      </c>
      <c r="R323" s="382"/>
      <c r="T323" s="43">
        <f t="shared" si="28"/>
        <v>1430</v>
      </c>
    </row>
    <row r="324" spans="1:20" ht="14.1" customHeight="1">
      <c r="A324" s="53">
        <f t="shared" si="29"/>
        <v>324</v>
      </c>
      <c r="B324" s="378" t="s">
        <v>605</v>
      </c>
      <c r="C324" s="378" t="s">
        <v>606</v>
      </c>
      <c r="D324" s="383" t="s">
        <v>89</v>
      </c>
      <c r="E324" s="424" t="s">
        <v>545</v>
      </c>
      <c r="F324" s="435" t="s">
        <v>90</v>
      </c>
      <c r="G324" s="432" t="s">
        <v>90</v>
      </c>
      <c r="H324" s="435" t="s">
        <v>385</v>
      </c>
      <c r="I324" s="388">
        <v>7.15</v>
      </c>
      <c r="J324" s="380">
        <f t="shared" si="24"/>
        <v>200</v>
      </c>
      <c r="K324" s="324">
        <v>200</v>
      </c>
      <c r="L324" s="324"/>
      <c r="M324" s="325" t="e">
        <f t="shared" si="25"/>
        <v>#DIV/0!</v>
      </c>
      <c r="N324" s="325">
        <f t="shared" si="26"/>
        <v>0</v>
      </c>
      <c r="O324" s="381" t="e">
        <f>IF(K324="nio",0,IF(K324&gt;0,VLOOKUP(G324,'3-Productie normen'!A:K,VLOOKUP(K324,'3-Productie normen'!$B$34:$C$39,2,FALSE),FALSE)))/VLOOKUP(B324,'2-Kosten per locatie'!$A$14:$C$27,3,FALSE)</f>
        <v>#DIV/0!</v>
      </c>
      <c r="P324" s="381">
        <f t="shared" si="27"/>
        <v>0</v>
      </c>
      <c r="Q324" s="382" t="str">
        <f>VLOOKUP(G324,'3-Productie normen'!$A$10:$M$27,13,FALSE)</f>
        <v>V</v>
      </c>
      <c r="R324" s="382"/>
      <c r="T324" s="43">
        <f t="shared" si="28"/>
        <v>1430</v>
      </c>
    </row>
    <row r="325" spans="1:20" ht="14.1" customHeight="1">
      <c r="A325" s="53">
        <f t="shared" si="29"/>
        <v>325</v>
      </c>
      <c r="B325" s="378" t="s">
        <v>605</v>
      </c>
      <c r="C325" s="378" t="s">
        <v>606</v>
      </c>
      <c r="D325" s="384" t="s">
        <v>89</v>
      </c>
      <c r="E325" s="426" t="s">
        <v>546</v>
      </c>
      <c r="F325" s="437" t="s">
        <v>379</v>
      </c>
      <c r="G325" s="433" t="s">
        <v>17</v>
      </c>
      <c r="H325" s="437" t="s">
        <v>371</v>
      </c>
      <c r="I325" s="389">
        <v>38.6</v>
      </c>
      <c r="J325" s="380">
        <f t="shared" si="24"/>
        <v>200</v>
      </c>
      <c r="K325" s="324">
        <v>200</v>
      </c>
      <c r="L325" s="324"/>
      <c r="M325" s="325" t="e">
        <f t="shared" si="25"/>
        <v>#DIV/0!</v>
      </c>
      <c r="N325" s="325">
        <f t="shared" si="26"/>
        <v>0</v>
      </c>
      <c r="O325" s="381" t="e">
        <f>IF(K325="nio",0,IF(K325&gt;0,VLOOKUP(G325,'3-Productie normen'!A:K,VLOOKUP(K325,'3-Productie normen'!$B$34:$C$39,2,FALSE),FALSE)))/VLOOKUP(B325,'2-Kosten per locatie'!$A$14:$C$27,3,FALSE)</f>
        <v>#DIV/0!</v>
      </c>
      <c r="P325" s="381">
        <f t="shared" si="27"/>
        <v>0</v>
      </c>
      <c r="Q325" s="382" t="str">
        <f>VLOOKUP(G325,'3-Productie normen'!$A$10:$M$27,13,FALSE)</f>
        <v>S</v>
      </c>
      <c r="R325" s="382"/>
      <c r="T325" s="43">
        <f t="shared" si="28"/>
        <v>7720</v>
      </c>
    </row>
    <row r="326" spans="1:20" ht="14.1" customHeight="1">
      <c r="A326" s="53">
        <f t="shared" si="29"/>
        <v>326</v>
      </c>
      <c r="B326" s="378" t="s">
        <v>605</v>
      </c>
      <c r="C326" s="378" t="s">
        <v>606</v>
      </c>
      <c r="D326" s="384" t="s">
        <v>89</v>
      </c>
      <c r="E326" s="426" t="s">
        <v>547</v>
      </c>
      <c r="F326" s="437" t="s">
        <v>379</v>
      </c>
      <c r="G326" s="433" t="s">
        <v>17</v>
      </c>
      <c r="H326" s="437" t="s">
        <v>371</v>
      </c>
      <c r="I326" s="389">
        <v>38.6</v>
      </c>
      <c r="J326" s="380">
        <f t="shared" si="24"/>
        <v>200</v>
      </c>
      <c r="K326" s="324">
        <v>200</v>
      </c>
      <c r="L326" s="324"/>
      <c r="M326" s="325" t="e">
        <f t="shared" si="25"/>
        <v>#DIV/0!</v>
      </c>
      <c r="N326" s="325">
        <f t="shared" si="26"/>
        <v>0</v>
      </c>
      <c r="O326" s="381" t="e">
        <f>IF(K326="nio",0,IF(K326&gt;0,VLOOKUP(G326,'3-Productie normen'!A:K,VLOOKUP(K326,'3-Productie normen'!$B$34:$C$39,2,FALSE),FALSE)))/VLOOKUP(B326,'2-Kosten per locatie'!$A$14:$C$27,3,FALSE)</f>
        <v>#DIV/0!</v>
      </c>
      <c r="P326" s="381">
        <f t="shared" si="27"/>
        <v>0</v>
      </c>
      <c r="Q326" s="382" t="str">
        <f>VLOOKUP(G326,'3-Productie normen'!$A$10:$M$27,13,FALSE)</f>
        <v>S</v>
      </c>
      <c r="R326" s="382"/>
      <c r="T326" s="43">
        <f t="shared" si="28"/>
        <v>7720</v>
      </c>
    </row>
    <row r="327" spans="1:20" ht="14.1" customHeight="1">
      <c r="A327" s="53">
        <f t="shared" si="29"/>
        <v>327</v>
      </c>
      <c r="B327" s="378" t="s">
        <v>605</v>
      </c>
      <c r="C327" s="378" t="s">
        <v>606</v>
      </c>
      <c r="D327" s="384" t="s">
        <v>89</v>
      </c>
      <c r="E327" s="426" t="s">
        <v>548</v>
      </c>
      <c r="F327" s="437" t="s">
        <v>376</v>
      </c>
      <c r="G327" s="434" t="s">
        <v>1047</v>
      </c>
      <c r="H327" s="437" t="s">
        <v>521</v>
      </c>
      <c r="I327" s="389">
        <v>53.25</v>
      </c>
      <c r="J327" s="380">
        <f t="shared" si="24"/>
        <v>80</v>
      </c>
      <c r="K327" s="324">
        <v>80</v>
      </c>
      <c r="L327" s="324"/>
      <c r="M327" s="325" t="e">
        <f t="shared" si="25"/>
        <v>#DIV/0!</v>
      </c>
      <c r="N327" s="325">
        <f t="shared" si="26"/>
        <v>0</v>
      </c>
      <c r="O327" s="381" t="e">
        <f>IF(K327="nio",0,IF(K327&gt;0,VLOOKUP(G327,'3-Productie normen'!A:K,VLOOKUP(K327,'3-Productie normen'!$B$34:$C$39,2,FALSE),FALSE)))/VLOOKUP(B327,'2-Kosten per locatie'!$A$14:$C$27,3,FALSE)</f>
        <v>#DIV/0!</v>
      </c>
      <c r="P327" s="381">
        <f t="shared" si="27"/>
        <v>0</v>
      </c>
      <c r="Q327" s="382" t="str">
        <f>VLOOKUP(G327,'3-Productie normen'!$A$10:$M$27,13,FALSE)</f>
        <v>L</v>
      </c>
      <c r="R327" s="382"/>
      <c r="T327" s="43">
        <f t="shared" si="28"/>
        <v>4260</v>
      </c>
    </row>
    <row r="328" spans="1:20" ht="14.1" customHeight="1">
      <c r="A328" s="53">
        <f t="shared" si="29"/>
        <v>328</v>
      </c>
      <c r="B328" s="378" t="s">
        <v>605</v>
      </c>
      <c r="C328" s="378" t="s">
        <v>606</v>
      </c>
      <c r="D328" s="384" t="s">
        <v>89</v>
      </c>
      <c r="E328" s="426" t="s">
        <v>549</v>
      </c>
      <c r="F328" s="437" t="s">
        <v>376</v>
      </c>
      <c r="G328" s="434" t="s">
        <v>1047</v>
      </c>
      <c r="H328" s="437" t="s">
        <v>521</v>
      </c>
      <c r="I328" s="389">
        <v>53.4</v>
      </c>
      <c r="J328" s="380">
        <f t="shared" si="24"/>
        <v>80</v>
      </c>
      <c r="K328" s="324">
        <v>80</v>
      </c>
      <c r="L328" s="324"/>
      <c r="M328" s="325" t="e">
        <f t="shared" si="25"/>
        <v>#DIV/0!</v>
      </c>
      <c r="N328" s="325">
        <f t="shared" si="26"/>
        <v>0</v>
      </c>
      <c r="O328" s="381" t="e">
        <f>IF(K328="nio",0,IF(K328&gt;0,VLOOKUP(G328,'3-Productie normen'!A:K,VLOOKUP(K328,'3-Productie normen'!$B$34:$C$39,2,FALSE),FALSE)))/VLOOKUP(B328,'2-Kosten per locatie'!$A$14:$C$27,3,FALSE)</f>
        <v>#DIV/0!</v>
      </c>
      <c r="P328" s="381">
        <f t="shared" si="27"/>
        <v>0</v>
      </c>
      <c r="Q328" s="382" t="str">
        <f>VLOOKUP(G328,'3-Productie normen'!$A$10:$M$27,13,FALSE)</f>
        <v>L</v>
      </c>
      <c r="R328" s="382"/>
      <c r="T328" s="43">
        <f t="shared" si="28"/>
        <v>4272</v>
      </c>
    </row>
    <row r="329" spans="1:20" ht="14.1" customHeight="1">
      <c r="A329" s="53">
        <f t="shared" si="29"/>
        <v>329</v>
      </c>
      <c r="B329" s="378" t="s">
        <v>605</v>
      </c>
      <c r="C329" s="378" t="s">
        <v>606</v>
      </c>
      <c r="D329" s="384" t="s">
        <v>89</v>
      </c>
      <c r="E329" s="426" t="s">
        <v>550</v>
      </c>
      <c r="F329" s="437" t="s">
        <v>376</v>
      </c>
      <c r="G329" s="434" t="s">
        <v>1047</v>
      </c>
      <c r="H329" s="437" t="s">
        <v>521</v>
      </c>
      <c r="I329" s="389">
        <v>39.5</v>
      </c>
      <c r="J329" s="380">
        <f t="shared" si="24"/>
        <v>80</v>
      </c>
      <c r="K329" s="324">
        <v>80</v>
      </c>
      <c r="L329" s="324"/>
      <c r="M329" s="325" t="e">
        <f t="shared" si="25"/>
        <v>#DIV/0!</v>
      </c>
      <c r="N329" s="325">
        <f t="shared" si="26"/>
        <v>0</v>
      </c>
      <c r="O329" s="381" t="e">
        <f>IF(K329="nio",0,IF(K329&gt;0,VLOOKUP(G329,'3-Productie normen'!A:K,VLOOKUP(K329,'3-Productie normen'!$B$34:$C$39,2,FALSE),FALSE)))/VLOOKUP(B329,'2-Kosten per locatie'!$A$14:$C$27,3,FALSE)</f>
        <v>#DIV/0!</v>
      </c>
      <c r="P329" s="381">
        <f t="shared" si="27"/>
        <v>0</v>
      </c>
      <c r="Q329" s="382" t="str">
        <f>VLOOKUP(G329,'3-Productie normen'!$A$10:$M$27,13,FALSE)</f>
        <v>L</v>
      </c>
      <c r="R329" s="382"/>
      <c r="T329" s="43">
        <f t="shared" si="28"/>
        <v>3160</v>
      </c>
    </row>
    <row r="330" spans="1:20" ht="14.1" customHeight="1">
      <c r="A330" s="53">
        <f t="shared" si="29"/>
        <v>330</v>
      </c>
      <c r="B330" s="378" t="s">
        <v>605</v>
      </c>
      <c r="C330" s="378" t="s">
        <v>606</v>
      </c>
      <c r="D330" s="384" t="s">
        <v>89</v>
      </c>
      <c r="E330" s="426" t="s">
        <v>551</v>
      </c>
      <c r="F330" s="437" t="s">
        <v>552</v>
      </c>
      <c r="G330" s="438" t="s">
        <v>1047</v>
      </c>
      <c r="H330" s="437" t="s">
        <v>521</v>
      </c>
      <c r="I330" s="389">
        <v>39.4</v>
      </c>
      <c r="J330" s="380">
        <f t="shared" ref="J330:J393" si="30">SUM(K330:L330)</f>
        <v>80</v>
      </c>
      <c r="K330" s="324">
        <v>80</v>
      </c>
      <c r="L330" s="324"/>
      <c r="M330" s="325" t="e">
        <f t="shared" ref="M330:M393" si="31">IF(K330="nio",0,IF(K330&gt;0,K330*I330/O330,0))</f>
        <v>#DIV/0!</v>
      </c>
      <c r="N330" s="325">
        <f t="shared" ref="N330:N393" si="32">IF(L330&gt;0,L330*I330/P330,0)</f>
        <v>0</v>
      </c>
      <c r="O330" s="381" t="e">
        <f>IF(K330="nio",0,IF(K330&gt;0,VLOOKUP(G330,'3-Productie normen'!A:K,VLOOKUP(K330,'3-Productie normen'!$B$34:$C$39,2,FALSE),FALSE)))/VLOOKUP(B330,'2-Kosten per locatie'!$A$14:$C$27,3,FALSE)</f>
        <v>#DIV/0!</v>
      </c>
      <c r="P330" s="381">
        <f t="shared" ref="P330:P393" si="33">IF(L330&gt;0,O330*$P$8,0)</f>
        <v>0</v>
      </c>
      <c r="Q330" s="382" t="str">
        <f>VLOOKUP(G330,'3-Productie normen'!$A$10:$M$27,13,FALSE)</f>
        <v>L</v>
      </c>
      <c r="R330" s="382"/>
      <c r="T330" s="43">
        <f t="shared" ref="T330:T393" si="34">J330*I330</f>
        <v>3152</v>
      </c>
    </row>
    <row r="331" spans="1:20" ht="14.1" customHeight="1">
      <c r="A331" s="53">
        <f t="shared" ref="A331:A394" si="35">A330+1</f>
        <v>331</v>
      </c>
      <c r="B331" s="378" t="s">
        <v>605</v>
      </c>
      <c r="C331" s="378" t="s">
        <v>606</v>
      </c>
      <c r="D331" s="384" t="s">
        <v>89</v>
      </c>
      <c r="E331" s="426" t="s">
        <v>553</v>
      </c>
      <c r="F331" s="437" t="s">
        <v>390</v>
      </c>
      <c r="G331" s="438" t="s">
        <v>199</v>
      </c>
      <c r="H331" s="437" t="s">
        <v>371</v>
      </c>
      <c r="I331" s="389">
        <v>43.85</v>
      </c>
      <c r="J331" s="380">
        <f t="shared" si="30"/>
        <v>200</v>
      </c>
      <c r="K331" s="324">
        <v>200</v>
      </c>
      <c r="L331" s="324"/>
      <c r="M331" s="325" t="e">
        <f t="shared" si="31"/>
        <v>#DIV/0!</v>
      </c>
      <c r="N331" s="325">
        <f t="shared" si="32"/>
        <v>0</v>
      </c>
      <c r="O331" s="381" t="e">
        <f>IF(K331="nio",0,IF(K331&gt;0,VLOOKUP(G331,'3-Productie normen'!A:K,VLOOKUP(K331,'3-Productie normen'!$B$34:$C$39,2,FALSE),FALSE)))/VLOOKUP(B331,'2-Kosten per locatie'!$A$14:$C$27,3,FALSE)</f>
        <v>#DIV/0!</v>
      </c>
      <c r="P331" s="381">
        <f t="shared" si="33"/>
        <v>0</v>
      </c>
      <c r="Q331" s="382" t="str">
        <f>VLOOKUP(G331,'3-Productie normen'!$A$10:$M$27,13,FALSE)</f>
        <v>V</v>
      </c>
      <c r="R331" s="382"/>
      <c r="T331" s="43">
        <f t="shared" si="34"/>
        <v>8770</v>
      </c>
    </row>
    <row r="332" spans="1:20" ht="14.1" customHeight="1">
      <c r="A332" s="53">
        <f t="shared" si="35"/>
        <v>332</v>
      </c>
      <c r="B332" s="378" t="s">
        <v>605</v>
      </c>
      <c r="C332" s="378" t="s">
        <v>606</v>
      </c>
      <c r="D332" s="384" t="s">
        <v>89</v>
      </c>
      <c r="E332" s="426" t="s">
        <v>554</v>
      </c>
      <c r="F332" s="437" t="s">
        <v>90</v>
      </c>
      <c r="G332" s="432" t="s">
        <v>90</v>
      </c>
      <c r="H332" s="437" t="s">
        <v>385</v>
      </c>
      <c r="I332" s="389">
        <v>10.199999999999999</v>
      </c>
      <c r="J332" s="380">
        <f t="shared" si="30"/>
        <v>200</v>
      </c>
      <c r="K332" s="324">
        <v>200</v>
      </c>
      <c r="L332" s="324"/>
      <c r="M332" s="325" t="e">
        <f t="shared" si="31"/>
        <v>#DIV/0!</v>
      </c>
      <c r="N332" s="325">
        <f t="shared" si="32"/>
        <v>0</v>
      </c>
      <c r="O332" s="381" t="e">
        <f>IF(K332="nio",0,IF(K332&gt;0,VLOOKUP(G332,'3-Productie normen'!A:K,VLOOKUP(K332,'3-Productie normen'!$B$34:$C$39,2,FALSE),FALSE)))/VLOOKUP(B332,'2-Kosten per locatie'!$A$14:$C$27,3,FALSE)</f>
        <v>#DIV/0!</v>
      </c>
      <c r="P332" s="381">
        <f t="shared" si="33"/>
        <v>0</v>
      </c>
      <c r="Q332" s="382" t="str">
        <f>VLOOKUP(G332,'3-Productie normen'!$A$10:$M$27,13,FALSE)</f>
        <v>V</v>
      </c>
      <c r="R332" s="382"/>
      <c r="T332" s="43">
        <f t="shared" si="34"/>
        <v>2039.9999999999998</v>
      </c>
    </row>
    <row r="333" spans="1:20" ht="14.1" customHeight="1">
      <c r="A333" s="53">
        <f t="shared" si="35"/>
        <v>333</v>
      </c>
      <c r="B333" s="378" t="s">
        <v>605</v>
      </c>
      <c r="C333" s="378" t="s">
        <v>606</v>
      </c>
      <c r="D333" s="384" t="s">
        <v>89</v>
      </c>
      <c r="E333" s="426" t="s">
        <v>555</v>
      </c>
      <c r="F333" s="437" t="s">
        <v>377</v>
      </c>
      <c r="G333" s="432" t="s">
        <v>199</v>
      </c>
      <c r="H333" s="437" t="s">
        <v>371</v>
      </c>
      <c r="I333" s="389">
        <v>86.5</v>
      </c>
      <c r="J333" s="380">
        <f t="shared" si="30"/>
        <v>200</v>
      </c>
      <c r="K333" s="324">
        <v>200</v>
      </c>
      <c r="L333" s="324"/>
      <c r="M333" s="325" t="e">
        <f t="shared" si="31"/>
        <v>#DIV/0!</v>
      </c>
      <c r="N333" s="325">
        <f t="shared" si="32"/>
        <v>0</v>
      </c>
      <c r="O333" s="381" t="e">
        <f>IF(K333="nio",0,IF(K333&gt;0,VLOOKUP(G333,'3-Productie normen'!A:K,VLOOKUP(K333,'3-Productie normen'!$B$34:$C$39,2,FALSE),FALSE)))/VLOOKUP(B333,'2-Kosten per locatie'!$A$14:$C$27,3,FALSE)</f>
        <v>#DIV/0!</v>
      </c>
      <c r="P333" s="381">
        <f t="shared" si="33"/>
        <v>0</v>
      </c>
      <c r="Q333" s="382" t="str">
        <f>VLOOKUP(G333,'3-Productie normen'!$A$10:$M$27,13,FALSE)</f>
        <v>V</v>
      </c>
      <c r="R333" s="382"/>
      <c r="T333" s="43">
        <f t="shared" si="34"/>
        <v>17300</v>
      </c>
    </row>
    <row r="334" spans="1:20" ht="14.1" customHeight="1">
      <c r="A334" s="53">
        <f t="shared" si="35"/>
        <v>334</v>
      </c>
      <c r="B334" s="378" t="s">
        <v>605</v>
      </c>
      <c r="C334" s="378" t="s">
        <v>606</v>
      </c>
      <c r="D334" s="384" t="s">
        <v>89</v>
      </c>
      <c r="E334" s="426" t="s">
        <v>198</v>
      </c>
      <c r="F334" s="437" t="s">
        <v>198</v>
      </c>
      <c r="G334" s="432" t="s">
        <v>198</v>
      </c>
      <c r="H334" s="437" t="s">
        <v>556</v>
      </c>
      <c r="I334" s="389">
        <v>5.35</v>
      </c>
      <c r="J334" s="380">
        <f t="shared" si="30"/>
        <v>200</v>
      </c>
      <c r="K334" s="324">
        <v>200</v>
      </c>
      <c r="L334" s="324"/>
      <c r="M334" s="325" t="e">
        <f t="shared" si="31"/>
        <v>#DIV/0!</v>
      </c>
      <c r="N334" s="325">
        <f t="shared" si="32"/>
        <v>0</v>
      </c>
      <c r="O334" s="381" t="e">
        <f>IF(K334="nio",0,IF(K334&gt;0,VLOOKUP(G334,'3-Productie normen'!A:K,VLOOKUP(K334,'3-Productie normen'!$B$34:$C$39,2,FALSE),FALSE)))/VLOOKUP(B334,'2-Kosten per locatie'!$A$14:$C$27,3,FALSE)</f>
        <v>#DIV/0!</v>
      </c>
      <c r="P334" s="381">
        <f t="shared" si="33"/>
        <v>0</v>
      </c>
      <c r="Q334" s="382" t="str">
        <f>VLOOKUP(G334,'3-Productie normen'!$A$10:$M$27,13,FALSE)</f>
        <v>V</v>
      </c>
      <c r="R334" s="382"/>
      <c r="T334" s="43">
        <f t="shared" si="34"/>
        <v>1070</v>
      </c>
    </row>
    <row r="335" spans="1:20" ht="14.1" customHeight="1">
      <c r="A335" s="53">
        <f t="shared" si="35"/>
        <v>335</v>
      </c>
      <c r="B335" s="378" t="s">
        <v>605</v>
      </c>
      <c r="C335" s="378" t="s">
        <v>606</v>
      </c>
      <c r="D335" s="384" t="s">
        <v>89</v>
      </c>
      <c r="E335" s="426" t="s">
        <v>557</v>
      </c>
      <c r="F335" s="437" t="s">
        <v>377</v>
      </c>
      <c r="G335" s="432" t="s">
        <v>199</v>
      </c>
      <c r="H335" s="437" t="s">
        <v>371</v>
      </c>
      <c r="I335" s="389">
        <v>61.35</v>
      </c>
      <c r="J335" s="380">
        <f t="shared" si="30"/>
        <v>200</v>
      </c>
      <c r="K335" s="324">
        <v>200</v>
      </c>
      <c r="L335" s="324"/>
      <c r="M335" s="325" t="e">
        <f t="shared" si="31"/>
        <v>#DIV/0!</v>
      </c>
      <c r="N335" s="325">
        <f t="shared" si="32"/>
        <v>0</v>
      </c>
      <c r="O335" s="381" t="e">
        <f>IF(K335="nio",0,IF(K335&gt;0,VLOOKUP(G335,'3-Productie normen'!A:K,VLOOKUP(K335,'3-Productie normen'!$B$34:$C$39,2,FALSE),FALSE)))/VLOOKUP(B335,'2-Kosten per locatie'!$A$14:$C$27,3,FALSE)</f>
        <v>#DIV/0!</v>
      </c>
      <c r="P335" s="381">
        <f t="shared" si="33"/>
        <v>0</v>
      </c>
      <c r="Q335" s="382" t="str">
        <f>VLOOKUP(G335,'3-Productie normen'!$A$10:$M$27,13,FALSE)</f>
        <v>V</v>
      </c>
      <c r="R335" s="382"/>
      <c r="T335" s="43">
        <f t="shared" si="34"/>
        <v>12270</v>
      </c>
    </row>
    <row r="336" spans="1:20" ht="14.1" customHeight="1">
      <c r="A336" s="53">
        <f t="shared" si="35"/>
        <v>336</v>
      </c>
      <c r="B336" s="378" t="s">
        <v>605</v>
      </c>
      <c r="C336" s="378" t="s">
        <v>606</v>
      </c>
      <c r="D336" s="384" t="s">
        <v>89</v>
      </c>
      <c r="E336" s="426" t="s">
        <v>557</v>
      </c>
      <c r="F336" s="437" t="s">
        <v>384</v>
      </c>
      <c r="G336" s="432" t="s">
        <v>199</v>
      </c>
      <c r="H336" s="437" t="s">
        <v>398</v>
      </c>
      <c r="I336" s="389">
        <v>4.4000000000000004</v>
      </c>
      <c r="J336" s="380">
        <f t="shared" si="30"/>
        <v>200</v>
      </c>
      <c r="K336" s="324">
        <v>200</v>
      </c>
      <c r="L336" s="324"/>
      <c r="M336" s="325" t="e">
        <f t="shared" si="31"/>
        <v>#DIV/0!</v>
      </c>
      <c r="N336" s="325">
        <f t="shared" si="32"/>
        <v>0</v>
      </c>
      <c r="O336" s="381" t="e">
        <f>IF(K336="nio",0,IF(K336&gt;0,VLOOKUP(G336,'3-Productie normen'!A:K,VLOOKUP(K336,'3-Productie normen'!$B$34:$C$39,2,FALSE),FALSE)))/VLOOKUP(B336,'2-Kosten per locatie'!$A$14:$C$27,3,FALSE)</f>
        <v>#DIV/0!</v>
      </c>
      <c r="P336" s="381">
        <f t="shared" si="33"/>
        <v>0</v>
      </c>
      <c r="Q336" s="382" t="str">
        <f>VLOOKUP(G336,'3-Productie normen'!$A$10:$M$27,13,FALSE)</f>
        <v>V</v>
      </c>
      <c r="R336" s="382"/>
      <c r="T336" s="43">
        <f t="shared" si="34"/>
        <v>880.00000000000011</v>
      </c>
    </row>
    <row r="337" spans="1:20" ht="14.1" customHeight="1">
      <c r="A337" s="53">
        <f t="shared" si="35"/>
        <v>337</v>
      </c>
      <c r="B337" s="378" t="s">
        <v>605</v>
      </c>
      <c r="C337" s="378" t="s">
        <v>606</v>
      </c>
      <c r="D337" s="384" t="s">
        <v>89</v>
      </c>
      <c r="E337" s="426" t="s">
        <v>557</v>
      </c>
      <c r="F337" s="437" t="s">
        <v>423</v>
      </c>
      <c r="G337" s="432" t="s">
        <v>423</v>
      </c>
      <c r="H337" s="437" t="s">
        <v>398</v>
      </c>
      <c r="I337" s="389">
        <v>7.2</v>
      </c>
      <c r="J337" s="380">
        <f t="shared" si="30"/>
        <v>200</v>
      </c>
      <c r="K337" s="324">
        <v>200</v>
      </c>
      <c r="L337" s="324"/>
      <c r="M337" s="325" t="e">
        <f t="shared" si="31"/>
        <v>#DIV/0!</v>
      </c>
      <c r="N337" s="325">
        <f t="shared" si="32"/>
        <v>0</v>
      </c>
      <c r="O337" s="381" t="e">
        <f>IF(K337="nio",0,IF(K337&gt;0,VLOOKUP(G337,'3-Productie normen'!A:K,VLOOKUP(K337,'3-Productie normen'!$B$34:$C$39,2,FALSE),FALSE)))/VLOOKUP(B337,'2-Kosten per locatie'!$A$14:$C$27,3,FALSE)</f>
        <v>#DIV/0!</v>
      </c>
      <c r="P337" s="381">
        <f t="shared" si="33"/>
        <v>0</v>
      </c>
      <c r="Q337" s="382" t="str">
        <f>VLOOKUP(G337,'3-Productie normen'!$A$10:$M$27,13,FALSE)</f>
        <v>V</v>
      </c>
      <c r="R337" s="382"/>
      <c r="T337" s="43">
        <f t="shared" si="34"/>
        <v>1440</v>
      </c>
    </row>
    <row r="338" spans="1:20" ht="14.1" customHeight="1">
      <c r="A338" s="53">
        <f t="shared" si="35"/>
        <v>338</v>
      </c>
      <c r="B338" s="378" t="s">
        <v>605</v>
      </c>
      <c r="C338" s="378" t="s">
        <v>606</v>
      </c>
      <c r="D338" s="384" t="s">
        <v>89</v>
      </c>
      <c r="E338" s="426" t="s">
        <v>558</v>
      </c>
      <c r="F338" s="437" t="s">
        <v>417</v>
      </c>
      <c r="G338" s="433" t="s">
        <v>145</v>
      </c>
      <c r="H338" s="437" t="s">
        <v>521</v>
      </c>
      <c r="I338" s="389">
        <v>23.9</v>
      </c>
      <c r="J338" s="380">
        <f t="shared" si="30"/>
        <v>40</v>
      </c>
      <c r="K338" s="324">
        <v>40</v>
      </c>
      <c r="L338" s="324"/>
      <c r="M338" s="325" t="e">
        <f t="shared" si="31"/>
        <v>#DIV/0!</v>
      </c>
      <c r="N338" s="325">
        <f t="shared" si="32"/>
        <v>0</v>
      </c>
      <c r="O338" s="381" t="e">
        <f>IF(K338="nio",0,IF(K338&gt;0,VLOOKUP(G338,'3-Productie normen'!A:K,VLOOKUP(K338,'3-Productie normen'!$B$34:$C$39,2,FALSE),FALSE)))/VLOOKUP(B338,'2-Kosten per locatie'!$A$14:$C$27,3,FALSE)</f>
        <v>#DIV/0!</v>
      </c>
      <c r="P338" s="381">
        <f t="shared" si="33"/>
        <v>0</v>
      </c>
      <c r="Q338" s="382" t="str">
        <f>VLOOKUP(G338,'3-Productie normen'!$A$10:$M$27,13,FALSE)</f>
        <v>B</v>
      </c>
      <c r="R338" s="382"/>
      <c r="T338" s="43">
        <f t="shared" si="34"/>
        <v>956</v>
      </c>
    </row>
    <row r="339" spans="1:20" ht="14.1" customHeight="1">
      <c r="A339" s="53">
        <f t="shared" si="35"/>
        <v>339</v>
      </c>
      <c r="B339" s="378" t="s">
        <v>605</v>
      </c>
      <c r="C339" s="378" t="s">
        <v>606</v>
      </c>
      <c r="D339" s="384" t="s">
        <v>89</v>
      </c>
      <c r="E339" s="426" t="s">
        <v>559</v>
      </c>
      <c r="F339" s="437" t="s">
        <v>560</v>
      </c>
      <c r="G339" s="438" t="s">
        <v>421</v>
      </c>
      <c r="H339" s="437" t="s">
        <v>386</v>
      </c>
      <c r="I339" s="389">
        <v>187.8</v>
      </c>
      <c r="J339" s="380">
        <f t="shared" si="30"/>
        <v>200</v>
      </c>
      <c r="K339" s="324">
        <v>200</v>
      </c>
      <c r="L339" s="324"/>
      <c r="M339" s="325" t="e">
        <f t="shared" si="31"/>
        <v>#DIV/0!</v>
      </c>
      <c r="N339" s="325">
        <f t="shared" si="32"/>
        <v>0</v>
      </c>
      <c r="O339" s="381" t="e">
        <f>IF(K339="nio",0,IF(K339&gt;0,VLOOKUP(G339,'3-Productie normen'!A:K,VLOOKUP(K339,'3-Productie normen'!$B$34:$C$39,2,FALSE),FALSE)))/VLOOKUP(B339,'2-Kosten per locatie'!$A$14:$C$27,3,FALSE)</f>
        <v>#DIV/0!</v>
      </c>
      <c r="P339" s="381">
        <f t="shared" si="33"/>
        <v>0</v>
      </c>
      <c r="Q339" s="382" t="str">
        <f>VLOOKUP(G339,'3-Productie normen'!$A$10:$M$27,13,FALSE)</f>
        <v>V</v>
      </c>
      <c r="R339" s="382"/>
      <c r="T339" s="43">
        <f t="shared" si="34"/>
        <v>37560</v>
      </c>
    </row>
    <row r="340" spans="1:20" ht="14.1" customHeight="1">
      <c r="A340" s="53">
        <f t="shared" si="35"/>
        <v>340</v>
      </c>
      <c r="B340" s="378" t="s">
        <v>605</v>
      </c>
      <c r="C340" s="378" t="s">
        <v>606</v>
      </c>
      <c r="D340" s="384" t="s">
        <v>89</v>
      </c>
      <c r="E340" s="426" t="s">
        <v>561</v>
      </c>
      <c r="F340" s="437" t="s">
        <v>562</v>
      </c>
      <c r="G340" s="438" t="s">
        <v>199</v>
      </c>
      <c r="H340" s="437" t="s">
        <v>398</v>
      </c>
      <c r="I340" s="389">
        <v>91.1</v>
      </c>
      <c r="J340" s="380">
        <f t="shared" si="30"/>
        <v>200</v>
      </c>
      <c r="K340" s="324">
        <v>200</v>
      </c>
      <c r="L340" s="324"/>
      <c r="M340" s="325" t="e">
        <f t="shared" si="31"/>
        <v>#DIV/0!</v>
      </c>
      <c r="N340" s="325">
        <f t="shared" si="32"/>
        <v>0</v>
      </c>
      <c r="O340" s="381" t="e">
        <f>IF(K340="nio",0,IF(K340&gt;0,VLOOKUP(G340,'3-Productie normen'!A:K,VLOOKUP(K340,'3-Productie normen'!$B$34:$C$39,2,FALSE),FALSE)))/VLOOKUP(B340,'2-Kosten per locatie'!$A$14:$C$27,3,FALSE)</f>
        <v>#DIV/0!</v>
      </c>
      <c r="P340" s="381">
        <f t="shared" si="33"/>
        <v>0</v>
      </c>
      <c r="Q340" s="382" t="str">
        <f>VLOOKUP(G340,'3-Productie normen'!$A$10:$M$27,13,FALSE)</f>
        <v>V</v>
      </c>
      <c r="R340" s="382"/>
      <c r="T340" s="43">
        <f t="shared" si="34"/>
        <v>18220</v>
      </c>
    </row>
    <row r="341" spans="1:20" ht="14.1" customHeight="1">
      <c r="A341" s="53">
        <f t="shared" si="35"/>
        <v>341</v>
      </c>
      <c r="B341" s="378" t="s">
        <v>605</v>
      </c>
      <c r="C341" s="378" t="s">
        <v>606</v>
      </c>
      <c r="D341" s="384" t="s">
        <v>89</v>
      </c>
      <c r="E341" s="426" t="s">
        <v>563</v>
      </c>
      <c r="F341" s="437" t="s">
        <v>417</v>
      </c>
      <c r="G341" s="433" t="s">
        <v>145</v>
      </c>
      <c r="H341" s="437" t="s">
        <v>521</v>
      </c>
      <c r="I341" s="389">
        <v>23.9</v>
      </c>
      <c r="J341" s="380">
        <f t="shared" si="30"/>
        <v>40</v>
      </c>
      <c r="K341" s="324">
        <v>40</v>
      </c>
      <c r="L341" s="324"/>
      <c r="M341" s="325" t="e">
        <f t="shared" si="31"/>
        <v>#DIV/0!</v>
      </c>
      <c r="N341" s="325">
        <f t="shared" si="32"/>
        <v>0</v>
      </c>
      <c r="O341" s="381" t="e">
        <f>IF(K341="nio",0,IF(K341&gt;0,VLOOKUP(G341,'3-Productie normen'!A:K,VLOOKUP(K341,'3-Productie normen'!$B$34:$C$39,2,FALSE),FALSE)))/VLOOKUP(B341,'2-Kosten per locatie'!$A$14:$C$27,3,FALSE)</f>
        <v>#DIV/0!</v>
      </c>
      <c r="P341" s="381">
        <f t="shared" si="33"/>
        <v>0</v>
      </c>
      <c r="Q341" s="382" t="str">
        <f>VLOOKUP(G341,'3-Productie normen'!$A$10:$M$27,13,FALSE)</f>
        <v>B</v>
      </c>
      <c r="R341" s="382"/>
      <c r="T341" s="43">
        <f t="shared" si="34"/>
        <v>956</v>
      </c>
    </row>
    <row r="342" spans="1:20" ht="14.1" customHeight="1">
      <c r="A342" s="53">
        <f t="shared" si="35"/>
        <v>342</v>
      </c>
      <c r="B342" s="378" t="s">
        <v>605</v>
      </c>
      <c r="C342" s="378" t="s">
        <v>606</v>
      </c>
      <c r="D342" s="384" t="s">
        <v>89</v>
      </c>
      <c r="E342" s="426" t="s">
        <v>564</v>
      </c>
      <c r="F342" s="437" t="s">
        <v>377</v>
      </c>
      <c r="G342" s="432" t="s">
        <v>199</v>
      </c>
      <c r="H342" s="437" t="s">
        <v>371</v>
      </c>
      <c r="I342" s="389">
        <v>61.35</v>
      </c>
      <c r="J342" s="380">
        <f t="shared" si="30"/>
        <v>200</v>
      </c>
      <c r="K342" s="324">
        <v>200</v>
      </c>
      <c r="L342" s="324"/>
      <c r="M342" s="325" t="e">
        <f t="shared" si="31"/>
        <v>#DIV/0!</v>
      </c>
      <c r="N342" s="325">
        <f t="shared" si="32"/>
        <v>0</v>
      </c>
      <c r="O342" s="381" t="e">
        <f>IF(K342="nio",0,IF(K342&gt;0,VLOOKUP(G342,'3-Productie normen'!A:K,VLOOKUP(K342,'3-Productie normen'!$B$34:$C$39,2,FALSE),FALSE)))/VLOOKUP(B342,'2-Kosten per locatie'!$A$14:$C$27,3,FALSE)</f>
        <v>#DIV/0!</v>
      </c>
      <c r="P342" s="381">
        <f t="shared" si="33"/>
        <v>0</v>
      </c>
      <c r="Q342" s="382" t="str">
        <f>VLOOKUP(G342,'3-Productie normen'!$A$10:$M$27,13,FALSE)</f>
        <v>V</v>
      </c>
      <c r="R342" s="382"/>
      <c r="T342" s="43">
        <f t="shared" si="34"/>
        <v>12270</v>
      </c>
    </row>
    <row r="343" spans="1:20" ht="14.1" customHeight="1">
      <c r="A343" s="53">
        <f t="shared" si="35"/>
        <v>343</v>
      </c>
      <c r="B343" s="378" t="s">
        <v>605</v>
      </c>
      <c r="C343" s="378" t="s">
        <v>606</v>
      </c>
      <c r="D343" s="384" t="s">
        <v>89</v>
      </c>
      <c r="E343" s="426" t="s">
        <v>564</v>
      </c>
      <c r="F343" s="437" t="s">
        <v>384</v>
      </c>
      <c r="G343" s="432" t="s">
        <v>199</v>
      </c>
      <c r="H343" s="437" t="s">
        <v>398</v>
      </c>
      <c r="I343" s="389">
        <v>4.4000000000000004</v>
      </c>
      <c r="J343" s="380">
        <f t="shared" si="30"/>
        <v>200</v>
      </c>
      <c r="K343" s="324">
        <v>200</v>
      </c>
      <c r="L343" s="324"/>
      <c r="M343" s="325" t="e">
        <f t="shared" si="31"/>
        <v>#DIV/0!</v>
      </c>
      <c r="N343" s="325">
        <f t="shared" si="32"/>
        <v>0</v>
      </c>
      <c r="O343" s="381" t="e">
        <f>IF(K343="nio",0,IF(K343&gt;0,VLOOKUP(G343,'3-Productie normen'!A:K,VLOOKUP(K343,'3-Productie normen'!$B$34:$C$39,2,FALSE),FALSE)))/VLOOKUP(B343,'2-Kosten per locatie'!$A$14:$C$27,3,FALSE)</f>
        <v>#DIV/0!</v>
      </c>
      <c r="P343" s="381">
        <f t="shared" si="33"/>
        <v>0</v>
      </c>
      <c r="Q343" s="382" t="str">
        <f>VLOOKUP(G343,'3-Productie normen'!$A$10:$M$27,13,FALSE)</f>
        <v>V</v>
      </c>
      <c r="R343" s="382"/>
      <c r="T343" s="43">
        <f t="shared" si="34"/>
        <v>880.00000000000011</v>
      </c>
    </row>
    <row r="344" spans="1:20" ht="14.1" customHeight="1">
      <c r="A344" s="53">
        <f t="shared" si="35"/>
        <v>344</v>
      </c>
      <c r="B344" s="378" t="s">
        <v>605</v>
      </c>
      <c r="C344" s="378" t="s">
        <v>606</v>
      </c>
      <c r="D344" s="384" t="s">
        <v>89</v>
      </c>
      <c r="E344" s="426" t="s">
        <v>564</v>
      </c>
      <c r="F344" s="437" t="s">
        <v>423</v>
      </c>
      <c r="G344" s="432" t="s">
        <v>423</v>
      </c>
      <c r="H344" s="437" t="s">
        <v>398</v>
      </c>
      <c r="I344" s="389">
        <v>7.2</v>
      </c>
      <c r="J344" s="380">
        <f t="shared" si="30"/>
        <v>200</v>
      </c>
      <c r="K344" s="324">
        <v>200</v>
      </c>
      <c r="L344" s="324"/>
      <c r="M344" s="325" t="e">
        <f t="shared" si="31"/>
        <v>#DIV/0!</v>
      </c>
      <c r="N344" s="325">
        <f t="shared" si="32"/>
        <v>0</v>
      </c>
      <c r="O344" s="381" t="e">
        <f>IF(K344="nio",0,IF(K344&gt;0,VLOOKUP(G344,'3-Productie normen'!A:K,VLOOKUP(K344,'3-Productie normen'!$B$34:$C$39,2,FALSE),FALSE)))/VLOOKUP(B344,'2-Kosten per locatie'!$A$14:$C$27,3,FALSE)</f>
        <v>#DIV/0!</v>
      </c>
      <c r="P344" s="381">
        <f t="shared" si="33"/>
        <v>0</v>
      </c>
      <c r="Q344" s="382" t="str">
        <f>VLOOKUP(G344,'3-Productie normen'!$A$10:$M$27,13,FALSE)</f>
        <v>V</v>
      </c>
      <c r="R344" s="382"/>
      <c r="T344" s="43">
        <f t="shared" si="34"/>
        <v>1440</v>
      </c>
    </row>
    <row r="345" spans="1:20" ht="14.1" customHeight="1">
      <c r="A345" s="53">
        <f t="shared" si="35"/>
        <v>345</v>
      </c>
      <c r="B345" s="378" t="s">
        <v>605</v>
      </c>
      <c r="C345" s="378" t="s">
        <v>606</v>
      </c>
      <c r="D345" s="384" t="s">
        <v>89</v>
      </c>
      <c r="E345" s="426" t="s">
        <v>555</v>
      </c>
      <c r="F345" s="437" t="s">
        <v>423</v>
      </c>
      <c r="G345" s="432" t="s">
        <v>423</v>
      </c>
      <c r="H345" s="437" t="s">
        <v>398</v>
      </c>
      <c r="I345" s="389">
        <v>3.15</v>
      </c>
      <c r="J345" s="380">
        <f t="shared" si="30"/>
        <v>200</v>
      </c>
      <c r="K345" s="324">
        <v>200</v>
      </c>
      <c r="L345" s="324"/>
      <c r="M345" s="325" t="e">
        <f t="shared" si="31"/>
        <v>#DIV/0!</v>
      </c>
      <c r="N345" s="325">
        <f t="shared" si="32"/>
        <v>0</v>
      </c>
      <c r="O345" s="381" t="e">
        <f>IF(K345="nio",0,IF(K345&gt;0,VLOOKUP(G345,'3-Productie normen'!A:K,VLOOKUP(K345,'3-Productie normen'!$B$34:$C$39,2,FALSE),FALSE)))/VLOOKUP(B345,'2-Kosten per locatie'!$A$14:$C$27,3,FALSE)</f>
        <v>#DIV/0!</v>
      </c>
      <c r="P345" s="381">
        <f t="shared" si="33"/>
        <v>0</v>
      </c>
      <c r="Q345" s="382" t="str">
        <f>VLOOKUP(G345,'3-Productie normen'!$A$10:$M$27,13,FALSE)</f>
        <v>V</v>
      </c>
      <c r="R345" s="382"/>
      <c r="T345" s="43">
        <f t="shared" si="34"/>
        <v>630</v>
      </c>
    </row>
    <row r="346" spans="1:20" ht="14.1" customHeight="1">
      <c r="A346" s="53">
        <f t="shared" si="35"/>
        <v>346</v>
      </c>
      <c r="B346" s="378" t="s">
        <v>605</v>
      </c>
      <c r="C346" s="378" t="s">
        <v>606</v>
      </c>
      <c r="D346" s="384" t="s">
        <v>89</v>
      </c>
      <c r="E346" s="426" t="s">
        <v>565</v>
      </c>
      <c r="F346" s="437" t="s">
        <v>379</v>
      </c>
      <c r="G346" s="433" t="s">
        <v>17</v>
      </c>
      <c r="H346" s="437" t="s">
        <v>371</v>
      </c>
      <c r="I346" s="389">
        <v>29.95</v>
      </c>
      <c r="J346" s="380">
        <f t="shared" si="30"/>
        <v>200</v>
      </c>
      <c r="K346" s="324">
        <v>200</v>
      </c>
      <c r="L346" s="324"/>
      <c r="M346" s="325" t="e">
        <f t="shared" si="31"/>
        <v>#DIV/0!</v>
      </c>
      <c r="N346" s="325">
        <f t="shared" si="32"/>
        <v>0</v>
      </c>
      <c r="O346" s="381" t="e">
        <f>IF(K346="nio",0,IF(K346&gt;0,VLOOKUP(G346,'3-Productie normen'!A:K,VLOOKUP(K346,'3-Productie normen'!$B$34:$C$39,2,FALSE),FALSE)))/VLOOKUP(B346,'2-Kosten per locatie'!$A$14:$C$27,3,FALSE)</f>
        <v>#DIV/0!</v>
      </c>
      <c r="P346" s="381">
        <f t="shared" si="33"/>
        <v>0</v>
      </c>
      <c r="Q346" s="382" t="str">
        <f>VLOOKUP(G346,'3-Productie normen'!$A$10:$M$27,13,FALSE)</f>
        <v>S</v>
      </c>
      <c r="R346" s="382"/>
      <c r="T346" s="43">
        <f t="shared" si="34"/>
        <v>5990</v>
      </c>
    </row>
    <row r="347" spans="1:20" ht="14.1" customHeight="1">
      <c r="A347" s="53">
        <f t="shared" si="35"/>
        <v>347</v>
      </c>
      <c r="B347" s="378" t="s">
        <v>605</v>
      </c>
      <c r="C347" s="378" t="s">
        <v>606</v>
      </c>
      <c r="D347" s="383">
        <v>1</v>
      </c>
      <c r="E347" s="424" t="s">
        <v>566</v>
      </c>
      <c r="F347" s="435" t="s">
        <v>377</v>
      </c>
      <c r="G347" s="432" t="s">
        <v>199</v>
      </c>
      <c r="H347" s="435" t="s">
        <v>521</v>
      </c>
      <c r="I347" s="388">
        <v>30.1</v>
      </c>
      <c r="J347" s="380">
        <f t="shared" si="30"/>
        <v>200</v>
      </c>
      <c r="K347" s="324">
        <v>200</v>
      </c>
      <c r="L347" s="324"/>
      <c r="M347" s="325" t="e">
        <f t="shared" si="31"/>
        <v>#DIV/0!</v>
      </c>
      <c r="N347" s="325">
        <f t="shared" si="32"/>
        <v>0</v>
      </c>
      <c r="O347" s="381" t="e">
        <f>IF(K347="nio",0,IF(K347&gt;0,VLOOKUP(G347,'3-Productie normen'!A:K,VLOOKUP(K347,'3-Productie normen'!$B$34:$C$39,2,FALSE),FALSE)))/VLOOKUP(B347,'2-Kosten per locatie'!$A$14:$C$27,3,FALSE)</f>
        <v>#DIV/0!</v>
      </c>
      <c r="P347" s="381">
        <f t="shared" si="33"/>
        <v>0</v>
      </c>
      <c r="Q347" s="382" t="str">
        <f>VLOOKUP(G347,'3-Productie normen'!$A$10:$M$27,13,FALSE)</f>
        <v>V</v>
      </c>
      <c r="R347" s="382"/>
      <c r="T347" s="43">
        <f t="shared" si="34"/>
        <v>6020</v>
      </c>
    </row>
    <row r="348" spans="1:20" ht="14.1" customHeight="1">
      <c r="A348" s="53">
        <f t="shared" si="35"/>
        <v>348</v>
      </c>
      <c r="B348" s="378" t="s">
        <v>605</v>
      </c>
      <c r="C348" s="378" t="s">
        <v>606</v>
      </c>
      <c r="D348" s="383">
        <v>1</v>
      </c>
      <c r="E348" s="424" t="s">
        <v>567</v>
      </c>
      <c r="F348" s="435" t="s">
        <v>417</v>
      </c>
      <c r="G348" s="433" t="s">
        <v>145</v>
      </c>
      <c r="H348" s="435" t="s">
        <v>521</v>
      </c>
      <c r="I348" s="388">
        <v>27.2</v>
      </c>
      <c r="J348" s="380">
        <f t="shared" si="30"/>
        <v>40</v>
      </c>
      <c r="K348" s="324">
        <v>40</v>
      </c>
      <c r="L348" s="324"/>
      <c r="M348" s="325" t="e">
        <f t="shared" si="31"/>
        <v>#DIV/0!</v>
      </c>
      <c r="N348" s="325">
        <f t="shared" si="32"/>
        <v>0</v>
      </c>
      <c r="O348" s="381" t="e">
        <f>IF(K348="nio",0,IF(K348&gt;0,VLOOKUP(G348,'3-Productie normen'!A:K,VLOOKUP(K348,'3-Productie normen'!$B$34:$C$39,2,FALSE),FALSE)))/VLOOKUP(B348,'2-Kosten per locatie'!$A$14:$C$27,3,FALSE)</f>
        <v>#DIV/0!</v>
      </c>
      <c r="P348" s="381">
        <f t="shared" si="33"/>
        <v>0</v>
      </c>
      <c r="Q348" s="382" t="str">
        <f>VLOOKUP(G348,'3-Productie normen'!$A$10:$M$27,13,FALSE)</f>
        <v>B</v>
      </c>
      <c r="R348" s="382"/>
      <c r="T348" s="43">
        <f t="shared" si="34"/>
        <v>1088</v>
      </c>
    </row>
    <row r="349" spans="1:20" ht="14.1" customHeight="1">
      <c r="A349" s="53">
        <f t="shared" si="35"/>
        <v>349</v>
      </c>
      <c r="B349" s="378" t="s">
        <v>605</v>
      </c>
      <c r="C349" s="378" t="s">
        <v>606</v>
      </c>
      <c r="D349" s="383">
        <v>1</v>
      </c>
      <c r="E349" s="424" t="s">
        <v>568</v>
      </c>
      <c r="F349" s="435" t="s">
        <v>417</v>
      </c>
      <c r="G349" s="433" t="s">
        <v>145</v>
      </c>
      <c r="H349" s="435" t="s">
        <v>521</v>
      </c>
      <c r="I349" s="388">
        <v>22.15</v>
      </c>
      <c r="J349" s="380">
        <f t="shared" si="30"/>
        <v>40</v>
      </c>
      <c r="K349" s="324">
        <v>40</v>
      </c>
      <c r="L349" s="324"/>
      <c r="M349" s="325" t="e">
        <f t="shared" si="31"/>
        <v>#DIV/0!</v>
      </c>
      <c r="N349" s="325">
        <f t="shared" si="32"/>
        <v>0</v>
      </c>
      <c r="O349" s="381" t="e">
        <f>IF(K349="nio",0,IF(K349&gt;0,VLOOKUP(G349,'3-Productie normen'!A:K,VLOOKUP(K349,'3-Productie normen'!$B$34:$C$39,2,FALSE),FALSE)))/VLOOKUP(B349,'2-Kosten per locatie'!$A$14:$C$27,3,FALSE)</f>
        <v>#DIV/0!</v>
      </c>
      <c r="P349" s="381">
        <f t="shared" si="33"/>
        <v>0</v>
      </c>
      <c r="Q349" s="382" t="str">
        <f>VLOOKUP(G349,'3-Productie normen'!$A$10:$M$27,13,FALSE)</f>
        <v>B</v>
      </c>
      <c r="R349" s="382"/>
      <c r="T349" s="43">
        <f t="shared" si="34"/>
        <v>886</v>
      </c>
    </row>
    <row r="350" spans="1:20" ht="14.1" customHeight="1">
      <c r="A350" s="53">
        <f t="shared" si="35"/>
        <v>350</v>
      </c>
      <c r="B350" s="378" t="s">
        <v>605</v>
      </c>
      <c r="C350" s="378" t="s">
        <v>606</v>
      </c>
      <c r="D350" s="383">
        <v>1</v>
      </c>
      <c r="E350" s="424" t="s">
        <v>569</v>
      </c>
      <c r="F350" s="435" t="s">
        <v>417</v>
      </c>
      <c r="G350" s="433" t="s">
        <v>145</v>
      </c>
      <c r="H350" s="435" t="s">
        <v>521</v>
      </c>
      <c r="I350" s="388">
        <v>22.15</v>
      </c>
      <c r="J350" s="380">
        <f t="shared" si="30"/>
        <v>40</v>
      </c>
      <c r="K350" s="324">
        <v>40</v>
      </c>
      <c r="L350" s="324"/>
      <c r="M350" s="325" t="e">
        <f t="shared" si="31"/>
        <v>#DIV/0!</v>
      </c>
      <c r="N350" s="325">
        <f t="shared" si="32"/>
        <v>0</v>
      </c>
      <c r="O350" s="381" t="e">
        <f>IF(K350="nio",0,IF(K350&gt;0,VLOOKUP(G350,'3-Productie normen'!A:K,VLOOKUP(K350,'3-Productie normen'!$B$34:$C$39,2,FALSE),FALSE)))/VLOOKUP(B350,'2-Kosten per locatie'!$A$14:$C$27,3,FALSE)</f>
        <v>#DIV/0!</v>
      </c>
      <c r="P350" s="381">
        <f t="shared" si="33"/>
        <v>0</v>
      </c>
      <c r="Q350" s="382" t="str">
        <f>VLOOKUP(G350,'3-Productie normen'!$A$10:$M$27,13,FALSE)</f>
        <v>B</v>
      </c>
      <c r="R350" s="382"/>
      <c r="T350" s="43">
        <f t="shared" si="34"/>
        <v>886</v>
      </c>
    </row>
    <row r="351" spans="1:20" ht="14.1" customHeight="1">
      <c r="A351" s="53">
        <f t="shared" si="35"/>
        <v>351</v>
      </c>
      <c r="B351" s="378" t="s">
        <v>605</v>
      </c>
      <c r="C351" s="378" t="s">
        <v>606</v>
      </c>
      <c r="D351" s="383">
        <v>1</v>
      </c>
      <c r="E351" s="424" t="s">
        <v>570</v>
      </c>
      <c r="F351" s="435" t="s">
        <v>417</v>
      </c>
      <c r="G351" s="433" t="s">
        <v>145</v>
      </c>
      <c r="H351" s="435" t="s">
        <v>521</v>
      </c>
      <c r="I351" s="388">
        <v>42.2</v>
      </c>
      <c r="J351" s="380">
        <f t="shared" si="30"/>
        <v>40</v>
      </c>
      <c r="K351" s="324">
        <v>40</v>
      </c>
      <c r="L351" s="324"/>
      <c r="M351" s="325" t="e">
        <f t="shared" si="31"/>
        <v>#DIV/0!</v>
      </c>
      <c r="N351" s="325">
        <f t="shared" si="32"/>
        <v>0</v>
      </c>
      <c r="O351" s="381" t="e">
        <f>IF(K351="nio",0,IF(K351&gt;0,VLOOKUP(G351,'3-Productie normen'!A:K,VLOOKUP(K351,'3-Productie normen'!$B$34:$C$39,2,FALSE),FALSE)))/VLOOKUP(B351,'2-Kosten per locatie'!$A$14:$C$27,3,FALSE)</f>
        <v>#DIV/0!</v>
      </c>
      <c r="P351" s="381">
        <f t="shared" si="33"/>
        <v>0</v>
      </c>
      <c r="Q351" s="382" t="str">
        <f>VLOOKUP(G351,'3-Productie normen'!$A$10:$M$27,13,FALSE)</f>
        <v>B</v>
      </c>
      <c r="R351" s="382"/>
      <c r="T351" s="43">
        <f t="shared" si="34"/>
        <v>1688</v>
      </c>
    </row>
    <row r="352" spans="1:20" ht="14.1" customHeight="1">
      <c r="A352" s="53">
        <f t="shared" si="35"/>
        <v>352</v>
      </c>
      <c r="B352" s="378" t="s">
        <v>605</v>
      </c>
      <c r="C352" s="378" t="s">
        <v>606</v>
      </c>
      <c r="D352" s="383">
        <v>1</v>
      </c>
      <c r="E352" s="424" t="s">
        <v>571</v>
      </c>
      <c r="F352" s="435" t="s">
        <v>417</v>
      </c>
      <c r="G352" s="433" t="s">
        <v>145</v>
      </c>
      <c r="H352" s="435" t="s">
        <v>521</v>
      </c>
      <c r="I352" s="388">
        <v>26.3</v>
      </c>
      <c r="J352" s="380">
        <f t="shared" si="30"/>
        <v>40</v>
      </c>
      <c r="K352" s="324">
        <v>40</v>
      </c>
      <c r="L352" s="324"/>
      <c r="M352" s="325" t="e">
        <f t="shared" si="31"/>
        <v>#DIV/0!</v>
      </c>
      <c r="N352" s="325">
        <f t="shared" si="32"/>
        <v>0</v>
      </c>
      <c r="O352" s="381" t="e">
        <f>IF(K352="nio",0,IF(K352&gt;0,VLOOKUP(G352,'3-Productie normen'!A:K,VLOOKUP(K352,'3-Productie normen'!$B$34:$C$39,2,FALSE),FALSE)))/VLOOKUP(B352,'2-Kosten per locatie'!$A$14:$C$27,3,FALSE)</f>
        <v>#DIV/0!</v>
      </c>
      <c r="P352" s="381">
        <f t="shared" si="33"/>
        <v>0</v>
      </c>
      <c r="Q352" s="382" t="str">
        <f>VLOOKUP(G352,'3-Productie normen'!$A$10:$M$27,13,FALSE)</f>
        <v>B</v>
      </c>
      <c r="R352" s="382"/>
      <c r="T352" s="43">
        <f t="shared" si="34"/>
        <v>1052</v>
      </c>
    </row>
    <row r="353" spans="1:20" ht="14.1" customHeight="1">
      <c r="A353" s="53">
        <f t="shared" si="35"/>
        <v>353</v>
      </c>
      <c r="B353" s="378" t="s">
        <v>605</v>
      </c>
      <c r="C353" s="378" t="s">
        <v>606</v>
      </c>
      <c r="D353" s="383">
        <v>1</v>
      </c>
      <c r="E353" s="424" t="s">
        <v>572</v>
      </c>
      <c r="F353" s="435" t="s">
        <v>377</v>
      </c>
      <c r="G353" s="432" t="s">
        <v>199</v>
      </c>
      <c r="H353" s="435" t="s">
        <v>371</v>
      </c>
      <c r="I353" s="388">
        <v>279.75</v>
      </c>
      <c r="J353" s="380">
        <f t="shared" si="30"/>
        <v>200</v>
      </c>
      <c r="K353" s="324">
        <v>200</v>
      </c>
      <c r="L353" s="324"/>
      <c r="M353" s="325" t="e">
        <f t="shared" si="31"/>
        <v>#DIV/0!</v>
      </c>
      <c r="N353" s="325">
        <f t="shared" si="32"/>
        <v>0</v>
      </c>
      <c r="O353" s="381" t="e">
        <f>IF(K353="nio",0,IF(K353&gt;0,VLOOKUP(G353,'3-Productie normen'!A:K,VLOOKUP(K353,'3-Productie normen'!$B$34:$C$39,2,FALSE),FALSE)))/VLOOKUP(B353,'2-Kosten per locatie'!$A$14:$C$27,3,FALSE)</f>
        <v>#DIV/0!</v>
      </c>
      <c r="P353" s="381">
        <f t="shared" si="33"/>
        <v>0</v>
      </c>
      <c r="Q353" s="382" t="str">
        <f>VLOOKUP(G353,'3-Productie normen'!$A$10:$M$27,13,FALSE)</f>
        <v>V</v>
      </c>
      <c r="R353" s="382"/>
      <c r="T353" s="43">
        <f t="shared" si="34"/>
        <v>55950</v>
      </c>
    </row>
    <row r="354" spans="1:20" ht="14.1" customHeight="1">
      <c r="A354" s="53">
        <f t="shared" si="35"/>
        <v>354</v>
      </c>
      <c r="B354" s="378" t="s">
        <v>605</v>
      </c>
      <c r="C354" s="378" t="s">
        <v>606</v>
      </c>
      <c r="D354" s="383">
        <v>1</v>
      </c>
      <c r="E354" s="424" t="s">
        <v>573</v>
      </c>
      <c r="F354" s="435" t="s">
        <v>376</v>
      </c>
      <c r="G354" s="434" t="s">
        <v>1047</v>
      </c>
      <c r="H354" s="435" t="s">
        <v>521</v>
      </c>
      <c r="I354" s="388">
        <v>33.799999999999997</v>
      </c>
      <c r="J354" s="380">
        <f t="shared" si="30"/>
        <v>80</v>
      </c>
      <c r="K354" s="324">
        <v>80</v>
      </c>
      <c r="L354" s="324"/>
      <c r="M354" s="325" t="e">
        <f t="shared" si="31"/>
        <v>#DIV/0!</v>
      </c>
      <c r="N354" s="325">
        <f t="shared" si="32"/>
        <v>0</v>
      </c>
      <c r="O354" s="381" t="e">
        <f>IF(K354="nio",0,IF(K354&gt;0,VLOOKUP(G354,'3-Productie normen'!A:K,VLOOKUP(K354,'3-Productie normen'!$B$34:$C$39,2,FALSE),FALSE)))/VLOOKUP(B354,'2-Kosten per locatie'!$A$14:$C$27,3,FALSE)</f>
        <v>#DIV/0!</v>
      </c>
      <c r="P354" s="381">
        <f t="shared" si="33"/>
        <v>0</v>
      </c>
      <c r="Q354" s="382" t="str">
        <f>VLOOKUP(G354,'3-Productie normen'!$A$10:$M$27,13,FALSE)</f>
        <v>L</v>
      </c>
      <c r="R354" s="382"/>
      <c r="T354" s="43">
        <f t="shared" si="34"/>
        <v>2704</v>
      </c>
    </row>
    <row r="355" spans="1:20" ht="14.1" customHeight="1">
      <c r="A355" s="53">
        <f t="shared" si="35"/>
        <v>355</v>
      </c>
      <c r="B355" s="378" t="s">
        <v>605</v>
      </c>
      <c r="C355" s="378" t="s">
        <v>606</v>
      </c>
      <c r="D355" s="383">
        <v>1</v>
      </c>
      <c r="E355" s="424" t="s">
        <v>574</v>
      </c>
      <c r="F355" s="435" t="s">
        <v>376</v>
      </c>
      <c r="G355" s="434" t="s">
        <v>1047</v>
      </c>
      <c r="H355" s="435" t="s">
        <v>521</v>
      </c>
      <c r="I355" s="388">
        <v>46.2</v>
      </c>
      <c r="J355" s="380">
        <f t="shared" si="30"/>
        <v>80</v>
      </c>
      <c r="K355" s="324">
        <v>80</v>
      </c>
      <c r="L355" s="324"/>
      <c r="M355" s="325" t="e">
        <f t="shared" si="31"/>
        <v>#DIV/0!</v>
      </c>
      <c r="N355" s="325">
        <f t="shared" si="32"/>
        <v>0</v>
      </c>
      <c r="O355" s="381" t="e">
        <f>IF(K355="nio",0,IF(K355&gt;0,VLOOKUP(G355,'3-Productie normen'!A:K,VLOOKUP(K355,'3-Productie normen'!$B$34:$C$39,2,FALSE),FALSE)))/VLOOKUP(B355,'2-Kosten per locatie'!$A$14:$C$27,3,FALSE)</f>
        <v>#DIV/0!</v>
      </c>
      <c r="P355" s="381">
        <f t="shared" si="33"/>
        <v>0</v>
      </c>
      <c r="Q355" s="382" t="str">
        <f>VLOOKUP(G355,'3-Productie normen'!$A$10:$M$27,13,FALSE)</f>
        <v>L</v>
      </c>
      <c r="R355" s="382"/>
      <c r="T355" s="43">
        <f t="shared" si="34"/>
        <v>3696</v>
      </c>
    </row>
    <row r="356" spans="1:20" ht="14.1" customHeight="1">
      <c r="A356" s="53">
        <f t="shared" si="35"/>
        <v>356</v>
      </c>
      <c r="B356" s="378" t="s">
        <v>605</v>
      </c>
      <c r="C356" s="378" t="s">
        <v>606</v>
      </c>
      <c r="D356" s="383">
        <v>1</v>
      </c>
      <c r="E356" s="424" t="s">
        <v>575</v>
      </c>
      <c r="F356" s="435" t="s">
        <v>376</v>
      </c>
      <c r="G356" s="434" t="s">
        <v>1047</v>
      </c>
      <c r="H356" s="435" t="s">
        <v>521</v>
      </c>
      <c r="I356" s="388">
        <v>54.2</v>
      </c>
      <c r="J356" s="380">
        <f t="shared" si="30"/>
        <v>80</v>
      </c>
      <c r="K356" s="324">
        <v>80</v>
      </c>
      <c r="L356" s="324"/>
      <c r="M356" s="325" t="e">
        <f t="shared" si="31"/>
        <v>#DIV/0!</v>
      </c>
      <c r="N356" s="325">
        <f t="shared" si="32"/>
        <v>0</v>
      </c>
      <c r="O356" s="381" t="e">
        <f>IF(K356="nio",0,IF(K356&gt;0,VLOOKUP(G356,'3-Productie normen'!A:K,VLOOKUP(K356,'3-Productie normen'!$B$34:$C$39,2,FALSE),FALSE)))/VLOOKUP(B356,'2-Kosten per locatie'!$A$14:$C$27,3,FALSE)</f>
        <v>#DIV/0!</v>
      </c>
      <c r="P356" s="381">
        <f t="shared" si="33"/>
        <v>0</v>
      </c>
      <c r="Q356" s="382" t="str">
        <f>VLOOKUP(G356,'3-Productie normen'!$A$10:$M$27,13,FALSE)</f>
        <v>L</v>
      </c>
      <c r="R356" s="382"/>
      <c r="T356" s="43">
        <f t="shared" si="34"/>
        <v>4336</v>
      </c>
    </row>
    <row r="357" spans="1:20" ht="14.1" customHeight="1">
      <c r="A357" s="53">
        <f t="shared" si="35"/>
        <v>357</v>
      </c>
      <c r="B357" s="378" t="s">
        <v>605</v>
      </c>
      <c r="C357" s="378" t="s">
        <v>606</v>
      </c>
      <c r="D357" s="383">
        <v>1</v>
      </c>
      <c r="E357" s="424" t="s">
        <v>576</v>
      </c>
      <c r="F357" s="435" t="s">
        <v>376</v>
      </c>
      <c r="G357" s="434" t="s">
        <v>1047</v>
      </c>
      <c r="H357" s="435" t="s">
        <v>521</v>
      </c>
      <c r="I357" s="388">
        <v>53.8</v>
      </c>
      <c r="J357" s="380">
        <f t="shared" si="30"/>
        <v>80</v>
      </c>
      <c r="K357" s="324">
        <v>80</v>
      </c>
      <c r="L357" s="324"/>
      <c r="M357" s="325" t="e">
        <f t="shared" si="31"/>
        <v>#DIV/0!</v>
      </c>
      <c r="N357" s="325">
        <f t="shared" si="32"/>
        <v>0</v>
      </c>
      <c r="O357" s="381" t="e">
        <f>IF(K357="nio",0,IF(K357&gt;0,VLOOKUP(G357,'3-Productie normen'!A:K,VLOOKUP(K357,'3-Productie normen'!$B$34:$C$39,2,FALSE),FALSE)))/VLOOKUP(B357,'2-Kosten per locatie'!$A$14:$C$27,3,FALSE)</f>
        <v>#DIV/0!</v>
      </c>
      <c r="P357" s="381">
        <f t="shared" si="33"/>
        <v>0</v>
      </c>
      <c r="Q357" s="382" t="str">
        <f>VLOOKUP(G357,'3-Productie normen'!$A$10:$M$27,13,FALSE)</f>
        <v>L</v>
      </c>
      <c r="R357" s="382"/>
      <c r="T357" s="43">
        <f t="shared" si="34"/>
        <v>4304</v>
      </c>
    </row>
    <row r="358" spans="1:20" ht="14.1" customHeight="1">
      <c r="A358" s="53">
        <f t="shared" si="35"/>
        <v>358</v>
      </c>
      <c r="B358" s="378" t="s">
        <v>605</v>
      </c>
      <c r="C358" s="378" t="s">
        <v>606</v>
      </c>
      <c r="D358" s="383">
        <v>1</v>
      </c>
      <c r="E358" s="424" t="s">
        <v>577</v>
      </c>
      <c r="F358" s="435" t="s">
        <v>376</v>
      </c>
      <c r="G358" s="434" t="s">
        <v>1047</v>
      </c>
      <c r="H358" s="435" t="s">
        <v>521</v>
      </c>
      <c r="I358" s="388">
        <v>82.4</v>
      </c>
      <c r="J358" s="380">
        <f t="shared" si="30"/>
        <v>80</v>
      </c>
      <c r="K358" s="324">
        <v>80</v>
      </c>
      <c r="L358" s="324"/>
      <c r="M358" s="325" t="e">
        <f t="shared" si="31"/>
        <v>#DIV/0!</v>
      </c>
      <c r="N358" s="325">
        <f t="shared" si="32"/>
        <v>0</v>
      </c>
      <c r="O358" s="381" t="e">
        <f>IF(K358="nio",0,IF(K358&gt;0,VLOOKUP(G358,'3-Productie normen'!A:K,VLOOKUP(K358,'3-Productie normen'!$B$34:$C$39,2,FALSE),FALSE)))/VLOOKUP(B358,'2-Kosten per locatie'!$A$14:$C$27,3,FALSE)</f>
        <v>#DIV/0!</v>
      </c>
      <c r="P358" s="381">
        <f t="shared" si="33"/>
        <v>0</v>
      </c>
      <c r="Q358" s="382" t="str">
        <f>VLOOKUP(G358,'3-Productie normen'!$A$10:$M$27,13,FALSE)</f>
        <v>L</v>
      </c>
      <c r="R358" s="382"/>
      <c r="T358" s="43">
        <f t="shared" si="34"/>
        <v>6592</v>
      </c>
    </row>
    <row r="359" spans="1:20" ht="14.1" customHeight="1">
      <c r="A359" s="53">
        <f t="shared" si="35"/>
        <v>359</v>
      </c>
      <c r="B359" s="378" t="s">
        <v>605</v>
      </c>
      <c r="C359" s="378" t="s">
        <v>606</v>
      </c>
      <c r="D359" s="383">
        <v>1</v>
      </c>
      <c r="E359" s="424" t="s">
        <v>578</v>
      </c>
      <c r="F359" s="435" t="s">
        <v>579</v>
      </c>
      <c r="G359" s="433" t="s">
        <v>1046</v>
      </c>
      <c r="H359" s="435" t="s">
        <v>521</v>
      </c>
      <c r="I359" s="388">
        <v>78.8</v>
      </c>
      <c r="J359" s="380">
        <f t="shared" si="30"/>
        <v>80</v>
      </c>
      <c r="K359" s="324">
        <v>80</v>
      </c>
      <c r="L359" s="324"/>
      <c r="M359" s="325" t="e">
        <f t="shared" si="31"/>
        <v>#DIV/0!</v>
      </c>
      <c r="N359" s="325">
        <f t="shared" si="32"/>
        <v>0</v>
      </c>
      <c r="O359" s="381" t="e">
        <f>IF(K359="nio",0,IF(K359&gt;0,VLOOKUP(G359,'3-Productie normen'!A:K,VLOOKUP(K359,'3-Productie normen'!$B$34:$C$39,2,FALSE),FALSE)))/VLOOKUP(B359,'2-Kosten per locatie'!$A$14:$C$27,3,FALSE)</f>
        <v>#DIV/0!</v>
      </c>
      <c r="P359" s="381">
        <f t="shared" si="33"/>
        <v>0</v>
      </c>
      <c r="Q359" s="382" t="str">
        <f>VLOOKUP(G359,'3-Productie normen'!$A$10:$M$27,13,FALSE)</f>
        <v>L</v>
      </c>
      <c r="R359" s="382"/>
      <c r="T359" s="43">
        <f t="shared" si="34"/>
        <v>6304</v>
      </c>
    </row>
    <row r="360" spans="1:20" ht="14.1" customHeight="1">
      <c r="A360" s="53">
        <f t="shared" si="35"/>
        <v>360</v>
      </c>
      <c r="B360" s="378" t="s">
        <v>605</v>
      </c>
      <c r="C360" s="378" t="s">
        <v>606</v>
      </c>
      <c r="D360" s="383">
        <v>1</v>
      </c>
      <c r="E360" s="424" t="s">
        <v>580</v>
      </c>
      <c r="F360" s="435" t="s">
        <v>374</v>
      </c>
      <c r="G360" s="433" t="s">
        <v>1045</v>
      </c>
      <c r="H360" s="435" t="s">
        <v>521</v>
      </c>
      <c r="I360" s="388">
        <v>60.5</v>
      </c>
      <c r="J360" s="380">
        <f t="shared" si="30"/>
        <v>40</v>
      </c>
      <c r="K360" s="324">
        <v>40</v>
      </c>
      <c r="L360" s="324"/>
      <c r="M360" s="325" t="e">
        <f t="shared" si="31"/>
        <v>#DIV/0!</v>
      </c>
      <c r="N360" s="325">
        <f t="shared" si="32"/>
        <v>0</v>
      </c>
      <c r="O360" s="381" t="e">
        <f>IF(K360="nio",0,IF(K360&gt;0,VLOOKUP(G360,'3-Productie normen'!A:K,VLOOKUP(K360,'3-Productie normen'!$B$34:$C$39,2,FALSE),FALSE)))/VLOOKUP(B360,'2-Kosten per locatie'!$A$14:$C$27,3,FALSE)</f>
        <v>#DIV/0!</v>
      </c>
      <c r="P360" s="381">
        <f t="shared" si="33"/>
        <v>0</v>
      </c>
      <c r="Q360" s="382" t="str">
        <f>VLOOKUP(G360,'3-Productie normen'!$A$10:$M$27,13,FALSE)</f>
        <v>V</v>
      </c>
      <c r="R360" s="382"/>
      <c r="T360" s="43">
        <f t="shared" si="34"/>
        <v>2420</v>
      </c>
    </row>
    <row r="361" spans="1:20" ht="14.1" customHeight="1">
      <c r="A361" s="53">
        <f t="shared" si="35"/>
        <v>361</v>
      </c>
      <c r="B361" s="378" t="s">
        <v>605</v>
      </c>
      <c r="C361" s="378" t="s">
        <v>606</v>
      </c>
      <c r="D361" s="383">
        <v>1</v>
      </c>
      <c r="E361" s="424" t="s">
        <v>581</v>
      </c>
      <c r="F361" s="435" t="s">
        <v>376</v>
      </c>
      <c r="G361" s="434" t="s">
        <v>1047</v>
      </c>
      <c r="H361" s="435" t="s">
        <v>521</v>
      </c>
      <c r="I361" s="388">
        <v>82.4</v>
      </c>
      <c r="J361" s="380">
        <f t="shared" si="30"/>
        <v>80</v>
      </c>
      <c r="K361" s="324">
        <v>80</v>
      </c>
      <c r="L361" s="324"/>
      <c r="M361" s="325" t="e">
        <f t="shared" si="31"/>
        <v>#DIV/0!</v>
      </c>
      <c r="N361" s="325">
        <f t="shared" si="32"/>
        <v>0</v>
      </c>
      <c r="O361" s="381" t="e">
        <f>IF(K361="nio",0,IF(K361&gt;0,VLOOKUP(G361,'3-Productie normen'!A:K,VLOOKUP(K361,'3-Productie normen'!$B$34:$C$39,2,FALSE),FALSE)))/VLOOKUP(B361,'2-Kosten per locatie'!$A$14:$C$27,3,FALSE)</f>
        <v>#DIV/0!</v>
      </c>
      <c r="P361" s="381">
        <f t="shared" si="33"/>
        <v>0</v>
      </c>
      <c r="Q361" s="382" t="str">
        <f>VLOOKUP(G361,'3-Productie normen'!$A$10:$M$27,13,FALSE)</f>
        <v>L</v>
      </c>
      <c r="R361" s="382"/>
      <c r="T361" s="43">
        <f t="shared" si="34"/>
        <v>6592</v>
      </c>
    </row>
    <row r="362" spans="1:20" ht="14.1" customHeight="1">
      <c r="A362" s="53">
        <f t="shared" si="35"/>
        <v>362</v>
      </c>
      <c r="B362" s="378" t="s">
        <v>605</v>
      </c>
      <c r="C362" s="378" t="s">
        <v>606</v>
      </c>
      <c r="D362" s="383">
        <v>1</v>
      </c>
      <c r="E362" s="424" t="s">
        <v>582</v>
      </c>
      <c r="F362" s="435" t="s">
        <v>376</v>
      </c>
      <c r="G362" s="434" t="s">
        <v>1047</v>
      </c>
      <c r="H362" s="435" t="s">
        <v>521</v>
      </c>
      <c r="I362" s="388">
        <v>61.3</v>
      </c>
      <c r="J362" s="380">
        <f t="shared" si="30"/>
        <v>80</v>
      </c>
      <c r="K362" s="324">
        <v>80</v>
      </c>
      <c r="L362" s="324"/>
      <c r="M362" s="325" t="e">
        <f t="shared" si="31"/>
        <v>#DIV/0!</v>
      </c>
      <c r="N362" s="325">
        <f t="shared" si="32"/>
        <v>0</v>
      </c>
      <c r="O362" s="381" t="e">
        <f>IF(K362="nio",0,IF(K362&gt;0,VLOOKUP(G362,'3-Productie normen'!A:K,VLOOKUP(K362,'3-Productie normen'!$B$34:$C$39,2,FALSE),FALSE)))/VLOOKUP(B362,'2-Kosten per locatie'!$A$14:$C$27,3,FALSE)</f>
        <v>#DIV/0!</v>
      </c>
      <c r="P362" s="381">
        <f t="shared" si="33"/>
        <v>0</v>
      </c>
      <c r="Q362" s="382" t="str">
        <f>VLOOKUP(G362,'3-Productie normen'!$A$10:$M$27,13,FALSE)</f>
        <v>L</v>
      </c>
      <c r="R362" s="382"/>
      <c r="T362" s="43">
        <f t="shared" si="34"/>
        <v>4904</v>
      </c>
    </row>
    <row r="363" spans="1:20" ht="14.1" customHeight="1">
      <c r="A363" s="53">
        <f t="shared" si="35"/>
        <v>363</v>
      </c>
      <c r="B363" s="378" t="s">
        <v>605</v>
      </c>
      <c r="C363" s="378" t="s">
        <v>606</v>
      </c>
      <c r="D363" s="383">
        <v>1</v>
      </c>
      <c r="E363" s="424" t="s">
        <v>583</v>
      </c>
      <c r="F363" s="435" t="s">
        <v>376</v>
      </c>
      <c r="G363" s="434" t="s">
        <v>1047</v>
      </c>
      <c r="H363" s="435" t="s">
        <v>521</v>
      </c>
      <c r="I363" s="388">
        <v>116</v>
      </c>
      <c r="J363" s="380">
        <f t="shared" si="30"/>
        <v>80</v>
      </c>
      <c r="K363" s="324">
        <v>80</v>
      </c>
      <c r="L363" s="324"/>
      <c r="M363" s="325" t="e">
        <f t="shared" si="31"/>
        <v>#DIV/0!</v>
      </c>
      <c r="N363" s="325">
        <f t="shared" si="32"/>
        <v>0</v>
      </c>
      <c r="O363" s="381" t="e">
        <f>IF(K363="nio",0,IF(K363&gt;0,VLOOKUP(G363,'3-Productie normen'!A:K,VLOOKUP(K363,'3-Productie normen'!$B$34:$C$39,2,FALSE),FALSE)))/VLOOKUP(B363,'2-Kosten per locatie'!$A$14:$C$27,3,FALSE)</f>
        <v>#DIV/0!</v>
      </c>
      <c r="P363" s="381">
        <f t="shared" si="33"/>
        <v>0</v>
      </c>
      <c r="Q363" s="382" t="str">
        <f>VLOOKUP(G363,'3-Productie normen'!$A$10:$M$27,13,FALSE)</f>
        <v>L</v>
      </c>
      <c r="R363" s="382"/>
      <c r="T363" s="43">
        <f t="shared" si="34"/>
        <v>9280</v>
      </c>
    </row>
    <row r="364" spans="1:20" ht="14.1" customHeight="1">
      <c r="A364" s="53">
        <f t="shared" si="35"/>
        <v>364</v>
      </c>
      <c r="B364" s="378" t="s">
        <v>605</v>
      </c>
      <c r="C364" s="378" t="s">
        <v>606</v>
      </c>
      <c r="D364" s="383">
        <v>1</v>
      </c>
      <c r="E364" s="424" t="s">
        <v>584</v>
      </c>
      <c r="F364" s="435" t="s">
        <v>379</v>
      </c>
      <c r="G364" s="433" t="s">
        <v>17</v>
      </c>
      <c r="H364" s="435" t="s">
        <v>371</v>
      </c>
      <c r="I364" s="388">
        <v>25.3</v>
      </c>
      <c r="J364" s="380">
        <f t="shared" si="30"/>
        <v>200</v>
      </c>
      <c r="K364" s="324">
        <v>200</v>
      </c>
      <c r="L364" s="324"/>
      <c r="M364" s="325" t="e">
        <f t="shared" si="31"/>
        <v>#DIV/0!</v>
      </c>
      <c r="N364" s="325">
        <f t="shared" si="32"/>
        <v>0</v>
      </c>
      <c r="O364" s="381" t="e">
        <f>IF(K364="nio",0,IF(K364&gt;0,VLOOKUP(G364,'3-Productie normen'!A:K,VLOOKUP(K364,'3-Productie normen'!$B$34:$C$39,2,FALSE),FALSE)))/VLOOKUP(B364,'2-Kosten per locatie'!$A$14:$C$27,3,FALSE)</f>
        <v>#DIV/0!</v>
      </c>
      <c r="P364" s="381">
        <f t="shared" si="33"/>
        <v>0</v>
      </c>
      <c r="Q364" s="382" t="str">
        <f>VLOOKUP(G364,'3-Productie normen'!$A$10:$M$27,13,FALSE)</f>
        <v>S</v>
      </c>
      <c r="R364" s="382"/>
      <c r="T364" s="43">
        <f t="shared" si="34"/>
        <v>5060</v>
      </c>
    </row>
    <row r="365" spans="1:20" ht="14.1" customHeight="1">
      <c r="A365" s="53">
        <f t="shared" si="35"/>
        <v>365</v>
      </c>
      <c r="B365" s="378" t="s">
        <v>605</v>
      </c>
      <c r="C365" s="378" t="s">
        <v>606</v>
      </c>
      <c r="D365" s="383">
        <v>1</v>
      </c>
      <c r="E365" s="424" t="s">
        <v>585</v>
      </c>
      <c r="F365" s="435" t="s">
        <v>379</v>
      </c>
      <c r="G365" s="433" t="s">
        <v>17</v>
      </c>
      <c r="H365" s="435" t="s">
        <v>371</v>
      </c>
      <c r="I365" s="388">
        <v>25.3</v>
      </c>
      <c r="J365" s="380">
        <f t="shared" si="30"/>
        <v>200</v>
      </c>
      <c r="K365" s="324">
        <v>200</v>
      </c>
      <c r="L365" s="324"/>
      <c r="M365" s="325" t="e">
        <f t="shared" si="31"/>
        <v>#DIV/0!</v>
      </c>
      <c r="N365" s="325">
        <f t="shared" si="32"/>
        <v>0</v>
      </c>
      <c r="O365" s="381" t="e">
        <f>IF(K365="nio",0,IF(K365&gt;0,VLOOKUP(G365,'3-Productie normen'!A:K,VLOOKUP(K365,'3-Productie normen'!$B$34:$C$39,2,FALSE),FALSE)))/VLOOKUP(B365,'2-Kosten per locatie'!$A$14:$C$27,3,FALSE)</f>
        <v>#DIV/0!</v>
      </c>
      <c r="P365" s="381">
        <f t="shared" si="33"/>
        <v>0</v>
      </c>
      <c r="Q365" s="382" t="str">
        <f>VLOOKUP(G365,'3-Productie normen'!$A$10:$M$27,13,FALSE)</f>
        <v>S</v>
      </c>
      <c r="R365" s="382"/>
      <c r="T365" s="43">
        <f t="shared" si="34"/>
        <v>5060</v>
      </c>
    </row>
    <row r="366" spans="1:20" ht="14.1" customHeight="1">
      <c r="A366" s="53">
        <f t="shared" si="35"/>
        <v>366</v>
      </c>
      <c r="B366" s="378" t="s">
        <v>605</v>
      </c>
      <c r="C366" s="378" t="s">
        <v>606</v>
      </c>
      <c r="D366" s="383">
        <v>1</v>
      </c>
      <c r="E366" s="424" t="s">
        <v>586</v>
      </c>
      <c r="F366" s="435" t="s">
        <v>377</v>
      </c>
      <c r="G366" s="432" t="s">
        <v>199</v>
      </c>
      <c r="H366" s="435" t="s">
        <v>371</v>
      </c>
      <c r="I366" s="388">
        <v>91.45</v>
      </c>
      <c r="J366" s="380">
        <f t="shared" si="30"/>
        <v>200</v>
      </c>
      <c r="K366" s="324">
        <v>200</v>
      </c>
      <c r="L366" s="324"/>
      <c r="M366" s="325" t="e">
        <f t="shared" si="31"/>
        <v>#DIV/0!</v>
      </c>
      <c r="N366" s="325">
        <f t="shared" si="32"/>
        <v>0</v>
      </c>
      <c r="O366" s="381" t="e">
        <f>IF(K366="nio",0,IF(K366&gt;0,VLOOKUP(G366,'3-Productie normen'!A:K,VLOOKUP(K366,'3-Productie normen'!$B$34:$C$39,2,FALSE),FALSE)))/VLOOKUP(B366,'2-Kosten per locatie'!$A$14:$C$27,3,FALSE)</f>
        <v>#DIV/0!</v>
      </c>
      <c r="P366" s="381">
        <f t="shared" si="33"/>
        <v>0</v>
      </c>
      <c r="Q366" s="382" t="str">
        <f>VLOOKUP(G366,'3-Productie normen'!$A$10:$M$27,13,FALSE)</f>
        <v>V</v>
      </c>
      <c r="R366" s="382"/>
      <c r="T366" s="43">
        <f t="shared" si="34"/>
        <v>18290</v>
      </c>
    </row>
    <row r="367" spans="1:20" ht="14.1" customHeight="1">
      <c r="A367" s="53">
        <f t="shared" si="35"/>
        <v>367</v>
      </c>
      <c r="B367" s="378" t="s">
        <v>605</v>
      </c>
      <c r="C367" s="378" t="s">
        <v>606</v>
      </c>
      <c r="D367" s="383">
        <v>1</v>
      </c>
      <c r="E367" s="424" t="s">
        <v>587</v>
      </c>
      <c r="F367" s="435" t="s">
        <v>389</v>
      </c>
      <c r="G367" s="433" t="s">
        <v>1046</v>
      </c>
      <c r="H367" s="435" t="s">
        <v>518</v>
      </c>
      <c r="I367" s="388">
        <v>143.6</v>
      </c>
      <c r="J367" s="380">
        <f t="shared" si="30"/>
        <v>80</v>
      </c>
      <c r="K367" s="324">
        <v>80</v>
      </c>
      <c r="L367" s="324"/>
      <c r="M367" s="325" t="e">
        <f t="shared" si="31"/>
        <v>#DIV/0!</v>
      </c>
      <c r="N367" s="325">
        <f t="shared" si="32"/>
        <v>0</v>
      </c>
      <c r="O367" s="381" t="e">
        <f>IF(K367="nio",0,IF(K367&gt;0,VLOOKUP(G367,'3-Productie normen'!A:K,VLOOKUP(K367,'3-Productie normen'!$B$34:$C$39,2,FALSE),FALSE)))/VLOOKUP(B367,'2-Kosten per locatie'!$A$14:$C$27,3,FALSE)</f>
        <v>#DIV/0!</v>
      </c>
      <c r="P367" s="381">
        <f t="shared" si="33"/>
        <v>0</v>
      </c>
      <c r="Q367" s="382" t="str">
        <f>VLOOKUP(G367,'3-Productie normen'!$A$10:$M$27,13,FALSE)</f>
        <v>L</v>
      </c>
      <c r="R367" s="382"/>
      <c r="T367" s="43">
        <f t="shared" si="34"/>
        <v>11488</v>
      </c>
    </row>
    <row r="368" spans="1:20" ht="14.1" customHeight="1">
      <c r="A368" s="53">
        <f t="shared" si="35"/>
        <v>368</v>
      </c>
      <c r="B368" s="378" t="s">
        <v>605</v>
      </c>
      <c r="C368" s="378" t="s">
        <v>606</v>
      </c>
      <c r="D368" s="383">
        <v>1</v>
      </c>
      <c r="E368" s="424" t="s">
        <v>588</v>
      </c>
      <c r="F368" s="435" t="s">
        <v>376</v>
      </c>
      <c r="G368" s="434" t="s">
        <v>1047</v>
      </c>
      <c r="H368" s="435" t="s">
        <v>518</v>
      </c>
      <c r="I368" s="388">
        <v>63.8</v>
      </c>
      <c r="J368" s="380">
        <f t="shared" si="30"/>
        <v>80</v>
      </c>
      <c r="K368" s="324">
        <v>80</v>
      </c>
      <c r="L368" s="324"/>
      <c r="M368" s="325" t="e">
        <f t="shared" si="31"/>
        <v>#DIV/0!</v>
      </c>
      <c r="N368" s="325">
        <f t="shared" si="32"/>
        <v>0</v>
      </c>
      <c r="O368" s="381" t="e">
        <f>IF(K368="nio",0,IF(K368&gt;0,VLOOKUP(G368,'3-Productie normen'!A:K,VLOOKUP(K368,'3-Productie normen'!$B$34:$C$39,2,FALSE),FALSE)))/VLOOKUP(B368,'2-Kosten per locatie'!$A$14:$C$27,3,FALSE)</f>
        <v>#DIV/0!</v>
      </c>
      <c r="P368" s="381">
        <f t="shared" si="33"/>
        <v>0</v>
      </c>
      <c r="Q368" s="382" t="str">
        <f>VLOOKUP(G368,'3-Productie normen'!$A$10:$M$27,13,FALSE)</f>
        <v>L</v>
      </c>
      <c r="R368" s="382"/>
      <c r="T368" s="43">
        <f t="shared" si="34"/>
        <v>5104</v>
      </c>
    </row>
    <row r="369" spans="1:20" ht="14.1" customHeight="1">
      <c r="A369" s="53">
        <f t="shared" si="35"/>
        <v>369</v>
      </c>
      <c r="B369" s="378" t="s">
        <v>605</v>
      </c>
      <c r="C369" s="378" t="s">
        <v>606</v>
      </c>
      <c r="D369" s="383">
        <v>1</v>
      </c>
      <c r="E369" s="424" t="s">
        <v>589</v>
      </c>
      <c r="F369" s="435" t="s">
        <v>376</v>
      </c>
      <c r="G369" s="434" t="s">
        <v>1047</v>
      </c>
      <c r="H369" s="435" t="s">
        <v>518</v>
      </c>
      <c r="I369" s="388">
        <v>79.900000000000006</v>
      </c>
      <c r="J369" s="380">
        <f t="shared" si="30"/>
        <v>80</v>
      </c>
      <c r="K369" s="324">
        <v>80</v>
      </c>
      <c r="L369" s="324"/>
      <c r="M369" s="325" t="e">
        <f t="shared" si="31"/>
        <v>#DIV/0!</v>
      </c>
      <c r="N369" s="325">
        <f t="shared" si="32"/>
        <v>0</v>
      </c>
      <c r="O369" s="381" t="e">
        <f>IF(K369="nio",0,IF(K369&gt;0,VLOOKUP(G369,'3-Productie normen'!A:K,VLOOKUP(K369,'3-Productie normen'!$B$34:$C$39,2,FALSE),FALSE)))/VLOOKUP(B369,'2-Kosten per locatie'!$A$14:$C$27,3,FALSE)</f>
        <v>#DIV/0!</v>
      </c>
      <c r="P369" s="381">
        <f t="shared" si="33"/>
        <v>0</v>
      </c>
      <c r="Q369" s="382" t="str">
        <f>VLOOKUP(G369,'3-Productie normen'!$A$10:$M$27,13,FALSE)</f>
        <v>L</v>
      </c>
      <c r="R369" s="382"/>
      <c r="T369" s="43">
        <f t="shared" si="34"/>
        <v>6392</v>
      </c>
    </row>
    <row r="370" spans="1:20" ht="14.1" customHeight="1">
      <c r="A370" s="53">
        <f t="shared" si="35"/>
        <v>370</v>
      </c>
      <c r="B370" s="378" t="s">
        <v>605</v>
      </c>
      <c r="C370" s="378" t="s">
        <v>606</v>
      </c>
      <c r="D370" s="383">
        <v>1</v>
      </c>
      <c r="E370" s="424" t="s">
        <v>590</v>
      </c>
      <c r="F370" s="435" t="s">
        <v>377</v>
      </c>
      <c r="G370" s="432" t="s">
        <v>199</v>
      </c>
      <c r="H370" s="435" t="s">
        <v>371</v>
      </c>
      <c r="I370" s="388">
        <v>59.5</v>
      </c>
      <c r="J370" s="380">
        <f t="shared" si="30"/>
        <v>200</v>
      </c>
      <c r="K370" s="324">
        <v>200</v>
      </c>
      <c r="L370" s="324"/>
      <c r="M370" s="325" t="e">
        <f t="shared" si="31"/>
        <v>#DIV/0!</v>
      </c>
      <c r="N370" s="325">
        <f t="shared" si="32"/>
        <v>0</v>
      </c>
      <c r="O370" s="381" t="e">
        <f>IF(K370="nio",0,IF(K370&gt;0,VLOOKUP(G370,'3-Productie normen'!A:K,VLOOKUP(K370,'3-Productie normen'!$B$34:$C$39,2,FALSE),FALSE)))/VLOOKUP(B370,'2-Kosten per locatie'!$A$14:$C$27,3,FALSE)</f>
        <v>#DIV/0!</v>
      </c>
      <c r="P370" s="381">
        <f t="shared" si="33"/>
        <v>0</v>
      </c>
      <c r="Q370" s="382" t="str">
        <f>VLOOKUP(G370,'3-Productie normen'!$A$10:$M$27,13,FALSE)</f>
        <v>V</v>
      </c>
      <c r="R370" s="382"/>
      <c r="T370" s="43">
        <f t="shared" si="34"/>
        <v>11900</v>
      </c>
    </row>
    <row r="371" spans="1:20" ht="14.1" customHeight="1">
      <c r="A371" s="53">
        <f t="shared" si="35"/>
        <v>371</v>
      </c>
      <c r="B371" s="378" t="s">
        <v>605</v>
      </c>
      <c r="C371" s="378" t="s">
        <v>606</v>
      </c>
      <c r="D371" s="383">
        <v>1</v>
      </c>
      <c r="E371" s="424" t="s">
        <v>591</v>
      </c>
      <c r="F371" s="435" t="s">
        <v>377</v>
      </c>
      <c r="G371" s="432" t="s">
        <v>199</v>
      </c>
      <c r="H371" s="435" t="s">
        <v>521</v>
      </c>
      <c r="I371" s="388">
        <v>5.5</v>
      </c>
      <c r="J371" s="380">
        <f t="shared" si="30"/>
        <v>200</v>
      </c>
      <c r="K371" s="324">
        <v>200</v>
      </c>
      <c r="L371" s="324"/>
      <c r="M371" s="325" t="e">
        <f t="shared" si="31"/>
        <v>#DIV/0!</v>
      </c>
      <c r="N371" s="325">
        <f t="shared" si="32"/>
        <v>0</v>
      </c>
      <c r="O371" s="381" t="e">
        <f>IF(K371="nio",0,IF(K371&gt;0,VLOOKUP(G371,'3-Productie normen'!A:K,VLOOKUP(K371,'3-Productie normen'!$B$34:$C$39,2,FALSE),FALSE)))/VLOOKUP(B371,'2-Kosten per locatie'!$A$14:$C$27,3,FALSE)</f>
        <v>#DIV/0!</v>
      </c>
      <c r="P371" s="381">
        <f t="shared" si="33"/>
        <v>0</v>
      </c>
      <c r="Q371" s="382" t="str">
        <f>VLOOKUP(G371,'3-Productie normen'!$A$10:$M$27,13,FALSE)</f>
        <v>V</v>
      </c>
      <c r="R371" s="382"/>
      <c r="T371" s="43">
        <f t="shared" si="34"/>
        <v>1100</v>
      </c>
    </row>
    <row r="372" spans="1:20" ht="14.1" customHeight="1">
      <c r="A372" s="53">
        <f t="shared" si="35"/>
        <v>372</v>
      </c>
      <c r="B372" s="378" t="s">
        <v>605</v>
      </c>
      <c r="C372" s="378" t="s">
        <v>606</v>
      </c>
      <c r="D372" s="383">
        <v>1</v>
      </c>
      <c r="E372" s="424" t="s">
        <v>592</v>
      </c>
      <c r="F372" s="435" t="s">
        <v>429</v>
      </c>
      <c r="G372" s="433" t="s">
        <v>1046</v>
      </c>
      <c r="H372" s="435" t="s">
        <v>521</v>
      </c>
      <c r="I372" s="388">
        <v>86.7</v>
      </c>
      <c r="J372" s="380">
        <f t="shared" si="30"/>
        <v>80</v>
      </c>
      <c r="K372" s="324">
        <v>80</v>
      </c>
      <c r="L372" s="324"/>
      <c r="M372" s="325" t="e">
        <f t="shared" si="31"/>
        <v>#DIV/0!</v>
      </c>
      <c r="N372" s="325">
        <f t="shared" si="32"/>
        <v>0</v>
      </c>
      <c r="O372" s="381" t="e">
        <f>IF(K372="nio",0,IF(K372&gt;0,VLOOKUP(G372,'3-Productie normen'!A:K,VLOOKUP(K372,'3-Productie normen'!$B$34:$C$39,2,FALSE),FALSE)))/VLOOKUP(B372,'2-Kosten per locatie'!$A$14:$C$27,3,FALSE)</f>
        <v>#DIV/0!</v>
      </c>
      <c r="P372" s="381">
        <f t="shared" si="33"/>
        <v>0</v>
      </c>
      <c r="Q372" s="382" t="str">
        <f>VLOOKUP(G372,'3-Productie normen'!$A$10:$M$27,13,FALSE)</f>
        <v>L</v>
      </c>
      <c r="R372" s="382"/>
      <c r="T372" s="43">
        <f t="shared" si="34"/>
        <v>6936</v>
      </c>
    </row>
    <row r="373" spans="1:20" ht="14.1" customHeight="1">
      <c r="A373" s="53">
        <f t="shared" si="35"/>
        <v>373</v>
      </c>
      <c r="B373" s="378" t="s">
        <v>605</v>
      </c>
      <c r="C373" s="378" t="s">
        <v>606</v>
      </c>
      <c r="D373" s="383">
        <v>1</v>
      </c>
      <c r="E373" s="424" t="s">
        <v>593</v>
      </c>
      <c r="F373" s="435" t="s">
        <v>376</v>
      </c>
      <c r="G373" s="434" t="s">
        <v>1047</v>
      </c>
      <c r="H373" s="435" t="s">
        <v>521</v>
      </c>
      <c r="I373" s="388">
        <v>60</v>
      </c>
      <c r="J373" s="380">
        <f t="shared" si="30"/>
        <v>80</v>
      </c>
      <c r="K373" s="324">
        <v>80</v>
      </c>
      <c r="L373" s="324"/>
      <c r="M373" s="325" t="e">
        <f t="shared" si="31"/>
        <v>#DIV/0!</v>
      </c>
      <c r="N373" s="325">
        <f t="shared" si="32"/>
        <v>0</v>
      </c>
      <c r="O373" s="381" t="e">
        <f>IF(K373="nio",0,IF(K373&gt;0,VLOOKUP(G373,'3-Productie normen'!A:K,VLOOKUP(K373,'3-Productie normen'!$B$34:$C$39,2,FALSE),FALSE)))/VLOOKUP(B373,'2-Kosten per locatie'!$A$14:$C$27,3,FALSE)</f>
        <v>#DIV/0!</v>
      </c>
      <c r="P373" s="381">
        <f t="shared" si="33"/>
        <v>0</v>
      </c>
      <c r="Q373" s="382" t="str">
        <f>VLOOKUP(G373,'3-Productie normen'!$A$10:$M$27,13,FALSE)</f>
        <v>L</v>
      </c>
      <c r="R373" s="382"/>
      <c r="T373" s="43">
        <f t="shared" si="34"/>
        <v>4800</v>
      </c>
    </row>
    <row r="374" spans="1:20" ht="14.1" customHeight="1">
      <c r="A374" s="53">
        <f t="shared" si="35"/>
        <v>374</v>
      </c>
      <c r="B374" s="378" t="s">
        <v>605</v>
      </c>
      <c r="C374" s="378" t="s">
        <v>606</v>
      </c>
      <c r="D374" s="383">
        <v>1</v>
      </c>
      <c r="E374" s="424" t="s">
        <v>594</v>
      </c>
      <c r="F374" s="435" t="s">
        <v>376</v>
      </c>
      <c r="G374" s="434" t="s">
        <v>1047</v>
      </c>
      <c r="H374" s="435" t="s">
        <v>518</v>
      </c>
      <c r="I374" s="388">
        <v>59.8</v>
      </c>
      <c r="J374" s="380">
        <f t="shared" si="30"/>
        <v>80</v>
      </c>
      <c r="K374" s="324">
        <v>80</v>
      </c>
      <c r="L374" s="324"/>
      <c r="M374" s="325" t="e">
        <f t="shared" si="31"/>
        <v>#DIV/0!</v>
      </c>
      <c r="N374" s="325">
        <f t="shared" si="32"/>
        <v>0</v>
      </c>
      <c r="O374" s="381" t="e">
        <f>IF(K374="nio",0,IF(K374&gt;0,VLOOKUP(G374,'3-Productie normen'!A:K,VLOOKUP(K374,'3-Productie normen'!$B$34:$C$39,2,FALSE),FALSE)))/VLOOKUP(B374,'2-Kosten per locatie'!$A$14:$C$27,3,FALSE)</f>
        <v>#DIV/0!</v>
      </c>
      <c r="P374" s="381">
        <f t="shared" si="33"/>
        <v>0</v>
      </c>
      <c r="Q374" s="382" t="str">
        <f>VLOOKUP(G374,'3-Productie normen'!$A$10:$M$27,13,FALSE)</f>
        <v>L</v>
      </c>
      <c r="R374" s="382"/>
      <c r="T374" s="43">
        <f t="shared" si="34"/>
        <v>4784</v>
      </c>
    </row>
    <row r="375" spans="1:20" ht="14.1" customHeight="1">
      <c r="A375" s="53">
        <f t="shared" si="35"/>
        <v>375</v>
      </c>
      <c r="B375" s="378" t="s">
        <v>605</v>
      </c>
      <c r="C375" s="378" t="s">
        <v>606</v>
      </c>
      <c r="D375" s="383">
        <v>1</v>
      </c>
      <c r="E375" s="424" t="s">
        <v>595</v>
      </c>
      <c r="F375" s="435" t="s">
        <v>376</v>
      </c>
      <c r="G375" s="434" t="s">
        <v>1047</v>
      </c>
      <c r="H375" s="435" t="s">
        <v>518</v>
      </c>
      <c r="I375" s="388">
        <v>74.900000000000006</v>
      </c>
      <c r="J375" s="380">
        <f t="shared" si="30"/>
        <v>80</v>
      </c>
      <c r="K375" s="324">
        <v>80</v>
      </c>
      <c r="L375" s="324"/>
      <c r="M375" s="325" t="e">
        <f t="shared" si="31"/>
        <v>#DIV/0!</v>
      </c>
      <c r="N375" s="325">
        <f t="shared" si="32"/>
        <v>0</v>
      </c>
      <c r="O375" s="381" t="e">
        <f>IF(K375="nio",0,IF(K375&gt;0,VLOOKUP(G375,'3-Productie normen'!A:K,VLOOKUP(K375,'3-Productie normen'!$B$34:$C$39,2,FALSE),FALSE)))/VLOOKUP(B375,'2-Kosten per locatie'!$A$14:$C$27,3,FALSE)</f>
        <v>#DIV/0!</v>
      </c>
      <c r="P375" s="381">
        <f t="shared" si="33"/>
        <v>0</v>
      </c>
      <c r="Q375" s="382" t="str">
        <f>VLOOKUP(G375,'3-Productie normen'!$A$10:$M$27,13,FALSE)</f>
        <v>L</v>
      </c>
      <c r="R375" s="382"/>
      <c r="T375" s="43">
        <f t="shared" si="34"/>
        <v>5992</v>
      </c>
    </row>
    <row r="376" spans="1:20" ht="14.1" customHeight="1">
      <c r="A376" s="53">
        <f t="shared" si="35"/>
        <v>376</v>
      </c>
      <c r="B376" s="378" t="s">
        <v>605</v>
      </c>
      <c r="C376" s="378" t="s">
        <v>606</v>
      </c>
      <c r="D376" s="383">
        <v>1</v>
      </c>
      <c r="E376" s="424" t="s">
        <v>596</v>
      </c>
      <c r="F376" s="435" t="s">
        <v>376</v>
      </c>
      <c r="G376" s="434" t="s">
        <v>1047</v>
      </c>
      <c r="H376" s="435" t="s">
        <v>518</v>
      </c>
      <c r="I376" s="388">
        <v>59.2</v>
      </c>
      <c r="J376" s="380">
        <f t="shared" si="30"/>
        <v>80</v>
      </c>
      <c r="K376" s="324">
        <v>80</v>
      </c>
      <c r="L376" s="324"/>
      <c r="M376" s="325" t="e">
        <f t="shared" si="31"/>
        <v>#DIV/0!</v>
      </c>
      <c r="N376" s="325">
        <f t="shared" si="32"/>
        <v>0</v>
      </c>
      <c r="O376" s="381" t="e">
        <f>IF(K376="nio",0,IF(K376&gt;0,VLOOKUP(G376,'3-Productie normen'!A:K,VLOOKUP(K376,'3-Productie normen'!$B$34:$C$39,2,FALSE),FALSE)))/VLOOKUP(B376,'2-Kosten per locatie'!$A$14:$C$27,3,FALSE)</f>
        <v>#DIV/0!</v>
      </c>
      <c r="P376" s="381">
        <f t="shared" si="33"/>
        <v>0</v>
      </c>
      <c r="Q376" s="382" t="str">
        <f>VLOOKUP(G376,'3-Productie normen'!$A$10:$M$27,13,FALSE)</f>
        <v>L</v>
      </c>
      <c r="R376" s="382"/>
      <c r="T376" s="43">
        <f t="shared" si="34"/>
        <v>4736</v>
      </c>
    </row>
    <row r="377" spans="1:20" ht="14.1" customHeight="1">
      <c r="A377" s="53">
        <f t="shared" si="35"/>
        <v>377</v>
      </c>
      <c r="B377" s="378" t="s">
        <v>605</v>
      </c>
      <c r="C377" s="378" t="s">
        <v>606</v>
      </c>
      <c r="D377" s="383">
        <v>1</v>
      </c>
      <c r="E377" s="424" t="s">
        <v>597</v>
      </c>
      <c r="F377" s="435" t="s">
        <v>376</v>
      </c>
      <c r="G377" s="434" t="s">
        <v>1047</v>
      </c>
      <c r="H377" s="435" t="s">
        <v>518</v>
      </c>
      <c r="I377" s="388">
        <v>62.2</v>
      </c>
      <c r="J377" s="380">
        <f t="shared" si="30"/>
        <v>80</v>
      </c>
      <c r="K377" s="324">
        <v>80</v>
      </c>
      <c r="L377" s="324"/>
      <c r="M377" s="325" t="e">
        <f t="shared" si="31"/>
        <v>#DIV/0!</v>
      </c>
      <c r="N377" s="325">
        <f t="shared" si="32"/>
        <v>0</v>
      </c>
      <c r="O377" s="381" t="e">
        <f>IF(K377="nio",0,IF(K377&gt;0,VLOOKUP(G377,'3-Productie normen'!A:K,VLOOKUP(K377,'3-Productie normen'!$B$34:$C$39,2,FALSE),FALSE)))/VLOOKUP(B377,'2-Kosten per locatie'!$A$14:$C$27,3,FALSE)</f>
        <v>#DIV/0!</v>
      </c>
      <c r="P377" s="381">
        <f t="shared" si="33"/>
        <v>0</v>
      </c>
      <c r="Q377" s="382" t="str">
        <f>VLOOKUP(G377,'3-Productie normen'!$A$10:$M$27,13,FALSE)</f>
        <v>L</v>
      </c>
      <c r="R377" s="382"/>
      <c r="T377" s="43">
        <f t="shared" si="34"/>
        <v>4976</v>
      </c>
    </row>
    <row r="378" spans="1:20" ht="14.1" customHeight="1">
      <c r="A378" s="53">
        <f t="shared" si="35"/>
        <v>378</v>
      </c>
      <c r="B378" s="378" t="s">
        <v>605</v>
      </c>
      <c r="C378" s="378" t="s">
        <v>606</v>
      </c>
      <c r="D378" s="383">
        <v>1</v>
      </c>
      <c r="E378" s="424" t="s">
        <v>598</v>
      </c>
      <c r="F378" s="435" t="s">
        <v>376</v>
      </c>
      <c r="G378" s="434" t="s">
        <v>1047</v>
      </c>
      <c r="H378" s="435" t="s">
        <v>521</v>
      </c>
      <c r="I378" s="388">
        <v>56.9</v>
      </c>
      <c r="J378" s="380">
        <f t="shared" si="30"/>
        <v>80</v>
      </c>
      <c r="K378" s="324">
        <v>80</v>
      </c>
      <c r="L378" s="324"/>
      <c r="M378" s="325" t="e">
        <f t="shared" si="31"/>
        <v>#DIV/0!</v>
      </c>
      <c r="N378" s="325">
        <f t="shared" si="32"/>
        <v>0</v>
      </c>
      <c r="O378" s="381" t="e">
        <f>IF(K378="nio",0,IF(K378&gt;0,VLOOKUP(G378,'3-Productie normen'!A:K,VLOOKUP(K378,'3-Productie normen'!$B$34:$C$39,2,FALSE),FALSE)))/VLOOKUP(B378,'2-Kosten per locatie'!$A$14:$C$27,3,FALSE)</f>
        <v>#DIV/0!</v>
      </c>
      <c r="P378" s="381">
        <f t="shared" si="33"/>
        <v>0</v>
      </c>
      <c r="Q378" s="382" t="str">
        <f>VLOOKUP(G378,'3-Productie normen'!$A$10:$M$27,13,FALSE)</f>
        <v>L</v>
      </c>
      <c r="R378" s="382"/>
      <c r="T378" s="43">
        <f t="shared" si="34"/>
        <v>4552</v>
      </c>
    </row>
    <row r="379" spans="1:20" ht="14.1" customHeight="1">
      <c r="A379" s="53">
        <f t="shared" si="35"/>
        <v>379</v>
      </c>
      <c r="B379" s="378" t="s">
        <v>605</v>
      </c>
      <c r="C379" s="378" t="s">
        <v>606</v>
      </c>
      <c r="D379" s="383">
        <v>1</v>
      </c>
      <c r="E379" s="424" t="s">
        <v>599</v>
      </c>
      <c r="F379" s="435" t="s">
        <v>417</v>
      </c>
      <c r="G379" s="433" t="s">
        <v>145</v>
      </c>
      <c r="H379" s="435" t="s">
        <v>371</v>
      </c>
      <c r="I379" s="388">
        <v>26.7</v>
      </c>
      <c r="J379" s="380">
        <f t="shared" si="30"/>
        <v>40</v>
      </c>
      <c r="K379" s="324">
        <v>40</v>
      </c>
      <c r="L379" s="324"/>
      <c r="M379" s="325" t="e">
        <f t="shared" si="31"/>
        <v>#DIV/0!</v>
      </c>
      <c r="N379" s="325">
        <f t="shared" si="32"/>
        <v>0</v>
      </c>
      <c r="O379" s="381" t="e">
        <f>IF(K379="nio",0,IF(K379&gt;0,VLOOKUP(G379,'3-Productie normen'!A:K,VLOOKUP(K379,'3-Productie normen'!$B$34:$C$39,2,FALSE),FALSE)))/VLOOKUP(B379,'2-Kosten per locatie'!$A$14:$C$27,3,FALSE)</f>
        <v>#DIV/0!</v>
      </c>
      <c r="P379" s="381">
        <f t="shared" si="33"/>
        <v>0</v>
      </c>
      <c r="Q379" s="382" t="str">
        <f>VLOOKUP(G379,'3-Productie normen'!$A$10:$M$27,13,FALSE)</f>
        <v>B</v>
      </c>
      <c r="R379" s="382"/>
      <c r="T379" s="43">
        <f t="shared" si="34"/>
        <v>1068</v>
      </c>
    </row>
    <row r="380" spans="1:20" ht="14.1" customHeight="1">
      <c r="A380" s="53">
        <f t="shared" si="35"/>
        <v>380</v>
      </c>
      <c r="B380" s="378" t="s">
        <v>605</v>
      </c>
      <c r="C380" s="378" t="s">
        <v>606</v>
      </c>
      <c r="D380" s="383">
        <v>1</v>
      </c>
      <c r="E380" s="424" t="s">
        <v>600</v>
      </c>
      <c r="F380" s="435" t="s">
        <v>421</v>
      </c>
      <c r="G380" s="435" t="s">
        <v>421</v>
      </c>
      <c r="H380" s="435" t="s">
        <v>521</v>
      </c>
      <c r="I380" s="388">
        <v>283.2</v>
      </c>
      <c r="J380" s="380">
        <f t="shared" si="30"/>
        <v>200</v>
      </c>
      <c r="K380" s="324">
        <v>200</v>
      </c>
      <c r="L380" s="324"/>
      <c r="M380" s="325" t="e">
        <f t="shared" si="31"/>
        <v>#DIV/0!</v>
      </c>
      <c r="N380" s="325">
        <f t="shared" si="32"/>
        <v>0</v>
      </c>
      <c r="O380" s="381" t="e">
        <f>IF(K380="nio",0,IF(K380&gt;0,VLOOKUP(G380,'3-Productie normen'!A:K,VLOOKUP(K380,'3-Productie normen'!$B$34:$C$39,2,FALSE),FALSE)))/VLOOKUP(B380,'2-Kosten per locatie'!$A$14:$C$27,3,FALSE)</f>
        <v>#DIV/0!</v>
      </c>
      <c r="P380" s="381">
        <f t="shared" si="33"/>
        <v>0</v>
      </c>
      <c r="Q380" s="382" t="str">
        <f>VLOOKUP(G380,'3-Productie normen'!$A$10:$M$27,13,FALSE)</f>
        <v>V</v>
      </c>
      <c r="R380" s="382"/>
      <c r="T380" s="43">
        <f t="shared" si="34"/>
        <v>56640</v>
      </c>
    </row>
    <row r="381" spans="1:20" ht="14.1" customHeight="1">
      <c r="A381" s="53">
        <f t="shared" si="35"/>
        <v>381</v>
      </c>
      <c r="B381" s="378" t="s">
        <v>605</v>
      </c>
      <c r="C381" s="378" t="s">
        <v>606</v>
      </c>
      <c r="D381" s="383">
        <v>1</v>
      </c>
      <c r="E381" s="424" t="s">
        <v>600</v>
      </c>
      <c r="F381" s="435" t="s">
        <v>421</v>
      </c>
      <c r="G381" s="435" t="s">
        <v>421</v>
      </c>
      <c r="H381" s="435" t="s">
        <v>371</v>
      </c>
      <c r="I381" s="388">
        <v>120</v>
      </c>
      <c r="J381" s="380">
        <f t="shared" si="30"/>
        <v>200</v>
      </c>
      <c r="K381" s="324">
        <v>200</v>
      </c>
      <c r="L381" s="324"/>
      <c r="M381" s="325" t="e">
        <f t="shared" si="31"/>
        <v>#DIV/0!</v>
      </c>
      <c r="N381" s="325">
        <f t="shared" si="32"/>
        <v>0</v>
      </c>
      <c r="O381" s="381" t="e">
        <f>IF(K381="nio",0,IF(K381&gt;0,VLOOKUP(G381,'3-Productie normen'!A:K,VLOOKUP(K381,'3-Productie normen'!$B$34:$C$39,2,FALSE),FALSE)))/VLOOKUP(B381,'2-Kosten per locatie'!$A$14:$C$27,3,FALSE)</f>
        <v>#DIV/0!</v>
      </c>
      <c r="P381" s="381">
        <f t="shared" si="33"/>
        <v>0</v>
      </c>
      <c r="Q381" s="382" t="str">
        <f>VLOOKUP(G381,'3-Productie normen'!$A$10:$M$27,13,FALSE)</f>
        <v>V</v>
      </c>
      <c r="R381" s="382"/>
      <c r="T381" s="43">
        <f t="shared" si="34"/>
        <v>24000</v>
      </c>
    </row>
    <row r="382" spans="1:20" ht="14.1" customHeight="1">
      <c r="A382" s="53">
        <f t="shared" si="35"/>
        <v>382</v>
      </c>
      <c r="B382" s="378" t="s">
        <v>605</v>
      </c>
      <c r="C382" s="378" t="s">
        <v>606</v>
      </c>
      <c r="D382" s="383">
        <v>1</v>
      </c>
      <c r="E382" s="424" t="s">
        <v>601</v>
      </c>
      <c r="F382" s="435" t="s">
        <v>417</v>
      </c>
      <c r="G382" s="433" t="s">
        <v>145</v>
      </c>
      <c r="H382" s="435" t="s">
        <v>521</v>
      </c>
      <c r="I382" s="388">
        <v>29.4</v>
      </c>
      <c r="J382" s="380">
        <f t="shared" si="30"/>
        <v>40</v>
      </c>
      <c r="K382" s="324">
        <v>40</v>
      </c>
      <c r="L382" s="324"/>
      <c r="M382" s="325" t="e">
        <f t="shared" si="31"/>
        <v>#DIV/0!</v>
      </c>
      <c r="N382" s="325">
        <f t="shared" si="32"/>
        <v>0</v>
      </c>
      <c r="O382" s="381" t="e">
        <f>IF(K382="nio",0,IF(K382&gt;0,VLOOKUP(G382,'3-Productie normen'!A:K,VLOOKUP(K382,'3-Productie normen'!$B$34:$C$39,2,FALSE),FALSE)))/VLOOKUP(B382,'2-Kosten per locatie'!$A$14:$C$27,3,FALSE)</f>
        <v>#DIV/0!</v>
      </c>
      <c r="P382" s="381">
        <f t="shared" si="33"/>
        <v>0</v>
      </c>
      <c r="Q382" s="382" t="str">
        <f>VLOOKUP(G382,'3-Productie normen'!$A$10:$M$27,13,FALSE)</f>
        <v>B</v>
      </c>
      <c r="R382" s="382"/>
      <c r="T382" s="43">
        <f t="shared" si="34"/>
        <v>1176</v>
      </c>
    </row>
    <row r="383" spans="1:20" ht="14.1" customHeight="1">
      <c r="A383" s="53">
        <f t="shared" si="35"/>
        <v>383</v>
      </c>
      <c r="B383" s="378" t="s">
        <v>605</v>
      </c>
      <c r="C383" s="378" t="s">
        <v>606</v>
      </c>
      <c r="D383" s="383">
        <v>1</v>
      </c>
      <c r="E383" s="424" t="s">
        <v>602</v>
      </c>
      <c r="F383" s="435" t="s">
        <v>603</v>
      </c>
      <c r="G383" s="433" t="s">
        <v>146</v>
      </c>
      <c r="H383" s="435" t="s">
        <v>521</v>
      </c>
      <c r="I383" s="388">
        <v>29.4</v>
      </c>
      <c r="J383" s="380">
        <f t="shared" si="30"/>
        <v>40</v>
      </c>
      <c r="K383" s="324">
        <v>40</v>
      </c>
      <c r="L383" s="324"/>
      <c r="M383" s="325" t="e">
        <f t="shared" si="31"/>
        <v>#DIV/0!</v>
      </c>
      <c r="N383" s="325">
        <f t="shared" si="32"/>
        <v>0</v>
      </c>
      <c r="O383" s="381" t="e">
        <f>IF(K383="nio",0,IF(K383&gt;0,VLOOKUP(G383,'3-Productie normen'!A:K,VLOOKUP(K383,'3-Productie normen'!$B$34:$C$39,2,FALSE),FALSE)))/VLOOKUP(B383,'2-Kosten per locatie'!$A$14:$C$27,3,FALSE)</f>
        <v>#DIV/0!</v>
      </c>
      <c r="P383" s="381">
        <f t="shared" si="33"/>
        <v>0</v>
      </c>
      <c r="Q383" s="382" t="str">
        <f>VLOOKUP(G383,'3-Productie normen'!$A$10:$M$27,13,FALSE)</f>
        <v>B</v>
      </c>
      <c r="R383" s="382"/>
      <c r="T383" s="43">
        <f t="shared" si="34"/>
        <v>1176</v>
      </c>
    </row>
    <row r="384" spans="1:20" ht="14.1" customHeight="1">
      <c r="A384" s="53">
        <f t="shared" si="35"/>
        <v>384</v>
      </c>
      <c r="B384" s="378" t="s">
        <v>605</v>
      </c>
      <c r="C384" s="378" t="s">
        <v>606</v>
      </c>
      <c r="D384" s="383">
        <v>1</v>
      </c>
      <c r="E384" s="424" t="s">
        <v>604</v>
      </c>
      <c r="F384" s="435" t="s">
        <v>417</v>
      </c>
      <c r="G384" s="433" t="s">
        <v>145</v>
      </c>
      <c r="H384" s="435" t="s">
        <v>371</v>
      </c>
      <c r="I384" s="388">
        <v>26.7</v>
      </c>
      <c r="J384" s="380">
        <f t="shared" si="30"/>
        <v>40</v>
      </c>
      <c r="K384" s="324">
        <v>40</v>
      </c>
      <c r="L384" s="324"/>
      <c r="M384" s="325" t="e">
        <f t="shared" si="31"/>
        <v>#DIV/0!</v>
      </c>
      <c r="N384" s="325">
        <f t="shared" si="32"/>
        <v>0</v>
      </c>
      <c r="O384" s="381" t="e">
        <f>IF(K384="nio",0,IF(K384&gt;0,VLOOKUP(G384,'3-Productie normen'!A:K,VLOOKUP(K384,'3-Productie normen'!$B$34:$C$39,2,FALSE),FALSE)))/VLOOKUP(B384,'2-Kosten per locatie'!$A$14:$C$27,3,FALSE)</f>
        <v>#DIV/0!</v>
      </c>
      <c r="P384" s="381">
        <f t="shared" si="33"/>
        <v>0</v>
      </c>
      <c r="Q384" s="382" t="str">
        <f>VLOOKUP(G384,'3-Productie normen'!$A$10:$M$27,13,FALSE)</f>
        <v>B</v>
      </c>
      <c r="R384" s="382"/>
      <c r="T384" s="43">
        <f t="shared" si="34"/>
        <v>1068</v>
      </c>
    </row>
    <row r="385" spans="1:20" ht="14.1" customHeight="1">
      <c r="A385" s="53">
        <f t="shared" si="35"/>
        <v>385</v>
      </c>
      <c r="B385" s="378" t="s">
        <v>605</v>
      </c>
      <c r="C385" s="378" t="s">
        <v>606</v>
      </c>
      <c r="D385" s="383" t="s">
        <v>392</v>
      </c>
      <c r="E385" s="424">
        <v>13</v>
      </c>
      <c r="F385" s="435" t="s">
        <v>91</v>
      </c>
      <c r="G385" s="433" t="s">
        <v>1</v>
      </c>
      <c r="H385" s="435" t="s">
        <v>371</v>
      </c>
      <c r="I385" s="388">
        <v>19.149999999999999</v>
      </c>
      <c r="J385" s="380">
        <f t="shared" si="30"/>
        <v>109</v>
      </c>
      <c r="K385" s="324">
        <v>109</v>
      </c>
      <c r="L385" s="324"/>
      <c r="M385" s="325" t="e">
        <f t="shared" si="31"/>
        <v>#DIV/0!</v>
      </c>
      <c r="N385" s="325">
        <f t="shared" si="32"/>
        <v>0</v>
      </c>
      <c r="O385" s="381" t="e">
        <f>IF(K385="nio",0,IF(K385&gt;0,VLOOKUP(G385,'3-Productie normen'!A:K,VLOOKUP(K385,'3-Productie normen'!$B$34:$C$39,2,FALSE),FALSE)))/VLOOKUP(B385,'2-Kosten per locatie'!$A$14:$C$27,3,FALSE)</f>
        <v>#DIV/0!</v>
      </c>
      <c r="P385" s="381">
        <f t="shared" si="33"/>
        <v>0</v>
      </c>
      <c r="Q385" s="382" t="str">
        <f>VLOOKUP(G385,'3-Productie normen'!$A$10:$M$27,13,FALSE)</f>
        <v>S</v>
      </c>
      <c r="R385" s="382"/>
      <c r="T385" s="43">
        <f t="shared" si="34"/>
        <v>2087.35</v>
      </c>
    </row>
    <row r="386" spans="1:20" ht="14.1" customHeight="1">
      <c r="A386" s="53">
        <f t="shared" si="35"/>
        <v>386</v>
      </c>
      <c r="B386" s="378" t="s">
        <v>605</v>
      </c>
      <c r="C386" s="378" t="s">
        <v>606</v>
      </c>
      <c r="D386" s="383" t="s">
        <v>392</v>
      </c>
      <c r="E386" s="424">
        <v>14</v>
      </c>
      <c r="F386" s="435" t="s">
        <v>379</v>
      </c>
      <c r="G386" s="433" t="s">
        <v>17</v>
      </c>
      <c r="H386" s="435" t="s">
        <v>371</v>
      </c>
      <c r="I386" s="388">
        <v>1.1000000000000001</v>
      </c>
      <c r="J386" s="380">
        <f t="shared" si="30"/>
        <v>200</v>
      </c>
      <c r="K386" s="324">
        <v>200</v>
      </c>
      <c r="L386" s="324"/>
      <c r="M386" s="325" t="e">
        <f t="shared" si="31"/>
        <v>#DIV/0!</v>
      </c>
      <c r="N386" s="325">
        <f t="shared" si="32"/>
        <v>0</v>
      </c>
      <c r="O386" s="381" t="e">
        <f>IF(K386="nio",0,IF(K386&gt;0,VLOOKUP(G386,'3-Productie normen'!A:K,VLOOKUP(K386,'3-Productie normen'!$B$34:$C$39,2,FALSE),FALSE)))/VLOOKUP(B386,'2-Kosten per locatie'!$A$14:$C$27,3,FALSE)</f>
        <v>#DIV/0!</v>
      </c>
      <c r="P386" s="381">
        <f t="shared" si="33"/>
        <v>0</v>
      </c>
      <c r="Q386" s="382" t="str">
        <f>VLOOKUP(G386,'3-Productie normen'!$A$10:$M$27,13,FALSE)</f>
        <v>S</v>
      </c>
      <c r="R386" s="382"/>
      <c r="T386" s="43">
        <f t="shared" si="34"/>
        <v>220.00000000000003</v>
      </c>
    </row>
    <row r="387" spans="1:20" ht="14.1" customHeight="1">
      <c r="A387" s="53">
        <f t="shared" si="35"/>
        <v>387</v>
      </c>
      <c r="B387" s="378" t="s">
        <v>605</v>
      </c>
      <c r="C387" s="378" t="s">
        <v>606</v>
      </c>
      <c r="D387" s="383" t="s">
        <v>392</v>
      </c>
      <c r="E387" s="424">
        <v>15</v>
      </c>
      <c r="F387" s="435" t="s">
        <v>382</v>
      </c>
      <c r="G387" s="432" t="s">
        <v>1048</v>
      </c>
      <c r="H387" s="435" t="s">
        <v>371</v>
      </c>
      <c r="I387" s="388">
        <v>5.9</v>
      </c>
      <c r="J387" s="380">
        <f t="shared" si="30"/>
        <v>109</v>
      </c>
      <c r="K387" s="324">
        <v>109</v>
      </c>
      <c r="L387" s="324"/>
      <c r="M387" s="325" t="e">
        <f t="shared" si="31"/>
        <v>#DIV/0!</v>
      </c>
      <c r="N387" s="325">
        <f t="shared" si="32"/>
        <v>0</v>
      </c>
      <c r="O387" s="381" t="e">
        <f>IF(K387="nio",0,IF(K387&gt;0,VLOOKUP(G387,'3-Productie normen'!A:K,VLOOKUP(K387,'3-Productie normen'!$B$34:$C$39,2,FALSE),FALSE)))/VLOOKUP(B387,'2-Kosten per locatie'!$A$14:$C$27,3,FALSE)</f>
        <v>#DIV/0!</v>
      </c>
      <c r="P387" s="381">
        <f t="shared" si="33"/>
        <v>0</v>
      </c>
      <c r="Q387" s="382" t="str">
        <f>VLOOKUP(G387,'3-Productie normen'!$A$10:$M$27,13,FALSE)</f>
        <v>S</v>
      </c>
      <c r="R387" s="382"/>
      <c r="T387" s="43">
        <f t="shared" si="34"/>
        <v>643.1</v>
      </c>
    </row>
    <row r="388" spans="1:20" ht="14.1" customHeight="1">
      <c r="A388" s="53">
        <f t="shared" si="35"/>
        <v>388</v>
      </c>
      <c r="B388" s="378" t="s">
        <v>605</v>
      </c>
      <c r="C388" s="378" t="s">
        <v>606</v>
      </c>
      <c r="D388" s="383" t="s">
        <v>392</v>
      </c>
      <c r="E388" s="424">
        <v>17</v>
      </c>
      <c r="F388" s="435" t="s">
        <v>388</v>
      </c>
      <c r="G388" s="433" t="s">
        <v>17</v>
      </c>
      <c r="H388" s="435" t="s">
        <v>371</v>
      </c>
      <c r="I388" s="388">
        <v>5.05</v>
      </c>
      <c r="J388" s="380">
        <f t="shared" si="30"/>
        <v>200</v>
      </c>
      <c r="K388" s="324">
        <v>200</v>
      </c>
      <c r="L388" s="324"/>
      <c r="M388" s="325" t="e">
        <f t="shared" si="31"/>
        <v>#DIV/0!</v>
      </c>
      <c r="N388" s="325">
        <f t="shared" si="32"/>
        <v>0</v>
      </c>
      <c r="O388" s="381" t="e">
        <f>IF(K388="nio",0,IF(K388&gt;0,VLOOKUP(G388,'3-Productie normen'!A:K,VLOOKUP(K388,'3-Productie normen'!$B$34:$C$39,2,FALSE),FALSE)))/VLOOKUP(B388,'2-Kosten per locatie'!$A$14:$C$27,3,FALSE)</f>
        <v>#DIV/0!</v>
      </c>
      <c r="P388" s="381">
        <f t="shared" si="33"/>
        <v>0</v>
      </c>
      <c r="Q388" s="382" t="str">
        <f>VLOOKUP(G388,'3-Productie normen'!$A$10:$M$27,13,FALSE)</f>
        <v>S</v>
      </c>
      <c r="R388" s="382"/>
      <c r="T388" s="43">
        <f t="shared" si="34"/>
        <v>1010</v>
      </c>
    </row>
    <row r="389" spans="1:20" ht="14.1" customHeight="1">
      <c r="A389" s="53">
        <f t="shared" si="35"/>
        <v>389</v>
      </c>
      <c r="B389" s="378" t="s">
        <v>605</v>
      </c>
      <c r="C389" s="378" t="s">
        <v>606</v>
      </c>
      <c r="D389" s="383" t="s">
        <v>392</v>
      </c>
      <c r="E389" s="424">
        <v>21</v>
      </c>
      <c r="F389" s="435" t="s">
        <v>468</v>
      </c>
      <c r="G389" s="433" t="s">
        <v>145</v>
      </c>
      <c r="H389" s="435" t="s">
        <v>521</v>
      </c>
      <c r="I389" s="388">
        <v>12.45</v>
      </c>
      <c r="J389" s="380">
        <f t="shared" si="30"/>
        <v>40</v>
      </c>
      <c r="K389" s="324">
        <v>40</v>
      </c>
      <c r="L389" s="324"/>
      <c r="M389" s="325" t="e">
        <f t="shared" si="31"/>
        <v>#DIV/0!</v>
      </c>
      <c r="N389" s="325">
        <f t="shared" si="32"/>
        <v>0</v>
      </c>
      <c r="O389" s="381" t="e">
        <f>IF(K389="nio",0,IF(K389&gt;0,VLOOKUP(G389,'3-Productie normen'!A:K,VLOOKUP(K389,'3-Productie normen'!$B$34:$C$39,2,FALSE),FALSE)))/VLOOKUP(B389,'2-Kosten per locatie'!$A$14:$C$27,3,FALSE)</f>
        <v>#DIV/0!</v>
      </c>
      <c r="P389" s="381">
        <f t="shared" si="33"/>
        <v>0</v>
      </c>
      <c r="Q389" s="382" t="str">
        <f>VLOOKUP(G389,'3-Productie normen'!$A$10:$M$27,13,FALSE)</f>
        <v>B</v>
      </c>
      <c r="R389" s="382"/>
      <c r="T389" s="43">
        <f t="shared" si="34"/>
        <v>498</v>
      </c>
    </row>
    <row r="390" spans="1:20" ht="14.1" customHeight="1">
      <c r="A390" s="53">
        <f t="shared" si="35"/>
        <v>390</v>
      </c>
      <c r="B390" s="378" t="s">
        <v>605</v>
      </c>
      <c r="C390" s="378" t="s">
        <v>606</v>
      </c>
      <c r="D390" s="383" t="s">
        <v>392</v>
      </c>
      <c r="E390" s="424">
        <v>20</v>
      </c>
      <c r="F390" s="435" t="s">
        <v>382</v>
      </c>
      <c r="G390" s="432" t="s">
        <v>1048</v>
      </c>
      <c r="H390" s="435" t="s">
        <v>371</v>
      </c>
      <c r="I390" s="388">
        <v>2.25</v>
      </c>
      <c r="J390" s="380">
        <f t="shared" si="30"/>
        <v>109</v>
      </c>
      <c r="K390" s="324">
        <v>109</v>
      </c>
      <c r="L390" s="324"/>
      <c r="M390" s="325" t="e">
        <f t="shared" si="31"/>
        <v>#DIV/0!</v>
      </c>
      <c r="N390" s="325">
        <f t="shared" si="32"/>
        <v>0</v>
      </c>
      <c r="O390" s="381" t="e">
        <f>IF(K390="nio",0,IF(K390&gt;0,VLOOKUP(G390,'3-Productie normen'!A:K,VLOOKUP(K390,'3-Productie normen'!$B$34:$C$39,2,FALSE),FALSE)))/VLOOKUP(B390,'2-Kosten per locatie'!$A$14:$C$27,3,FALSE)</f>
        <v>#DIV/0!</v>
      </c>
      <c r="P390" s="381">
        <f t="shared" si="33"/>
        <v>0</v>
      </c>
      <c r="Q390" s="382" t="str">
        <f>VLOOKUP(G390,'3-Productie normen'!$A$10:$M$27,13,FALSE)</f>
        <v>S</v>
      </c>
      <c r="R390" s="382"/>
      <c r="T390" s="43">
        <f t="shared" si="34"/>
        <v>245.25</v>
      </c>
    </row>
    <row r="391" spans="1:20" ht="14.1" customHeight="1">
      <c r="A391" s="53">
        <f t="shared" si="35"/>
        <v>391</v>
      </c>
      <c r="B391" s="378" t="s">
        <v>605</v>
      </c>
      <c r="C391" s="378" t="s">
        <v>606</v>
      </c>
      <c r="D391" s="383" t="s">
        <v>392</v>
      </c>
      <c r="E391" s="424">
        <v>19</v>
      </c>
      <c r="F391" s="435" t="s">
        <v>379</v>
      </c>
      <c r="G391" s="433" t="s">
        <v>17</v>
      </c>
      <c r="H391" s="435" t="s">
        <v>371</v>
      </c>
      <c r="I391" s="388">
        <v>1.25</v>
      </c>
      <c r="J391" s="380">
        <f t="shared" si="30"/>
        <v>200</v>
      </c>
      <c r="K391" s="324">
        <v>200</v>
      </c>
      <c r="L391" s="324"/>
      <c r="M391" s="325" t="e">
        <f t="shared" si="31"/>
        <v>#DIV/0!</v>
      </c>
      <c r="N391" s="325">
        <f t="shared" si="32"/>
        <v>0</v>
      </c>
      <c r="O391" s="381" t="e">
        <f>IF(K391="nio",0,IF(K391&gt;0,VLOOKUP(G391,'3-Productie normen'!A:K,VLOOKUP(K391,'3-Productie normen'!$B$34:$C$39,2,FALSE),FALSE)))/VLOOKUP(B391,'2-Kosten per locatie'!$A$14:$C$27,3,FALSE)</f>
        <v>#DIV/0!</v>
      </c>
      <c r="P391" s="381">
        <f t="shared" si="33"/>
        <v>0</v>
      </c>
      <c r="Q391" s="382" t="str">
        <f>VLOOKUP(G391,'3-Productie normen'!$A$10:$M$27,13,FALSE)</f>
        <v>S</v>
      </c>
      <c r="R391" s="382"/>
      <c r="T391" s="43">
        <f t="shared" si="34"/>
        <v>250</v>
      </c>
    </row>
    <row r="392" spans="1:20" ht="14.1" customHeight="1">
      <c r="A392" s="53">
        <f t="shared" si="35"/>
        <v>392</v>
      </c>
      <c r="B392" s="378" t="s">
        <v>605</v>
      </c>
      <c r="C392" s="378" t="s">
        <v>606</v>
      </c>
      <c r="D392" s="383" t="s">
        <v>392</v>
      </c>
      <c r="E392" s="424">
        <v>18</v>
      </c>
      <c r="F392" s="435" t="s">
        <v>382</v>
      </c>
      <c r="G392" s="432" t="s">
        <v>1048</v>
      </c>
      <c r="H392" s="435" t="s">
        <v>371</v>
      </c>
      <c r="I392" s="388">
        <v>2.25</v>
      </c>
      <c r="J392" s="380">
        <f t="shared" si="30"/>
        <v>109</v>
      </c>
      <c r="K392" s="324">
        <v>109</v>
      </c>
      <c r="L392" s="324"/>
      <c r="M392" s="325" t="e">
        <f t="shared" si="31"/>
        <v>#DIV/0!</v>
      </c>
      <c r="N392" s="325">
        <f t="shared" si="32"/>
        <v>0</v>
      </c>
      <c r="O392" s="381" t="e">
        <f>IF(K392="nio",0,IF(K392&gt;0,VLOOKUP(G392,'3-Productie normen'!A:K,VLOOKUP(K392,'3-Productie normen'!$B$34:$C$39,2,FALSE),FALSE)))/VLOOKUP(B392,'2-Kosten per locatie'!$A$14:$C$27,3,FALSE)</f>
        <v>#DIV/0!</v>
      </c>
      <c r="P392" s="381">
        <f t="shared" si="33"/>
        <v>0</v>
      </c>
      <c r="Q392" s="382" t="str">
        <f>VLOOKUP(G392,'3-Productie normen'!$A$10:$M$27,13,FALSE)</f>
        <v>S</v>
      </c>
      <c r="R392" s="382"/>
      <c r="T392" s="43">
        <f t="shared" si="34"/>
        <v>245.25</v>
      </c>
    </row>
    <row r="393" spans="1:20" ht="14.1" customHeight="1">
      <c r="A393" s="53">
        <f t="shared" si="35"/>
        <v>393</v>
      </c>
      <c r="B393" s="378" t="s">
        <v>605</v>
      </c>
      <c r="C393" s="378" t="s">
        <v>606</v>
      </c>
      <c r="D393" s="383" t="s">
        <v>392</v>
      </c>
      <c r="E393" s="424">
        <v>23</v>
      </c>
      <c r="F393" s="435" t="s">
        <v>91</v>
      </c>
      <c r="G393" s="433" t="s">
        <v>1</v>
      </c>
      <c r="H393" s="435" t="s">
        <v>371</v>
      </c>
      <c r="I393" s="388">
        <v>19.149999999999999</v>
      </c>
      <c r="J393" s="380">
        <f t="shared" si="30"/>
        <v>109</v>
      </c>
      <c r="K393" s="324">
        <v>109</v>
      </c>
      <c r="L393" s="324"/>
      <c r="M393" s="325" t="e">
        <f t="shared" si="31"/>
        <v>#DIV/0!</v>
      </c>
      <c r="N393" s="325">
        <f t="shared" si="32"/>
        <v>0</v>
      </c>
      <c r="O393" s="381" t="e">
        <f>IF(K393="nio",0,IF(K393&gt;0,VLOOKUP(G393,'3-Productie normen'!A:K,VLOOKUP(K393,'3-Productie normen'!$B$34:$C$39,2,FALSE),FALSE)))/VLOOKUP(B393,'2-Kosten per locatie'!$A$14:$C$27,3,FALSE)</f>
        <v>#DIV/0!</v>
      </c>
      <c r="P393" s="381">
        <f t="shared" si="33"/>
        <v>0</v>
      </c>
      <c r="Q393" s="382" t="str">
        <f>VLOOKUP(G393,'3-Productie normen'!$A$10:$M$27,13,FALSE)</f>
        <v>S</v>
      </c>
      <c r="R393" s="382"/>
      <c r="T393" s="43">
        <f t="shared" si="34"/>
        <v>2087.35</v>
      </c>
    </row>
    <row r="394" spans="1:20" ht="14.1" customHeight="1">
      <c r="A394" s="53">
        <f t="shared" si="35"/>
        <v>394</v>
      </c>
      <c r="B394" s="378" t="s">
        <v>605</v>
      </c>
      <c r="C394" s="378" t="s">
        <v>606</v>
      </c>
      <c r="D394" s="383" t="s">
        <v>392</v>
      </c>
      <c r="E394" s="424">
        <v>24</v>
      </c>
      <c r="F394" s="435" t="s">
        <v>379</v>
      </c>
      <c r="G394" s="433" t="s">
        <v>17</v>
      </c>
      <c r="H394" s="435" t="s">
        <v>371</v>
      </c>
      <c r="I394" s="388">
        <v>1.1000000000000001</v>
      </c>
      <c r="J394" s="380">
        <f t="shared" ref="J394:J421" si="36">SUM(K394:L394)</f>
        <v>200</v>
      </c>
      <c r="K394" s="324">
        <v>200</v>
      </c>
      <c r="L394" s="324"/>
      <c r="M394" s="325" t="e">
        <f t="shared" ref="M394:M399" si="37">IF(K394="nio",0,IF(K394&gt;0,K394*I394/O394,0))</f>
        <v>#DIV/0!</v>
      </c>
      <c r="N394" s="325">
        <f t="shared" ref="N394:N421" si="38">IF(L394&gt;0,L394*I394/P394,0)</f>
        <v>0</v>
      </c>
      <c r="O394" s="381" t="e">
        <f>IF(K394="nio",0,IF(K394&gt;0,VLOOKUP(G394,'3-Productie normen'!A:K,VLOOKUP(K394,'3-Productie normen'!$B$34:$C$39,2,FALSE),FALSE)))/VLOOKUP(B394,'2-Kosten per locatie'!$A$14:$C$27,3,FALSE)</f>
        <v>#DIV/0!</v>
      </c>
      <c r="P394" s="381">
        <f t="shared" ref="P394:P421" si="39">IF(L394&gt;0,O394*$P$8,0)</f>
        <v>0</v>
      </c>
      <c r="Q394" s="382" t="str">
        <f>VLOOKUP(G394,'3-Productie normen'!$A$10:$M$27,13,FALSE)</f>
        <v>S</v>
      </c>
      <c r="R394" s="382"/>
      <c r="T394" s="43">
        <f t="shared" ref="T394:T421" si="40">J394*I394</f>
        <v>220.00000000000003</v>
      </c>
    </row>
    <row r="395" spans="1:20" ht="14.1" customHeight="1">
      <c r="A395" s="53">
        <f t="shared" ref="A395:A458" si="41">A394+1</f>
        <v>395</v>
      </c>
      <c r="B395" s="378" t="s">
        <v>605</v>
      </c>
      <c r="C395" s="378" t="s">
        <v>606</v>
      </c>
      <c r="D395" s="383" t="s">
        <v>392</v>
      </c>
      <c r="E395" s="424">
        <v>25</v>
      </c>
      <c r="F395" s="435" t="s">
        <v>382</v>
      </c>
      <c r="G395" s="432" t="s">
        <v>1048</v>
      </c>
      <c r="H395" s="435" t="s">
        <v>371</v>
      </c>
      <c r="I395" s="388">
        <v>5.9</v>
      </c>
      <c r="J395" s="380">
        <f t="shared" si="36"/>
        <v>109</v>
      </c>
      <c r="K395" s="324">
        <v>109</v>
      </c>
      <c r="L395" s="324"/>
      <c r="M395" s="325" t="e">
        <f t="shared" si="37"/>
        <v>#DIV/0!</v>
      </c>
      <c r="N395" s="325">
        <f t="shared" si="38"/>
        <v>0</v>
      </c>
      <c r="O395" s="381" t="e">
        <f>IF(K395="nio",0,IF(K395&gt;0,VLOOKUP(G395,'3-Productie normen'!A:K,VLOOKUP(K395,'3-Productie normen'!$B$34:$C$39,2,FALSE),FALSE)))/VLOOKUP(B395,'2-Kosten per locatie'!$A$14:$C$27,3,FALSE)</f>
        <v>#DIV/0!</v>
      </c>
      <c r="P395" s="381">
        <f t="shared" si="39"/>
        <v>0</v>
      </c>
      <c r="Q395" s="382" t="str">
        <f>VLOOKUP(G395,'3-Productie normen'!$A$10:$M$27,13,FALSE)</f>
        <v>S</v>
      </c>
      <c r="R395" s="382"/>
      <c r="T395" s="43">
        <f t="shared" si="40"/>
        <v>643.1</v>
      </c>
    </row>
    <row r="396" spans="1:20" ht="14.1" customHeight="1">
      <c r="A396" s="53">
        <f t="shared" si="41"/>
        <v>396</v>
      </c>
      <c r="B396" s="378" t="s">
        <v>605</v>
      </c>
      <c r="C396" s="378" t="s">
        <v>606</v>
      </c>
      <c r="D396" s="383" t="s">
        <v>392</v>
      </c>
      <c r="E396" s="424">
        <v>26</v>
      </c>
      <c r="F396" s="435" t="s">
        <v>91</v>
      </c>
      <c r="G396" s="433" t="s">
        <v>1</v>
      </c>
      <c r="H396" s="435" t="s">
        <v>371</v>
      </c>
      <c r="I396" s="388">
        <v>19.149999999999999</v>
      </c>
      <c r="J396" s="380">
        <f t="shared" si="36"/>
        <v>109</v>
      </c>
      <c r="K396" s="324">
        <v>109</v>
      </c>
      <c r="L396" s="324"/>
      <c r="M396" s="325" t="e">
        <f t="shared" si="37"/>
        <v>#DIV/0!</v>
      </c>
      <c r="N396" s="325">
        <f t="shared" si="38"/>
        <v>0</v>
      </c>
      <c r="O396" s="381" t="e">
        <f>IF(K396="nio",0,IF(K396&gt;0,VLOOKUP(G396,'3-Productie normen'!A:K,VLOOKUP(K396,'3-Productie normen'!$B$34:$C$39,2,FALSE),FALSE)))/VLOOKUP(B396,'2-Kosten per locatie'!$A$14:$C$27,3,FALSE)</f>
        <v>#DIV/0!</v>
      </c>
      <c r="P396" s="381">
        <f t="shared" si="39"/>
        <v>0</v>
      </c>
      <c r="Q396" s="382" t="str">
        <f>VLOOKUP(G396,'3-Productie normen'!$A$10:$M$27,13,FALSE)</f>
        <v>S</v>
      </c>
      <c r="R396" s="382"/>
      <c r="T396" s="43">
        <f t="shared" si="40"/>
        <v>2087.35</v>
      </c>
    </row>
    <row r="397" spans="1:20" ht="14.1" customHeight="1">
      <c r="A397" s="53">
        <f t="shared" si="41"/>
        <v>397</v>
      </c>
      <c r="B397" s="378" t="s">
        <v>605</v>
      </c>
      <c r="C397" s="378" t="s">
        <v>606</v>
      </c>
      <c r="D397" s="383" t="s">
        <v>392</v>
      </c>
      <c r="E397" s="424">
        <v>27</v>
      </c>
      <c r="F397" s="435" t="s">
        <v>379</v>
      </c>
      <c r="G397" s="433" t="s">
        <v>17</v>
      </c>
      <c r="H397" s="435" t="s">
        <v>371</v>
      </c>
      <c r="I397" s="388">
        <v>1.1000000000000001</v>
      </c>
      <c r="J397" s="380">
        <f t="shared" si="36"/>
        <v>200</v>
      </c>
      <c r="K397" s="324">
        <v>200</v>
      </c>
      <c r="L397" s="324"/>
      <c r="M397" s="325" t="e">
        <f t="shared" si="37"/>
        <v>#DIV/0!</v>
      </c>
      <c r="N397" s="325">
        <f t="shared" si="38"/>
        <v>0</v>
      </c>
      <c r="O397" s="381" t="e">
        <f>IF(K397="nio",0,IF(K397&gt;0,VLOOKUP(G397,'3-Productie normen'!A:K,VLOOKUP(K397,'3-Productie normen'!$B$34:$C$39,2,FALSE),FALSE)))/VLOOKUP(B397,'2-Kosten per locatie'!$A$14:$C$27,3,FALSE)</f>
        <v>#DIV/0!</v>
      </c>
      <c r="P397" s="381">
        <f t="shared" si="39"/>
        <v>0</v>
      </c>
      <c r="Q397" s="382" t="str">
        <f>VLOOKUP(G397,'3-Productie normen'!$A$10:$M$27,13,FALSE)</f>
        <v>S</v>
      </c>
      <c r="R397" s="382"/>
      <c r="T397" s="43">
        <f t="shared" si="40"/>
        <v>220.00000000000003</v>
      </c>
    </row>
    <row r="398" spans="1:20" ht="14.1" customHeight="1">
      <c r="A398" s="53">
        <f t="shared" si="41"/>
        <v>398</v>
      </c>
      <c r="B398" s="378" t="s">
        <v>605</v>
      </c>
      <c r="C398" s="378" t="s">
        <v>606</v>
      </c>
      <c r="D398" s="383" t="s">
        <v>392</v>
      </c>
      <c r="E398" s="424">
        <v>28</v>
      </c>
      <c r="F398" s="435" t="s">
        <v>382</v>
      </c>
      <c r="G398" s="432" t="s">
        <v>1048</v>
      </c>
      <c r="H398" s="435" t="s">
        <v>371</v>
      </c>
      <c r="I398" s="388">
        <v>5.9</v>
      </c>
      <c r="J398" s="380">
        <f t="shared" si="36"/>
        <v>109</v>
      </c>
      <c r="K398" s="324">
        <v>109</v>
      </c>
      <c r="L398" s="324"/>
      <c r="M398" s="325" t="e">
        <f t="shared" si="37"/>
        <v>#DIV/0!</v>
      </c>
      <c r="N398" s="325">
        <f t="shared" si="38"/>
        <v>0</v>
      </c>
      <c r="O398" s="381" t="e">
        <f>IF(K398="nio",0,IF(K398&gt;0,VLOOKUP(G398,'3-Productie normen'!A:K,VLOOKUP(K398,'3-Productie normen'!$B$34:$C$39,2,FALSE),FALSE)))/VLOOKUP(B398,'2-Kosten per locatie'!$A$14:$C$27,3,FALSE)</f>
        <v>#DIV/0!</v>
      </c>
      <c r="P398" s="381">
        <f t="shared" si="39"/>
        <v>0</v>
      </c>
      <c r="Q398" s="382" t="str">
        <f>VLOOKUP(G398,'3-Productie normen'!$A$10:$M$27,13,FALSE)</f>
        <v>S</v>
      </c>
      <c r="R398" s="382"/>
      <c r="T398" s="43">
        <f t="shared" si="40"/>
        <v>643.1</v>
      </c>
    </row>
    <row r="399" spans="1:20" ht="14.1" customHeight="1">
      <c r="A399" s="53">
        <f t="shared" si="41"/>
        <v>399</v>
      </c>
      <c r="B399" s="378" t="s">
        <v>605</v>
      </c>
      <c r="C399" s="378" t="s">
        <v>606</v>
      </c>
      <c r="D399" s="383" t="s">
        <v>392</v>
      </c>
      <c r="E399" s="424">
        <v>38</v>
      </c>
      <c r="F399" s="435" t="s">
        <v>392</v>
      </c>
      <c r="G399" s="433" t="s">
        <v>1049</v>
      </c>
      <c r="H399" s="435" t="s">
        <v>393</v>
      </c>
      <c r="I399" s="388">
        <v>739.2</v>
      </c>
      <c r="J399" s="380">
        <f t="shared" si="36"/>
        <v>200</v>
      </c>
      <c r="K399" s="324">
        <v>200</v>
      </c>
      <c r="L399" s="324"/>
      <c r="M399" s="325" t="e">
        <f t="shared" si="37"/>
        <v>#DIV/0!</v>
      </c>
      <c r="N399" s="325">
        <f t="shared" si="38"/>
        <v>0</v>
      </c>
      <c r="O399" s="381" t="e">
        <f>IF(K399="nio",0,IF(K399&gt;0,VLOOKUP(G399,'3-Productie normen'!A:K,VLOOKUP(K399,'3-Productie normen'!$B$34:$C$39,2,FALSE),FALSE)))/VLOOKUP(B399,'2-Kosten per locatie'!$A$14:$C$27,3,FALSE)</f>
        <v>#DIV/0!</v>
      </c>
      <c r="P399" s="381">
        <f t="shared" si="39"/>
        <v>0</v>
      </c>
      <c r="Q399" s="382" t="str">
        <f>VLOOKUP(G399,'3-Productie normen'!$A$10:$M$27,13,FALSE)</f>
        <v>V</v>
      </c>
      <c r="R399" s="382"/>
      <c r="T399" s="43">
        <f t="shared" si="40"/>
        <v>147840</v>
      </c>
    </row>
    <row r="400" spans="1:20" ht="14.1" customHeight="1">
      <c r="A400" s="53">
        <f t="shared" si="41"/>
        <v>400</v>
      </c>
      <c r="B400" s="378" t="s">
        <v>607</v>
      </c>
      <c r="C400" s="365" t="s">
        <v>815</v>
      </c>
      <c r="D400" s="385">
        <v>0</v>
      </c>
      <c r="E400" s="424" t="s">
        <v>608</v>
      </c>
      <c r="F400" s="435" t="s">
        <v>609</v>
      </c>
      <c r="G400" s="435" t="s">
        <v>199</v>
      </c>
      <c r="H400" s="435" t="s">
        <v>385</v>
      </c>
      <c r="I400" s="388">
        <v>5.47</v>
      </c>
      <c r="J400" s="380">
        <f t="shared" si="36"/>
        <v>200</v>
      </c>
      <c r="K400" s="324">
        <v>200</v>
      </c>
      <c r="L400" s="324"/>
      <c r="M400" s="325" t="e">
        <f t="shared" ref="M400:M463" si="42">IF(K400="nio",0,IF(K400&gt;0,K400*I400/O400,0))</f>
        <v>#DIV/0!</v>
      </c>
      <c r="N400" s="325">
        <f t="shared" si="38"/>
        <v>0</v>
      </c>
      <c r="O400" s="381" t="e">
        <f>IF(K400="nio",0,IF(K400&gt;0,VLOOKUP(G400,'3-Productie normen'!A:K,VLOOKUP(K400,'3-Productie normen'!$B$34:$C$39,2,FALSE),FALSE)))/VLOOKUP(B400,'2-Kosten per locatie'!$A$14:$C$27,3,FALSE)</f>
        <v>#DIV/0!</v>
      </c>
      <c r="P400" s="381">
        <f t="shared" si="39"/>
        <v>0</v>
      </c>
      <c r="Q400" s="382" t="str">
        <f>VLOOKUP(G400,'3-Productie normen'!$A$10:$M$27,13,FALSE)</f>
        <v>V</v>
      </c>
      <c r="R400" s="382"/>
      <c r="T400" s="43">
        <f t="shared" si="40"/>
        <v>1094</v>
      </c>
    </row>
    <row r="401" spans="1:20" ht="14.1" customHeight="1">
      <c r="A401" s="53">
        <f t="shared" si="41"/>
        <v>401</v>
      </c>
      <c r="B401" s="378" t="s">
        <v>607</v>
      </c>
      <c r="C401" s="365" t="s">
        <v>815</v>
      </c>
      <c r="D401" s="385">
        <v>0</v>
      </c>
      <c r="E401" s="424">
        <v>2</v>
      </c>
      <c r="F401" s="435" t="s">
        <v>610</v>
      </c>
      <c r="G401" s="432" t="s">
        <v>90</v>
      </c>
      <c r="H401" s="435" t="s">
        <v>521</v>
      </c>
      <c r="I401" s="388">
        <v>68.87</v>
      </c>
      <c r="J401" s="380">
        <f t="shared" si="36"/>
        <v>200</v>
      </c>
      <c r="K401" s="324">
        <v>200</v>
      </c>
      <c r="L401" s="324"/>
      <c r="M401" s="325" t="e">
        <f t="shared" si="42"/>
        <v>#DIV/0!</v>
      </c>
      <c r="N401" s="325">
        <f t="shared" si="38"/>
        <v>0</v>
      </c>
      <c r="O401" s="381" t="e">
        <f>IF(K401="nio",0,IF(K401&gt;0,VLOOKUP(G401,'3-Productie normen'!A:K,VLOOKUP(K401,'3-Productie normen'!$B$34:$C$39,2,FALSE),FALSE)))/VLOOKUP(B401,'2-Kosten per locatie'!$A$14:$C$27,3,FALSE)</f>
        <v>#DIV/0!</v>
      </c>
      <c r="P401" s="381">
        <f t="shared" si="39"/>
        <v>0</v>
      </c>
      <c r="Q401" s="382" t="str">
        <f>VLOOKUP(G401,'3-Productie normen'!$A$10:$M$27,13,FALSE)</f>
        <v>V</v>
      </c>
      <c r="R401" s="382"/>
      <c r="T401" s="43">
        <f t="shared" si="40"/>
        <v>13774</v>
      </c>
    </row>
    <row r="402" spans="1:20" ht="14.1" customHeight="1">
      <c r="A402" s="53">
        <f t="shared" si="41"/>
        <v>402</v>
      </c>
      <c r="B402" s="378" t="s">
        <v>607</v>
      </c>
      <c r="C402" s="365" t="s">
        <v>815</v>
      </c>
      <c r="D402" s="385">
        <v>0</v>
      </c>
      <c r="E402" s="424">
        <v>3</v>
      </c>
      <c r="F402" s="435" t="s">
        <v>611</v>
      </c>
      <c r="G402" s="433" t="s">
        <v>145</v>
      </c>
      <c r="H402" s="435" t="s">
        <v>521</v>
      </c>
      <c r="I402" s="388">
        <v>12</v>
      </c>
      <c r="J402" s="380">
        <f t="shared" si="36"/>
        <v>200</v>
      </c>
      <c r="K402" s="324">
        <v>200</v>
      </c>
      <c r="L402" s="324"/>
      <c r="M402" s="325" t="e">
        <f t="shared" si="42"/>
        <v>#DIV/0!</v>
      </c>
      <c r="N402" s="325">
        <f t="shared" si="38"/>
        <v>0</v>
      </c>
      <c r="O402" s="381" t="e">
        <f>IF(K402="nio",0,IF(K402&gt;0,VLOOKUP(G402,'3-Productie normen'!A:K,VLOOKUP(K402,'3-Productie normen'!$B$34:$C$39,2,FALSE),FALSE)))/VLOOKUP(B402,'2-Kosten per locatie'!$A$14:$C$27,3,FALSE)</f>
        <v>#DIV/0!</v>
      </c>
      <c r="P402" s="381">
        <f t="shared" si="39"/>
        <v>0</v>
      </c>
      <c r="Q402" s="382" t="str">
        <f>VLOOKUP(G402,'3-Productie normen'!$A$10:$M$27,13,FALSE)</f>
        <v>B</v>
      </c>
      <c r="R402" s="382"/>
      <c r="T402" s="43">
        <f t="shared" si="40"/>
        <v>2400</v>
      </c>
    </row>
    <row r="403" spans="1:20" ht="14.1" customHeight="1">
      <c r="A403" s="53">
        <f t="shared" si="41"/>
        <v>403</v>
      </c>
      <c r="B403" s="378" t="s">
        <v>607</v>
      </c>
      <c r="C403" s="365" t="s">
        <v>815</v>
      </c>
      <c r="D403" s="385">
        <v>0</v>
      </c>
      <c r="E403" s="424">
        <v>4</v>
      </c>
      <c r="F403" s="435" t="s">
        <v>612</v>
      </c>
      <c r="G403" s="433" t="s">
        <v>145</v>
      </c>
      <c r="H403" s="435" t="s">
        <v>521</v>
      </c>
      <c r="I403" s="388">
        <v>10</v>
      </c>
      <c r="J403" s="380">
        <f t="shared" si="36"/>
        <v>40</v>
      </c>
      <c r="K403" s="324">
        <v>40</v>
      </c>
      <c r="L403" s="324"/>
      <c r="M403" s="325" t="e">
        <f t="shared" si="42"/>
        <v>#DIV/0!</v>
      </c>
      <c r="N403" s="325">
        <f t="shared" si="38"/>
        <v>0</v>
      </c>
      <c r="O403" s="381" t="e">
        <f>IF(K403="nio",0,IF(K403&gt;0,VLOOKUP(G403,'3-Productie normen'!A:K,VLOOKUP(K403,'3-Productie normen'!$B$34:$C$39,2,FALSE),FALSE)))/VLOOKUP(B403,'2-Kosten per locatie'!$A$14:$C$27,3,FALSE)</f>
        <v>#DIV/0!</v>
      </c>
      <c r="P403" s="381">
        <f t="shared" si="39"/>
        <v>0</v>
      </c>
      <c r="Q403" s="382" t="str">
        <f>VLOOKUP(G403,'3-Productie normen'!$A$10:$M$27,13,FALSE)</f>
        <v>B</v>
      </c>
      <c r="R403" s="382"/>
      <c r="T403" s="43">
        <f t="shared" si="40"/>
        <v>400</v>
      </c>
    </row>
    <row r="404" spans="1:20" ht="14.1" customHeight="1">
      <c r="A404" s="53">
        <f t="shared" si="41"/>
        <v>404</v>
      </c>
      <c r="B404" s="378" t="s">
        <v>607</v>
      </c>
      <c r="C404" s="365" t="s">
        <v>815</v>
      </c>
      <c r="D404" s="385">
        <v>0</v>
      </c>
      <c r="E404" s="424">
        <v>5</v>
      </c>
      <c r="F404" s="435" t="s">
        <v>488</v>
      </c>
      <c r="G404" s="435" t="s">
        <v>1045</v>
      </c>
      <c r="H404" s="435" t="s">
        <v>521</v>
      </c>
      <c r="I404" s="388">
        <v>22</v>
      </c>
      <c r="J404" s="380">
        <f t="shared" si="36"/>
        <v>4</v>
      </c>
      <c r="K404" s="324">
        <v>4</v>
      </c>
      <c r="L404" s="324"/>
      <c r="M404" s="325" t="e">
        <f t="shared" si="42"/>
        <v>#DIV/0!</v>
      </c>
      <c r="N404" s="325">
        <f t="shared" si="38"/>
        <v>0</v>
      </c>
      <c r="O404" s="381" t="e">
        <f>IF(K404="nio",0,IF(K404&gt;0,VLOOKUP(G404,'3-Productie normen'!A:K,VLOOKUP(K404,'3-Productie normen'!$B$34:$C$39,2,FALSE),FALSE)))/VLOOKUP(B404,'2-Kosten per locatie'!$A$14:$C$27,3,FALSE)</f>
        <v>#DIV/0!</v>
      </c>
      <c r="P404" s="381">
        <f t="shared" si="39"/>
        <v>0</v>
      </c>
      <c r="Q404" s="382" t="str">
        <f>VLOOKUP(G404,'3-Productie normen'!$A$10:$M$27,13,FALSE)</f>
        <v>V</v>
      </c>
      <c r="R404" s="382"/>
      <c r="T404" s="43">
        <f t="shared" si="40"/>
        <v>88</v>
      </c>
    </row>
    <row r="405" spans="1:20" ht="14.1" customHeight="1">
      <c r="A405" s="53">
        <f t="shared" si="41"/>
        <v>405</v>
      </c>
      <c r="B405" s="378" t="s">
        <v>607</v>
      </c>
      <c r="C405" s="365" t="s">
        <v>815</v>
      </c>
      <c r="D405" s="385">
        <v>0</v>
      </c>
      <c r="E405" s="424">
        <v>6</v>
      </c>
      <c r="F405" s="435" t="s">
        <v>488</v>
      </c>
      <c r="G405" s="435" t="s">
        <v>1045</v>
      </c>
      <c r="H405" s="435" t="s">
        <v>521</v>
      </c>
      <c r="I405" s="388">
        <v>3</v>
      </c>
      <c r="J405" s="380">
        <f t="shared" si="36"/>
        <v>4</v>
      </c>
      <c r="K405" s="324">
        <v>4</v>
      </c>
      <c r="L405" s="324"/>
      <c r="M405" s="325" t="e">
        <f t="shared" si="42"/>
        <v>#DIV/0!</v>
      </c>
      <c r="N405" s="325">
        <f t="shared" si="38"/>
        <v>0</v>
      </c>
      <c r="O405" s="381" t="e">
        <f>IF(K405="nio",0,IF(K405&gt;0,VLOOKUP(G405,'3-Productie normen'!A:K,VLOOKUP(K405,'3-Productie normen'!$B$34:$C$39,2,FALSE),FALSE)))/VLOOKUP(B405,'2-Kosten per locatie'!$A$14:$C$27,3,FALSE)</f>
        <v>#DIV/0!</v>
      </c>
      <c r="P405" s="381">
        <f t="shared" si="39"/>
        <v>0</v>
      </c>
      <c r="Q405" s="382" t="str">
        <f>VLOOKUP(G405,'3-Productie normen'!$A$10:$M$27,13,FALSE)</f>
        <v>V</v>
      </c>
      <c r="R405" s="382"/>
      <c r="T405" s="43">
        <f t="shared" si="40"/>
        <v>12</v>
      </c>
    </row>
    <row r="406" spans="1:20" ht="14.1" customHeight="1">
      <c r="A406" s="53">
        <f t="shared" si="41"/>
        <v>406</v>
      </c>
      <c r="B406" s="378" t="s">
        <v>607</v>
      </c>
      <c r="C406" s="365" t="s">
        <v>815</v>
      </c>
      <c r="D406" s="385">
        <v>0</v>
      </c>
      <c r="E406" s="424">
        <v>7</v>
      </c>
      <c r="F406" s="435" t="s">
        <v>613</v>
      </c>
      <c r="G406" s="433" t="s">
        <v>1046</v>
      </c>
      <c r="H406" s="435" t="s">
        <v>521</v>
      </c>
      <c r="I406" s="388">
        <v>41</v>
      </c>
      <c r="J406" s="380">
        <f t="shared" si="36"/>
        <v>80</v>
      </c>
      <c r="K406" s="324">
        <v>80</v>
      </c>
      <c r="L406" s="324"/>
      <c r="M406" s="325" t="e">
        <f t="shared" si="42"/>
        <v>#DIV/0!</v>
      </c>
      <c r="N406" s="325">
        <f t="shared" si="38"/>
        <v>0</v>
      </c>
      <c r="O406" s="381" t="e">
        <f>IF(K406="nio",0,IF(K406&gt;0,VLOOKUP(G406,'3-Productie normen'!A:K,VLOOKUP(K406,'3-Productie normen'!$B$34:$C$39,2,FALSE),FALSE)))/VLOOKUP(B406,'2-Kosten per locatie'!$A$14:$C$27,3,FALSE)</f>
        <v>#DIV/0!</v>
      </c>
      <c r="P406" s="381">
        <f t="shared" si="39"/>
        <v>0</v>
      </c>
      <c r="Q406" s="382" t="str">
        <f>VLOOKUP(G406,'3-Productie normen'!$A$10:$M$27,13,FALSE)</f>
        <v>L</v>
      </c>
      <c r="R406" s="382"/>
      <c r="T406" s="43">
        <f t="shared" si="40"/>
        <v>3280</v>
      </c>
    </row>
    <row r="407" spans="1:20" ht="14.1" customHeight="1">
      <c r="A407" s="53">
        <f t="shared" si="41"/>
        <v>407</v>
      </c>
      <c r="B407" s="378" t="s">
        <v>607</v>
      </c>
      <c r="C407" s="365" t="s">
        <v>815</v>
      </c>
      <c r="D407" s="385">
        <v>0</v>
      </c>
      <c r="E407" s="424">
        <v>8</v>
      </c>
      <c r="F407" s="435" t="s">
        <v>614</v>
      </c>
      <c r="G407" s="433" t="s">
        <v>146</v>
      </c>
      <c r="H407" s="435" t="s">
        <v>521</v>
      </c>
      <c r="I407" s="388">
        <v>17</v>
      </c>
      <c r="J407" s="380">
        <f t="shared" si="36"/>
        <v>40</v>
      </c>
      <c r="K407" s="324">
        <v>40</v>
      </c>
      <c r="L407" s="324"/>
      <c r="M407" s="325" t="e">
        <f t="shared" si="42"/>
        <v>#DIV/0!</v>
      </c>
      <c r="N407" s="325">
        <f t="shared" si="38"/>
        <v>0</v>
      </c>
      <c r="O407" s="381" t="e">
        <f>IF(K407="nio",0,IF(K407&gt;0,VLOOKUP(G407,'3-Productie normen'!A:K,VLOOKUP(K407,'3-Productie normen'!$B$34:$C$39,2,FALSE),FALSE)))/VLOOKUP(B407,'2-Kosten per locatie'!$A$14:$C$27,3,FALSE)</f>
        <v>#DIV/0!</v>
      </c>
      <c r="P407" s="381">
        <f t="shared" si="39"/>
        <v>0</v>
      </c>
      <c r="Q407" s="382" t="str">
        <f>VLOOKUP(G407,'3-Productie normen'!$A$10:$M$27,13,FALSE)</f>
        <v>B</v>
      </c>
      <c r="R407" s="382"/>
      <c r="T407" s="43">
        <f t="shared" si="40"/>
        <v>680</v>
      </c>
    </row>
    <row r="408" spans="1:20" ht="14.1" customHeight="1">
      <c r="A408" s="53">
        <f t="shared" si="41"/>
        <v>408</v>
      </c>
      <c r="B408" s="378" t="s">
        <v>607</v>
      </c>
      <c r="C408" s="365" t="s">
        <v>815</v>
      </c>
      <c r="D408" s="385">
        <v>0</v>
      </c>
      <c r="E408" s="424">
        <v>9</v>
      </c>
      <c r="F408" s="435" t="s">
        <v>615</v>
      </c>
      <c r="G408" s="438" t="s">
        <v>1047</v>
      </c>
      <c r="H408" s="435" t="s">
        <v>521</v>
      </c>
      <c r="I408" s="388">
        <v>109</v>
      </c>
      <c r="J408" s="380">
        <f t="shared" si="36"/>
        <v>80</v>
      </c>
      <c r="K408" s="324">
        <v>80</v>
      </c>
      <c r="L408" s="324"/>
      <c r="M408" s="325" t="e">
        <f t="shared" si="42"/>
        <v>#DIV/0!</v>
      </c>
      <c r="N408" s="325">
        <f t="shared" si="38"/>
        <v>0</v>
      </c>
      <c r="O408" s="381" t="e">
        <f>IF(K408="nio",0,IF(K408&gt;0,VLOOKUP(G408,'3-Productie normen'!A:K,VLOOKUP(K408,'3-Productie normen'!$B$34:$C$39,2,FALSE),FALSE)))/VLOOKUP(B408,'2-Kosten per locatie'!$A$14:$C$27,3,FALSE)</f>
        <v>#DIV/0!</v>
      </c>
      <c r="P408" s="381">
        <f t="shared" si="39"/>
        <v>0</v>
      </c>
      <c r="Q408" s="382" t="str">
        <f>VLOOKUP(G408,'3-Productie normen'!$A$10:$M$27,13,FALSE)</f>
        <v>L</v>
      </c>
      <c r="R408" s="382"/>
      <c r="T408" s="43">
        <f t="shared" si="40"/>
        <v>8720</v>
      </c>
    </row>
    <row r="409" spans="1:20" ht="14.1" customHeight="1">
      <c r="A409" s="53">
        <f t="shared" si="41"/>
        <v>409</v>
      </c>
      <c r="B409" s="378" t="s">
        <v>607</v>
      </c>
      <c r="C409" s="365" t="s">
        <v>815</v>
      </c>
      <c r="D409" s="385">
        <v>0</v>
      </c>
      <c r="E409" s="424" t="s">
        <v>616</v>
      </c>
      <c r="F409" s="435" t="s">
        <v>609</v>
      </c>
      <c r="G409" s="435" t="s">
        <v>199</v>
      </c>
      <c r="H409" s="435" t="s">
        <v>521</v>
      </c>
      <c r="I409" s="388">
        <v>4</v>
      </c>
      <c r="J409" s="380">
        <f t="shared" si="36"/>
        <v>200</v>
      </c>
      <c r="K409" s="324">
        <v>200</v>
      </c>
      <c r="L409" s="324"/>
      <c r="M409" s="325" t="e">
        <f t="shared" si="42"/>
        <v>#DIV/0!</v>
      </c>
      <c r="N409" s="325">
        <f t="shared" si="38"/>
        <v>0</v>
      </c>
      <c r="O409" s="381" t="e">
        <f>IF(K409="nio",0,IF(K409&gt;0,VLOOKUP(G409,'3-Productie normen'!A:K,VLOOKUP(K409,'3-Productie normen'!$B$34:$C$39,2,FALSE),FALSE)))/VLOOKUP(B409,'2-Kosten per locatie'!$A$14:$C$27,3,FALSE)</f>
        <v>#DIV/0!</v>
      </c>
      <c r="P409" s="381">
        <f t="shared" si="39"/>
        <v>0</v>
      </c>
      <c r="Q409" s="382" t="str">
        <f>VLOOKUP(G409,'3-Productie normen'!$A$10:$M$27,13,FALSE)</f>
        <v>V</v>
      </c>
      <c r="R409" s="382"/>
      <c r="T409" s="43">
        <f t="shared" si="40"/>
        <v>800</v>
      </c>
    </row>
    <row r="410" spans="1:20" ht="14.1" customHeight="1">
      <c r="A410" s="53">
        <f t="shared" si="41"/>
        <v>410</v>
      </c>
      <c r="B410" s="378" t="s">
        <v>607</v>
      </c>
      <c r="C410" s="365" t="s">
        <v>815</v>
      </c>
      <c r="D410" s="385">
        <v>0</v>
      </c>
      <c r="E410" s="424" t="s">
        <v>617</v>
      </c>
      <c r="F410" s="435" t="s">
        <v>488</v>
      </c>
      <c r="G410" s="435" t="s">
        <v>1045</v>
      </c>
      <c r="H410" s="435" t="s">
        <v>521</v>
      </c>
      <c r="I410" s="388">
        <v>8</v>
      </c>
      <c r="J410" s="380">
        <f t="shared" si="36"/>
        <v>4</v>
      </c>
      <c r="K410" s="324">
        <v>4</v>
      </c>
      <c r="L410" s="324"/>
      <c r="M410" s="325" t="e">
        <f t="shared" si="42"/>
        <v>#DIV/0!</v>
      </c>
      <c r="N410" s="325">
        <f t="shared" si="38"/>
        <v>0</v>
      </c>
      <c r="O410" s="381" t="e">
        <f>IF(K410="nio",0,IF(K410&gt;0,VLOOKUP(G410,'3-Productie normen'!A:K,VLOOKUP(K410,'3-Productie normen'!$B$34:$C$39,2,FALSE),FALSE)))/VLOOKUP(B410,'2-Kosten per locatie'!$A$14:$C$27,3,FALSE)</f>
        <v>#DIV/0!</v>
      </c>
      <c r="P410" s="381">
        <f t="shared" si="39"/>
        <v>0</v>
      </c>
      <c r="Q410" s="382" t="str">
        <f>VLOOKUP(G410,'3-Productie normen'!$A$10:$M$27,13,FALSE)</f>
        <v>V</v>
      </c>
      <c r="R410" s="382"/>
      <c r="T410" s="43">
        <f t="shared" si="40"/>
        <v>32</v>
      </c>
    </row>
    <row r="411" spans="1:20" ht="14.1" customHeight="1">
      <c r="A411" s="53">
        <f t="shared" si="41"/>
        <v>411</v>
      </c>
      <c r="B411" s="378" t="s">
        <v>607</v>
      </c>
      <c r="C411" s="365" t="s">
        <v>815</v>
      </c>
      <c r="D411" s="385">
        <v>0</v>
      </c>
      <c r="E411" s="424">
        <v>10</v>
      </c>
      <c r="F411" s="435" t="s">
        <v>615</v>
      </c>
      <c r="G411" s="438" t="s">
        <v>1047</v>
      </c>
      <c r="H411" s="435" t="s">
        <v>521</v>
      </c>
      <c r="I411" s="388">
        <v>103</v>
      </c>
      <c r="J411" s="380">
        <f t="shared" si="36"/>
        <v>80</v>
      </c>
      <c r="K411" s="324">
        <v>80</v>
      </c>
      <c r="L411" s="324"/>
      <c r="M411" s="325" t="e">
        <f t="shared" si="42"/>
        <v>#DIV/0!</v>
      </c>
      <c r="N411" s="325">
        <f t="shared" si="38"/>
        <v>0</v>
      </c>
      <c r="O411" s="381" t="e">
        <f>IF(K411="nio",0,IF(K411&gt;0,VLOOKUP(G411,'3-Productie normen'!A:K,VLOOKUP(K411,'3-Productie normen'!$B$34:$C$39,2,FALSE),FALSE)))/VLOOKUP(B411,'2-Kosten per locatie'!$A$14:$C$27,3,FALSE)</f>
        <v>#DIV/0!</v>
      </c>
      <c r="P411" s="381">
        <f t="shared" si="39"/>
        <v>0</v>
      </c>
      <c r="Q411" s="382" t="str">
        <f>VLOOKUP(G411,'3-Productie normen'!$A$10:$M$27,13,FALSE)</f>
        <v>L</v>
      </c>
      <c r="R411" s="382"/>
      <c r="T411" s="43">
        <f t="shared" si="40"/>
        <v>8240</v>
      </c>
    </row>
    <row r="412" spans="1:20" ht="14.1" customHeight="1">
      <c r="A412" s="53">
        <f t="shared" si="41"/>
        <v>412</v>
      </c>
      <c r="B412" s="378" t="s">
        <v>607</v>
      </c>
      <c r="C412" s="365" t="s">
        <v>815</v>
      </c>
      <c r="D412" s="385">
        <v>0</v>
      </c>
      <c r="E412" s="424" t="s">
        <v>618</v>
      </c>
      <c r="F412" s="435" t="s">
        <v>619</v>
      </c>
      <c r="G412" s="433" t="s">
        <v>1047</v>
      </c>
      <c r="H412" s="435" t="s">
        <v>521</v>
      </c>
      <c r="I412" s="388">
        <v>23</v>
      </c>
      <c r="J412" s="380">
        <f t="shared" si="36"/>
        <v>80</v>
      </c>
      <c r="K412" s="324">
        <v>80</v>
      </c>
      <c r="L412" s="324"/>
      <c r="M412" s="325" t="e">
        <f t="shared" si="42"/>
        <v>#DIV/0!</v>
      </c>
      <c r="N412" s="325">
        <f t="shared" si="38"/>
        <v>0</v>
      </c>
      <c r="O412" s="381" t="e">
        <f>IF(K412="nio",0,IF(K412&gt;0,VLOOKUP(G412,'3-Productie normen'!A:K,VLOOKUP(K412,'3-Productie normen'!$B$34:$C$39,2,FALSE),FALSE)))/VLOOKUP(B412,'2-Kosten per locatie'!$A$14:$C$27,3,FALSE)</f>
        <v>#DIV/0!</v>
      </c>
      <c r="P412" s="381">
        <f t="shared" si="39"/>
        <v>0</v>
      </c>
      <c r="Q412" s="382" t="str">
        <f>VLOOKUP(G412,'3-Productie normen'!$A$10:$M$27,13,FALSE)</f>
        <v>L</v>
      </c>
      <c r="R412" s="382"/>
      <c r="T412" s="43">
        <f t="shared" si="40"/>
        <v>1840</v>
      </c>
    </row>
    <row r="413" spans="1:20" ht="14.1" customHeight="1">
      <c r="A413" s="53">
        <f t="shared" si="41"/>
        <v>413</v>
      </c>
      <c r="B413" s="378" t="s">
        <v>607</v>
      </c>
      <c r="C413" s="365" t="s">
        <v>815</v>
      </c>
      <c r="D413" s="385">
        <v>0</v>
      </c>
      <c r="E413" s="424">
        <v>11</v>
      </c>
      <c r="F413" s="435" t="s">
        <v>615</v>
      </c>
      <c r="G413" s="438" t="s">
        <v>1047</v>
      </c>
      <c r="H413" s="435" t="s">
        <v>521</v>
      </c>
      <c r="I413" s="388">
        <v>123</v>
      </c>
      <c r="J413" s="380">
        <f t="shared" si="36"/>
        <v>80</v>
      </c>
      <c r="K413" s="324">
        <v>80</v>
      </c>
      <c r="L413" s="324"/>
      <c r="M413" s="325" t="e">
        <f t="shared" si="42"/>
        <v>#DIV/0!</v>
      </c>
      <c r="N413" s="325">
        <f t="shared" si="38"/>
        <v>0</v>
      </c>
      <c r="O413" s="381" t="e">
        <f>IF(K413="nio",0,IF(K413&gt;0,VLOOKUP(G413,'3-Productie normen'!A:K,VLOOKUP(K413,'3-Productie normen'!$B$34:$C$39,2,FALSE),FALSE)))/VLOOKUP(B413,'2-Kosten per locatie'!$A$14:$C$27,3,FALSE)</f>
        <v>#DIV/0!</v>
      </c>
      <c r="P413" s="381">
        <f t="shared" si="39"/>
        <v>0</v>
      </c>
      <c r="Q413" s="382" t="str">
        <f>VLOOKUP(G413,'3-Productie normen'!$A$10:$M$27,13,FALSE)</f>
        <v>L</v>
      </c>
      <c r="R413" s="382"/>
      <c r="T413" s="43">
        <f t="shared" si="40"/>
        <v>9840</v>
      </c>
    </row>
    <row r="414" spans="1:20" ht="14.1" customHeight="1">
      <c r="A414" s="53">
        <f t="shared" si="41"/>
        <v>414</v>
      </c>
      <c r="B414" s="378" t="s">
        <v>607</v>
      </c>
      <c r="C414" s="365" t="s">
        <v>815</v>
      </c>
      <c r="D414" s="385">
        <v>0</v>
      </c>
      <c r="E414" s="424" t="s">
        <v>620</v>
      </c>
      <c r="F414" s="435" t="s">
        <v>621</v>
      </c>
      <c r="G414" s="435" t="s">
        <v>1045</v>
      </c>
      <c r="H414" s="435" t="s">
        <v>521</v>
      </c>
      <c r="I414" s="388">
        <v>15</v>
      </c>
      <c r="J414" s="380">
        <f t="shared" si="36"/>
        <v>4</v>
      </c>
      <c r="K414" s="324">
        <v>4</v>
      </c>
      <c r="L414" s="324"/>
      <c r="M414" s="325" t="e">
        <f t="shared" si="42"/>
        <v>#DIV/0!</v>
      </c>
      <c r="N414" s="325">
        <f t="shared" si="38"/>
        <v>0</v>
      </c>
      <c r="O414" s="381" t="e">
        <f>IF(K414="nio",0,IF(K414&gt;0,VLOOKUP(G414,'3-Productie normen'!A:K,VLOOKUP(K414,'3-Productie normen'!$B$34:$C$39,2,FALSE),FALSE)))/VLOOKUP(B414,'2-Kosten per locatie'!$A$14:$C$27,3,FALSE)</f>
        <v>#DIV/0!</v>
      </c>
      <c r="P414" s="381">
        <f t="shared" si="39"/>
        <v>0</v>
      </c>
      <c r="Q414" s="382" t="str">
        <f>VLOOKUP(G414,'3-Productie normen'!$A$10:$M$27,13,FALSE)</f>
        <v>V</v>
      </c>
      <c r="R414" s="382"/>
      <c r="T414" s="43">
        <f t="shared" si="40"/>
        <v>60</v>
      </c>
    </row>
    <row r="415" spans="1:20" ht="14.1" customHeight="1">
      <c r="A415" s="53">
        <f t="shared" si="41"/>
        <v>415</v>
      </c>
      <c r="B415" s="378" t="s">
        <v>607</v>
      </c>
      <c r="C415" s="365" t="s">
        <v>815</v>
      </c>
      <c r="D415" s="385">
        <v>0</v>
      </c>
      <c r="E415" s="424">
        <v>12</v>
      </c>
      <c r="F415" s="435" t="s">
        <v>615</v>
      </c>
      <c r="G415" s="438" t="s">
        <v>1047</v>
      </c>
      <c r="H415" s="435" t="s">
        <v>521</v>
      </c>
      <c r="I415" s="388">
        <v>80</v>
      </c>
      <c r="J415" s="380">
        <f t="shared" si="36"/>
        <v>80</v>
      </c>
      <c r="K415" s="324">
        <v>80</v>
      </c>
      <c r="L415" s="324"/>
      <c r="M415" s="325" t="e">
        <f t="shared" si="42"/>
        <v>#DIV/0!</v>
      </c>
      <c r="N415" s="325">
        <f t="shared" si="38"/>
        <v>0</v>
      </c>
      <c r="O415" s="381" t="e">
        <f>IF(K415="nio",0,IF(K415&gt;0,VLOOKUP(G415,'3-Productie normen'!A:K,VLOOKUP(K415,'3-Productie normen'!$B$34:$C$39,2,FALSE),FALSE)))/VLOOKUP(B415,'2-Kosten per locatie'!$A$14:$C$27,3,FALSE)</f>
        <v>#DIV/0!</v>
      </c>
      <c r="P415" s="381">
        <f t="shared" si="39"/>
        <v>0</v>
      </c>
      <c r="Q415" s="382" t="str">
        <f>VLOOKUP(G415,'3-Productie normen'!$A$10:$M$27,13,FALSE)</f>
        <v>L</v>
      </c>
      <c r="R415" s="382"/>
      <c r="T415" s="43">
        <f t="shared" si="40"/>
        <v>6400</v>
      </c>
    </row>
    <row r="416" spans="1:20" ht="14.1" customHeight="1">
      <c r="A416" s="53">
        <f t="shared" si="41"/>
        <v>416</v>
      </c>
      <c r="B416" s="378" t="s">
        <v>607</v>
      </c>
      <c r="C416" s="365" t="s">
        <v>815</v>
      </c>
      <c r="D416" s="385">
        <v>0</v>
      </c>
      <c r="E416" s="424" t="s">
        <v>622</v>
      </c>
      <c r="F416" s="435" t="s">
        <v>623</v>
      </c>
      <c r="G416" s="433" t="s">
        <v>1046</v>
      </c>
      <c r="H416" s="435" t="s">
        <v>521</v>
      </c>
      <c r="I416" s="388">
        <v>8</v>
      </c>
      <c r="J416" s="380">
        <f t="shared" si="36"/>
        <v>80</v>
      </c>
      <c r="K416" s="324">
        <v>80</v>
      </c>
      <c r="L416" s="324"/>
      <c r="M416" s="325" t="e">
        <f t="shared" si="42"/>
        <v>#DIV/0!</v>
      </c>
      <c r="N416" s="325">
        <f t="shared" si="38"/>
        <v>0</v>
      </c>
      <c r="O416" s="381" t="e">
        <f>IF(K416="nio",0,IF(K416&gt;0,VLOOKUP(G416,'3-Productie normen'!A:K,VLOOKUP(K416,'3-Productie normen'!$B$34:$C$39,2,FALSE),FALSE)))/VLOOKUP(B416,'2-Kosten per locatie'!$A$14:$C$27,3,FALSE)</f>
        <v>#DIV/0!</v>
      </c>
      <c r="P416" s="381">
        <f t="shared" si="39"/>
        <v>0</v>
      </c>
      <c r="Q416" s="382" t="str">
        <f>VLOOKUP(G416,'3-Productie normen'!$A$10:$M$27,13,FALSE)</f>
        <v>L</v>
      </c>
      <c r="R416" s="382"/>
      <c r="T416" s="43">
        <f t="shared" si="40"/>
        <v>640</v>
      </c>
    </row>
    <row r="417" spans="1:21" ht="14.1" customHeight="1">
      <c r="A417" s="53">
        <f t="shared" si="41"/>
        <v>417</v>
      </c>
      <c r="B417" s="378" t="s">
        <v>607</v>
      </c>
      <c r="C417" s="365" t="s">
        <v>815</v>
      </c>
      <c r="D417" s="385">
        <v>0</v>
      </c>
      <c r="E417" s="424">
        <v>13</v>
      </c>
      <c r="F417" s="435" t="s">
        <v>624</v>
      </c>
      <c r="G417" s="435" t="s">
        <v>1046</v>
      </c>
      <c r="H417" s="435" t="s">
        <v>521</v>
      </c>
      <c r="I417" s="388">
        <v>79</v>
      </c>
      <c r="J417" s="380">
        <f t="shared" si="36"/>
        <v>80</v>
      </c>
      <c r="K417" s="324">
        <v>80</v>
      </c>
      <c r="L417" s="324"/>
      <c r="M417" s="325" t="e">
        <f t="shared" si="42"/>
        <v>#DIV/0!</v>
      </c>
      <c r="N417" s="325">
        <f t="shared" si="38"/>
        <v>0</v>
      </c>
      <c r="O417" s="381" t="e">
        <f>IF(K417="nio",0,IF(K417&gt;0,VLOOKUP(G417,'3-Productie normen'!A:K,VLOOKUP(K417,'3-Productie normen'!$B$34:$C$39,2,FALSE),FALSE)))/VLOOKUP(B417,'2-Kosten per locatie'!$A$14:$C$27,3,FALSE)</f>
        <v>#DIV/0!</v>
      </c>
      <c r="P417" s="381">
        <f t="shared" si="39"/>
        <v>0</v>
      </c>
      <c r="Q417" s="382" t="str">
        <f>VLOOKUP(G417,'3-Productie normen'!$A$10:$M$27,13,FALSE)</f>
        <v>L</v>
      </c>
      <c r="R417" s="382"/>
      <c r="T417" s="43">
        <f t="shared" si="40"/>
        <v>6320</v>
      </c>
    </row>
    <row r="418" spans="1:21" ht="14.1" customHeight="1">
      <c r="A418" s="53">
        <f t="shared" si="41"/>
        <v>418</v>
      </c>
      <c r="B418" s="378" t="s">
        <v>607</v>
      </c>
      <c r="C418" s="365" t="s">
        <v>815</v>
      </c>
      <c r="D418" s="385">
        <v>0</v>
      </c>
      <c r="E418" s="424">
        <v>14</v>
      </c>
      <c r="F418" s="435" t="s">
        <v>625</v>
      </c>
      <c r="G418" s="433" t="s">
        <v>1046</v>
      </c>
      <c r="H418" s="435" t="s">
        <v>521</v>
      </c>
      <c r="I418" s="388">
        <v>78</v>
      </c>
      <c r="J418" s="380">
        <f t="shared" si="36"/>
        <v>80</v>
      </c>
      <c r="K418" s="324">
        <v>80</v>
      </c>
      <c r="L418" s="324"/>
      <c r="M418" s="325" t="e">
        <f t="shared" si="42"/>
        <v>#DIV/0!</v>
      </c>
      <c r="N418" s="325">
        <f t="shared" si="38"/>
        <v>0</v>
      </c>
      <c r="O418" s="381" t="e">
        <f>IF(K418="nio",0,IF(K418&gt;0,VLOOKUP(G418,'3-Productie normen'!A:K,VLOOKUP(K418,'3-Productie normen'!$B$34:$C$39,2,FALSE),FALSE)))/VLOOKUP(B418,'2-Kosten per locatie'!$A$14:$C$27,3,FALSE)</f>
        <v>#DIV/0!</v>
      </c>
      <c r="P418" s="381">
        <f t="shared" si="39"/>
        <v>0</v>
      </c>
      <c r="Q418" s="382" t="str">
        <f>VLOOKUP(G418,'3-Productie normen'!$A$10:$M$27,13,FALSE)</f>
        <v>L</v>
      </c>
      <c r="R418" s="382"/>
      <c r="T418" s="43">
        <f t="shared" si="40"/>
        <v>6240</v>
      </c>
    </row>
    <row r="419" spans="1:21" ht="14.1" customHeight="1">
      <c r="A419" s="53">
        <f t="shared" si="41"/>
        <v>419</v>
      </c>
      <c r="B419" s="378" t="s">
        <v>607</v>
      </c>
      <c r="C419" s="365" t="s">
        <v>815</v>
      </c>
      <c r="D419" s="385">
        <v>0</v>
      </c>
      <c r="E419" s="424" t="s">
        <v>626</v>
      </c>
      <c r="F419" s="435" t="s">
        <v>627</v>
      </c>
      <c r="G419" s="433" t="s">
        <v>1046</v>
      </c>
      <c r="H419" s="435" t="s">
        <v>521</v>
      </c>
      <c r="I419" s="388">
        <v>7</v>
      </c>
      <c r="J419" s="380">
        <f t="shared" si="36"/>
        <v>80</v>
      </c>
      <c r="K419" s="324">
        <v>80</v>
      </c>
      <c r="L419" s="324"/>
      <c r="M419" s="325" t="e">
        <f t="shared" si="42"/>
        <v>#DIV/0!</v>
      </c>
      <c r="N419" s="325">
        <f t="shared" si="38"/>
        <v>0</v>
      </c>
      <c r="O419" s="381" t="e">
        <f>IF(K419="nio",0,IF(K419&gt;0,VLOOKUP(G419,'3-Productie normen'!A:K,VLOOKUP(K419,'3-Productie normen'!$B$34:$C$39,2,FALSE),FALSE)))/VLOOKUP(B419,'2-Kosten per locatie'!$A$14:$C$27,3,FALSE)</f>
        <v>#DIV/0!</v>
      </c>
      <c r="P419" s="381">
        <f t="shared" si="39"/>
        <v>0</v>
      </c>
      <c r="Q419" s="382" t="str">
        <f>VLOOKUP(G419,'3-Productie normen'!$A$10:$M$27,13,FALSE)</f>
        <v>L</v>
      </c>
      <c r="R419" s="382"/>
      <c r="T419" s="43">
        <f t="shared" si="40"/>
        <v>560</v>
      </c>
    </row>
    <row r="420" spans="1:21" ht="14.1" customHeight="1">
      <c r="A420" s="53">
        <f t="shared" si="41"/>
        <v>420</v>
      </c>
      <c r="B420" s="378" t="s">
        <v>607</v>
      </c>
      <c r="C420" s="365" t="s">
        <v>815</v>
      </c>
      <c r="D420" s="385">
        <v>0</v>
      </c>
      <c r="E420" s="424" t="s">
        <v>628</v>
      </c>
      <c r="F420" s="435" t="s">
        <v>627</v>
      </c>
      <c r="G420" s="433" t="s">
        <v>1046</v>
      </c>
      <c r="H420" s="435" t="s">
        <v>521</v>
      </c>
      <c r="I420" s="388">
        <v>7</v>
      </c>
      <c r="J420" s="380">
        <f t="shared" si="36"/>
        <v>80</v>
      </c>
      <c r="K420" s="324">
        <v>80</v>
      </c>
      <c r="L420" s="324"/>
      <c r="M420" s="325" t="e">
        <f t="shared" si="42"/>
        <v>#DIV/0!</v>
      </c>
      <c r="N420" s="325">
        <f t="shared" si="38"/>
        <v>0</v>
      </c>
      <c r="O420" s="381" t="e">
        <f>IF(K420="nio",0,IF(K420&gt;0,VLOOKUP(G420,'3-Productie normen'!A:K,VLOOKUP(K420,'3-Productie normen'!$B$34:$C$39,2,FALSE),FALSE)))/VLOOKUP(B420,'2-Kosten per locatie'!$A$14:$C$27,3,FALSE)</f>
        <v>#DIV/0!</v>
      </c>
      <c r="P420" s="381">
        <f t="shared" si="39"/>
        <v>0</v>
      </c>
      <c r="Q420" s="382" t="str">
        <f>VLOOKUP(G420,'3-Productie normen'!$A$10:$M$27,13,FALSE)</f>
        <v>L</v>
      </c>
      <c r="R420" s="382"/>
      <c r="T420" s="43">
        <f t="shared" si="40"/>
        <v>560</v>
      </c>
    </row>
    <row r="421" spans="1:21" ht="14.1" customHeight="1">
      <c r="A421" s="53">
        <f t="shared" si="41"/>
        <v>421</v>
      </c>
      <c r="B421" s="378" t="s">
        <v>607</v>
      </c>
      <c r="C421" s="365" t="s">
        <v>815</v>
      </c>
      <c r="D421" s="385">
        <v>0</v>
      </c>
      <c r="E421" s="424">
        <v>15</v>
      </c>
      <c r="F421" s="435" t="s">
        <v>380</v>
      </c>
      <c r="G421" s="433" t="s">
        <v>17</v>
      </c>
      <c r="H421" s="435" t="s">
        <v>371</v>
      </c>
      <c r="I421" s="388">
        <v>16</v>
      </c>
      <c r="J421" s="380">
        <f t="shared" si="36"/>
        <v>400</v>
      </c>
      <c r="K421" s="324">
        <v>200</v>
      </c>
      <c r="L421" s="324">
        <v>200</v>
      </c>
      <c r="M421" s="325" t="e">
        <f t="shared" si="42"/>
        <v>#DIV/0!</v>
      </c>
      <c r="N421" s="325" t="e">
        <f t="shared" si="38"/>
        <v>#DIV/0!</v>
      </c>
      <c r="O421" s="381" t="e">
        <f>IF(K421="nio",0,IF(K421&gt;0,VLOOKUP(G421,'3-Productie normen'!A:K,VLOOKUP(K421,'3-Productie normen'!$B$34:$C$39,2,FALSE),FALSE)))/VLOOKUP(B421,'2-Kosten per locatie'!$A$14:$C$27,3,FALSE)</f>
        <v>#DIV/0!</v>
      </c>
      <c r="P421" s="381" t="e">
        <f t="shared" si="39"/>
        <v>#DIV/0!</v>
      </c>
      <c r="Q421" s="382" t="str">
        <f>VLOOKUP(G421,'3-Productie normen'!$A$10:$M$27,13,FALSE)</f>
        <v>S</v>
      </c>
      <c r="R421" s="382"/>
      <c r="T421" s="43">
        <f t="shared" si="40"/>
        <v>6400</v>
      </c>
    </row>
    <row r="422" spans="1:21" ht="14.1" customHeight="1">
      <c r="A422" s="53">
        <f t="shared" si="41"/>
        <v>422</v>
      </c>
      <c r="B422" s="378" t="s">
        <v>607</v>
      </c>
      <c r="C422" s="365" t="s">
        <v>815</v>
      </c>
      <c r="D422" s="385">
        <v>0</v>
      </c>
      <c r="E422" s="427">
        <v>18</v>
      </c>
      <c r="F422" s="439" t="s">
        <v>378</v>
      </c>
      <c r="G422" s="432" t="s">
        <v>199</v>
      </c>
      <c r="H422" s="433" t="s">
        <v>521</v>
      </c>
      <c r="I422" s="385">
        <v>112</v>
      </c>
      <c r="J422" s="380">
        <f t="shared" ref="J422:J485" si="43">SUM(K422:L422)</f>
        <v>200</v>
      </c>
      <c r="K422" s="324">
        <v>200</v>
      </c>
      <c r="L422" s="324"/>
      <c r="M422" s="325" t="e">
        <f t="shared" si="42"/>
        <v>#DIV/0!</v>
      </c>
      <c r="N422" s="325">
        <f t="shared" ref="N422:N485" si="44">IF(L422&gt;0,L422*I422/P422,0)</f>
        <v>0</v>
      </c>
      <c r="O422" s="381" t="e">
        <f>IF(K422="nio",0,IF(K422&gt;0,VLOOKUP(G422,'3-Productie normen'!A:K,VLOOKUP(K422,'3-Productie normen'!$B$34:$C$39,2,FALSE),FALSE)))/VLOOKUP(B422,'2-Kosten per locatie'!$A$14:$C$27,3,FALSE)</f>
        <v>#DIV/0!</v>
      </c>
      <c r="P422" s="381">
        <f t="shared" ref="P422:P485" si="45">IF(L422&gt;0,O422*$P$8,0)</f>
        <v>0</v>
      </c>
      <c r="Q422" s="382" t="str">
        <f>VLOOKUP(G422,'3-Productie normen'!$A$10:$M$27,13,FALSE)</f>
        <v>V</v>
      </c>
      <c r="R422" s="382"/>
      <c r="S422" s="70"/>
      <c r="T422" s="43">
        <f t="shared" ref="T422:T485" si="46">J422*I422</f>
        <v>22400</v>
      </c>
      <c r="U422" s="70"/>
    </row>
    <row r="423" spans="1:21" ht="14.1" customHeight="1">
      <c r="A423" s="53">
        <f t="shared" si="41"/>
        <v>423</v>
      </c>
      <c r="B423" s="378" t="s">
        <v>607</v>
      </c>
      <c r="C423" s="365" t="s">
        <v>815</v>
      </c>
      <c r="D423" s="385">
        <v>0</v>
      </c>
      <c r="E423" s="427">
        <v>19</v>
      </c>
      <c r="F423" s="439" t="s">
        <v>488</v>
      </c>
      <c r="G423" s="435" t="s">
        <v>1045</v>
      </c>
      <c r="H423" s="433" t="s">
        <v>521</v>
      </c>
      <c r="I423" s="385">
        <v>4</v>
      </c>
      <c r="J423" s="380">
        <f t="shared" si="43"/>
        <v>4</v>
      </c>
      <c r="K423" s="324">
        <v>4</v>
      </c>
      <c r="L423" s="324"/>
      <c r="M423" s="325" t="e">
        <f t="shared" si="42"/>
        <v>#DIV/0!</v>
      </c>
      <c r="N423" s="325">
        <f t="shared" si="44"/>
        <v>0</v>
      </c>
      <c r="O423" s="381" t="e">
        <f>IF(K423="nio",0,IF(K423&gt;0,VLOOKUP(G423,'3-Productie normen'!A:K,VLOOKUP(K423,'3-Productie normen'!$B$34:$C$39,2,FALSE),FALSE)))/VLOOKUP(B423,'2-Kosten per locatie'!$A$14:$C$27,3,FALSE)</f>
        <v>#DIV/0!</v>
      </c>
      <c r="P423" s="381">
        <f t="shared" si="45"/>
        <v>0</v>
      </c>
      <c r="Q423" s="382" t="str">
        <f>VLOOKUP(G423,'3-Productie normen'!$A$10:$M$27,13,FALSE)</f>
        <v>V</v>
      </c>
      <c r="R423" s="382"/>
      <c r="S423" s="70"/>
      <c r="T423" s="43">
        <f t="shared" si="46"/>
        <v>16</v>
      </c>
      <c r="U423" s="70"/>
    </row>
    <row r="424" spans="1:21" ht="14.1" customHeight="1">
      <c r="A424" s="53">
        <f t="shared" si="41"/>
        <v>424</v>
      </c>
      <c r="B424" s="378" t="s">
        <v>607</v>
      </c>
      <c r="C424" s="365" t="s">
        <v>815</v>
      </c>
      <c r="D424" s="385">
        <v>0</v>
      </c>
      <c r="E424" s="427">
        <v>20</v>
      </c>
      <c r="F424" s="439" t="s">
        <v>380</v>
      </c>
      <c r="G424" s="433" t="s">
        <v>17</v>
      </c>
      <c r="H424" s="433" t="s">
        <v>386</v>
      </c>
      <c r="I424" s="385">
        <v>12</v>
      </c>
      <c r="J424" s="380">
        <f t="shared" si="43"/>
        <v>400</v>
      </c>
      <c r="K424" s="324">
        <v>200</v>
      </c>
      <c r="L424" s="324">
        <v>200</v>
      </c>
      <c r="M424" s="325" t="e">
        <f t="shared" si="42"/>
        <v>#DIV/0!</v>
      </c>
      <c r="N424" s="325" t="e">
        <f t="shared" si="44"/>
        <v>#DIV/0!</v>
      </c>
      <c r="O424" s="381" t="e">
        <f>IF(K424="nio",0,IF(K424&gt;0,VLOOKUP(G424,'3-Productie normen'!A:K,VLOOKUP(K424,'3-Productie normen'!$B$34:$C$39,2,FALSE),FALSE)))/VLOOKUP(B424,'2-Kosten per locatie'!$A$14:$C$27,3,FALSE)</f>
        <v>#DIV/0!</v>
      </c>
      <c r="P424" s="381" t="e">
        <f t="shared" si="45"/>
        <v>#DIV/0!</v>
      </c>
      <c r="Q424" s="382" t="str">
        <f>VLOOKUP(G424,'3-Productie normen'!$A$10:$M$27,13,FALSE)</f>
        <v>S</v>
      </c>
      <c r="R424" s="382"/>
      <c r="S424" s="70"/>
      <c r="T424" s="43">
        <f t="shared" si="46"/>
        <v>4800</v>
      </c>
      <c r="U424" s="70"/>
    </row>
    <row r="425" spans="1:21" ht="14.1" customHeight="1">
      <c r="A425" s="53">
        <f t="shared" si="41"/>
        <v>425</v>
      </c>
      <c r="B425" s="378" t="s">
        <v>607</v>
      </c>
      <c r="C425" s="365" t="s">
        <v>815</v>
      </c>
      <c r="D425" s="385">
        <v>0</v>
      </c>
      <c r="E425" s="427">
        <v>21</v>
      </c>
      <c r="F425" s="439" t="s">
        <v>629</v>
      </c>
      <c r="G425" s="433" t="s">
        <v>1046</v>
      </c>
      <c r="H425" s="433" t="s">
        <v>521</v>
      </c>
      <c r="I425" s="385">
        <v>2</v>
      </c>
      <c r="J425" s="380">
        <f t="shared" si="43"/>
        <v>80</v>
      </c>
      <c r="K425" s="324">
        <v>80</v>
      </c>
      <c r="L425" s="324"/>
      <c r="M425" s="325" t="e">
        <f t="shared" si="42"/>
        <v>#DIV/0!</v>
      </c>
      <c r="N425" s="325">
        <f t="shared" si="44"/>
        <v>0</v>
      </c>
      <c r="O425" s="381" t="e">
        <f>IF(K425="nio",0,IF(K425&gt;0,VLOOKUP(G425,'3-Productie normen'!A:K,VLOOKUP(K425,'3-Productie normen'!$B$34:$C$39,2,FALSE),FALSE)))/VLOOKUP(B425,'2-Kosten per locatie'!$A$14:$C$27,3,FALSE)</f>
        <v>#DIV/0!</v>
      </c>
      <c r="P425" s="381">
        <f t="shared" si="45"/>
        <v>0</v>
      </c>
      <c r="Q425" s="382" t="str">
        <f>VLOOKUP(G425,'3-Productie normen'!$A$10:$M$27,13,FALSE)</f>
        <v>L</v>
      </c>
      <c r="R425" s="382"/>
      <c r="S425" s="70"/>
      <c r="T425" s="43">
        <f t="shared" si="46"/>
        <v>160</v>
      </c>
      <c r="U425" s="70"/>
    </row>
    <row r="426" spans="1:21" ht="14.1" customHeight="1">
      <c r="A426" s="53">
        <f t="shared" si="41"/>
        <v>426</v>
      </c>
      <c r="B426" s="378" t="s">
        <v>607</v>
      </c>
      <c r="C426" s="365" t="s">
        <v>815</v>
      </c>
      <c r="D426" s="385">
        <v>0</v>
      </c>
      <c r="E426" s="427">
        <v>22</v>
      </c>
      <c r="F426" s="439" t="s">
        <v>629</v>
      </c>
      <c r="G426" s="433" t="s">
        <v>1046</v>
      </c>
      <c r="H426" s="433" t="s">
        <v>521</v>
      </c>
      <c r="I426" s="385">
        <v>2</v>
      </c>
      <c r="J426" s="380">
        <f t="shared" si="43"/>
        <v>80</v>
      </c>
      <c r="K426" s="324">
        <v>80</v>
      </c>
      <c r="L426" s="324"/>
      <c r="M426" s="325" t="e">
        <f t="shared" si="42"/>
        <v>#DIV/0!</v>
      </c>
      <c r="N426" s="325">
        <f t="shared" si="44"/>
        <v>0</v>
      </c>
      <c r="O426" s="381" t="e">
        <f>IF(K426="nio",0,IF(K426&gt;0,VLOOKUP(G426,'3-Productie normen'!A:K,VLOOKUP(K426,'3-Productie normen'!$B$34:$C$39,2,FALSE),FALSE)))/VLOOKUP(B426,'2-Kosten per locatie'!$A$14:$C$27,3,FALSE)</f>
        <v>#DIV/0!</v>
      </c>
      <c r="P426" s="381">
        <f t="shared" si="45"/>
        <v>0</v>
      </c>
      <c r="Q426" s="382" t="str">
        <f>VLOOKUP(G426,'3-Productie normen'!$A$10:$M$27,13,FALSE)</f>
        <v>L</v>
      </c>
      <c r="R426" s="382"/>
      <c r="S426" s="70"/>
      <c r="T426" s="43">
        <f t="shared" si="46"/>
        <v>160</v>
      </c>
      <c r="U426" s="70"/>
    </row>
    <row r="427" spans="1:21" ht="14.1" customHeight="1">
      <c r="A427" s="53">
        <f t="shared" si="41"/>
        <v>427</v>
      </c>
      <c r="B427" s="378" t="s">
        <v>607</v>
      </c>
      <c r="C427" s="365" t="s">
        <v>815</v>
      </c>
      <c r="D427" s="385">
        <v>0</v>
      </c>
      <c r="E427" s="427">
        <v>23</v>
      </c>
      <c r="F427" s="439" t="s">
        <v>630</v>
      </c>
      <c r="G427" s="432" t="s">
        <v>423</v>
      </c>
      <c r="H427" s="433" t="s">
        <v>521</v>
      </c>
      <c r="I427" s="385">
        <v>31</v>
      </c>
      <c r="J427" s="380">
        <f t="shared" si="43"/>
        <v>200</v>
      </c>
      <c r="K427" s="324">
        <v>200</v>
      </c>
      <c r="L427" s="324"/>
      <c r="M427" s="325" t="e">
        <f t="shared" si="42"/>
        <v>#DIV/0!</v>
      </c>
      <c r="N427" s="325">
        <f t="shared" si="44"/>
        <v>0</v>
      </c>
      <c r="O427" s="381" t="e">
        <f>IF(K427="nio",0,IF(K427&gt;0,VLOOKUP(G427,'3-Productie normen'!A:K,VLOOKUP(K427,'3-Productie normen'!$B$34:$C$39,2,FALSE),FALSE)))/VLOOKUP(B427,'2-Kosten per locatie'!$A$14:$C$27,3,FALSE)</f>
        <v>#DIV/0!</v>
      </c>
      <c r="P427" s="381">
        <f t="shared" si="45"/>
        <v>0</v>
      </c>
      <c r="Q427" s="382" t="str">
        <f>VLOOKUP(G427,'3-Productie normen'!$A$10:$M$27,13,FALSE)</f>
        <v>V</v>
      </c>
      <c r="R427" s="382"/>
      <c r="T427" s="43">
        <f t="shared" si="46"/>
        <v>6200</v>
      </c>
    </row>
    <row r="428" spans="1:21" ht="14.1" customHeight="1">
      <c r="A428" s="53">
        <f t="shared" si="41"/>
        <v>428</v>
      </c>
      <c r="B428" s="378" t="s">
        <v>607</v>
      </c>
      <c r="C428" s="365" t="s">
        <v>815</v>
      </c>
      <c r="D428" s="385">
        <v>0</v>
      </c>
      <c r="E428" s="427" t="s">
        <v>631</v>
      </c>
      <c r="F428" s="439" t="s">
        <v>488</v>
      </c>
      <c r="G428" s="435" t="s">
        <v>1045</v>
      </c>
      <c r="H428" s="433" t="s">
        <v>521</v>
      </c>
      <c r="I428" s="385">
        <v>10</v>
      </c>
      <c r="J428" s="380">
        <f t="shared" si="43"/>
        <v>4</v>
      </c>
      <c r="K428" s="324">
        <v>4</v>
      </c>
      <c r="L428" s="324"/>
      <c r="M428" s="325" t="e">
        <f t="shared" si="42"/>
        <v>#DIV/0!</v>
      </c>
      <c r="N428" s="325">
        <f t="shared" si="44"/>
        <v>0</v>
      </c>
      <c r="O428" s="381" t="e">
        <f>IF(K428="nio",0,IF(K428&gt;0,VLOOKUP(G428,'3-Productie normen'!A:K,VLOOKUP(K428,'3-Productie normen'!$B$34:$C$39,2,FALSE),FALSE)))/VLOOKUP(B428,'2-Kosten per locatie'!$A$14:$C$27,3,FALSE)</f>
        <v>#DIV/0!</v>
      </c>
      <c r="P428" s="381">
        <f t="shared" si="45"/>
        <v>0</v>
      </c>
      <c r="Q428" s="382" t="str">
        <f>VLOOKUP(G428,'3-Productie normen'!$A$10:$M$27,13,FALSE)</f>
        <v>V</v>
      </c>
      <c r="R428" s="382"/>
      <c r="T428" s="43">
        <f t="shared" si="46"/>
        <v>40</v>
      </c>
    </row>
    <row r="429" spans="1:21" ht="14.1" customHeight="1">
      <c r="A429" s="53">
        <f t="shared" si="41"/>
        <v>429</v>
      </c>
      <c r="B429" s="378" t="s">
        <v>607</v>
      </c>
      <c r="C429" s="365" t="s">
        <v>815</v>
      </c>
      <c r="D429" s="385">
        <v>0</v>
      </c>
      <c r="E429" s="427">
        <v>24</v>
      </c>
      <c r="F429" s="439" t="s">
        <v>378</v>
      </c>
      <c r="G429" s="432" t="s">
        <v>199</v>
      </c>
      <c r="H429" s="433" t="s">
        <v>521</v>
      </c>
      <c r="I429" s="385">
        <v>53</v>
      </c>
      <c r="J429" s="380">
        <f t="shared" si="43"/>
        <v>200</v>
      </c>
      <c r="K429" s="324">
        <v>200</v>
      </c>
      <c r="L429" s="324"/>
      <c r="M429" s="325" t="e">
        <f t="shared" si="42"/>
        <v>#DIV/0!</v>
      </c>
      <c r="N429" s="325">
        <f t="shared" si="44"/>
        <v>0</v>
      </c>
      <c r="O429" s="381" t="e">
        <f>IF(K429="nio",0,IF(K429&gt;0,VLOOKUP(G429,'3-Productie normen'!A:K,VLOOKUP(K429,'3-Productie normen'!$B$34:$C$39,2,FALSE),FALSE)))/VLOOKUP(B429,'2-Kosten per locatie'!$A$14:$C$27,3,FALSE)</f>
        <v>#DIV/0!</v>
      </c>
      <c r="P429" s="381">
        <f t="shared" si="45"/>
        <v>0</v>
      </c>
      <c r="Q429" s="382" t="str">
        <f>VLOOKUP(G429,'3-Productie normen'!$A$10:$M$27,13,FALSE)</f>
        <v>V</v>
      </c>
      <c r="R429" s="382"/>
      <c r="T429" s="43">
        <f t="shared" si="46"/>
        <v>10600</v>
      </c>
    </row>
    <row r="430" spans="1:21" ht="14.1" customHeight="1">
      <c r="A430" s="53">
        <f t="shared" si="41"/>
        <v>430</v>
      </c>
      <c r="B430" s="378" t="s">
        <v>607</v>
      </c>
      <c r="C430" s="365" t="s">
        <v>815</v>
      </c>
      <c r="D430" s="385">
        <v>0</v>
      </c>
      <c r="E430" s="427">
        <v>26</v>
      </c>
      <c r="F430" s="439" t="s">
        <v>632</v>
      </c>
      <c r="G430" s="435" t="s">
        <v>421</v>
      </c>
      <c r="H430" s="433" t="s">
        <v>521</v>
      </c>
      <c r="I430" s="385">
        <v>622</v>
      </c>
      <c r="J430" s="380">
        <f t="shared" si="43"/>
        <v>200</v>
      </c>
      <c r="K430" s="324">
        <v>200</v>
      </c>
      <c r="L430" s="324"/>
      <c r="M430" s="325" t="e">
        <f t="shared" si="42"/>
        <v>#DIV/0!</v>
      </c>
      <c r="N430" s="325">
        <f t="shared" si="44"/>
        <v>0</v>
      </c>
      <c r="O430" s="381" t="e">
        <f>IF(K430="nio",0,IF(K430&gt;0,VLOOKUP(G430,'3-Productie normen'!A:K,VLOOKUP(K430,'3-Productie normen'!$B$34:$C$39,2,FALSE),FALSE)))/VLOOKUP(B430,'2-Kosten per locatie'!$A$14:$C$27,3,FALSE)</f>
        <v>#DIV/0!</v>
      </c>
      <c r="P430" s="381">
        <f t="shared" si="45"/>
        <v>0</v>
      </c>
      <c r="Q430" s="382" t="str">
        <f>VLOOKUP(G430,'3-Productie normen'!$A$10:$M$27,13,FALSE)</f>
        <v>V</v>
      </c>
      <c r="R430" s="382"/>
      <c r="T430" s="43">
        <f t="shared" si="46"/>
        <v>124400</v>
      </c>
    </row>
    <row r="431" spans="1:21" ht="14.1" customHeight="1">
      <c r="A431" s="53">
        <f t="shared" si="41"/>
        <v>431</v>
      </c>
      <c r="B431" s="378" t="s">
        <v>607</v>
      </c>
      <c r="C431" s="365" t="s">
        <v>815</v>
      </c>
      <c r="D431" s="385">
        <v>0</v>
      </c>
      <c r="E431" s="427">
        <v>26</v>
      </c>
      <c r="F431" s="439" t="s">
        <v>633</v>
      </c>
      <c r="G431" s="440" t="s">
        <v>199</v>
      </c>
      <c r="H431" s="433" t="s">
        <v>521</v>
      </c>
      <c r="I431" s="385">
        <v>100</v>
      </c>
      <c r="J431" s="380">
        <f t="shared" si="43"/>
        <v>200</v>
      </c>
      <c r="K431" s="324">
        <v>200</v>
      </c>
      <c r="L431" s="324"/>
      <c r="M431" s="325" t="e">
        <f t="shared" si="42"/>
        <v>#DIV/0!</v>
      </c>
      <c r="N431" s="325">
        <f t="shared" si="44"/>
        <v>0</v>
      </c>
      <c r="O431" s="381" t="e">
        <f>IF(K431="nio",0,IF(K431&gt;0,VLOOKUP(G431,'3-Productie normen'!A:K,VLOOKUP(K431,'3-Productie normen'!$B$34:$C$39,2,FALSE),FALSE)))/VLOOKUP(B431,'2-Kosten per locatie'!$A$14:$C$27,3,FALSE)</f>
        <v>#DIV/0!</v>
      </c>
      <c r="P431" s="381">
        <f t="shared" si="45"/>
        <v>0</v>
      </c>
      <c r="Q431" s="382" t="str">
        <f>VLOOKUP(G431,'3-Productie normen'!$A$10:$M$27,13,FALSE)</f>
        <v>V</v>
      </c>
      <c r="R431" s="382"/>
      <c r="T431" s="43">
        <f t="shared" si="46"/>
        <v>20000</v>
      </c>
    </row>
    <row r="432" spans="1:21" ht="14.1" customHeight="1">
      <c r="A432" s="53">
        <f t="shared" si="41"/>
        <v>432</v>
      </c>
      <c r="B432" s="378" t="s">
        <v>607</v>
      </c>
      <c r="C432" s="365" t="s">
        <v>815</v>
      </c>
      <c r="D432" s="385">
        <v>0</v>
      </c>
      <c r="E432" s="427">
        <v>27</v>
      </c>
      <c r="F432" s="439" t="s">
        <v>609</v>
      </c>
      <c r="G432" s="440" t="s">
        <v>199</v>
      </c>
      <c r="H432" s="433" t="s">
        <v>385</v>
      </c>
      <c r="I432" s="385">
        <v>12</v>
      </c>
      <c r="J432" s="380">
        <f t="shared" si="43"/>
        <v>200</v>
      </c>
      <c r="K432" s="324">
        <v>200</v>
      </c>
      <c r="L432" s="324"/>
      <c r="M432" s="325" t="e">
        <f t="shared" si="42"/>
        <v>#DIV/0!</v>
      </c>
      <c r="N432" s="325">
        <f t="shared" si="44"/>
        <v>0</v>
      </c>
      <c r="O432" s="381" t="e">
        <f>IF(K432="nio",0,IF(K432&gt;0,VLOOKUP(G432,'3-Productie normen'!A:K,VLOOKUP(K432,'3-Productie normen'!$B$34:$C$39,2,FALSE),FALSE)))/VLOOKUP(B432,'2-Kosten per locatie'!$A$14:$C$27,3,FALSE)</f>
        <v>#DIV/0!</v>
      </c>
      <c r="P432" s="381">
        <f t="shared" si="45"/>
        <v>0</v>
      </c>
      <c r="Q432" s="382" t="str">
        <f>VLOOKUP(G432,'3-Productie normen'!$A$10:$M$27,13,FALSE)</f>
        <v>V</v>
      </c>
      <c r="R432" s="382"/>
      <c r="T432" s="43">
        <f t="shared" si="46"/>
        <v>2400</v>
      </c>
    </row>
    <row r="433" spans="1:20" ht="14.1" customHeight="1">
      <c r="A433" s="53">
        <f t="shared" si="41"/>
        <v>433</v>
      </c>
      <c r="B433" s="378" t="s">
        <v>607</v>
      </c>
      <c r="C433" s="365" t="s">
        <v>815</v>
      </c>
      <c r="D433" s="385">
        <v>0</v>
      </c>
      <c r="E433" s="427">
        <v>28</v>
      </c>
      <c r="F433" s="439" t="s">
        <v>612</v>
      </c>
      <c r="G433" s="433" t="s">
        <v>145</v>
      </c>
      <c r="H433" s="433" t="s">
        <v>521</v>
      </c>
      <c r="I433" s="385">
        <v>18</v>
      </c>
      <c r="J433" s="380">
        <f t="shared" si="43"/>
        <v>40</v>
      </c>
      <c r="K433" s="324">
        <v>40</v>
      </c>
      <c r="L433" s="324"/>
      <c r="M433" s="325" t="e">
        <f t="shared" si="42"/>
        <v>#DIV/0!</v>
      </c>
      <c r="N433" s="325">
        <f t="shared" si="44"/>
        <v>0</v>
      </c>
      <c r="O433" s="381" t="e">
        <f>IF(K433="nio",0,IF(K433&gt;0,VLOOKUP(G433,'3-Productie normen'!A:K,VLOOKUP(K433,'3-Productie normen'!$B$34:$C$39,2,FALSE),FALSE)))/VLOOKUP(B433,'2-Kosten per locatie'!$A$14:$C$27,3,FALSE)</f>
        <v>#DIV/0!</v>
      </c>
      <c r="P433" s="381">
        <f t="shared" si="45"/>
        <v>0</v>
      </c>
      <c r="Q433" s="382" t="str">
        <f>VLOOKUP(G433,'3-Productie normen'!$A$10:$M$27,13,FALSE)</f>
        <v>B</v>
      </c>
      <c r="R433" s="382"/>
      <c r="T433" s="43">
        <f t="shared" si="46"/>
        <v>720</v>
      </c>
    </row>
    <row r="434" spans="1:20" ht="14.1" customHeight="1">
      <c r="A434" s="53">
        <f t="shared" si="41"/>
        <v>434</v>
      </c>
      <c r="B434" s="378" t="s">
        <v>607</v>
      </c>
      <c r="C434" s="365" t="s">
        <v>815</v>
      </c>
      <c r="D434" s="385">
        <v>0</v>
      </c>
      <c r="E434" s="427">
        <v>29</v>
      </c>
      <c r="F434" s="439" t="s">
        <v>612</v>
      </c>
      <c r="G434" s="433" t="s">
        <v>145</v>
      </c>
      <c r="H434" s="433" t="s">
        <v>521</v>
      </c>
      <c r="I434" s="385">
        <v>24</v>
      </c>
      <c r="J434" s="380">
        <f t="shared" si="43"/>
        <v>40</v>
      </c>
      <c r="K434" s="324">
        <v>40</v>
      </c>
      <c r="L434" s="324"/>
      <c r="M434" s="325" t="e">
        <f t="shared" si="42"/>
        <v>#DIV/0!</v>
      </c>
      <c r="N434" s="325">
        <f t="shared" si="44"/>
        <v>0</v>
      </c>
      <c r="O434" s="381" t="e">
        <f>IF(K434="nio",0,IF(K434&gt;0,VLOOKUP(G434,'3-Productie normen'!A:K,VLOOKUP(K434,'3-Productie normen'!$B$34:$C$39,2,FALSE),FALSE)))/VLOOKUP(B434,'2-Kosten per locatie'!$A$14:$C$27,3,FALSE)</f>
        <v>#DIV/0!</v>
      </c>
      <c r="P434" s="381">
        <f t="shared" si="45"/>
        <v>0</v>
      </c>
      <c r="Q434" s="382" t="str">
        <f>VLOOKUP(G434,'3-Productie normen'!$A$10:$M$27,13,FALSE)</f>
        <v>B</v>
      </c>
      <c r="R434" s="382"/>
      <c r="T434" s="43">
        <f t="shared" si="46"/>
        <v>960</v>
      </c>
    </row>
    <row r="435" spans="1:20" ht="14.1" customHeight="1">
      <c r="A435" s="53">
        <f t="shared" si="41"/>
        <v>435</v>
      </c>
      <c r="B435" s="378" t="s">
        <v>607</v>
      </c>
      <c r="C435" s="365" t="s">
        <v>815</v>
      </c>
      <c r="D435" s="385">
        <v>0</v>
      </c>
      <c r="E435" s="427">
        <v>30</v>
      </c>
      <c r="F435" s="439" t="s">
        <v>612</v>
      </c>
      <c r="G435" s="433" t="s">
        <v>145</v>
      </c>
      <c r="H435" s="433" t="s">
        <v>521</v>
      </c>
      <c r="I435" s="385">
        <v>24</v>
      </c>
      <c r="J435" s="380">
        <f t="shared" si="43"/>
        <v>40</v>
      </c>
      <c r="K435" s="324">
        <v>40</v>
      </c>
      <c r="L435" s="324"/>
      <c r="M435" s="325" t="e">
        <f t="shared" si="42"/>
        <v>#DIV/0!</v>
      </c>
      <c r="N435" s="325">
        <f t="shared" si="44"/>
        <v>0</v>
      </c>
      <c r="O435" s="381" t="e">
        <f>IF(K435="nio",0,IF(K435&gt;0,VLOOKUP(G435,'3-Productie normen'!A:K,VLOOKUP(K435,'3-Productie normen'!$B$34:$C$39,2,FALSE),FALSE)))/VLOOKUP(B435,'2-Kosten per locatie'!$A$14:$C$27,3,FALSE)</f>
        <v>#DIV/0!</v>
      </c>
      <c r="P435" s="381">
        <f t="shared" si="45"/>
        <v>0</v>
      </c>
      <c r="Q435" s="382" t="str">
        <f>VLOOKUP(G435,'3-Productie normen'!$A$10:$M$27,13,FALSE)</f>
        <v>B</v>
      </c>
      <c r="R435" s="382"/>
      <c r="T435" s="43">
        <f t="shared" si="46"/>
        <v>960</v>
      </c>
    </row>
    <row r="436" spans="1:20" ht="14.1" customHeight="1">
      <c r="A436" s="53">
        <f t="shared" si="41"/>
        <v>436</v>
      </c>
      <c r="B436" s="378" t="s">
        <v>607</v>
      </c>
      <c r="C436" s="365" t="s">
        <v>815</v>
      </c>
      <c r="D436" s="385">
        <v>0</v>
      </c>
      <c r="E436" s="427">
        <v>31</v>
      </c>
      <c r="F436" s="439" t="s">
        <v>612</v>
      </c>
      <c r="G436" s="433" t="s">
        <v>145</v>
      </c>
      <c r="H436" s="433" t="s">
        <v>521</v>
      </c>
      <c r="I436" s="385">
        <v>49</v>
      </c>
      <c r="J436" s="380">
        <f t="shared" si="43"/>
        <v>40</v>
      </c>
      <c r="K436" s="324">
        <v>40</v>
      </c>
      <c r="L436" s="324"/>
      <c r="M436" s="325" t="e">
        <f t="shared" si="42"/>
        <v>#DIV/0!</v>
      </c>
      <c r="N436" s="325">
        <f t="shared" si="44"/>
        <v>0</v>
      </c>
      <c r="O436" s="381" t="e">
        <f>IF(K436="nio",0,IF(K436&gt;0,VLOOKUP(G436,'3-Productie normen'!A:K,VLOOKUP(K436,'3-Productie normen'!$B$34:$C$39,2,FALSE),FALSE)))/VLOOKUP(B436,'2-Kosten per locatie'!$A$14:$C$27,3,FALSE)</f>
        <v>#DIV/0!</v>
      </c>
      <c r="P436" s="381">
        <f t="shared" si="45"/>
        <v>0</v>
      </c>
      <c r="Q436" s="382" t="str">
        <f>VLOOKUP(G436,'3-Productie normen'!$A$10:$M$27,13,FALSE)</f>
        <v>B</v>
      </c>
      <c r="R436" s="382"/>
      <c r="T436" s="43">
        <f t="shared" si="46"/>
        <v>1960</v>
      </c>
    </row>
    <row r="437" spans="1:20" ht="14.1" customHeight="1">
      <c r="A437" s="53">
        <f t="shared" si="41"/>
        <v>437</v>
      </c>
      <c r="B437" s="378" t="s">
        <v>607</v>
      </c>
      <c r="C437" s="365" t="s">
        <v>815</v>
      </c>
      <c r="D437" s="385">
        <v>0</v>
      </c>
      <c r="E437" s="427">
        <v>32</v>
      </c>
      <c r="F437" s="439" t="s">
        <v>634</v>
      </c>
      <c r="G437" s="440" t="s">
        <v>1046</v>
      </c>
      <c r="H437" s="433" t="s">
        <v>521</v>
      </c>
      <c r="I437" s="385">
        <v>50</v>
      </c>
      <c r="J437" s="380">
        <f t="shared" si="43"/>
        <v>40</v>
      </c>
      <c r="K437" s="324">
        <v>40</v>
      </c>
      <c r="L437" s="324"/>
      <c r="M437" s="325" t="e">
        <f t="shared" si="42"/>
        <v>#DIV/0!</v>
      </c>
      <c r="N437" s="325">
        <f t="shared" si="44"/>
        <v>0</v>
      </c>
      <c r="O437" s="381" t="e">
        <f>IF(K437="nio",0,IF(K437&gt;0,VLOOKUP(G437,'3-Productie normen'!A:K,VLOOKUP(K437,'3-Productie normen'!$B$34:$C$39,2,FALSE),FALSE)))/VLOOKUP(B437,'2-Kosten per locatie'!$A$14:$C$27,3,FALSE)</f>
        <v>#DIV/0!</v>
      </c>
      <c r="P437" s="381">
        <f t="shared" si="45"/>
        <v>0</v>
      </c>
      <c r="Q437" s="382" t="str">
        <f>VLOOKUP(G437,'3-Productie normen'!$A$10:$M$27,13,FALSE)</f>
        <v>L</v>
      </c>
      <c r="R437" s="382"/>
      <c r="T437" s="43">
        <f t="shared" si="46"/>
        <v>2000</v>
      </c>
    </row>
    <row r="438" spans="1:20" ht="14.1" customHeight="1">
      <c r="A438" s="53">
        <f t="shared" si="41"/>
        <v>438</v>
      </c>
      <c r="B438" s="378" t="s">
        <v>607</v>
      </c>
      <c r="C438" s="365" t="s">
        <v>815</v>
      </c>
      <c r="D438" s="385">
        <v>0</v>
      </c>
      <c r="E438" s="427">
        <v>33</v>
      </c>
      <c r="F438" s="439" t="s">
        <v>615</v>
      </c>
      <c r="G438" s="438" t="s">
        <v>1047</v>
      </c>
      <c r="H438" s="433" t="s">
        <v>521</v>
      </c>
      <c r="I438" s="385">
        <v>48</v>
      </c>
      <c r="J438" s="380">
        <f t="shared" si="43"/>
        <v>80</v>
      </c>
      <c r="K438" s="324">
        <v>80</v>
      </c>
      <c r="L438" s="324"/>
      <c r="M438" s="325" t="e">
        <f t="shared" si="42"/>
        <v>#DIV/0!</v>
      </c>
      <c r="N438" s="325">
        <f t="shared" si="44"/>
        <v>0</v>
      </c>
      <c r="O438" s="381" t="e">
        <f>IF(K438="nio",0,IF(K438&gt;0,VLOOKUP(G438,'3-Productie normen'!A:K,VLOOKUP(K438,'3-Productie normen'!$B$34:$C$39,2,FALSE),FALSE)))/VLOOKUP(B438,'2-Kosten per locatie'!$A$14:$C$27,3,FALSE)</f>
        <v>#DIV/0!</v>
      </c>
      <c r="P438" s="381">
        <f t="shared" si="45"/>
        <v>0</v>
      </c>
      <c r="Q438" s="382" t="str">
        <f>VLOOKUP(G438,'3-Productie normen'!$A$10:$M$27,13,FALSE)</f>
        <v>L</v>
      </c>
      <c r="R438" s="382"/>
      <c r="T438" s="43">
        <f t="shared" si="46"/>
        <v>3840</v>
      </c>
    </row>
    <row r="439" spans="1:20" ht="14.1" customHeight="1">
      <c r="A439" s="53">
        <f t="shared" si="41"/>
        <v>439</v>
      </c>
      <c r="B439" s="378" t="s">
        <v>607</v>
      </c>
      <c r="C439" s="365" t="s">
        <v>815</v>
      </c>
      <c r="D439" s="385">
        <v>0</v>
      </c>
      <c r="E439" s="427">
        <v>34</v>
      </c>
      <c r="F439" s="439" t="s">
        <v>615</v>
      </c>
      <c r="G439" s="438" t="s">
        <v>1047</v>
      </c>
      <c r="H439" s="433" t="s">
        <v>521</v>
      </c>
      <c r="I439" s="385">
        <v>48</v>
      </c>
      <c r="J439" s="380">
        <f t="shared" si="43"/>
        <v>80</v>
      </c>
      <c r="K439" s="324">
        <v>80</v>
      </c>
      <c r="L439" s="324"/>
      <c r="M439" s="325" t="e">
        <f t="shared" si="42"/>
        <v>#DIV/0!</v>
      </c>
      <c r="N439" s="325">
        <f t="shared" si="44"/>
        <v>0</v>
      </c>
      <c r="O439" s="381" t="e">
        <f>IF(K439="nio",0,IF(K439&gt;0,VLOOKUP(G439,'3-Productie normen'!A:K,VLOOKUP(K439,'3-Productie normen'!$B$34:$C$39,2,FALSE),FALSE)))/VLOOKUP(B439,'2-Kosten per locatie'!$A$14:$C$27,3,FALSE)</f>
        <v>#DIV/0!</v>
      </c>
      <c r="P439" s="381">
        <f t="shared" si="45"/>
        <v>0</v>
      </c>
      <c r="Q439" s="382" t="str">
        <f>VLOOKUP(G439,'3-Productie normen'!$A$10:$M$27,13,FALSE)</f>
        <v>L</v>
      </c>
      <c r="R439" s="382"/>
      <c r="T439" s="43">
        <f t="shared" si="46"/>
        <v>3840</v>
      </c>
    </row>
    <row r="440" spans="1:20" ht="14.1" customHeight="1">
      <c r="A440" s="53">
        <f t="shared" si="41"/>
        <v>440</v>
      </c>
      <c r="B440" s="378" t="s">
        <v>607</v>
      </c>
      <c r="C440" s="365" t="s">
        <v>815</v>
      </c>
      <c r="D440" s="385">
        <v>0</v>
      </c>
      <c r="E440" s="427">
        <v>35</v>
      </c>
      <c r="F440" s="439" t="s">
        <v>615</v>
      </c>
      <c r="G440" s="438" t="s">
        <v>1047</v>
      </c>
      <c r="H440" s="433" t="s">
        <v>521</v>
      </c>
      <c r="I440" s="385">
        <v>49</v>
      </c>
      <c r="J440" s="380">
        <f t="shared" si="43"/>
        <v>80</v>
      </c>
      <c r="K440" s="324">
        <v>80</v>
      </c>
      <c r="L440" s="324"/>
      <c r="M440" s="325" t="e">
        <f t="shared" si="42"/>
        <v>#DIV/0!</v>
      </c>
      <c r="N440" s="325">
        <f t="shared" si="44"/>
        <v>0</v>
      </c>
      <c r="O440" s="381" t="e">
        <f>IF(K440="nio",0,IF(K440&gt;0,VLOOKUP(G440,'3-Productie normen'!A:K,VLOOKUP(K440,'3-Productie normen'!$B$34:$C$39,2,FALSE),FALSE)))/VLOOKUP(B440,'2-Kosten per locatie'!$A$14:$C$27,3,FALSE)</f>
        <v>#DIV/0!</v>
      </c>
      <c r="P440" s="381">
        <f t="shared" si="45"/>
        <v>0</v>
      </c>
      <c r="Q440" s="382" t="str">
        <f>VLOOKUP(G440,'3-Productie normen'!$A$10:$M$27,13,FALSE)</f>
        <v>L</v>
      </c>
      <c r="R440" s="382"/>
      <c r="T440" s="43">
        <f t="shared" si="46"/>
        <v>3920</v>
      </c>
    </row>
    <row r="441" spans="1:20" ht="14.1" customHeight="1">
      <c r="A441" s="53">
        <f t="shared" si="41"/>
        <v>441</v>
      </c>
      <c r="B441" s="378" t="s">
        <v>607</v>
      </c>
      <c r="C441" s="365" t="s">
        <v>815</v>
      </c>
      <c r="D441" s="385">
        <v>0</v>
      </c>
      <c r="E441" s="427">
        <v>36</v>
      </c>
      <c r="F441" s="439" t="s">
        <v>635</v>
      </c>
      <c r="G441" s="433" t="s">
        <v>1047</v>
      </c>
      <c r="H441" s="433" t="s">
        <v>521</v>
      </c>
      <c r="I441" s="385">
        <v>49</v>
      </c>
      <c r="J441" s="380">
        <f t="shared" si="43"/>
        <v>80</v>
      </c>
      <c r="K441" s="324">
        <v>80</v>
      </c>
      <c r="L441" s="324"/>
      <c r="M441" s="325" t="e">
        <f t="shared" si="42"/>
        <v>#DIV/0!</v>
      </c>
      <c r="N441" s="325">
        <f t="shared" si="44"/>
        <v>0</v>
      </c>
      <c r="O441" s="381" t="e">
        <f>IF(K441="nio",0,IF(K441&gt;0,VLOOKUP(G441,'3-Productie normen'!A:K,VLOOKUP(K441,'3-Productie normen'!$B$34:$C$39,2,FALSE),FALSE)))/VLOOKUP(B441,'2-Kosten per locatie'!$A$14:$C$27,3,FALSE)</f>
        <v>#DIV/0!</v>
      </c>
      <c r="P441" s="381">
        <f t="shared" si="45"/>
        <v>0</v>
      </c>
      <c r="Q441" s="382" t="str">
        <f>VLOOKUP(G441,'3-Productie normen'!$A$10:$M$27,13,FALSE)</f>
        <v>L</v>
      </c>
      <c r="R441" s="382"/>
      <c r="T441" s="43">
        <f t="shared" si="46"/>
        <v>3920</v>
      </c>
    </row>
    <row r="442" spans="1:20" ht="14.1" customHeight="1">
      <c r="A442" s="53">
        <f t="shared" si="41"/>
        <v>442</v>
      </c>
      <c r="B442" s="378" t="s">
        <v>607</v>
      </c>
      <c r="C442" s="365" t="s">
        <v>815</v>
      </c>
      <c r="D442" s="385">
        <v>0</v>
      </c>
      <c r="E442" s="427">
        <v>37</v>
      </c>
      <c r="F442" s="439" t="s">
        <v>636</v>
      </c>
      <c r="G442" s="433" t="s">
        <v>146</v>
      </c>
      <c r="H442" s="433" t="s">
        <v>521</v>
      </c>
      <c r="I442" s="385">
        <v>63</v>
      </c>
      <c r="J442" s="380">
        <f t="shared" si="43"/>
        <v>80</v>
      </c>
      <c r="K442" s="324">
        <v>80</v>
      </c>
      <c r="L442" s="324"/>
      <c r="M442" s="325" t="e">
        <f t="shared" si="42"/>
        <v>#DIV/0!</v>
      </c>
      <c r="N442" s="325">
        <f t="shared" si="44"/>
        <v>0</v>
      </c>
      <c r="O442" s="381" t="e">
        <f>IF(K442="nio",0,IF(K442&gt;0,VLOOKUP(G442,'3-Productie normen'!A:K,VLOOKUP(K442,'3-Productie normen'!$B$34:$C$39,2,FALSE),FALSE)))/VLOOKUP(B442,'2-Kosten per locatie'!$A$14:$C$27,3,FALSE)</f>
        <v>#DIV/0!</v>
      </c>
      <c r="P442" s="381">
        <f t="shared" si="45"/>
        <v>0</v>
      </c>
      <c r="Q442" s="382" t="str">
        <f>VLOOKUP(G442,'3-Productie normen'!$A$10:$M$27,13,FALSE)</f>
        <v>B</v>
      </c>
      <c r="R442" s="382"/>
      <c r="T442" s="43">
        <f t="shared" si="46"/>
        <v>5040</v>
      </c>
    </row>
    <row r="443" spans="1:20" ht="14.1" customHeight="1">
      <c r="A443" s="53">
        <f t="shared" si="41"/>
        <v>443</v>
      </c>
      <c r="B443" s="378" t="s">
        <v>607</v>
      </c>
      <c r="C443" s="365" t="s">
        <v>815</v>
      </c>
      <c r="D443" s="385">
        <v>0</v>
      </c>
      <c r="E443" s="427">
        <v>38</v>
      </c>
      <c r="F443" s="439" t="s">
        <v>615</v>
      </c>
      <c r="G443" s="438" t="s">
        <v>1047</v>
      </c>
      <c r="H443" s="433" t="s">
        <v>521</v>
      </c>
      <c r="I443" s="385">
        <v>49</v>
      </c>
      <c r="J443" s="380">
        <f t="shared" si="43"/>
        <v>80</v>
      </c>
      <c r="K443" s="324">
        <v>80</v>
      </c>
      <c r="L443" s="324"/>
      <c r="M443" s="325" t="e">
        <f t="shared" si="42"/>
        <v>#DIV/0!</v>
      </c>
      <c r="N443" s="325">
        <f t="shared" si="44"/>
        <v>0</v>
      </c>
      <c r="O443" s="381" t="e">
        <f>IF(K443="nio",0,IF(K443&gt;0,VLOOKUP(G443,'3-Productie normen'!A:K,VLOOKUP(K443,'3-Productie normen'!$B$34:$C$39,2,FALSE),FALSE)))/VLOOKUP(B443,'2-Kosten per locatie'!$A$14:$C$27,3,FALSE)</f>
        <v>#DIV/0!</v>
      </c>
      <c r="P443" s="381">
        <f t="shared" si="45"/>
        <v>0</v>
      </c>
      <c r="Q443" s="382" t="str">
        <f>VLOOKUP(G443,'3-Productie normen'!$A$10:$M$27,13,FALSE)</f>
        <v>L</v>
      </c>
      <c r="R443" s="382"/>
      <c r="T443" s="43">
        <f t="shared" si="46"/>
        <v>3920</v>
      </c>
    </row>
    <row r="444" spans="1:20" ht="14.1" customHeight="1">
      <c r="A444" s="53">
        <f t="shared" si="41"/>
        <v>444</v>
      </c>
      <c r="B444" s="378" t="s">
        <v>607</v>
      </c>
      <c r="C444" s="365" t="s">
        <v>815</v>
      </c>
      <c r="D444" s="385">
        <v>0</v>
      </c>
      <c r="E444" s="427">
        <v>39</v>
      </c>
      <c r="F444" s="439" t="s">
        <v>615</v>
      </c>
      <c r="G444" s="438" t="s">
        <v>1047</v>
      </c>
      <c r="H444" s="433" t="s">
        <v>521</v>
      </c>
      <c r="I444" s="385">
        <v>48</v>
      </c>
      <c r="J444" s="380">
        <f t="shared" si="43"/>
        <v>80</v>
      </c>
      <c r="K444" s="324">
        <v>80</v>
      </c>
      <c r="L444" s="324"/>
      <c r="M444" s="325" t="e">
        <f t="shared" si="42"/>
        <v>#DIV/0!</v>
      </c>
      <c r="N444" s="325">
        <f t="shared" si="44"/>
        <v>0</v>
      </c>
      <c r="O444" s="381" t="e">
        <f>IF(K444="nio",0,IF(K444&gt;0,VLOOKUP(G444,'3-Productie normen'!A:K,VLOOKUP(K444,'3-Productie normen'!$B$34:$C$39,2,FALSE),FALSE)))/VLOOKUP(B444,'2-Kosten per locatie'!$A$14:$C$27,3,FALSE)</f>
        <v>#DIV/0!</v>
      </c>
      <c r="P444" s="381">
        <f t="shared" si="45"/>
        <v>0</v>
      </c>
      <c r="Q444" s="382" t="str">
        <f>VLOOKUP(G444,'3-Productie normen'!$A$10:$M$27,13,FALSE)</f>
        <v>L</v>
      </c>
      <c r="R444" s="382"/>
      <c r="T444" s="43">
        <f t="shared" si="46"/>
        <v>3840</v>
      </c>
    </row>
    <row r="445" spans="1:20" ht="14.1" customHeight="1">
      <c r="A445" s="53">
        <f t="shared" si="41"/>
        <v>445</v>
      </c>
      <c r="B445" s="378" t="s">
        <v>607</v>
      </c>
      <c r="C445" s="365" t="s">
        <v>815</v>
      </c>
      <c r="D445" s="385">
        <v>0</v>
      </c>
      <c r="E445" s="427">
        <v>40</v>
      </c>
      <c r="F445" s="439" t="s">
        <v>615</v>
      </c>
      <c r="G445" s="438" t="s">
        <v>1047</v>
      </c>
      <c r="H445" s="433" t="s">
        <v>521</v>
      </c>
      <c r="I445" s="385">
        <v>48</v>
      </c>
      <c r="J445" s="380">
        <f t="shared" si="43"/>
        <v>80</v>
      </c>
      <c r="K445" s="324">
        <v>80</v>
      </c>
      <c r="L445" s="324"/>
      <c r="M445" s="325" t="e">
        <f t="shared" si="42"/>
        <v>#DIV/0!</v>
      </c>
      <c r="N445" s="325">
        <f t="shared" si="44"/>
        <v>0</v>
      </c>
      <c r="O445" s="381" t="e">
        <f>IF(K445="nio",0,IF(K445&gt;0,VLOOKUP(G445,'3-Productie normen'!A:K,VLOOKUP(K445,'3-Productie normen'!$B$34:$C$39,2,FALSE),FALSE)))/VLOOKUP(B445,'2-Kosten per locatie'!$A$14:$C$27,3,FALSE)</f>
        <v>#DIV/0!</v>
      </c>
      <c r="P445" s="381">
        <f t="shared" si="45"/>
        <v>0</v>
      </c>
      <c r="Q445" s="382" t="str">
        <f>VLOOKUP(G445,'3-Productie normen'!$A$10:$M$27,13,FALSE)</f>
        <v>L</v>
      </c>
      <c r="R445" s="382"/>
      <c r="T445" s="43">
        <f t="shared" si="46"/>
        <v>3840</v>
      </c>
    </row>
    <row r="446" spans="1:20" ht="14.1" customHeight="1">
      <c r="A446" s="53">
        <f t="shared" si="41"/>
        <v>446</v>
      </c>
      <c r="B446" s="378" t="s">
        <v>607</v>
      </c>
      <c r="C446" s="365" t="s">
        <v>815</v>
      </c>
      <c r="D446" s="385">
        <v>0</v>
      </c>
      <c r="E446" s="427">
        <v>41</v>
      </c>
      <c r="F446" s="439" t="s">
        <v>612</v>
      </c>
      <c r="G446" s="433" t="s">
        <v>145</v>
      </c>
      <c r="H446" s="433" t="s">
        <v>521</v>
      </c>
      <c r="I446" s="385">
        <v>23</v>
      </c>
      <c r="J446" s="380">
        <f t="shared" si="43"/>
        <v>40</v>
      </c>
      <c r="K446" s="324">
        <v>40</v>
      </c>
      <c r="L446" s="324"/>
      <c r="M446" s="325" t="e">
        <f t="shared" si="42"/>
        <v>#DIV/0!</v>
      </c>
      <c r="N446" s="325">
        <f t="shared" si="44"/>
        <v>0</v>
      </c>
      <c r="O446" s="381" t="e">
        <f>IF(K446="nio",0,IF(K446&gt;0,VLOOKUP(G446,'3-Productie normen'!A:K,VLOOKUP(K446,'3-Productie normen'!$B$34:$C$39,2,FALSE),FALSE)))/VLOOKUP(B446,'2-Kosten per locatie'!$A$14:$C$27,3,FALSE)</f>
        <v>#DIV/0!</v>
      </c>
      <c r="P446" s="381">
        <f t="shared" si="45"/>
        <v>0</v>
      </c>
      <c r="Q446" s="382" t="str">
        <f>VLOOKUP(G446,'3-Productie normen'!$A$10:$M$27,13,FALSE)</f>
        <v>B</v>
      </c>
      <c r="R446" s="382"/>
      <c r="T446" s="43">
        <f t="shared" si="46"/>
        <v>920</v>
      </c>
    </row>
    <row r="447" spans="1:20" ht="14.1" customHeight="1">
      <c r="A447" s="53">
        <f t="shared" si="41"/>
        <v>447</v>
      </c>
      <c r="B447" s="378" t="s">
        <v>607</v>
      </c>
      <c r="C447" s="365" t="s">
        <v>815</v>
      </c>
      <c r="D447" s="385">
        <v>0</v>
      </c>
      <c r="E447" s="427">
        <v>42</v>
      </c>
      <c r="F447" s="439" t="s">
        <v>612</v>
      </c>
      <c r="G447" s="433" t="s">
        <v>145</v>
      </c>
      <c r="H447" s="433" t="s">
        <v>521</v>
      </c>
      <c r="I447" s="385">
        <v>23</v>
      </c>
      <c r="J447" s="380">
        <f t="shared" si="43"/>
        <v>40</v>
      </c>
      <c r="K447" s="324">
        <v>40</v>
      </c>
      <c r="L447" s="324"/>
      <c r="M447" s="325" t="e">
        <f t="shared" si="42"/>
        <v>#DIV/0!</v>
      </c>
      <c r="N447" s="325">
        <f t="shared" si="44"/>
        <v>0</v>
      </c>
      <c r="O447" s="381" t="e">
        <f>IF(K447="nio",0,IF(K447&gt;0,VLOOKUP(G447,'3-Productie normen'!A:K,VLOOKUP(K447,'3-Productie normen'!$B$34:$C$39,2,FALSE),FALSE)))/VLOOKUP(B447,'2-Kosten per locatie'!$A$14:$C$27,3,FALSE)</f>
        <v>#DIV/0!</v>
      </c>
      <c r="P447" s="381">
        <f t="shared" si="45"/>
        <v>0</v>
      </c>
      <c r="Q447" s="382" t="str">
        <f>VLOOKUP(G447,'3-Productie normen'!$A$10:$M$27,13,FALSE)</f>
        <v>B</v>
      </c>
      <c r="R447" s="382"/>
      <c r="T447" s="43">
        <f t="shared" si="46"/>
        <v>920</v>
      </c>
    </row>
    <row r="448" spans="1:20" ht="14.1" customHeight="1">
      <c r="A448" s="53">
        <f t="shared" si="41"/>
        <v>448</v>
      </c>
      <c r="B448" s="378" t="s">
        <v>607</v>
      </c>
      <c r="C448" s="365" t="s">
        <v>815</v>
      </c>
      <c r="D448" s="385">
        <v>0</v>
      </c>
      <c r="E448" s="427">
        <v>43</v>
      </c>
      <c r="F448" s="439" t="s">
        <v>612</v>
      </c>
      <c r="G448" s="433" t="s">
        <v>145</v>
      </c>
      <c r="H448" s="433" t="s">
        <v>521</v>
      </c>
      <c r="I448" s="385">
        <v>23</v>
      </c>
      <c r="J448" s="380">
        <f t="shared" si="43"/>
        <v>40</v>
      </c>
      <c r="K448" s="324">
        <v>40</v>
      </c>
      <c r="L448" s="324"/>
      <c r="M448" s="325" t="e">
        <f t="shared" si="42"/>
        <v>#DIV/0!</v>
      </c>
      <c r="N448" s="325">
        <f t="shared" si="44"/>
        <v>0</v>
      </c>
      <c r="O448" s="381" t="e">
        <f>IF(K448="nio",0,IF(K448&gt;0,VLOOKUP(G448,'3-Productie normen'!A:K,VLOOKUP(K448,'3-Productie normen'!$B$34:$C$39,2,FALSE),FALSE)))/VLOOKUP(B448,'2-Kosten per locatie'!$A$14:$C$27,3,FALSE)</f>
        <v>#DIV/0!</v>
      </c>
      <c r="P448" s="381">
        <f t="shared" si="45"/>
        <v>0</v>
      </c>
      <c r="Q448" s="382" t="str">
        <f>VLOOKUP(G448,'3-Productie normen'!$A$10:$M$27,13,FALSE)</f>
        <v>B</v>
      </c>
      <c r="R448" s="382"/>
      <c r="T448" s="43">
        <f t="shared" si="46"/>
        <v>920</v>
      </c>
    </row>
    <row r="449" spans="1:20" ht="14.1" customHeight="1">
      <c r="A449" s="53">
        <f t="shared" si="41"/>
        <v>449</v>
      </c>
      <c r="B449" s="378" t="s">
        <v>607</v>
      </c>
      <c r="C449" s="365" t="s">
        <v>815</v>
      </c>
      <c r="D449" s="385">
        <v>0</v>
      </c>
      <c r="E449" s="427">
        <v>44</v>
      </c>
      <c r="F449" s="439" t="s">
        <v>637</v>
      </c>
      <c r="G449" s="435" t="s">
        <v>1045</v>
      </c>
      <c r="H449" s="433" t="s">
        <v>521</v>
      </c>
      <c r="I449" s="385">
        <v>23</v>
      </c>
      <c r="J449" s="380">
        <f t="shared" si="43"/>
        <v>4</v>
      </c>
      <c r="K449" s="324">
        <v>4</v>
      </c>
      <c r="L449" s="324"/>
      <c r="M449" s="325" t="e">
        <f t="shared" si="42"/>
        <v>#DIV/0!</v>
      </c>
      <c r="N449" s="325">
        <f t="shared" si="44"/>
        <v>0</v>
      </c>
      <c r="O449" s="381" t="e">
        <f>IF(K449="nio",0,IF(K449&gt;0,VLOOKUP(G449,'3-Productie normen'!A:K,VLOOKUP(K449,'3-Productie normen'!$B$34:$C$39,2,FALSE),FALSE)))/VLOOKUP(B449,'2-Kosten per locatie'!$A$14:$C$27,3,FALSE)</f>
        <v>#DIV/0!</v>
      </c>
      <c r="P449" s="381">
        <f t="shared" si="45"/>
        <v>0</v>
      </c>
      <c r="Q449" s="382" t="str">
        <f>VLOOKUP(G449,'3-Productie normen'!$A$10:$M$27,13,FALSE)</f>
        <v>V</v>
      </c>
      <c r="R449" s="382"/>
      <c r="T449" s="43">
        <f t="shared" si="46"/>
        <v>92</v>
      </c>
    </row>
    <row r="450" spans="1:20" ht="14.1" customHeight="1">
      <c r="A450" s="53">
        <f t="shared" si="41"/>
        <v>450</v>
      </c>
      <c r="B450" s="378" t="s">
        <v>607</v>
      </c>
      <c r="C450" s="365" t="s">
        <v>815</v>
      </c>
      <c r="D450" s="385">
        <v>0</v>
      </c>
      <c r="E450" s="427">
        <v>45</v>
      </c>
      <c r="F450" s="439" t="s">
        <v>380</v>
      </c>
      <c r="G450" s="433" t="s">
        <v>17</v>
      </c>
      <c r="H450" s="433" t="s">
        <v>386</v>
      </c>
      <c r="I450" s="385">
        <v>15</v>
      </c>
      <c r="J450" s="380">
        <f t="shared" si="43"/>
        <v>400</v>
      </c>
      <c r="K450" s="324">
        <v>200</v>
      </c>
      <c r="L450" s="324">
        <v>200</v>
      </c>
      <c r="M450" s="325" t="e">
        <f t="shared" si="42"/>
        <v>#DIV/0!</v>
      </c>
      <c r="N450" s="325" t="e">
        <f t="shared" si="44"/>
        <v>#DIV/0!</v>
      </c>
      <c r="O450" s="381" t="e">
        <f>IF(K450="nio",0,IF(K450&gt;0,VLOOKUP(G450,'3-Productie normen'!A:K,VLOOKUP(K450,'3-Productie normen'!$B$34:$C$39,2,FALSE),FALSE)))/VLOOKUP(B450,'2-Kosten per locatie'!$A$14:$C$27,3,FALSE)</f>
        <v>#DIV/0!</v>
      </c>
      <c r="P450" s="381" t="e">
        <f t="shared" si="45"/>
        <v>#DIV/0!</v>
      </c>
      <c r="Q450" s="382" t="str">
        <f>VLOOKUP(G450,'3-Productie normen'!$A$10:$M$27,13,FALSE)</f>
        <v>S</v>
      </c>
      <c r="R450" s="382"/>
      <c r="T450" s="43">
        <f t="shared" si="46"/>
        <v>6000</v>
      </c>
    </row>
    <row r="451" spans="1:20" ht="14.1" customHeight="1">
      <c r="A451" s="53">
        <f t="shared" si="41"/>
        <v>451</v>
      </c>
      <c r="B451" s="378" t="s">
        <v>607</v>
      </c>
      <c r="C451" s="365" t="s">
        <v>815</v>
      </c>
      <c r="D451" s="385">
        <v>0</v>
      </c>
      <c r="E451" s="427">
        <v>46</v>
      </c>
      <c r="F451" s="439" t="s">
        <v>638</v>
      </c>
      <c r="G451" s="433" t="s">
        <v>17</v>
      </c>
      <c r="H451" s="433" t="s">
        <v>386</v>
      </c>
      <c r="I451" s="385">
        <v>5</v>
      </c>
      <c r="J451" s="380">
        <f t="shared" si="43"/>
        <v>400</v>
      </c>
      <c r="K451" s="324">
        <v>200</v>
      </c>
      <c r="L451" s="324">
        <v>200</v>
      </c>
      <c r="M451" s="325" t="e">
        <f t="shared" si="42"/>
        <v>#DIV/0!</v>
      </c>
      <c r="N451" s="325" t="e">
        <f t="shared" si="44"/>
        <v>#DIV/0!</v>
      </c>
      <c r="O451" s="381" t="e">
        <f>IF(K451="nio",0,IF(K451&gt;0,VLOOKUP(G451,'3-Productie normen'!A:K,VLOOKUP(K451,'3-Productie normen'!$B$34:$C$39,2,FALSE),FALSE)))/VLOOKUP(B451,'2-Kosten per locatie'!$A$14:$C$27,3,FALSE)</f>
        <v>#DIV/0!</v>
      </c>
      <c r="P451" s="381" t="e">
        <f t="shared" si="45"/>
        <v>#DIV/0!</v>
      </c>
      <c r="Q451" s="382" t="str">
        <f>VLOOKUP(G451,'3-Productie normen'!$A$10:$M$27,13,FALSE)</f>
        <v>S</v>
      </c>
      <c r="R451" s="382"/>
      <c r="T451" s="43">
        <f t="shared" si="46"/>
        <v>2000</v>
      </c>
    </row>
    <row r="452" spans="1:20" ht="14.1" customHeight="1">
      <c r="A452" s="53">
        <f t="shared" si="41"/>
        <v>452</v>
      </c>
      <c r="B452" s="378" t="s">
        <v>607</v>
      </c>
      <c r="C452" s="365" t="s">
        <v>815</v>
      </c>
      <c r="D452" s="385">
        <v>0</v>
      </c>
      <c r="E452" s="427">
        <v>47</v>
      </c>
      <c r="F452" s="439" t="s">
        <v>198</v>
      </c>
      <c r="G452" s="432" t="s">
        <v>198</v>
      </c>
      <c r="H452" s="433" t="s">
        <v>521</v>
      </c>
      <c r="I452" s="385">
        <v>5</v>
      </c>
      <c r="J452" s="380">
        <f t="shared" si="43"/>
        <v>200</v>
      </c>
      <c r="K452" s="324">
        <v>200</v>
      </c>
      <c r="L452" s="324"/>
      <c r="M452" s="325" t="e">
        <f t="shared" si="42"/>
        <v>#DIV/0!</v>
      </c>
      <c r="N452" s="325">
        <f t="shared" si="44"/>
        <v>0</v>
      </c>
      <c r="O452" s="381" t="e">
        <f>IF(K452="nio",0,IF(K452&gt;0,VLOOKUP(G452,'3-Productie normen'!A:K,VLOOKUP(K452,'3-Productie normen'!$B$34:$C$39,2,FALSE),FALSE)))/VLOOKUP(B452,'2-Kosten per locatie'!$A$14:$C$27,3,FALSE)</f>
        <v>#DIV/0!</v>
      </c>
      <c r="P452" s="381">
        <f t="shared" si="45"/>
        <v>0</v>
      </c>
      <c r="Q452" s="382" t="str">
        <f>VLOOKUP(G452,'3-Productie normen'!$A$10:$M$27,13,FALSE)</f>
        <v>V</v>
      </c>
      <c r="R452" s="382"/>
      <c r="T452" s="43">
        <f t="shared" si="46"/>
        <v>1000</v>
      </c>
    </row>
    <row r="453" spans="1:20" ht="14.1" customHeight="1">
      <c r="A453" s="53">
        <f t="shared" si="41"/>
        <v>453</v>
      </c>
      <c r="B453" s="378" t="s">
        <v>607</v>
      </c>
      <c r="C453" s="365" t="s">
        <v>815</v>
      </c>
      <c r="D453" s="385">
        <v>0</v>
      </c>
      <c r="E453" s="427">
        <v>48</v>
      </c>
      <c r="F453" s="439" t="s">
        <v>380</v>
      </c>
      <c r="G453" s="433" t="s">
        <v>17</v>
      </c>
      <c r="H453" s="433" t="s">
        <v>386</v>
      </c>
      <c r="I453" s="385">
        <v>15</v>
      </c>
      <c r="J453" s="380">
        <f t="shared" si="43"/>
        <v>400</v>
      </c>
      <c r="K453" s="324">
        <v>200</v>
      </c>
      <c r="L453" s="324">
        <v>200</v>
      </c>
      <c r="M453" s="325" t="e">
        <f t="shared" si="42"/>
        <v>#DIV/0!</v>
      </c>
      <c r="N453" s="325" t="e">
        <f t="shared" si="44"/>
        <v>#DIV/0!</v>
      </c>
      <c r="O453" s="381" t="e">
        <f>IF(K453="nio",0,IF(K453&gt;0,VLOOKUP(G453,'3-Productie normen'!A:K,VLOOKUP(K453,'3-Productie normen'!$B$34:$C$39,2,FALSE),FALSE)))/VLOOKUP(B453,'2-Kosten per locatie'!$A$14:$C$27,3,FALSE)</f>
        <v>#DIV/0!</v>
      </c>
      <c r="P453" s="381" t="e">
        <f t="shared" si="45"/>
        <v>#DIV/0!</v>
      </c>
      <c r="Q453" s="382" t="str">
        <f>VLOOKUP(G453,'3-Productie normen'!$A$10:$M$27,13,FALSE)</f>
        <v>S</v>
      </c>
      <c r="R453" s="382"/>
      <c r="T453" s="43">
        <f t="shared" si="46"/>
        <v>6000</v>
      </c>
    </row>
    <row r="454" spans="1:20" ht="14.1" customHeight="1">
      <c r="A454" s="53">
        <f t="shared" si="41"/>
        <v>454</v>
      </c>
      <c r="B454" s="378" t="s">
        <v>607</v>
      </c>
      <c r="C454" s="365" t="s">
        <v>815</v>
      </c>
      <c r="D454" s="385">
        <v>0</v>
      </c>
      <c r="E454" s="427">
        <v>49</v>
      </c>
      <c r="F454" s="439" t="s">
        <v>378</v>
      </c>
      <c r="G454" s="432" t="s">
        <v>199</v>
      </c>
      <c r="H454" s="433" t="s">
        <v>386</v>
      </c>
      <c r="I454" s="385">
        <v>47</v>
      </c>
      <c r="J454" s="380">
        <f t="shared" si="43"/>
        <v>200</v>
      </c>
      <c r="K454" s="324">
        <v>200</v>
      </c>
      <c r="L454" s="324"/>
      <c r="M454" s="325" t="e">
        <f t="shared" si="42"/>
        <v>#DIV/0!</v>
      </c>
      <c r="N454" s="325">
        <f t="shared" si="44"/>
        <v>0</v>
      </c>
      <c r="O454" s="381" t="e">
        <f>IF(K454="nio",0,IF(K454&gt;0,VLOOKUP(G454,'3-Productie normen'!A:K,VLOOKUP(K454,'3-Productie normen'!$B$34:$C$39,2,FALSE),FALSE)))/VLOOKUP(B454,'2-Kosten per locatie'!$A$14:$C$27,3,FALSE)</f>
        <v>#DIV/0!</v>
      </c>
      <c r="P454" s="381">
        <f t="shared" si="45"/>
        <v>0</v>
      </c>
      <c r="Q454" s="382" t="str">
        <f>VLOOKUP(G454,'3-Productie normen'!$A$10:$M$27,13,FALSE)</f>
        <v>V</v>
      </c>
      <c r="R454" s="382"/>
      <c r="T454" s="43">
        <f t="shared" si="46"/>
        <v>9400</v>
      </c>
    </row>
    <row r="455" spans="1:20" ht="14.1" customHeight="1">
      <c r="A455" s="53">
        <f t="shared" si="41"/>
        <v>455</v>
      </c>
      <c r="B455" s="378" t="s">
        <v>607</v>
      </c>
      <c r="C455" s="365" t="s">
        <v>815</v>
      </c>
      <c r="D455" s="385">
        <v>0</v>
      </c>
      <c r="E455" s="427">
        <v>50</v>
      </c>
      <c r="F455" s="439" t="s">
        <v>630</v>
      </c>
      <c r="G455" s="432" t="s">
        <v>423</v>
      </c>
      <c r="H455" s="433" t="s">
        <v>386</v>
      </c>
      <c r="I455" s="385">
        <v>31</v>
      </c>
      <c r="J455" s="380">
        <f t="shared" si="43"/>
        <v>200</v>
      </c>
      <c r="K455" s="324">
        <v>200</v>
      </c>
      <c r="L455" s="324"/>
      <c r="M455" s="325" t="e">
        <f t="shared" si="42"/>
        <v>#DIV/0!</v>
      </c>
      <c r="N455" s="325">
        <f t="shared" si="44"/>
        <v>0</v>
      </c>
      <c r="O455" s="381" t="e">
        <f>IF(K455="nio",0,IF(K455&gt;0,VLOOKUP(G455,'3-Productie normen'!A:K,VLOOKUP(K455,'3-Productie normen'!$B$34:$C$39,2,FALSE),FALSE)))/VLOOKUP(B455,'2-Kosten per locatie'!$A$14:$C$27,3,FALSE)</f>
        <v>#DIV/0!</v>
      </c>
      <c r="P455" s="381">
        <f t="shared" si="45"/>
        <v>0</v>
      </c>
      <c r="Q455" s="382" t="str">
        <f>VLOOKUP(G455,'3-Productie normen'!$A$10:$M$27,13,FALSE)</f>
        <v>V</v>
      </c>
      <c r="R455" s="382"/>
      <c r="T455" s="43">
        <f t="shared" si="46"/>
        <v>6200</v>
      </c>
    </row>
    <row r="456" spans="1:20" ht="14.1" customHeight="1">
      <c r="A456" s="53">
        <f t="shared" si="41"/>
        <v>456</v>
      </c>
      <c r="B456" s="378" t="s">
        <v>607</v>
      </c>
      <c r="C456" s="365" t="s">
        <v>815</v>
      </c>
      <c r="D456" s="385">
        <v>0</v>
      </c>
      <c r="E456" s="427" t="s">
        <v>639</v>
      </c>
      <c r="F456" s="439" t="s">
        <v>488</v>
      </c>
      <c r="G456" s="435" t="s">
        <v>1045</v>
      </c>
      <c r="H456" s="433" t="s">
        <v>386</v>
      </c>
      <c r="I456" s="385">
        <v>10</v>
      </c>
      <c r="J456" s="380">
        <f t="shared" si="43"/>
        <v>4</v>
      </c>
      <c r="K456" s="324">
        <v>4</v>
      </c>
      <c r="L456" s="324"/>
      <c r="M456" s="325" t="e">
        <f t="shared" si="42"/>
        <v>#DIV/0!</v>
      </c>
      <c r="N456" s="325">
        <f t="shared" si="44"/>
        <v>0</v>
      </c>
      <c r="O456" s="381" t="e">
        <f>IF(K456="nio",0,IF(K456&gt;0,VLOOKUP(G456,'3-Productie normen'!A:K,VLOOKUP(K456,'3-Productie normen'!$B$34:$C$39,2,FALSE),FALSE)))/VLOOKUP(B456,'2-Kosten per locatie'!$A$14:$C$27,3,FALSE)</f>
        <v>#DIV/0!</v>
      </c>
      <c r="P456" s="381">
        <f t="shared" si="45"/>
        <v>0</v>
      </c>
      <c r="Q456" s="382" t="str">
        <f>VLOOKUP(G456,'3-Productie normen'!$A$10:$M$27,13,FALSE)</f>
        <v>V</v>
      </c>
      <c r="R456" s="382"/>
      <c r="T456" s="43">
        <f t="shared" si="46"/>
        <v>40</v>
      </c>
    </row>
    <row r="457" spans="1:20" ht="14.1" customHeight="1">
      <c r="A457" s="53">
        <f t="shared" si="41"/>
        <v>457</v>
      </c>
      <c r="B457" s="378" t="s">
        <v>607</v>
      </c>
      <c r="C457" s="365" t="s">
        <v>815</v>
      </c>
      <c r="D457" s="385">
        <v>0</v>
      </c>
      <c r="E457" s="427">
        <v>51</v>
      </c>
      <c r="F457" s="439" t="s">
        <v>378</v>
      </c>
      <c r="G457" s="432" t="s">
        <v>199</v>
      </c>
      <c r="H457" s="433" t="s">
        <v>386</v>
      </c>
      <c r="I457" s="385">
        <v>108</v>
      </c>
      <c r="J457" s="380">
        <f t="shared" si="43"/>
        <v>200</v>
      </c>
      <c r="K457" s="324">
        <v>200</v>
      </c>
      <c r="L457" s="324"/>
      <c r="M457" s="325" t="e">
        <f t="shared" si="42"/>
        <v>#DIV/0!</v>
      </c>
      <c r="N457" s="325">
        <f t="shared" si="44"/>
        <v>0</v>
      </c>
      <c r="O457" s="381" t="e">
        <f>IF(K457="nio",0,IF(K457&gt;0,VLOOKUP(G457,'3-Productie normen'!A:K,VLOOKUP(K457,'3-Productie normen'!$B$34:$C$39,2,FALSE),FALSE)))/VLOOKUP(B457,'2-Kosten per locatie'!$A$14:$C$27,3,FALSE)</f>
        <v>#DIV/0!</v>
      </c>
      <c r="P457" s="381">
        <f t="shared" si="45"/>
        <v>0</v>
      </c>
      <c r="Q457" s="382" t="str">
        <f>VLOOKUP(G457,'3-Productie normen'!$A$10:$M$27,13,FALSE)</f>
        <v>V</v>
      </c>
      <c r="R457" s="382"/>
      <c r="T457" s="43">
        <f t="shared" si="46"/>
        <v>21600</v>
      </c>
    </row>
    <row r="458" spans="1:20" ht="14.1" customHeight="1">
      <c r="A458" s="53">
        <f t="shared" si="41"/>
        <v>458</v>
      </c>
      <c r="B458" s="378" t="s">
        <v>607</v>
      </c>
      <c r="C458" s="365" t="s">
        <v>815</v>
      </c>
      <c r="D458" s="385">
        <v>0</v>
      </c>
      <c r="E458" s="427">
        <v>52</v>
      </c>
      <c r="F458" s="439" t="s">
        <v>640</v>
      </c>
      <c r="G458" s="433" t="s">
        <v>146</v>
      </c>
      <c r="H458" s="433" t="s">
        <v>386</v>
      </c>
      <c r="I458" s="385">
        <v>56</v>
      </c>
      <c r="J458" s="380">
        <f t="shared" si="43"/>
        <v>200</v>
      </c>
      <c r="K458" s="324">
        <v>200</v>
      </c>
      <c r="L458" s="324"/>
      <c r="M458" s="325" t="e">
        <f t="shared" si="42"/>
        <v>#DIV/0!</v>
      </c>
      <c r="N458" s="325">
        <f t="shared" si="44"/>
        <v>0</v>
      </c>
      <c r="O458" s="381" t="e">
        <f>IF(K458="nio",0,IF(K458&gt;0,VLOOKUP(G458,'3-Productie normen'!A:K,VLOOKUP(K458,'3-Productie normen'!$B$34:$C$39,2,FALSE),FALSE)))/VLOOKUP(B458,'2-Kosten per locatie'!$A$14:$C$27,3,FALSE)</f>
        <v>#DIV/0!</v>
      </c>
      <c r="P458" s="381">
        <f t="shared" si="45"/>
        <v>0</v>
      </c>
      <c r="Q458" s="382" t="str">
        <f>VLOOKUP(G458,'3-Productie normen'!$A$10:$M$27,13,FALSE)</f>
        <v>B</v>
      </c>
      <c r="R458" s="382"/>
      <c r="T458" s="43">
        <f t="shared" si="46"/>
        <v>11200</v>
      </c>
    </row>
    <row r="459" spans="1:20" ht="14.1" customHeight="1">
      <c r="A459" s="53">
        <f t="shared" ref="A459:A522" si="47">A458+1</f>
        <v>459</v>
      </c>
      <c r="B459" s="378" t="s">
        <v>607</v>
      </c>
      <c r="C459" s="365" t="s">
        <v>815</v>
      </c>
      <c r="D459" s="385">
        <v>0</v>
      </c>
      <c r="E459" s="427" t="s">
        <v>641</v>
      </c>
      <c r="F459" s="439" t="s">
        <v>642</v>
      </c>
      <c r="G459" s="435" t="s">
        <v>1045</v>
      </c>
      <c r="H459" s="433" t="s">
        <v>386</v>
      </c>
      <c r="I459" s="385">
        <v>13</v>
      </c>
      <c r="J459" s="380">
        <f t="shared" si="43"/>
        <v>4</v>
      </c>
      <c r="K459" s="324">
        <v>4</v>
      </c>
      <c r="L459" s="324"/>
      <c r="M459" s="325" t="e">
        <f t="shared" si="42"/>
        <v>#DIV/0!</v>
      </c>
      <c r="N459" s="325">
        <f t="shared" si="44"/>
        <v>0</v>
      </c>
      <c r="O459" s="381" t="e">
        <f>IF(K459="nio",0,IF(K459&gt;0,VLOOKUP(G459,'3-Productie normen'!A:K,VLOOKUP(K459,'3-Productie normen'!$B$34:$C$39,2,FALSE),FALSE)))/VLOOKUP(B459,'2-Kosten per locatie'!$A$14:$C$27,3,FALSE)</f>
        <v>#DIV/0!</v>
      </c>
      <c r="P459" s="381">
        <f t="shared" si="45"/>
        <v>0</v>
      </c>
      <c r="Q459" s="382" t="str">
        <f>VLOOKUP(G459,'3-Productie normen'!$A$10:$M$27,13,FALSE)</f>
        <v>V</v>
      </c>
      <c r="R459" s="382"/>
      <c r="T459" s="43">
        <f t="shared" si="46"/>
        <v>52</v>
      </c>
    </row>
    <row r="460" spans="1:20" ht="14.1" customHeight="1">
      <c r="A460" s="53">
        <f t="shared" si="47"/>
        <v>460</v>
      </c>
      <c r="B460" s="378" t="s">
        <v>607</v>
      </c>
      <c r="C460" s="365" t="s">
        <v>815</v>
      </c>
      <c r="D460" s="385">
        <v>0</v>
      </c>
      <c r="E460" s="427" t="s">
        <v>643</v>
      </c>
      <c r="F460" s="439" t="s">
        <v>630</v>
      </c>
      <c r="G460" s="432" t="s">
        <v>423</v>
      </c>
      <c r="H460" s="433" t="s">
        <v>386</v>
      </c>
      <c r="I460" s="385">
        <v>8</v>
      </c>
      <c r="J460" s="380">
        <f t="shared" si="43"/>
        <v>200</v>
      </c>
      <c r="K460" s="324">
        <v>200</v>
      </c>
      <c r="L460" s="324"/>
      <c r="M460" s="325" t="e">
        <f t="shared" si="42"/>
        <v>#DIV/0!</v>
      </c>
      <c r="N460" s="325">
        <f t="shared" si="44"/>
        <v>0</v>
      </c>
      <c r="O460" s="381" t="e">
        <f>IF(K460="nio",0,IF(K460&gt;0,VLOOKUP(G460,'3-Productie normen'!A:K,VLOOKUP(K460,'3-Productie normen'!$B$34:$C$39,2,FALSE),FALSE)))/VLOOKUP(B460,'2-Kosten per locatie'!$A$14:$C$27,3,FALSE)</f>
        <v>#DIV/0!</v>
      </c>
      <c r="P460" s="381">
        <f t="shared" si="45"/>
        <v>0</v>
      </c>
      <c r="Q460" s="382" t="str">
        <f>VLOOKUP(G460,'3-Productie normen'!$A$10:$M$27,13,FALSE)</f>
        <v>V</v>
      </c>
      <c r="R460" s="382"/>
      <c r="T460" s="43">
        <f t="shared" si="46"/>
        <v>1600</v>
      </c>
    </row>
    <row r="461" spans="1:20" ht="14.1" customHeight="1">
      <c r="A461" s="53">
        <f t="shared" si="47"/>
        <v>461</v>
      </c>
      <c r="B461" s="378" t="s">
        <v>607</v>
      </c>
      <c r="C461" s="365" t="s">
        <v>815</v>
      </c>
      <c r="D461" s="385">
        <v>0</v>
      </c>
      <c r="E461" s="427" t="s">
        <v>644</v>
      </c>
      <c r="F461" s="439" t="s">
        <v>378</v>
      </c>
      <c r="G461" s="432" t="s">
        <v>199</v>
      </c>
      <c r="H461" s="433" t="s">
        <v>386</v>
      </c>
      <c r="I461" s="385">
        <v>45</v>
      </c>
      <c r="J461" s="380">
        <f t="shared" si="43"/>
        <v>200</v>
      </c>
      <c r="K461" s="324">
        <v>200</v>
      </c>
      <c r="L461" s="324"/>
      <c r="M461" s="325" t="e">
        <f t="shared" si="42"/>
        <v>#DIV/0!</v>
      </c>
      <c r="N461" s="325">
        <f t="shared" si="44"/>
        <v>0</v>
      </c>
      <c r="O461" s="381" t="e">
        <f>IF(K461="nio",0,IF(K461&gt;0,VLOOKUP(G461,'3-Productie normen'!A:K,VLOOKUP(K461,'3-Productie normen'!$B$34:$C$39,2,FALSE),FALSE)))/VLOOKUP(B461,'2-Kosten per locatie'!$A$14:$C$27,3,FALSE)</f>
        <v>#DIV/0!</v>
      </c>
      <c r="P461" s="381">
        <f t="shared" si="45"/>
        <v>0</v>
      </c>
      <c r="Q461" s="382" t="str">
        <f>VLOOKUP(G461,'3-Productie normen'!$A$10:$M$27,13,FALSE)</f>
        <v>V</v>
      </c>
      <c r="R461" s="382"/>
      <c r="T461" s="43">
        <f t="shared" si="46"/>
        <v>9000</v>
      </c>
    </row>
    <row r="462" spans="1:20" ht="14.1" customHeight="1">
      <c r="A462" s="53">
        <f t="shared" si="47"/>
        <v>462</v>
      </c>
      <c r="B462" s="378" t="s">
        <v>607</v>
      </c>
      <c r="C462" s="365" t="s">
        <v>815</v>
      </c>
      <c r="D462" s="385">
        <v>0</v>
      </c>
      <c r="E462" s="427" t="s">
        <v>645</v>
      </c>
      <c r="F462" s="439" t="s">
        <v>646</v>
      </c>
      <c r="G462" s="440" t="s">
        <v>1048</v>
      </c>
      <c r="H462" s="433" t="s">
        <v>386</v>
      </c>
      <c r="I462" s="385">
        <v>45</v>
      </c>
      <c r="J462" s="380">
        <f t="shared" si="43"/>
        <v>109</v>
      </c>
      <c r="K462" s="324">
        <v>109</v>
      </c>
      <c r="L462" s="324"/>
      <c r="M462" s="325" t="e">
        <f t="shared" si="42"/>
        <v>#DIV/0!</v>
      </c>
      <c r="N462" s="325">
        <f t="shared" si="44"/>
        <v>0</v>
      </c>
      <c r="O462" s="381" t="e">
        <f>IF(K462="nio",0,IF(K462&gt;0,VLOOKUP(G462,'3-Productie normen'!A:K,VLOOKUP(K462,'3-Productie normen'!$B$34:$C$39,2,FALSE),FALSE)))/VLOOKUP(B462,'2-Kosten per locatie'!$A$14:$C$27,3,FALSE)</f>
        <v>#DIV/0!</v>
      </c>
      <c r="P462" s="381">
        <f t="shared" si="45"/>
        <v>0</v>
      </c>
      <c r="Q462" s="382" t="str">
        <f>VLOOKUP(G462,'3-Productie normen'!$A$10:$M$27,13,FALSE)</f>
        <v>S</v>
      </c>
      <c r="R462" s="382"/>
      <c r="T462" s="43">
        <f t="shared" si="46"/>
        <v>4905</v>
      </c>
    </row>
    <row r="463" spans="1:20" ht="14.1" customHeight="1">
      <c r="A463" s="53">
        <f t="shared" si="47"/>
        <v>463</v>
      </c>
      <c r="B463" s="378" t="s">
        <v>607</v>
      </c>
      <c r="C463" s="365" t="s">
        <v>815</v>
      </c>
      <c r="D463" s="385">
        <v>0</v>
      </c>
      <c r="E463" s="427" t="s">
        <v>647</v>
      </c>
      <c r="F463" s="439" t="s">
        <v>648</v>
      </c>
      <c r="G463" s="433" t="s">
        <v>1</v>
      </c>
      <c r="H463" s="433" t="s">
        <v>386</v>
      </c>
      <c r="I463" s="385">
        <v>20</v>
      </c>
      <c r="J463" s="380">
        <f t="shared" si="43"/>
        <v>109</v>
      </c>
      <c r="K463" s="324">
        <v>109</v>
      </c>
      <c r="L463" s="324"/>
      <c r="M463" s="325" t="e">
        <f t="shared" si="42"/>
        <v>#DIV/0!</v>
      </c>
      <c r="N463" s="325">
        <f t="shared" si="44"/>
        <v>0</v>
      </c>
      <c r="O463" s="381" t="e">
        <f>IF(K463="nio",0,IF(K463&gt;0,VLOOKUP(G463,'3-Productie normen'!A:K,VLOOKUP(K463,'3-Productie normen'!$B$34:$C$39,2,FALSE),FALSE)))/VLOOKUP(B463,'2-Kosten per locatie'!$A$14:$C$27,3,FALSE)</f>
        <v>#DIV/0!</v>
      </c>
      <c r="P463" s="381">
        <f t="shared" si="45"/>
        <v>0</v>
      </c>
      <c r="Q463" s="382" t="str">
        <f>VLOOKUP(G463,'3-Productie normen'!$A$10:$M$27,13,FALSE)</f>
        <v>S</v>
      </c>
      <c r="R463" s="382"/>
      <c r="T463" s="43">
        <f t="shared" si="46"/>
        <v>2180</v>
      </c>
    </row>
    <row r="464" spans="1:20" ht="14.1" customHeight="1">
      <c r="A464" s="53">
        <f t="shared" si="47"/>
        <v>464</v>
      </c>
      <c r="B464" s="378" t="s">
        <v>607</v>
      </c>
      <c r="C464" s="365" t="s">
        <v>815</v>
      </c>
      <c r="D464" s="385">
        <v>0</v>
      </c>
      <c r="E464" s="427" t="s">
        <v>649</v>
      </c>
      <c r="F464" s="439" t="s">
        <v>488</v>
      </c>
      <c r="G464" s="435" t="s">
        <v>1045</v>
      </c>
      <c r="H464" s="433" t="s">
        <v>521</v>
      </c>
      <c r="I464" s="385">
        <v>12</v>
      </c>
      <c r="J464" s="380">
        <f t="shared" si="43"/>
        <v>4</v>
      </c>
      <c r="K464" s="324">
        <v>4</v>
      </c>
      <c r="L464" s="324"/>
      <c r="M464" s="325" t="e">
        <f t="shared" ref="M464:M527" si="48">IF(K464="nio",0,IF(K464&gt;0,K464*I464/O464,0))</f>
        <v>#DIV/0!</v>
      </c>
      <c r="N464" s="325">
        <f t="shared" si="44"/>
        <v>0</v>
      </c>
      <c r="O464" s="381" t="e">
        <f>IF(K464="nio",0,IF(K464&gt;0,VLOOKUP(G464,'3-Productie normen'!A:K,VLOOKUP(K464,'3-Productie normen'!$B$34:$C$39,2,FALSE),FALSE)))/VLOOKUP(B464,'2-Kosten per locatie'!$A$14:$C$27,3,FALSE)</f>
        <v>#DIV/0!</v>
      </c>
      <c r="P464" s="381">
        <f t="shared" si="45"/>
        <v>0</v>
      </c>
      <c r="Q464" s="382" t="str">
        <f>VLOOKUP(G464,'3-Productie normen'!$A$10:$M$27,13,FALSE)</f>
        <v>V</v>
      </c>
      <c r="R464" s="382"/>
      <c r="T464" s="43">
        <f t="shared" si="46"/>
        <v>48</v>
      </c>
    </row>
    <row r="465" spans="1:20" ht="14.1" customHeight="1">
      <c r="A465" s="53">
        <f t="shared" si="47"/>
        <v>465</v>
      </c>
      <c r="B465" s="378" t="s">
        <v>607</v>
      </c>
      <c r="C465" s="365" t="s">
        <v>815</v>
      </c>
      <c r="D465" s="385">
        <v>0</v>
      </c>
      <c r="E465" s="427" t="s">
        <v>650</v>
      </c>
      <c r="F465" s="439" t="s">
        <v>648</v>
      </c>
      <c r="G465" s="433" t="s">
        <v>1</v>
      </c>
      <c r="H465" s="433" t="s">
        <v>386</v>
      </c>
      <c r="I465" s="385">
        <v>30</v>
      </c>
      <c r="J465" s="380">
        <f t="shared" si="43"/>
        <v>109</v>
      </c>
      <c r="K465" s="324">
        <v>109</v>
      </c>
      <c r="L465" s="324"/>
      <c r="M465" s="325" t="e">
        <f t="shared" si="48"/>
        <v>#DIV/0!</v>
      </c>
      <c r="N465" s="325">
        <f t="shared" si="44"/>
        <v>0</v>
      </c>
      <c r="O465" s="381" t="e">
        <f>IF(K465="nio",0,IF(K465&gt;0,VLOOKUP(G465,'3-Productie normen'!A:K,VLOOKUP(K465,'3-Productie normen'!$B$34:$C$39,2,FALSE),FALSE)))/VLOOKUP(B465,'2-Kosten per locatie'!$A$14:$C$27,3,FALSE)</f>
        <v>#DIV/0!</v>
      </c>
      <c r="P465" s="381">
        <f t="shared" si="45"/>
        <v>0</v>
      </c>
      <c r="Q465" s="382" t="str">
        <f>VLOOKUP(G465,'3-Productie normen'!$A$10:$M$27,13,FALSE)</f>
        <v>S</v>
      </c>
      <c r="R465" s="382"/>
      <c r="T465" s="43">
        <f t="shared" si="46"/>
        <v>3270</v>
      </c>
    </row>
    <row r="466" spans="1:20" ht="14.1" customHeight="1">
      <c r="A466" s="53">
        <f t="shared" si="47"/>
        <v>466</v>
      </c>
      <c r="B466" s="378" t="s">
        <v>607</v>
      </c>
      <c r="C466" s="365" t="s">
        <v>815</v>
      </c>
      <c r="D466" s="385">
        <v>0</v>
      </c>
      <c r="E466" s="427" t="s">
        <v>651</v>
      </c>
      <c r="F466" s="439" t="s">
        <v>646</v>
      </c>
      <c r="G466" s="440" t="s">
        <v>1048</v>
      </c>
      <c r="H466" s="433" t="s">
        <v>386</v>
      </c>
      <c r="I466" s="385">
        <v>45</v>
      </c>
      <c r="J466" s="380">
        <f t="shared" si="43"/>
        <v>109</v>
      </c>
      <c r="K466" s="324">
        <v>109</v>
      </c>
      <c r="L466" s="324"/>
      <c r="M466" s="325" t="e">
        <f t="shared" si="48"/>
        <v>#DIV/0!</v>
      </c>
      <c r="N466" s="325">
        <f t="shared" si="44"/>
        <v>0</v>
      </c>
      <c r="O466" s="381" t="e">
        <f>IF(K466="nio",0,IF(K466&gt;0,VLOOKUP(G466,'3-Productie normen'!A:K,VLOOKUP(K466,'3-Productie normen'!$B$34:$C$39,2,FALSE),FALSE)))/VLOOKUP(B466,'2-Kosten per locatie'!$A$14:$C$27,3,FALSE)</f>
        <v>#DIV/0!</v>
      </c>
      <c r="P466" s="381">
        <f t="shared" si="45"/>
        <v>0</v>
      </c>
      <c r="Q466" s="382" t="str">
        <f>VLOOKUP(G466,'3-Productie normen'!$A$10:$M$27,13,FALSE)</f>
        <v>S</v>
      </c>
      <c r="R466" s="382"/>
      <c r="T466" s="43">
        <f t="shared" si="46"/>
        <v>4905</v>
      </c>
    </row>
    <row r="467" spans="1:20" ht="14.1" customHeight="1">
      <c r="A467" s="53">
        <f t="shared" si="47"/>
        <v>467</v>
      </c>
      <c r="B467" s="378" t="s">
        <v>607</v>
      </c>
      <c r="C467" s="365" t="s">
        <v>815</v>
      </c>
      <c r="D467" s="385">
        <v>0</v>
      </c>
      <c r="E467" s="427" t="s">
        <v>652</v>
      </c>
      <c r="F467" s="439" t="s">
        <v>653</v>
      </c>
      <c r="G467" s="433" t="s">
        <v>145</v>
      </c>
      <c r="H467" s="433" t="s">
        <v>521</v>
      </c>
      <c r="I467" s="385">
        <v>14</v>
      </c>
      <c r="J467" s="380">
        <f t="shared" si="43"/>
        <v>40</v>
      </c>
      <c r="K467" s="324">
        <v>40</v>
      </c>
      <c r="L467" s="324"/>
      <c r="M467" s="325" t="e">
        <f t="shared" si="48"/>
        <v>#DIV/0!</v>
      </c>
      <c r="N467" s="325">
        <f t="shared" si="44"/>
        <v>0</v>
      </c>
      <c r="O467" s="381" t="e">
        <f>IF(K467="nio",0,IF(K467&gt;0,VLOOKUP(G467,'3-Productie normen'!A:K,VLOOKUP(K467,'3-Productie normen'!$B$34:$C$39,2,FALSE),FALSE)))/VLOOKUP(B467,'2-Kosten per locatie'!$A$14:$C$27,3,FALSE)</f>
        <v>#DIV/0!</v>
      </c>
      <c r="P467" s="381">
        <f t="shared" si="45"/>
        <v>0</v>
      </c>
      <c r="Q467" s="382" t="str">
        <f>VLOOKUP(G467,'3-Productie normen'!$A$10:$M$27,13,FALSE)</f>
        <v>B</v>
      </c>
      <c r="R467" s="382"/>
      <c r="T467" s="43">
        <f t="shared" si="46"/>
        <v>560</v>
      </c>
    </row>
    <row r="468" spans="1:20" ht="14.1" customHeight="1">
      <c r="A468" s="53">
        <f t="shared" si="47"/>
        <v>468</v>
      </c>
      <c r="B468" s="378" t="s">
        <v>607</v>
      </c>
      <c r="C468" s="365" t="s">
        <v>815</v>
      </c>
      <c r="D468" s="385">
        <v>0</v>
      </c>
      <c r="E468" s="427" t="s">
        <v>654</v>
      </c>
      <c r="F468" s="439" t="s">
        <v>655</v>
      </c>
      <c r="G468" s="440" t="s">
        <v>1049</v>
      </c>
      <c r="H468" s="433" t="s">
        <v>521</v>
      </c>
      <c r="I468" s="385">
        <v>27</v>
      </c>
      <c r="J468" s="380">
        <f t="shared" si="43"/>
        <v>200</v>
      </c>
      <c r="K468" s="324">
        <v>200</v>
      </c>
      <c r="L468" s="324"/>
      <c r="M468" s="325" t="e">
        <f t="shared" si="48"/>
        <v>#DIV/0!</v>
      </c>
      <c r="N468" s="325">
        <f t="shared" si="44"/>
        <v>0</v>
      </c>
      <c r="O468" s="381" t="e">
        <f>IF(K468="nio",0,IF(K468&gt;0,VLOOKUP(G468,'3-Productie normen'!A:K,VLOOKUP(K468,'3-Productie normen'!$B$34:$C$39,2,FALSE),FALSE)))/VLOOKUP(B468,'2-Kosten per locatie'!$A$14:$C$27,3,FALSE)</f>
        <v>#DIV/0!</v>
      </c>
      <c r="P468" s="381">
        <f t="shared" si="45"/>
        <v>0</v>
      </c>
      <c r="Q468" s="382" t="str">
        <f>VLOOKUP(G468,'3-Productie normen'!$A$10:$M$27,13,FALSE)</f>
        <v>V</v>
      </c>
      <c r="R468" s="382"/>
      <c r="T468" s="43">
        <f t="shared" si="46"/>
        <v>5400</v>
      </c>
    </row>
    <row r="469" spans="1:20" ht="14.1" customHeight="1">
      <c r="A469" s="53">
        <f t="shared" si="47"/>
        <v>469</v>
      </c>
      <c r="B469" s="378" t="s">
        <v>607</v>
      </c>
      <c r="C469" s="365" t="s">
        <v>815</v>
      </c>
      <c r="D469" s="385">
        <v>0</v>
      </c>
      <c r="E469" s="427" t="s">
        <v>656</v>
      </c>
      <c r="F469" s="439" t="s">
        <v>380</v>
      </c>
      <c r="G469" s="433" t="s">
        <v>17</v>
      </c>
      <c r="H469" s="433" t="s">
        <v>386</v>
      </c>
      <c r="I469" s="385">
        <v>6</v>
      </c>
      <c r="J469" s="380">
        <f t="shared" si="43"/>
        <v>400</v>
      </c>
      <c r="K469" s="324">
        <v>200</v>
      </c>
      <c r="L469" s="324">
        <v>200</v>
      </c>
      <c r="M469" s="325" t="e">
        <f t="shared" si="48"/>
        <v>#DIV/0!</v>
      </c>
      <c r="N469" s="325" t="e">
        <f t="shared" si="44"/>
        <v>#DIV/0!</v>
      </c>
      <c r="O469" s="381" t="e">
        <f>IF(K469="nio",0,IF(K469&gt;0,VLOOKUP(G469,'3-Productie normen'!A:K,VLOOKUP(K469,'3-Productie normen'!$B$34:$C$39,2,FALSE),FALSE)))/VLOOKUP(B469,'2-Kosten per locatie'!$A$14:$C$27,3,FALSE)</f>
        <v>#DIV/0!</v>
      </c>
      <c r="P469" s="381" t="e">
        <f t="shared" si="45"/>
        <v>#DIV/0!</v>
      </c>
      <c r="Q469" s="382" t="str">
        <f>VLOOKUP(G469,'3-Productie normen'!$A$10:$M$27,13,FALSE)</f>
        <v>S</v>
      </c>
      <c r="R469" s="382"/>
      <c r="T469" s="43">
        <f t="shared" si="46"/>
        <v>2400</v>
      </c>
    </row>
    <row r="470" spans="1:20" ht="14.1" customHeight="1">
      <c r="A470" s="53">
        <f t="shared" si="47"/>
        <v>470</v>
      </c>
      <c r="B470" s="378" t="s">
        <v>607</v>
      </c>
      <c r="C470" s="365" t="s">
        <v>815</v>
      </c>
      <c r="D470" s="385">
        <v>0</v>
      </c>
      <c r="E470" s="427" t="s">
        <v>657</v>
      </c>
      <c r="F470" s="439" t="s">
        <v>380</v>
      </c>
      <c r="G470" s="433" t="s">
        <v>17</v>
      </c>
      <c r="H470" s="433" t="s">
        <v>386</v>
      </c>
      <c r="I470" s="385">
        <v>6</v>
      </c>
      <c r="J470" s="380">
        <f t="shared" si="43"/>
        <v>400</v>
      </c>
      <c r="K470" s="324">
        <v>200</v>
      </c>
      <c r="L470" s="324">
        <v>200</v>
      </c>
      <c r="M470" s="325" t="e">
        <f t="shared" si="48"/>
        <v>#DIV/0!</v>
      </c>
      <c r="N470" s="325" t="e">
        <f t="shared" si="44"/>
        <v>#DIV/0!</v>
      </c>
      <c r="O470" s="381" t="e">
        <f>IF(K470="nio",0,IF(K470&gt;0,VLOOKUP(G470,'3-Productie normen'!A:K,VLOOKUP(K470,'3-Productie normen'!$B$34:$C$39,2,FALSE),FALSE)))/VLOOKUP(B470,'2-Kosten per locatie'!$A$14:$C$27,3,FALSE)</f>
        <v>#DIV/0!</v>
      </c>
      <c r="P470" s="381" t="e">
        <f t="shared" si="45"/>
        <v>#DIV/0!</v>
      </c>
      <c r="Q470" s="382" t="str">
        <f>VLOOKUP(G470,'3-Productie normen'!$A$10:$M$27,13,FALSE)</f>
        <v>S</v>
      </c>
      <c r="R470" s="382"/>
      <c r="T470" s="43">
        <f t="shared" si="46"/>
        <v>2400</v>
      </c>
    </row>
    <row r="471" spans="1:20" ht="14.1" customHeight="1">
      <c r="A471" s="53">
        <f t="shared" si="47"/>
        <v>471</v>
      </c>
      <c r="B471" s="378" t="s">
        <v>607</v>
      </c>
      <c r="C471" s="365" t="s">
        <v>815</v>
      </c>
      <c r="D471" s="385">
        <v>0</v>
      </c>
      <c r="E471" s="427" t="s">
        <v>658</v>
      </c>
      <c r="F471" s="439" t="s">
        <v>378</v>
      </c>
      <c r="G471" s="432" t="s">
        <v>199</v>
      </c>
      <c r="H471" s="433" t="s">
        <v>521</v>
      </c>
      <c r="I471" s="385">
        <v>27</v>
      </c>
      <c r="J471" s="380">
        <f t="shared" si="43"/>
        <v>200</v>
      </c>
      <c r="K471" s="324">
        <v>200</v>
      </c>
      <c r="L471" s="324"/>
      <c r="M471" s="325" t="e">
        <f t="shared" si="48"/>
        <v>#DIV/0!</v>
      </c>
      <c r="N471" s="325">
        <f t="shared" si="44"/>
        <v>0</v>
      </c>
      <c r="O471" s="381" t="e">
        <f>IF(K471="nio",0,IF(K471&gt;0,VLOOKUP(G471,'3-Productie normen'!A:K,VLOOKUP(K471,'3-Productie normen'!$B$34:$C$39,2,FALSE),FALSE)))/VLOOKUP(B471,'2-Kosten per locatie'!$A$14:$C$27,3,FALSE)</f>
        <v>#DIV/0!</v>
      </c>
      <c r="P471" s="381">
        <f t="shared" si="45"/>
        <v>0</v>
      </c>
      <c r="Q471" s="382" t="str">
        <f>VLOOKUP(G471,'3-Productie normen'!$A$10:$M$27,13,FALSE)</f>
        <v>V</v>
      </c>
      <c r="R471" s="382"/>
      <c r="T471" s="43">
        <f t="shared" si="46"/>
        <v>5400</v>
      </c>
    </row>
    <row r="472" spans="1:20" ht="14.1" customHeight="1">
      <c r="A472" s="53">
        <f t="shared" si="47"/>
        <v>472</v>
      </c>
      <c r="B472" s="378" t="s">
        <v>607</v>
      </c>
      <c r="C472" s="365" t="s">
        <v>815</v>
      </c>
      <c r="D472" s="385">
        <v>0</v>
      </c>
      <c r="E472" s="427" t="s">
        <v>659</v>
      </c>
      <c r="F472" s="439" t="s">
        <v>660</v>
      </c>
      <c r="G472" s="433" t="s">
        <v>1049</v>
      </c>
      <c r="H472" s="433" t="s">
        <v>819</v>
      </c>
      <c r="I472" s="385">
        <v>253</v>
      </c>
      <c r="J472" s="380">
        <f t="shared" si="43"/>
        <v>200</v>
      </c>
      <c r="K472" s="324">
        <v>200</v>
      </c>
      <c r="L472" s="324"/>
      <c r="M472" s="325" t="e">
        <f t="shared" si="48"/>
        <v>#DIV/0!</v>
      </c>
      <c r="N472" s="325">
        <f t="shared" si="44"/>
        <v>0</v>
      </c>
      <c r="O472" s="381" t="e">
        <f>IF(K472="nio",0,IF(K472&gt;0,VLOOKUP(G472,'3-Productie normen'!A:K,VLOOKUP(K472,'3-Productie normen'!$B$34:$C$39,2,FALSE),FALSE)))/VLOOKUP(B472,'2-Kosten per locatie'!$A$14:$C$27,3,FALSE)</f>
        <v>#DIV/0!</v>
      </c>
      <c r="P472" s="381">
        <f t="shared" si="45"/>
        <v>0</v>
      </c>
      <c r="Q472" s="382" t="str">
        <f>VLOOKUP(G472,'3-Productie normen'!$A$10:$M$27,13,FALSE)</f>
        <v>V</v>
      </c>
      <c r="R472" s="382"/>
      <c r="T472" s="43">
        <f t="shared" si="46"/>
        <v>50600</v>
      </c>
    </row>
    <row r="473" spans="1:20" ht="14.1" customHeight="1">
      <c r="A473" s="53">
        <f t="shared" si="47"/>
        <v>473</v>
      </c>
      <c r="B473" s="378" t="s">
        <v>607</v>
      </c>
      <c r="C473" s="365" t="s">
        <v>815</v>
      </c>
      <c r="D473" s="385">
        <v>0</v>
      </c>
      <c r="E473" s="427" t="s">
        <v>661</v>
      </c>
      <c r="F473" s="439" t="s">
        <v>488</v>
      </c>
      <c r="G473" s="435" t="s">
        <v>1045</v>
      </c>
      <c r="H473" s="433" t="s">
        <v>820</v>
      </c>
      <c r="I473" s="385">
        <v>5</v>
      </c>
      <c r="J473" s="380">
        <f t="shared" si="43"/>
        <v>4</v>
      </c>
      <c r="K473" s="324">
        <v>4</v>
      </c>
      <c r="L473" s="324"/>
      <c r="M473" s="325" t="e">
        <f t="shared" si="48"/>
        <v>#DIV/0!</v>
      </c>
      <c r="N473" s="325">
        <f t="shared" si="44"/>
        <v>0</v>
      </c>
      <c r="O473" s="381" t="e">
        <f>IF(K473="nio",0,IF(K473&gt;0,VLOOKUP(G473,'3-Productie normen'!A:K,VLOOKUP(K473,'3-Productie normen'!$B$34:$C$39,2,FALSE),FALSE)))/VLOOKUP(B473,'2-Kosten per locatie'!$A$14:$C$27,3,FALSE)</f>
        <v>#DIV/0!</v>
      </c>
      <c r="P473" s="381">
        <f t="shared" si="45"/>
        <v>0</v>
      </c>
      <c r="Q473" s="382" t="str">
        <f>VLOOKUP(G473,'3-Productie normen'!$A$10:$M$27,13,FALSE)</f>
        <v>V</v>
      </c>
      <c r="R473" s="382"/>
      <c r="T473" s="43">
        <f t="shared" si="46"/>
        <v>20</v>
      </c>
    </row>
    <row r="474" spans="1:20" ht="14.1" customHeight="1">
      <c r="A474" s="53">
        <f t="shared" si="47"/>
        <v>474</v>
      </c>
      <c r="B474" s="378" t="s">
        <v>607</v>
      </c>
      <c r="C474" s="365" t="s">
        <v>815</v>
      </c>
      <c r="D474" s="385">
        <v>0</v>
      </c>
      <c r="E474" s="427" t="s">
        <v>662</v>
      </c>
      <c r="F474" s="439" t="s">
        <v>663</v>
      </c>
      <c r="G474" s="433" t="s">
        <v>1045</v>
      </c>
      <c r="H474" s="433" t="s">
        <v>820</v>
      </c>
      <c r="I474" s="385">
        <v>31</v>
      </c>
      <c r="J474" s="380">
        <f t="shared" si="43"/>
        <v>4</v>
      </c>
      <c r="K474" s="324">
        <v>4</v>
      </c>
      <c r="L474" s="324"/>
      <c r="M474" s="325" t="e">
        <f t="shared" si="48"/>
        <v>#DIV/0!</v>
      </c>
      <c r="N474" s="325">
        <f t="shared" si="44"/>
        <v>0</v>
      </c>
      <c r="O474" s="381" t="e">
        <f>IF(K474="nio",0,IF(K474&gt;0,VLOOKUP(G474,'3-Productie normen'!A:K,VLOOKUP(K474,'3-Productie normen'!$B$34:$C$39,2,FALSE),FALSE)))/VLOOKUP(B474,'2-Kosten per locatie'!$A$14:$C$27,3,FALSE)</f>
        <v>#DIV/0!</v>
      </c>
      <c r="P474" s="381">
        <f t="shared" si="45"/>
        <v>0</v>
      </c>
      <c r="Q474" s="382" t="str">
        <f>VLOOKUP(G474,'3-Productie normen'!$A$10:$M$27,13,FALSE)</f>
        <v>V</v>
      </c>
      <c r="R474" s="382"/>
      <c r="T474" s="43">
        <f t="shared" si="46"/>
        <v>124</v>
      </c>
    </row>
    <row r="475" spans="1:20" ht="14.1" customHeight="1">
      <c r="A475" s="53">
        <f t="shared" si="47"/>
        <v>475</v>
      </c>
      <c r="B475" s="378" t="s">
        <v>607</v>
      </c>
      <c r="C475" s="365" t="s">
        <v>815</v>
      </c>
      <c r="D475" s="385">
        <v>0</v>
      </c>
      <c r="E475" s="427" t="s">
        <v>664</v>
      </c>
      <c r="F475" s="439" t="s">
        <v>660</v>
      </c>
      <c r="G475" s="433" t="s">
        <v>1049</v>
      </c>
      <c r="H475" s="433" t="s">
        <v>819</v>
      </c>
      <c r="I475" s="385">
        <v>253</v>
      </c>
      <c r="J475" s="380">
        <f t="shared" si="43"/>
        <v>200</v>
      </c>
      <c r="K475" s="324">
        <v>200</v>
      </c>
      <c r="L475" s="324"/>
      <c r="M475" s="325" t="e">
        <f t="shared" si="48"/>
        <v>#DIV/0!</v>
      </c>
      <c r="N475" s="325">
        <f t="shared" si="44"/>
        <v>0</v>
      </c>
      <c r="O475" s="381" t="e">
        <f>IF(K475="nio",0,IF(K475&gt;0,VLOOKUP(G475,'3-Productie normen'!A:K,VLOOKUP(K475,'3-Productie normen'!$B$34:$C$39,2,FALSE),FALSE)))/VLOOKUP(B475,'2-Kosten per locatie'!$A$14:$C$27,3,FALSE)</f>
        <v>#DIV/0!</v>
      </c>
      <c r="P475" s="381">
        <f t="shared" si="45"/>
        <v>0</v>
      </c>
      <c r="Q475" s="382" t="str">
        <f>VLOOKUP(G475,'3-Productie normen'!$A$10:$M$27,13,FALSE)</f>
        <v>V</v>
      </c>
      <c r="R475" s="382"/>
      <c r="T475" s="43">
        <f t="shared" si="46"/>
        <v>50600</v>
      </c>
    </row>
    <row r="476" spans="1:20" ht="14.1" customHeight="1">
      <c r="A476" s="53">
        <f t="shared" si="47"/>
        <v>476</v>
      </c>
      <c r="B476" s="378" t="s">
        <v>607</v>
      </c>
      <c r="C476" s="365" t="s">
        <v>815</v>
      </c>
      <c r="D476" s="385">
        <v>0</v>
      </c>
      <c r="E476" s="427" t="s">
        <v>665</v>
      </c>
      <c r="F476" s="439" t="s">
        <v>663</v>
      </c>
      <c r="G476" s="433" t="s">
        <v>1045</v>
      </c>
      <c r="H476" s="433" t="s">
        <v>820</v>
      </c>
      <c r="I476" s="385">
        <v>42</v>
      </c>
      <c r="J476" s="380">
        <f t="shared" si="43"/>
        <v>4</v>
      </c>
      <c r="K476" s="324">
        <v>4</v>
      </c>
      <c r="L476" s="324"/>
      <c r="M476" s="325" t="e">
        <f t="shared" si="48"/>
        <v>#DIV/0!</v>
      </c>
      <c r="N476" s="325">
        <f t="shared" si="44"/>
        <v>0</v>
      </c>
      <c r="O476" s="381" t="e">
        <f>IF(K476="nio",0,IF(K476&gt;0,VLOOKUP(G476,'3-Productie normen'!A:K,VLOOKUP(K476,'3-Productie normen'!$B$34:$C$39,2,FALSE),FALSE)))/VLOOKUP(B476,'2-Kosten per locatie'!$A$14:$C$27,3,FALSE)</f>
        <v>#DIV/0!</v>
      </c>
      <c r="P476" s="381">
        <f t="shared" si="45"/>
        <v>0</v>
      </c>
      <c r="Q476" s="382" t="str">
        <f>VLOOKUP(G476,'3-Productie normen'!$A$10:$M$27,13,FALSE)</f>
        <v>V</v>
      </c>
      <c r="R476" s="382"/>
      <c r="T476" s="43">
        <f t="shared" si="46"/>
        <v>168</v>
      </c>
    </row>
    <row r="477" spans="1:20" ht="14.1" customHeight="1">
      <c r="A477" s="53">
        <f t="shared" si="47"/>
        <v>477</v>
      </c>
      <c r="B477" s="378" t="s">
        <v>607</v>
      </c>
      <c r="C477" s="365" t="s">
        <v>815</v>
      </c>
      <c r="D477" s="385">
        <v>0</v>
      </c>
      <c r="E477" s="427" t="s">
        <v>666</v>
      </c>
      <c r="F477" s="439" t="s">
        <v>663</v>
      </c>
      <c r="G477" s="433" t="s">
        <v>1045</v>
      </c>
      <c r="H477" s="433" t="s">
        <v>820</v>
      </c>
      <c r="I477" s="385">
        <v>45</v>
      </c>
      <c r="J477" s="380">
        <f t="shared" si="43"/>
        <v>4</v>
      </c>
      <c r="K477" s="324">
        <v>4</v>
      </c>
      <c r="L477" s="324"/>
      <c r="M477" s="325" t="e">
        <f t="shared" si="48"/>
        <v>#DIV/0!</v>
      </c>
      <c r="N477" s="325">
        <f t="shared" si="44"/>
        <v>0</v>
      </c>
      <c r="O477" s="381" t="e">
        <f>IF(K477="nio",0,IF(K477&gt;0,VLOOKUP(G477,'3-Productie normen'!A:K,VLOOKUP(K477,'3-Productie normen'!$B$34:$C$39,2,FALSE),FALSE)))/VLOOKUP(B477,'2-Kosten per locatie'!$A$14:$C$27,3,FALSE)</f>
        <v>#DIV/0!</v>
      </c>
      <c r="P477" s="381">
        <f t="shared" si="45"/>
        <v>0</v>
      </c>
      <c r="Q477" s="382" t="str">
        <f>VLOOKUP(G477,'3-Productie normen'!$A$10:$M$27,13,FALSE)</f>
        <v>V</v>
      </c>
      <c r="R477" s="382"/>
      <c r="T477" s="43">
        <f t="shared" si="46"/>
        <v>180</v>
      </c>
    </row>
    <row r="478" spans="1:20" ht="14.1" customHeight="1">
      <c r="A478" s="53">
        <f t="shared" si="47"/>
        <v>478</v>
      </c>
      <c r="B478" s="378" t="s">
        <v>607</v>
      </c>
      <c r="C478" s="365" t="s">
        <v>815</v>
      </c>
      <c r="D478" s="385">
        <v>0</v>
      </c>
      <c r="E478" s="427" t="s">
        <v>667</v>
      </c>
      <c r="F478" s="439" t="s">
        <v>660</v>
      </c>
      <c r="G478" s="433" t="s">
        <v>1049</v>
      </c>
      <c r="H478" s="433" t="s">
        <v>819</v>
      </c>
      <c r="I478" s="385">
        <v>290</v>
      </c>
      <c r="J478" s="380">
        <f t="shared" si="43"/>
        <v>200</v>
      </c>
      <c r="K478" s="324">
        <v>200</v>
      </c>
      <c r="L478" s="324"/>
      <c r="M478" s="325" t="e">
        <f t="shared" si="48"/>
        <v>#DIV/0!</v>
      </c>
      <c r="N478" s="325">
        <f t="shared" si="44"/>
        <v>0</v>
      </c>
      <c r="O478" s="381" t="e">
        <f>IF(K478="nio",0,IF(K478&gt;0,VLOOKUP(G478,'3-Productie normen'!A:K,VLOOKUP(K478,'3-Productie normen'!$B$34:$C$39,2,FALSE),FALSE)))/VLOOKUP(B478,'2-Kosten per locatie'!$A$14:$C$27,3,FALSE)</f>
        <v>#DIV/0!</v>
      </c>
      <c r="P478" s="381">
        <f t="shared" si="45"/>
        <v>0</v>
      </c>
      <c r="Q478" s="382" t="str">
        <f>VLOOKUP(G478,'3-Productie normen'!$A$10:$M$27,13,FALSE)</f>
        <v>V</v>
      </c>
      <c r="R478" s="382"/>
      <c r="T478" s="43">
        <f t="shared" si="46"/>
        <v>58000</v>
      </c>
    </row>
    <row r="479" spans="1:20" ht="14.1" customHeight="1">
      <c r="A479" s="53">
        <f t="shared" si="47"/>
        <v>479</v>
      </c>
      <c r="B479" s="378" t="s">
        <v>607</v>
      </c>
      <c r="C479" s="365" t="s">
        <v>815</v>
      </c>
      <c r="D479" s="385">
        <v>0</v>
      </c>
      <c r="E479" s="427" t="s">
        <v>668</v>
      </c>
      <c r="F479" s="439" t="s">
        <v>669</v>
      </c>
      <c r="G479" s="440" t="s">
        <v>1045</v>
      </c>
      <c r="H479" s="433" t="s">
        <v>371</v>
      </c>
      <c r="I479" s="385">
        <v>11</v>
      </c>
      <c r="J479" s="380">
        <f t="shared" si="43"/>
        <v>4</v>
      </c>
      <c r="K479" s="324">
        <v>4</v>
      </c>
      <c r="L479" s="324"/>
      <c r="M479" s="325" t="e">
        <f t="shared" si="48"/>
        <v>#DIV/0!</v>
      </c>
      <c r="N479" s="325">
        <f t="shared" si="44"/>
        <v>0</v>
      </c>
      <c r="O479" s="381" t="e">
        <f>IF(K479="nio",0,IF(K479&gt;0,VLOOKUP(G479,'3-Productie normen'!A:K,VLOOKUP(K479,'3-Productie normen'!$B$34:$C$39,2,FALSE),FALSE)))/VLOOKUP(B479,'2-Kosten per locatie'!$A$14:$C$27,3,FALSE)</f>
        <v>#DIV/0!</v>
      </c>
      <c r="P479" s="381">
        <f t="shared" si="45"/>
        <v>0</v>
      </c>
      <c r="Q479" s="382" t="str">
        <f>VLOOKUP(G479,'3-Productie normen'!$A$10:$M$27,13,FALSE)</f>
        <v>V</v>
      </c>
      <c r="R479" s="382"/>
      <c r="T479" s="43">
        <f t="shared" si="46"/>
        <v>44</v>
      </c>
    </row>
    <row r="480" spans="1:20" ht="14.1" customHeight="1">
      <c r="A480" s="53">
        <f t="shared" si="47"/>
        <v>480</v>
      </c>
      <c r="B480" s="378" t="s">
        <v>607</v>
      </c>
      <c r="C480" s="365" t="s">
        <v>815</v>
      </c>
      <c r="D480" s="385">
        <v>0</v>
      </c>
      <c r="E480" s="427" t="s">
        <v>670</v>
      </c>
      <c r="F480" s="439" t="s">
        <v>671</v>
      </c>
      <c r="G480" s="440" t="s">
        <v>1046</v>
      </c>
      <c r="H480" s="433" t="s">
        <v>819</v>
      </c>
      <c r="I480" s="385">
        <v>100</v>
      </c>
      <c r="J480" s="380">
        <f t="shared" si="43"/>
        <v>200</v>
      </c>
      <c r="K480" s="324">
        <v>200</v>
      </c>
      <c r="L480" s="324"/>
      <c r="M480" s="325" t="e">
        <f t="shared" si="48"/>
        <v>#DIV/0!</v>
      </c>
      <c r="N480" s="325">
        <f t="shared" si="44"/>
        <v>0</v>
      </c>
      <c r="O480" s="381" t="e">
        <f>IF(K480="nio",0,IF(K480&gt;0,VLOOKUP(G480,'3-Productie normen'!A:K,VLOOKUP(K480,'3-Productie normen'!$B$34:$C$39,2,FALSE),FALSE)))/VLOOKUP(B480,'2-Kosten per locatie'!$A$14:$C$27,3,FALSE)</f>
        <v>#DIV/0!</v>
      </c>
      <c r="P480" s="381">
        <f t="shared" si="45"/>
        <v>0</v>
      </c>
      <c r="Q480" s="382" t="str">
        <f>VLOOKUP(G480,'3-Productie normen'!$A$10:$M$27,13,FALSE)</f>
        <v>L</v>
      </c>
      <c r="R480" s="382"/>
      <c r="T480" s="43">
        <f t="shared" si="46"/>
        <v>20000</v>
      </c>
    </row>
    <row r="481" spans="1:20" ht="14.1" customHeight="1">
      <c r="A481" s="53">
        <f t="shared" si="47"/>
        <v>481</v>
      </c>
      <c r="B481" s="378" t="s">
        <v>607</v>
      </c>
      <c r="C481" s="365" t="s">
        <v>815</v>
      </c>
      <c r="D481" s="385">
        <v>0</v>
      </c>
      <c r="E481" s="427" t="s">
        <v>672</v>
      </c>
      <c r="F481" s="439" t="s">
        <v>648</v>
      </c>
      <c r="G481" s="433" t="s">
        <v>1</v>
      </c>
      <c r="H481" s="433" t="s">
        <v>386</v>
      </c>
      <c r="I481" s="385">
        <v>24</v>
      </c>
      <c r="J481" s="380">
        <f t="shared" si="43"/>
        <v>109</v>
      </c>
      <c r="K481" s="324">
        <v>109</v>
      </c>
      <c r="L481" s="324"/>
      <c r="M481" s="325" t="e">
        <f t="shared" si="48"/>
        <v>#DIV/0!</v>
      </c>
      <c r="N481" s="325">
        <f t="shared" si="44"/>
        <v>0</v>
      </c>
      <c r="O481" s="381" t="e">
        <f>IF(K481="nio",0,IF(K481&gt;0,VLOOKUP(G481,'3-Productie normen'!A:K,VLOOKUP(K481,'3-Productie normen'!$B$34:$C$39,2,FALSE),FALSE)))/VLOOKUP(B481,'2-Kosten per locatie'!$A$14:$C$27,3,FALSE)</f>
        <v>#DIV/0!</v>
      </c>
      <c r="P481" s="381">
        <f t="shared" si="45"/>
        <v>0</v>
      </c>
      <c r="Q481" s="382" t="str">
        <f>VLOOKUP(G481,'3-Productie normen'!$A$10:$M$27,13,FALSE)</f>
        <v>S</v>
      </c>
      <c r="R481" s="382"/>
      <c r="T481" s="43">
        <f t="shared" si="46"/>
        <v>2616</v>
      </c>
    </row>
    <row r="482" spans="1:20" ht="14.1" customHeight="1">
      <c r="A482" s="53">
        <f t="shared" si="47"/>
        <v>482</v>
      </c>
      <c r="B482" s="378" t="s">
        <v>607</v>
      </c>
      <c r="C482" s="365" t="s">
        <v>815</v>
      </c>
      <c r="D482" s="385">
        <v>0</v>
      </c>
      <c r="E482" s="427" t="s">
        <v>673</v>
      </c>
      <c r="F482" s="439" t="s">
        <v>648</v>
      </c>
      <c r="G482" s="433" t="s">
        <v>1</v>
      </c>
      <c r="H482" s="433" t="s">
        <v>386</v>
      </c>
      <c r="I482" s="385">
        <v>21</v>
      </c>
      <c r="J482" s="380">
        <f t="shared" si="43"/>
        <v>109</v>
      </c>
      <c r="K482" s="324">
        <v>109</v>
      </c>
      <c r="L482" s="324"/>
      <c r="M482" s="325" t="e">
        <f t="shared" si="48"/>
        <v>#DIV/0!</v>
      </c>
      <c r="N482" s="325">
        <f t="shared" si="44"/>
        <v>0</v>
      </c>
      <c r="O482" s="381" t="e">
        <f>IF(K482="nio",0,IF(K482&gt;0,VLOOKUP(G482,'3-Productie normen'!A:K,VLOOKUP(K482,'3-Productie normen'!$B$34:$C$39,2,FALSE),FALSE)))/VLOOKUP(B482,'2-Kosten per locatie'!$A$14:$C$27,3,FALSE)</f>
        <v>#DIV/0!</v>
      </c>
      <c r="P482" s="381">
        <f t="shared" si="45"/>
        <v>0</v>
      </c>
      <c r="Q482" s="382" t="str">
        <f>VLOOKUP(G482,'3-Productie normen'!$A$10:$M$27,13,FALSE)</f>
        <v>S</v>
      </c>
      <c r="R482" s="382"/>
      <c r="T482" s="43">
        <f t="shared" si="46"/>
        <v>2289</v>
      </c>
    </row>
    <row r="483" spans="1:20" ht="14.1" customHeight="1">
      <c r="A483" s="53">
        <f t="shared" si="47"/>
        <v>483</v>
      </c>
      <c r="B483" s="378" t="s">
        <v>607</v>
      </c>
      <c r="C483" s="365" t="s">
        <v>815</v>
      </c>
      <c r="D483" s="385">
        <v>0</v>
      </c>
      <c r="E483" s="427" t="s">
        <v>674</v>
      </c>
      <c r="F483" s="439" t="s">
        <v>669</v>
      </c>
      <c r="G483" s="440" t="s">
        <v>1045</v>
      </c>
      <c r="H483" s="433" t="s">
        <v>521</v>
      </c>
      <c r="I483" s="385">
        <v>5</v>
      </c>
      <c r="J483" s="380">
        <f t="shared" si="43"/>
        <v>4</v>
      </c>
      <c r="K483" s="324">
        <v>4</v>
      </c>
      <c r="L483" s="324"/>
      <c r="M483" s="325" t="e">
        <f t="shared" si="48"/>
        <v>#DIV/0!</v>
      </c>
      <c r="N483" s="325">
        <f t="shared" si="44"/>
        <v>0</v>
      </c>
      <c r="O483" s="381" t="e">
        <f>IF(K483="nio",0,IF(K483&gt;0,VLOOKUP(G483,'3-Productie normen'!A:K,VLOOKUP(K483,'3-Productie normen'!$B$34:$C$39,2,FALSE),FALSE)))/VLOOKUP(B483,'2-Kosten per locatie'!$A$14:$C$27,3,FALSE)</f>
        <v>#DIV/0!</v>
      </c>
      <c r="P483" s="381">
        <f t="shared" si="45"/>
        <v>0</v>
      </c>
      <c r="Q483" s="382" t="str">
        <f>VLOOKUP(G483,'3-Productie normen'!$A$10:$M$27,13,FALSE)</f>
        <v>V</v>
      </c>
      <c r="R483" s="382"/>
      <c r="T483" s="43">
        <f t="shared" si="46"/>
        <v>20</v>
      </c>
    </row>
    <row r="484" spans="1:20" ht="14.1" customHeight="1">
      <c r="A484" s="53">
        <f t="shared" si="47"/>
        <v>484</v>
      </c>
      <c r="B484" s="378" t="s">
        <v>607</v>
      </c>
      <c r="C484" s="365" t="s">
        <v>815</v>
      </c>
      <c r="D484" s="385">
        <v>0</v>
      </c>
      <c r="E484" s="427" t="s">
        <v>675</v>
      </c>
      <c r="F484" s="439" t="s">
        <v>669</v>
      </c>
      <c r="G484" s="440" t="s">
        <v>1045</v>
      </c>
      <c r="H484" s="433" t="s">
        <v>521</v>
      </c>
      <c r="I484" s="385">
        <v>3</v>
      </c>
      <c r="J484" s="380">
        <f t="shared" si="43"/>
        <v>4</v>
      </c>
      <c r="K484" s="324">
        <v>4</v>
      </c>
      <c r="L484" s="324"/>
      <c r="M484" s="325" t="e">
        <f t="shared" si="48"/>
        <v>#DIV/0!</v>
      </c>
      <c r="N484" s="325">
        <f t="shared" si="44"/>
        <v>0</v>
      </c>
      <c r="O484" s="381" t="e">
        <f>IF(K484="nio",0,IF(K484&gt;0,VLOOKUP(G484,'3-Productie normen'!A:K,VLOOKUP(K484,'3-Productie normen'!$B$34:$C$39,2,FALSE),FALSE)))/VLOOKUP(B484,'2-Kosten per locatie'!$A$14:$C$27,3,FALSE)</f>
        <v>#DIV/0!</v>
      </c>
      <c r="P484" s="381">
        <f t="shared" si="45"/>
        <v>0</v>
      </c>
      <c r="Q484" s="382" t="str">
        <f>VLOOKUP(G484,'3-Productie normen'!$A$10:$M$27,13,FALSE)</f>
        <v>V</v>
      </c>
      <c r="R484" s="382"/>
      <c r="T484" s="43">
        <f t="shared" si="46"/>
        <v>12</v>
      </c>
    </row>
    <row r="485" spans="1:20" ht="14.1" customHeight="1">
      <c r="A485" s="53">
        <f t="shared" si="47"/>
        <v>485</v>
      </c>
      <c r="B485" s="378" t="s">
        <v>607</v>
      </c>
      <c r="C485" s="365" t="s">
        <v>815</v>
      </c>
      <c r="D485" s="385">
        <v>0</v>
      </c>
      <c r="E485" s="427" t="s">
        <v>676</v>
      </c>
      <c r="F485" s="439" t="s">
        <v>677</v>
      </c>
      <c r="G485" s="433" t="s">
        <v>1046</v>
      </c>
      <c r="H485" s="433" t="s">
        <v>521</v>
      </c>
      <c r="I485" s="385">
        <v>23</v>
      </c>
      <c r="J485" s="380">
        <f t="shared" si="43"/>
        <v>80</v>
      </c>
      <c r="K485" s="324">
        <v>80</v>
      </c>
      <c r="L485" s="324"/>
      <c r="M485" s="325" t="e">
        <f t="shared" si="48"/>
        <v>#DIV/0!</v>
      </c>
      <c r="N485" s="325">
        <f t="shared" si="44"/>
        <v>0</v>
      </c>
      <c r="O485" s="381" t="e">
        <f>IF(K485="nio",0,IF(K485&gt;0,VLOOKUP(G485,'3-Productie normen'!A:K,VLOOKUP(K485,'3-Productie normen'!$B$34:$C$39,2,FALSE),FALSE)))/VLOOKUP(B485,'2-Kosten per locatie'!$A$14:$C$27,3,FALSE)</f>
        <v>#DIV/0!</v>
      </c>
      <c r="P485" s="381">
        <f t="shared" si="45"/>
        <v>0</v>
      </c>
      <c r="Q485" s="382" t="str">
        <f>VLOOKUP(G485,'3-Productie normen'!$A$10:$M$27,13,FALSE)</f>
        <v>L</v>
      </c>
      <c r="R485" s="382"/>
      <c r="T485" s="43">
        <f t="shared" si="46"/>
        <v>1840</v>
      </c>
    </row>
    <row r="486" spans="1:20" ht="14.1" customHeight="1">
      <c r="A486" s="53">
        <f t="shared" si="47"/>
        <v>486</v>
      </c>
      <c r="B486" s="378" t="s">
        <v>607</v>
      </c>
      <c r="C486" s="365" t="s">
        <v>815</v>
      </c>
      <c r="D486" s="385">
        <v>0</v>
      </c>
      <c r="E486" s="427" t="s">
        <v>678</v>
      </c>
      <c r="F486" s="439" t="s">
        <v>669</v>
      </c>
      <c r="G486" s="440" t="s">
        <v>1045</v>
      </c>
      <c r="H486" s="433" t="s">
        <v>521</v>
      </c>
      <c r="I486" s="385">
        <v>11</v>
      </c>
      <c r="J486" s="380">
        <f t="shared" ref="J486:J549" si="49">SUM(K486:L486)</f>
        <v>4</v>
      </c>
      <c r="K486" s="324">
        <v>4</v>
      </c>
      <c r="L486" s="324"/>
      <c r="M486" s="325" t="e">
        <f t="shared" si="48"/>
        <v>#DIV/0!</v>
      </c>
      <c r="N486" s="325">
        <f t="shared" ref="N486:N549" si="50">IF(L486&gt;0,L486*I486/P486,0)</f>
        <v>0</v>
      </c>
      <c r="O486" s="381" t="e">
        <f>IF(K486="nio",0,IF(K486&gt;0,VLOOKUP(G486,'3-Productie normen'!A:K,VLOOKUP(K486,'3-Productie normen'!$B$34:$C$39,2,FALSE),FALSE)))/VLOOKUP(B486,'2-Kosten per locatie'!$A$14:$C$27,3,FALSE)</f>
        <v>#DIV/0!</v>
      </c>
      <c r="P486" s="381">
        <f t="shared" ref="P486:P549" si="51">IF(L486&gt;0,O486*$P$8,0)</f>
        <v>0</v>
      </c>
      <c r="Q486" s="382" t="str">
        <f>VLOOKUP(G486,'3-Productie normen'!$A$10:$M$27,13,FALSE)</f>
        <v>V</v>
      </c>
      <c r="R486" s="382"/>
      <c r="T486" s="43">
        <f t="shared" ref="T486:T549" si="52">J486*I486</f>
        <v>44</v>
      </c>
    </row>
    <row r="487" spans="1:20" ht="14.1" customHeight="1">
      <c r="A487" s="53">
        <f t="shared" si="47"/>
        <v>487</v>
      </c>
      <c r="B487" s="378" t="s">
        <v>607</v>
      </c>
      <c r="C487" s="365" t="s">
        <v>815</v>
      </c>
      <c r="D487" s="385">
        <v>0</v>
      </c>
      <c r="E487" s="427" t="s">
        <v>679</v>
      </c>
      <c r="F487" s="439" t="s">
        <v>680</v>
      </c>
      <c r="G487" s="432" t="s">
        <v>1048</v>
      </c>
      <c r="H487" s="433" t="s">
        <v>386</v>
      </c>
      <c r="I487" s="385">
        <v>10</v>
      </c>
      <c r="J487" s="380">
        <f t="shared" si="49"/>
        <v>109</v>
      </c>
      <c r="K487" s="324">
        <v>109</v>
      </c>
      <c r="L487" s="324"/>
      <c r="M487" s="325" t="e">
        <f t="shared" si="48"/>
        <v>#DIV/0!</v>
      </c>
      <c r="N487" s="325">
        <f t="shared" si="50"/>
        <v>0</v>
      </c>
      <c r="O487" s="381" t="e">
        <f>IF(K487="nio",0,IF(K487&gt;0,VLOOKUP(G487,'3-Productie normen'!A:K,VLOOKUP(K487,'3-Productie normen'!$B$34:$C$39,2,FALSE),FALSE)))/VLOOKUP(B487,'2-Kosten per locatie'!$A$14:$C$27,3,FALSE)</f>
        <v>#DIV/0!</v>
      </c>
      <c r="P487" s="381">
        <f t="shared" si="51"/>
        <v>0</v>
      </c>
      <c r="Q487" s="382" t="str">
        <f>VLOOKUP(G487,'3-Productie normen'!$A$10:$M$27,13,FALSE)</f>
        <v>S</v>
      </c>
      <c r="R487" s="382"/>
      <c r="T487" s="43">
        <f t="shared" si="52"/>
        <v>1090</v>
      </c>
    </row>
    <row r="488" spans="1:20" ht="14.1" customHeight="1">
      <c r="A488" s="53">
        <f t="shared" si="47"/>
        <v>488</v>
      </c>
      <c r="B488" s="378" t="s">
        <v>607</v>
      </c>
      <c r="C488" s="365" t="s">
        <v>815</v>
      </c>
      <c r="D488" s="385">
        <v>0</v>
      </c>
      <c r="E488" s="427" t="s">
        <v>681</v>
      </c>
      <c r="F488" s="439" t="s">
        <v>680</v>
      </c>
      <c r="G488" s="432" t="s">
        <v>1048</v>
      </c>
      <c r="H488" s="433" t="s">
        <v>386</v>
      </c>
      <c r="I488" s="385">
        <v>11</v>
      </c>
      <c r="J488" s="380">
        <f t="shared" si="49"/>
        <v>109</v>
      </c>
      <c r="K488" s="324">
        <v>109</v>
      </c>
      <c r="L488" s="324"/>
      <c r="M488" s="325" t="e">
        <f t="shared" si="48"/>
        <v>#DIV/0!</v>
      </c>
      <c r="N488" s="325">
        <f t="shared" si="50"/>
        <v>0</v>
      </c>
      <c r="O488" s="381" t="e">
        <f>IF(K488="nio",0,IF(K488&gt;0,VLOOKUP(G488,'3-Productie normen'!A:K,VLOOKUP(K488,'3-Productie normen'!$B$34:$C$39,2,FALSE),FALSE)))/VLOOKUP(B488,'2-Kosten per locatie'!$A$14:$C$27,3,FALSE)</f>
        <v>#DIV/0!</v>
      </c>
      <c r="P488" s="381">
        <f t="shared" si="51"/>
        <v>0</v>
      </c>
      <c r="Q488" s="382" t="str">
        <f>VLOOKUP(G488,'3-Productie normen'!$A$10:$M$27,13,FALSE)</f>
        <v>S</v>
      </c>
      <c r="R488" s="382"/>
      <c r="T488" s="43">
        <f t="shared" si="52"/>
        <v>1199</v>
      </c>
    </row>
    <row r="489" spans="1:20" ht="14.1" customHeight="1">
      <c r="A489" s="53">
        <f t="shared" si="47"/>
        <v>489</v>
      </c>
      <c r="B489" s="378" t="s">
        <v>607</v>
      </c>
      <c r="C489" s="365" t="s">
        <v>815</v>
      </c>
      <c r="D489" s="385">
        <v>0</v>
      </c>
      <c r="E489" s="427" t="s">
        <v>682</v>
      </c>
      <c r="F489" s="439" t="s">
        <v>669</v>
      </c>
      <c r="G489" s="440" t="s">
        <v>1045</v>
      </c>
      <c r="H489" s="433" t="s">
        <v>521</v>
      </c>
      <c r="I489" s="385">
        <v>11</v>
      </c>
      <c r="J489" s="380">
        <f t="shared" si="49"/>
        <v>4</v>
      </c>
      <c r="K489" s="324">
        <v>4</v>
      </c>
      <c r="L489" s="324"/>
      <c r="M489" s="325" t="e">
        <f t="shared" si="48"/>
        <v>#DIV/0!</v>
      </c>
      <c r="N489" s="325">
        <f t="shared" si="50"/>
        <v>0</v>
      </c>
      <c r="O489" s="381" t="e">
        <f>IF(K489="nio",0,IF(K489&gt;0,VLOOKUP(G489,'3-Productie normen'!A:K,VLOOKUP(K489,'3-Productie normen'!$B$34:$C$39,2,FALSE),FALSE)))/VLOOKUP(B489,'2-Kosten per locatie'!$A$14:$C$27,3,FALSE)</f>
        <v>#DIV/0!</v>
      </c>
      <c r="P489" s="381">
        <f t="shared" si="51"/>
        <v>0</v>
      </c>
      <c r="Q489" s="382" t="str">
        <f>VLOOKUP(G489,'3-Productie normen'!$A$10:$M$27,13,FALSE)</f>
        <v>V</v>
      </c>
      <c r="R489" s="382"/>
      <c r="T489" s="43">
        <f t="shared" si="52"/>
        <v>44</v>
      </c>
    </row>
    <row r="490" spans="1:20" ht="14.1" customHeight="1">
      <c r="A490" s="53">
        <f t="shared" si="47"/>
        <v>490</v>
      </c>
      <c r="B490" s="378" t="s">
        <v>607</v>
      </c>
      <c r="C490" s="365" t="s">
        <v>815</v>
      </c>
      <c r="D490" s="385">
        <v>0</v>
      </c>
      <c r="E490" s="427" t="s">
        <v>683</v>
      </c>
      <c r="F490" s="439" t="s">
        <v>488</v>
      </c>
      <c r="G490" s="435" t="s">
        <v>1045</v>
      </c>
      <c r="H490" s="433" t="s">
        <v>521</v>
      </c>
      <c r="I490" s="385">
        <v>4</v>
      </c>
      <c r="J490" s="380">
        <f t="shared" si="49"/>
        <v>4</v>
      </c>
      <c r="K490" s="324">
        <v>4</v>
      </c>
      <c r="L490" s="324"/>
      <c r="M490" s="325" t="e">
        <f t="shared" si="48"/>
        <v>#DIV/0!</v>
      </c>
      <c r="N490" s="325">
        <f t="shared" si="50"/>
        <v>0</v>
      </c>
      <c r="O490" s="381" t="e">
        <f>IF(K490="nio",0,IF(K490&gt;0,VLOOKUP(G490,'3-Productie normen'!A:K,VLOOKUP(K490,'3-Productie normen'!$B$34:$C$39,2,FALSE),FALSE)))/VLOOKUP(B490,'2-Kosten per locatie'!$A$14:$C$27,3,FALSE)</f>
        <v>#DIV/0!</v>
      </c>
      <c r="P490" s="381">
        <f t="shared" si="51"/>
        <v>0</v>
      </c>
      <c r="Q490" s="382" t="str">
        <f>VLOOKUP(G490,'3-Productie normen'!$A$10:$M$27,13,FALSE)</f>
        <v>V</v>
      </c>
      <c r="R490" s="382"/>
      <c r="T490" s="43">
        <f t="shared" si="52"/>
        <v>16</v>
      </c>
    </row>
    <row r="491" spans="1:20" ht="14.1" customHeight="1">
      <c r="A491" s="53">
        <f t="shared" si="47"/>
        <v>491</v>
      </c>
      <c r="B491" s="378" t="s">
        <v>607</v>
      </c>
      <c r="C491" s="365" t="s">
        <v>815</v>
      </c>
      <c r="D491" s="385">
        <v>0</v>
      </c>
      <c r="E491" s="427" t="s">
        <v>684</v>
      </c>
      <c r="F491" s="439" t="s">
        <v>378</v>
      </c>
      <c r="G491" s="432" t="s">
        <v>199</v>
      </c>
      <c r="H491" s="433" t="s">
        <v>521</v>
      </c>
      <c r="I491" s="385">
        <v>80</v>
      </c>
      <c r="J491" s="380">
        <f t="shared" si="49"/>
        <v>200</v>
      </c>
      <c r="K491" s="324">
        <v>200</v>
      </c>
      <c r="L491" s="324"/>
      <c r="M491" s="325" t="e">
        <f t="shared" si="48"/>
        <v>#DIV/0!</v>
      </c>
      <c r="N491" s="325">
        <f t="shared" si="50"/>
        <v>0</v>
      </c>
      <c r="O491" s="381" t="e">
        <f>IF(K491="nio",0,IF(K491&gt;0,VLOOKUP(G491,'3-Productie normen'!A:K,VLOOKUP(K491,'3-Productie normen'!$B$34:$C$39,2,FALSE),FALSE)))/VLOOKUP(B491,'2-Kosten per locatie'!$A$14:$C$27,3,FALSE)</f>
        <v>#DIV/0!</v>
      </c>
      <c r="P491" s="381">
        <f t="shared" si="51"/>
        <v>0</v>
      </c>
      <c r="Q491" s="382" t="str">
        <f>VLOOKUP(G491,'3-Productie normen'!$A$10:$M$27,13,FALSE)</f>
        <v>V</v>
      </c>
      <c r="R491" s="382"/>
      <c r="T491" s="43">
        <f t="shared" si="52"/>
        <v>16000</v>
      </c>
    </row>
    <row r="492" spans="1:20" ht="14.1" customHeight="1">
      <c r="A492" s="53">
        <f t="shared" si="47"/>
        <v>492</v>
      </c>
      <c r="B492" s="378" t="s">
        <v>607</v>
      </c>
      <c r="C492" s="365" t="s">
        <v>815</v>
      </c>
      <c r="D492" s="385">
        <v>0</v>
      </c>
      <c r="E492" s="427" t="s">
        <v>685</v>
      </c>
      <c r="F492" s="439" t="s">
        <v>378</v>
      </c>
      <c r="G492" s="432" t="s">
        <v>199</v>
      </c>
      <c r="H492" s="433" t="s">
        <v>521</v>
      </c>
      <c r="I492" s="385">
        <v>45</v>
      </c>
      <c r="J492" s="380">
        <f t="shared" si="49"/>
        <v>200</v>
      </c>
      <c r="K492" s="324">
        <v>200</v>
      </c>
      <c r="L492" s="324"/>
      <c r="M492" s="325" t="e">
        <f t="shared" si="48"/>
        <v>#DIV/0!</v>
      </c>
      <c r="N492" s="325">
        <f t="shared" si="50"/>
        <v>0</v>
      </c>
      <c r="O492" s="381" t="e">
        <f>IF(K492="nio",0,IF(K492&gt;0,VLOOKUP(G492,'3-Productie normen'!A:K,VLOOKUP(K492,'3-Productie normen'!$B$34:$C$39,2,FALSE),FALSE)))/VLOOKUP(B492,'2-Kosten per locatie'!$A$14:$C$27,3,FALSE)</f>
        <v>#DIV/0!</v>
      </c>
      <c r="P492" s="381">
        <f t="shared" si="51"/>
        <v>0</v>
      </c>
      <c r="Q492" s="382" t="str">
        <f>VLOOKUP(G492,'3-Productie normen'!$A$10:$M$27,13,FALSE)</f>
        <v>V</v>
      </c>
      <c r="R492" s="382"/>
      <c r="T492" s="43">
        <f t="shared" si="52"/>
        <v>9000</v>
      </c>
    </row>
    <row r="493" spans="1:20" ht="14.1" customHeight="1">
      <c r="A493" s="53">
        <f t="shared" si="47"/>
        <v>493</v>
      </c>
      <c r="B493" s="378" t="s">
        <v>607</v>
      </c>
      <c r="C493" s="365" t="s">
        <v>815</v>
      </c>
      <c r="D493" s="379">
        <v>1</v>
      </c>
      <c r="E493" s="427" t="s">
        <v>686</v>
      </c>
      <c r="F493" s="439" t="s">
        <v>612</v>
      </c>
      <c r="G493" s="433" t="s">
        <v>145</v>
      </c>
      <c r="H493" s="433" t="s">
        <v>521</v>
      </c>
      <c r="I493" s="385">
        <v>20</v>
      </c>
      <c r="J493" s="380">
        <f t="shared" si="49"/>
        <v>40</v>
      </c>
      <c r="K493" s="324">
        <v>40</v>
      </c>
      <c r="L493" s="324"/>
      <c r="M493" s="325" t="e">
        <f t="shared" si="48"/>
        <v>#DIV/0!</v>
      </c>
      <c r="N493" s="325">
        <f t="shared" si="50"/>
        <v>0</v>
      </c>
      <c r="O493" s="381" t="e">
        <f>IF(K493="nio",0,IF(K493&gt;0,VLOOKUP(G493,'3-Productie normen'!A:K,VLOOKUP(K493,'3-Productie normen'!$B$34:$C$39,2,FALSE),FALSE)))/VLOOKUP(B493,'2-Kosten per locatie'!$A$14:$C$27,3,FALSE)</f>
        <v>#DIV/0!</v>
      </c>
      <c r="P493" s="381">
        <f t="shared" si="51"/>
        <v>0</v>
      </c>
      <c r="Q493" s="382" t="str">
        <f>VLOOKUP(G493,'3-Productie normen'!$A$10:$M$27,13,FALSE)</f>
        <v>B</v>
      </c>
      <c r="R493" s="382"/>
      <c r="T493" s="43">
        <f t="shared" si="52"/>
        <v>800</v>
      </c>
    </row>
    <row r="494" spans="1:20" ht="14.1" customHeight="1">
      <c r="A494" s="53">
        <f t="shared" si="47"/>
        <v>494</v>
      </c>
      <c r="B494" s="378" t="s">
        <v>607</v>
      </c>
      <c r="C494" s="365" t="s">
        <v>815</v>
      </c>
      <c r="D494" s="379">
        <v>1</v>
      </c>
      <c r="E494" s="427" t="s">
        <v>687</v>
      </c>
      <c r="F494" s="439" t="s">
        <v>612</v>
      </c>
      <c r="G494" s="433" t="s">
        <v>145</v>
      </c>
      <c r="H494" s="433" t="s">
        <v>521</v>
      </c>
      <c r="I494" s="385">
        <v>15</v>
      </c>
      <c r="J494" s="380">
        <f t="shared" si="49"/>
        <v>40</v>
      </c>
      <c r="K494" s="324">
        <v>40</v>
      </c>
      <c r="L494" s="324"/>
      <c r="M494" s="325" t="e">
        <f t="shared" si="48"/>
        <v>#DIV/0!</v>
      </c>
      <c r="N494" s="325">
        <f t="shared" si="50"/>
        <v>0</v>
      </c>
      <c r="O494" s="381" t="e">
        <f>IF(K494="nio",0,IF(K494&gt;0,VLOOKUP(G494,'3-Productie normen'!A:K,VLOOKUP(K494,'3-Productie normen'!$B$34:$C$39,2,FALSE),FALSE)))/VLOOKUP(B494,'2-Kosten per locatie'!$A$14:$C$27,3,FALSE)</f>
        <v>#DIV/0!</v>
      </c>
      <c r="P494" s="381">
        <f t="shared" si="51"/>
        <v>0</v>
      </c>
      <c r="Q494" s="382" t="str">
        <f>VLOOKUP(G494,'3-Productie normen'!$A$10:$M$27,13,FALSE)</f>
        <v>B</v>
      </c>
      <c r="R494" s="382"/>
      <c r="T494" s="43">
        <f t="shared" si="52"/>
        <v>600</v>
      </c>
    </row>
    <row r="495" spans="1:20" ht="14.1" customHeight="1">
      <c r="A495" s="53">
        <f t="shared" si="47"/>
        <v>495</v>
      </c>
      <c r="B495" s="378" t="s">
        <v>607</v>
      </c>
      <c r="C495" s="365" t="s">
        <v>815</v>
      </c>
      <c r="D495" s="379">
        <v>1</v>
      </c>
      <c r="E495" s="427" t="s">
        <v>688</v>
      </c>
      <c r="F495" s="439" t="s">
        <v>612</v>
      </c>
      <c r="G495" s="433" t="s">
        <v>145</v>
      </c>
      <c r="H495" s="433" t="s">
        <v>521</v>
      </c>
      <c r="I495" s="385">
        <v>15</v>
      </c>
      <c r="J495" s="380">
        <f t="shared" si="49"/>
        <v>40</v>
      </c>
      <c r="K495" s="324">
        <v>40</v>
      </c>
      <c r="L495" s="324"/>
      <c r="M495" s="325" t="e">
        <f t="shared" si="48"/>
        <v>#DIV/0!</v>
      </c>
      <c r="N495" s="325">
        <f t="shared" si="50"/>
        <v>0</v>
      </c>
      <c r="O495" s="381" t="e">
        <f>IF(K495="nio",0,IF(K495&gt;0,VLOOKUP(G495,'3-Productie normen'!A:K,VLOOKUP(K495,'3-Productie normen'!$B$34:$C$39,2,FALSE),FALSE)))/VLOOKUP(B495,'2-Kosten per locatie'!$A$14:$C$27,3,FALSE)</f>
        <v>#DIV/0!</v>
      </c>
      <c r="P495" s="381">
        <f t="shared" si="51"/>
        <v>0</v>
      </c>
      <c r="Q495" s="382" t="str">
        <f>VLOOKUP(G495,'3-Productie normen'!$A$10:$M$27,13,FALSE)</f>
        <v>B</v>
      </c>
      <c r="R495" s="382"/>
      <c r="T495" s="43">
        <f t="shared" si="52"/>
        <v>600</v>
      </c>
    </row>
    <row r="496" spans="1:20" ht="14.1" customHeight="1">
      <c r="A496" s="53">
        <f t="shared" si="47"/>
        <v>496</v>
      </c>
      <c r="B496" s="378" t="s">
        <v>607</v>
      </c>
      <c r="C496" s="365" t="s">
        <v>815</v>
      </c>
      <c r="D496" s="379">
        <v>1</v>
      </c>
      <c r="E496" s="427">
        <v>103</v>
      </c>
      <c r="F496" s="439" t="s">
        <v>630</v>
      </c>
      <c r="G496" s="432" t="s">
        <v>423</v>
      </c>
      <c r="H496" s="433" t="s">
        <v>521</v>
      </c>
      <c r="I496" s="385">
        <v>41</v>
      </c>
      <c r="J496" s="380">
        <f t="shared" si="49"/>
        <v>200</v>
      </c>
      <c r="K496" s="324">
        <v>200</v>
      </c>
      <c r="L496" s="324"/>
      <c r="M496" s="325" t="e">
        <f t="shared" si="48"/>
        <v>#DIV/0!</v>
      </c>
      <c r="N496" s="325">
        <f t="shared" si="50"/>
        <v>0</v>
      </c>
      <c r="O496" s="381" t="e">
        <f>IF(K496="nio",0,IF(K496&gt;0,VLOOKUP(G496,'3-Productie normen'!A:K,VLOOKUP(K496,'3-Productie normen'!$B$34:$C$39,2,FALSE),FALSE)))/VLOOKUP(B496,'2-Kosten per locatie'!$A$14:$C$27,3,FALSE)</f>
        <v>#DIV/0!</v>
      </c>
      <c r="P496" s="381">
        <f t="shared" si="51"/>
        <v>0</v>
      </c>
      <c r="Q496" s="382" t="str">
        <f>VLOOKUP(G496,'3-Productie normen'!$A$10:$M$27,13,FALSE)</f>
        <v>V</v>
      </c>
      <c r="R496" s="382"/>
      <c r="T496" s="43">
        <f t="shared" si="52"/>
        <v>8200</v>
      </c>
    </row>
    <row r="497" spans="1:20" ht="14.1" customHeight="1">
      <c r="A497" s="53">
        <f t="shared" si="47"/>
        <v>497</v>
      </c>
      <c r="B497" s="378" t="s">
        <v>607</v>
      </c>
      <c r="C497" s="365" t="s">
        <v>815</v>
      </c>
      <c r="D497" s="379">
        <v>1</v>
      </c>
      <c r="E497" s="427">
        <v>104</v>
      </c>
      <c r="F497" s="439" t="s">
        <v>689</v>
      </c>
      <c r="G497" s="433" t="s">
        <v>396</v>
      </c>
      <c r="H497" s="433" t="s">
        <v>521</v>
      </c>
      <c r="I497" s="385">
        <v>220</v>
      </c>
      <c r="J497" s="380">
        <f t="shared" si="49"/>
        <v>80</v>
      </c>
      <c r="K497" s="324">
        <v>80</v>
      </c>
      <c r="L497" s="324"/>
      <c r="M497" s="325" t="e">
        <f t="shared" si="48"/>
        <v>#DIV/0!</v>
      </c>
      <c r="N497" s="325">
        <f t="shared" si="50"/>
        <v>0</v>
      </c>
      <c r="O497" s="381" t="e">
        <f>IF(K497="nio",0,IF(K497&gt;0,VLOOKUP(G497,'3-Productie normen'!A:K,VLOOKUP(K497,'3-Productie normen'!$B$34:$C$39,2,FALSE),FALSE)))/VLOOKUP(B497,'2-Kosten per locatie'!$A$14:$C$27,3,FALSE)</f>
        <v>#DIV/0!</v>
      </c>
      <c r="P497" s="381">
        <f t="shared" si="51"/>
        <v>0</v>
      </c>
      <c r="Q497" s="382" t="str">
        <f>VLOOKUP(G497,'3-Productie normen'!$A$10:$M$27,13,FALSE)</f>
        <v>V</v>
      </c>
      <c r="R497" s="382"/>
      <c r="T497" s="43">
        <f t="shared" si="52"/>
        <v>17600</v>
      </c>
    </row>
    <row r="498" spans="1:20" ht="14.1" customHeight="1">
      <c r="A498" s="53">
        <f t="shared" si="47"/>
        <v>498</v>
      </c>
      <c r="B498" s="378" t="s">
        <v>607</v>
      </c>
      <c r="C498" s="365" t="s">
        <v>815</v>
      </c>
      <c r="D498" s="379">
        <v>1</v>
      </c>
      <c r="E498" s="427">
        <v>105</v>
      </c>
      <c r="F498" s="439" t="s">
        <v>690</v>
      </c>
      <c r="G498" s="434" t="s">
        <v>1047</v>
      </c>
      <c r="H498" s="433" t="s">
        <v>521</v>
      </c>
      <c r="I498" s="385">
        <v>49</v>
      </c>
      <c r="J498" s="380">
        <f t="shared" si="49"/>
        <v>80</v>
      </c>
      <c r="K498" s="324">
        <v>80</v>
      </c>
      <c r="L498" s="324"/>
      <c r="M498" s="325" t="e">
        <f t="shared" si="48"/>
        <v>#DIV/0!</v>
      </c>
      <c r="N498" s="325">
        <f t="shared" si="50"/>
        <v>0</v>
      </c>
      <c r="O498" s="381" t="e">
        <f>IF(K498="nio",0,IF(K498&gt;0,VLOOKUP(G498,'3-Productie normen'!A:K,VLOOKUP(K498,'3-Productie normen'!$B$34:$C$39,2,FALSE),FALSE)))/VLOOKUP(B498,'2-Kosten per locatie'!$A$14:$C$27,3,FALSE)</f>
        <v>#DIV/0!</v>
      </c>
      <c r="P498" s="381">
        <f t="shared" si="51"/>
        <v>0</v>
      </c>
      <c r="Q498" s="382" t="str">
        <f>VLOOKUP(G498,'3-Productie normen'!$A$10:$M$27,13,FALSE)</f>
        <v>L</v>
      </c>
      <c r="R498" s="382"/>
      <c r="T498" s="43">
        <f t="shared" si="52"/>
        <v>3920</v>
      </c>
    </row>
    <row r="499" spans="1:20" ht="14.1" customHeight="1">
      <c r="A499" s="53">
        <f t="shared" si="47"/>
        <v>499</v>
      </c>
      <c r="B499" s="378" t="s">
        <v>607</v>
      </c>
      <c r="C499" s="365" t="s">
        <v>815</v>
      </c>
      <c r="D499" s="379">
        <v>1</v>
      </c>
      <c r="E499" s="427">
        <v>106</v>
      </c>
      <c r="F499" s="439" t="s">
        <v>690</v>
      </c>
      <c r="G499" s="434" t="s">
        <v>1047</v>
      </c>
      <c r="H499" s="433" t="s">
        <v>521</v>
      </c>
      <c r="I499" s="385">
        <v>49</v>
      </c>
      <c r="J499" s="380">
        <f t="shared" si="49"/>
        <v>80</v>
      </c>
      <c r="K499" s="324">
        <v>80</v>
      </c>
      <c r="L499" s="324"/>
      <c r="M499" s="325" t="e">
        <f t="shared" si="48"/>
        <v>#DIV/0!</v>
      </c>
      <c r="N499" s="325">
        <f t="shared" si="50"/>
        <v>0</v>
      </c>
      <c r="O499" s="381" t="e">
        <f>IF(K499="nio",0,IF(K499&gt;0,VLOOKUP(G499,'3-Productie normen'!A:K,VLOOKUP(K499,'3-Productie normen'!$B$34:$C$39,2,FALSE),FALSE)))/VLOOKUP(B499,'2-Kosten per locatie'!$A$14:$C$27,3,FALSE)</f>
        <v>#DIV/0!</v>
      </c>
      <c r="P499" s="381">
        <f t="shared" si="51"/>
        <v>0</v>
      </c>
      <c r="Q499" s="382" t="str">
        <f>VLOOKUP(G499,'3-Productie normen'!$A$10:$M$27,13,FALSE)</f>
        <v>L</v>
      </c>
      <c r="R499" s="382"/>
      <c r="T499" s="43">
        <f t="shared" si="52"/>
        <v>3920</v>
      </c>
    </row>
    <row r="500" spans="1:20" ht="14.1" customHeight="1">
      <c r="A500" s="53">
        <f t="shared" si="47"/>
        <v>500</v>
      </c>
      <c r="B500" s="378" t="s">
        <v>607</v>
      </c>
      <c r="C500" s="365" t="s">
        <v>815</v>
      </c>
      <c r="D500" s="379">
        <v>1</v>
      </c>
      <c r="E500" s="427">
        <v>107</v>
      </c>
      <c r="F500" s="439" t="s">
        <v>690</v>
      </c>
      <c r="G500" s="434" t="s">
        <v>1047</v>
      </c>
      <c r="H500" s="433" t="s">
        <v>521</v>
      </c>
      <c r="I500" s="385">
        <v>50</v>
      </c>
      <c r="J500" s="380">
        <f t="shared" si="49"/>
        <v>80</v>
      </c>
      <c r="K500" s="324">
        <v>80</v>
      </c>
      <c r="L500" s="324"/>
      <c r="M500" s="325" t="e">
        <f t="shared" si="48"/>
        <v>#DIV/0!</v>
      </c>
      <c r="N500" s="325">
        <f t="shared" si="50"/>
        <v>0</v>
      </c>
      <c r="O500" s="381" t="e">
        <f>IF(K500="nio",0,IF(K500&gt;0,VLOOKUP(G500,'3-Productie normen'!A:K,VLOOKUP(K500,'3-Productie normen'!$B$34:$C$39,2,FALSE),FALSE)))/VLOOKUP(B500,'2-Kosten per locatie'!$A$14:$C$27,3,FALSE)</f>
        <v>#DIV/0!</v>
      </c>
      <c r="P500" s="381">
        <f t="shared" si="51"/>
        <v>0</v>
      </c>
      <c r="Q500" s="382" t="str">
        <f>VLOOKUP(G500,'3-Productie normen'!$A$10:$M$27,13,FALSE)</f>
        <v>L</v>
      </c>
      <c r="R500" s="382"/>
      <c r="T500" s="43">
        <f t="shared" si="52"/>
        <v>4000</v>
      </c>
    </row>
    <row r="501" spans="1:20" ht="14.1" customHeight="1">
      <c r="A501" s="53">
        <f t="shared" si="47"/>
        <v>501</v>
      </c>
      <c r="B501" s="378" t="s">
        <v>607</v>
      </c>
      <c r="C501" s="365" t="s">
        <v>815</v>
      </c>
      <c r="D501" s="379">
        <v>1</v>
      </c>
      <c r="E501" s="427">
        <v>108</v>
      </c>
      <c r="F501" s="439" t="s">
        <v>612</v>
      </c>
      <c r="G501" s="433" t="s">
        <v>145</v>
      </c>
      <c r="H501" s="433" t="s">
        <v>521</v>
      </c>
      <c r="I501" s="385">
        <v>23</v>
      </c>
      <c r="J501" s="380">
        <f t="shared" si="49"/>
        <v>40</v>
      </c>
      <c r="K501" s="324">
        <v>40</v>
      </c>
      <c r="L501" s="324"/>
      <c r="M501" s="325" t="e">
        <f t="shared" si="48"/>
        <v>#DIV/0!</v>
      </c>
      <c r="N501" s="325">
        <f t="shared" si="50"/>
        <v>0</v>
      </c>
      <c r="O501" s="381" t="e">
        <f>IF(K501="nio",0,IF(K501&gt;0,VLOOKUP(G501,'3-Productie normen'!A:K,VLOOKUP(K501,'3-Productie normen'!$B$34:$C$39,2,FALSE),FALSE)))/VLOOKUP(B501,'2-Kosten per locatie'!$A$14:$C$27,3,FALSE)</f>
        <v>#DIV/0!</v>
      </c>
      <c r="P501" s="381">
        <f t="shared" si="51"/>
        <v>0</v>
      </c>
      <c r="Q501" s="382" t="str">
        <f>VLOOKUP(G501,'3-Productie normen'!$A$10:$M$27,13,FALSE)</f>
        <v>B</v>
      </c>
      <c r="R501" s="382"/>
      <c r="T501" s="43">
        <f t="shared" si="52"/>
        <v>920</v>
      </c>
    </row>
    <row r="502" spans="1:20" ht="14.1" customHeight="1">
      <c r="A502" s="53">
        <f t="shared" si="47"/>
        <v>502</v>
      </c>
      <c r="B502" s="378" t="s">
        <v>607</v>
      </c>
      <c r="C502" s="365" t="s">
        <v>815</v>
      </c>
      <c r="D502" s="379">
        <v>1</v>
      </c>
      <c r="E502" s="427">
        <v>109</v>
      </c>
      <c r="F502" s="439" t="s">
        <v>691</v>
      </c>
      <c r="G502" s="433" t="s">
        <v>1046</v>
      </c>
      <c r="H502" s="433" t="s">
        <v>521</v>
      </c>
      <c r="I502" s="385">
        <v>86</v>
      </c>
      <c r="J502" s="380">
        <f t="shared" si="49"/>
        <v>80</v>
      </c>
      <c r="K502" s="324">
        <v>80</v>
      </c>
      <c r="L502" s="324"/>
      <c r="M502" s="325" t="e">
        <f t="shared" si="48"/>
        <v>#DIV/0!</v>
      </c>
      <c r="N502" s="325">
        <f t="shared" si="50"/>
        <v>0</v>
      </c>
      <c r="O502" s="381" t="e">
        <f>IF(K502="nio",0,IF(K502&gt;0,VLOOKUP(G502,'3-Productie normen'!A:K,VLOOKUP(K502,'3-Productie normen'!$B$34:$C$39,2,FALSE),FALSE)))/VLOOKUP(B502,'2-Kosten per locatie'!$A$14:$C$27,3,FALSE)</f>
        <v>#DIV/0!</v>
      </c>
      <c r="P502" s="381">
        <f t="shared" si="51"/>
        <v>0</v>
      </c>
      <c r="Q502" s="382" t="str">
        <f>VLOOKUP(G502,'3-Productie normen'!$A$10:$M$27,13,FALSE)</f>
        <v>L</v>
      </c>
      <c r="R502" s="382"/>
      <c r="T502" s="43">
        <f t="shared" si="52"/>
        <v>6880</v>
      </c>
    </row>
    <row r="503" spans="1:20" ht="14.1" customHeight="1">
      <c r="A503" s="53">
        <f t="shared" si="47"/>
        <v>503</v>
      </c>
      <c r="B503" s="378" t="s">
        <v>607</v>
      </c>
      <c r="C503" s="365" t="s">
        <v>815</v>
      </c>
      <c r="D503" s="379">
        <v>1</v>
      </c>
      <c r="E503" s="427">
        <v>110</v>
      </c>
      <c r="F503" s="439" t="s">
        <v>690</v>
      </c>
      <c r="G503" s="434" t="s">
        <v>1047</v>
      </c>
      <c r="H503" s="433" t="s">
        <v>521</v>
      </c>
      <c r="I503" s="385">
        <v>61</v>
      </c>
      <c r="J503" s="380">
        <f t="shared" si="49"/>
        <v>80</v>
      </c>
      <c r="K503" s="324">
        <v>80</v>
      </c>
      <c r="L503" s="324"/>
      <c r="M503" s="325" t="e">
        <f t="shared" si="48"/>
        <v>#DIV/0!</v>
      </c>
      <c r="N503" s="325">
        <f t="shared" si="50"/>
        <v>0</v>
      </c>
      <c r="O503" s="381" t="e">
        <f>IF(K503="nio",0,IF(K503&gt;0,VLOOKUP(G503,'3-Productie normen'!A:K,VLOOKUP(K503,'3-Productie normen'!$B$34:$C$39,2,FALSE),FALSE)))/VLOOKUP(B503,'2-Kosten per locatie'!$A$14:$C$27,3,FALSE)</f>
        <v>#DIV/0!</v>
      </c>
      <c r="P503" s="381">
        <f t="shared" si="51"/>
        <v>0</v>
      </c>
      <c r="Q503" s="382" t="str">
        <f>VLOOKUP(G503,'3-Productie normen'!$A$10:$M$27,13,FALSE)</f>
        <v>L</v>
      </c>
      <c r="R503" s="382"/>
      <c r="T503" s="43">
        <f t="shared" si="52"/>
        <v>4880</v>
      </c>
    </row>
    <row r="504" spans="1:20" ht="14.1" customHeight="1">
      <c r="A504" s="53">
        <f t="shared" si="47"/>
        <v>504</v>
      </c>
      <c r="B504" s="378" t="s">
        <v>607</v>
      </c>
      <c r="C504" s="365" t="s">
        <v>815</v>
      </c>
      <c r="D504" s="379">
        <v>1</v>
      </c>
      <c r="E504" s="427">
        <v>111</v>
      </c>
      <c r="F504" s="439" t="s">
        <v>690</v>
      </c>
      <c r="G504" s="434" t="s">
        <v>1047</v>
      </c>
      <c r="H504" s="433" t="s">
        <v>521</v>
      </c>
      <c r="I504" s="385">
        <v>50</v>
      </c>
      <c r="J504" s="380">
        <f t="shared" si="49"/>
        <v>80</v>
      </c>
      <c r="K504" s="324">
        <v>80</v>
      </c>
      <c r="L504" s="324"/>
      <c r="M504" s="325" t="e">
        <f t="shared" si="48"/>
        <v>#DIV/0!</v>
      </c>
      <c r="N504" s="325">
        <f t="shared" si="50"/>
        <v>0</v>
      </c>
      <c r="O504" s="381" t="e">
        <f>IF(K504="nio",0,IF(K504&gt;0,VLOOKUP(G504,'3-Productie normen'!A:K,VLOOKUP(K504,'3-Productie normen'!$B$34:$C$39,2,FALSE),FALSE)))/VLOOKUP(B504,'2-Kosten per locatie'!$A$14:$C$27,3,FALSE)</f>
        <v>#DIV/0!</v>
      </c>
      <c r="P504" s="381">
        <f t="shared" si="51"/>
        <v>0</v>
      </c>
      <c r="Q504" s="382" t="str">
        <f>VLOOKUP(G504,'3-Productie normen'!$A$10:$M$27,13,FALSE)</f>
        <v>L</v>
      </c>
      <c r="R504" s="382"/>
      <c r="T504" s="43">
        <f t="shared" si="52"/>
        <v>4000</v>
      </c>
    </row>
    <row r="505" spans="1:20" ht="14.1" customHeight="1">
      <c r="A505" s="53">
        <f t="shared" si="47"/>
        <v>505</v>
      </c>
      <c r="B505" s="378" t="s">
        <v>607</v>
      </c>
      <c r="C505" s="365" t="s">
        <v>815</v>
      </c>
      <c r="D505" s="379">
        <v>1</v>
      </c>
      <c r="E505" s="427" t="s">
        <v>692</v>
      </c>
      <c r="F505" s="439" t="s">
        <v>378</v>
      </c>
      <c r="G505" s="432" t="s">
        <v>199</v>
      </c>
      <c r="H505" s="433" t="s">
        <v>521</v>
      </c>
      <c r="I505" s="385">
        <v>68</v>
      </c>
      <c r="J505" s="380">
        <f t="shared" si="49"/>
        <v>200</v>
      </c>
      <c r="K505" s="324">
        <v>200</v>
      </c>
      <c r="L505" s="324"/>
      <c r="M505" s="325" t="e">
        <f t="shared" si="48"/>
        <v>#DIV/0!</v>
      </c>
      <c r="N505" s="325">
        <f t="shared" si="50"/>
        <v>0</v>
      </c>
      <c r="O505" s="381" t="e">
        <f>IF(K505="nio",0,IF(K505&gt;0,VLOOKUP(G505,'3-Productie normen'!A:K,VLOOKUP(K505,'3-Productie normen'!$B$34:$C$39,2,FALSE),FALSE)))/VLOOKUP(B505,'2-Kosten per locatie'!$A$14:$C$27,3,FALSE)</f>
        <v>#DIV/0!</v>
      </c>
      <c r="P505" s="381">
        <f t="shared" si="51"/>
        <v>0</v>
      </c>
      <c r="Q505" s="382" t="str">
        <f>VLOOKUP(G505,'3-Productie normen'!$A$10:$M$27,13,FALSE)</f>
        <v>V</v>
      </c>
      <c r="R505" s="382"/>
      <c r="T505" s="43">
        <f t="shared" si="52"/>
        <v>13600</v>
      </c>
    </row>
    <row r="506" spans="1:20" ht="14.1" customHeight="1">
      <c r="A506" s="53">
        <f t="shared" si="47"/>
        <v>506</v>
      </c>
      <c r="B506" s="378" t="s">
        <v>607</v>
      </c>
      <c r="C506" s="365" t="s">
        <v>815</v>
      </c>
      <c r="D506" s="379">
        <v>1</v>
      </c>
      <c r="E506" s="427">
        <v>113</v>
      </c>
      <c r="F506" s="439" t="s">
        <v>690</v>
      </c>
      <c r="G506" s="434" t="s">
        <v>1047</v>
      </c>
      <c r="H506" s="433" t="s">
        <v>521</v>
      </c>
      <c r="I506" s="385">
        <v>47</v>
      </c>
      <c r="J506" s="380">
        <f t="shared" si="49"/>
        <v>80</v>
      </c>
      <c r="K506" s="324">
        <v>80</v>
      </c>
      <c r="L506" s="324"/>
      <c r="M506" s="325" t="e">
        <f t="shared" si="48"/>
        <v>#DIV/0!</v>
      </c>
      <c r="N506" s="325">
        <f t="shared" si="50"/>
        <v>0</v>
      </c>
      <c r="O506" s="381" t="e">
        <f>IF(K506="nio",0,IF(K506&gt;0,VLOOKUP(G506,'3-Productie normen'!A:K,VLOOKUP(K506,'3-Productie normen'!$B$34:$C$39,2,FALSE),FALSE)))/VLOOKUP(B506,'2-Kosten per locatie'!$A$14:$C$27,3,FALSE)</f>
        <v>#DIV/0!</v>
      </c>
      <c r="P506" s="381">
        <f t="shared" si="51"/>
        <v>0</v>
      </c>
      <c r="Q506" s="382" t="str">
        <f>VLOOKUP(G506,'3-Productie normen'!$A$10:$M$27,13,FALSE)</f>
        <v>L</v>
      </c>
      <c r="R506" s="382"/>
      <c r="T506" s="43">
        <f t="shared" si="52"/>
        <v>3760</v>
      </c>
    </row>
    <row r="507" spans="1:20" ht="14.1" customHeight="1">
      <c r="A507" s="53">
        <f t="shared" si="47"/>
        <v>507</v>
      </c>
      <c r="B507" s="378" t="s">
        <v>607</v>
      </c>
      <c r="C507" s="365" t="s">
        <v>815</v>
      </c>
      <c r="D507" s="379">
        <v>1</v>
      </c>
      <c r="E507" s="427" t="s">
        <v>693</v>
      </c>
      <c r="F507" s="439" t="s">
        <v>380</v>
      </c>
      <c r="G507" s="433" t="s">
        <v>17</v>
      </c>
      <c r="H507" s="433" t="s">
        <v>371</v>
      </c>
      <c r="I507" s="385">
        <v>21</v>
      </c>
      <c r="J507" s="380">
        <f t="shared" si="49"/>
        <v>400</v>
      </c>
      <c r="K507" s="324">
        <v>200</v>
      </c>
      <c r="L507" s="324">
        <v>200</v>
      </c>
      <c r="M507" s="325" t="e">
        <f t="shared" si="48"/>
        <v>#DIV/0!</v>
      </c>
      <c r="N507" s="325" t="e">
        <f t="shared" si="50"/>
        <v>#DIV/0!</v>
      </c>
      <c r="O507" s="381" t="e">
        <f>IF(K507="nio",0,IF(K507&gt;0,VLOOKUP(G507,'3-Productie normen'!A:K,VLOOKUP(K507,'3-Productie normen'!$B$34:$C$39,2,FALSE),FALSE)))/VLOOKUP(B507,'2-Kosten per locatie'!$A$14:$C$27,3,FALSE)</f>
        <v>#DIV/0!</v>
      </c>
      <c r="P507" s="381" t="e">
        <f t="shared" si="51"/>
        <v>#DIV/0!</v>
      </c>
      <c r="Q507" s="382" t="str">
        <f>VLOOKUP(G507,'3-Productie normen'!$A$10:$M$27,13,FALSE)</f>
        <v>S</v>
      </c>
      <c r="R507" s="382"/>
      <c r="T507" s="43">
        <f t="shared" si="52"/>
        <v>8400</v>
      </c>
    </row>
    <row r="508" spans="1:20" ht="14.1" customHeight="1">
      <c r="A508" s="53">
        <f t="shared" si="47"/>
        <v>508</v>
      </c>
      <c r="B508" s="378" t="s">
        <v>607</v>
      </c>
      <c r="C508" s="365" t="s">
        <v>815</v>
      </c>
      <c r="D508" s="379">
        <v>1</v>
      </c>
      <c r="E508" s="427">
        <v>117</v>
      </c>
      <c r="F508" s="439" t="s">
        <v>694</v>
      </c>
      <c r="G508" s="433" t="s">
        <v>145</v>
      </c>
      <c r="H508" s="433" t="s">
        <v>521</v>
      </c>
      <c r="I508" s="385">
        <v>23</v>
      </c>
      <c r="J508" s="380">
        <f t="shared" si="49"/>
        <v>40</v>
      </c>
      <c r="K508" s="324">
        <v>40</v>
      </c>
      <c r="L508" s="324"/>
      <c r="M508" s="325" t="e">
        <f t="shared" si="48"/>
        <v>#DIV/0!</v>
      </c>
      <c r="N508" s="325">
        <f t="shared" si="50"/>
        <v>0</v>
      </c>
      <c r="O508" s="381" t="e">
        <f>IF(K508="nio",0,IF(K508&gt;0,VLOOKUP(G508,'3-Productie normen'!A:K,VLOOKUP(K508,'3-Productie normen'!$B$34:$C$39,2,FALSE),FALSE)))/VLOOKUP(B508,'2-Kosten per locatie'!$A$14:$C$27,3,FALSE)</f>
        <v>#DIV/0!</v>
      </c>
      <c r="P508" s="381">
        <f t="shared" si="51"/>
        <v>0</v>
      </c>
      <c r="Q508" s="382" t="str">
        <f>VLOOKUP(G508,'3-Productie normen'!$A$10:$M$27,13,FALSE)</f>
        <v>B</v>
      </c>
      <c r="R508" s="382"/>
      <c r="T508" s="43">
        <f t="shared" si="52"/>
        <v>920</v>
      </c>
    </row>
    <row r="509" spans="1:20" ht="14.1" customHeight="1">
      <c r="A509" s="53">
        <f t="shared" si="47"/>
        <v>509</v>
      </c>
      <c r="B509" s="378" t="s">
        <v>607</v>
      </c>
      <c r="C509" s="365" t="s">
        <v>815</v>
      </c>
      <c r="D509" s="379">
        <v>1</v>
      </c>
      <c r="E509" s="427">
        <v>118</v>
      </c>
      <c r="F509" s="439" t="s">
        <v>694</v>
      </c>
      <c r="G509" s="433" t="s">
        <v>145</v>
      </c>
      <c r="H509" s="433" t="s">
        <v>521</v>
      </c>
      <c r="I509" s="385">
        <v>24</v>
      </c>
      <c r="J509" s="380">
        <f t="shared" si="49"/>
        <v>40</v>
      </c>
      <c r="K509" s="324">
        <v>40</v>
      </c>
      <c r="L509" s="324"/>
      <c r="M509" s="325" t="e">
        <f t="shared" si="48"/>
        <v>#DIV/0!</v>
      </c>
      <c r="N509" s="325">
        <f t="shared" si="50"/>
        <v>0</v>
      </c>
      <c r="O509" s="381" t="e">
        <f>IF(K509="nio",0,IF(K509&gt;0,VLOOKUP(G509,'3-Productie normen'!A:K,VLOOKUP(K509,'3-Productie normen'!$B$34:$C$39,2,FALSE),FALSE)))/VLOOKUP(B509,'2-Kosten per locatie'!$A$14:$C$27,3,FALSE)</f>
        <v>#DIV/0!</v>
      </c>
      <c r="P509" s="381">
        <f t="shared" si="51"/>
        <v>0</v>
      </c>
      <c r="Q509" s="382" t="str">
        <f>VLOOKUP(G509,'3-Productie normen'!$A$10:$M$27,13,FALSE)</f>
        <v>B</v>
      </c>
      <c r="R509" s="382"/>
      <c r="T509" s="43">
        <f t="shared" si="52"/>
        <v>960</v>
      </c>
    </row>
    <row r="510" spans="1:20" ht="14.1" customHeight="1">
      <c r="A510" s="53">
        <f t="shared" si="47"/>
        <v>510</v>
      </c>
      <c r="B510" s="378" t="s">
        <v>607</v>
      </c>
      <c r="C510" s="365" t="s">
        <v>815</v>
      </c>
      <c r="D510" s="379">
        <v>1</v>
      </c>
      <c r="E510" s="427">
        <v>119</v>
      </c>
      <c r="F510" s="439" t="s">
        <v>695</v>
      </c>
      <c r="G510" s="433" t="s">
        <v>145</v>
      </c>
      <c r="H510" s="433" t="s">
        <v>521</v>
      </c>
      <c r="I510" s="385">
        <v>38</v>
      </c>
      <c r="J510" s="380">
        <f t="shared" si="49"/>
        <v>40</v>
      </c>
      <c r="K510" s="324">
        <v>40</v>
      </c>
      <c r="L510" s="324"/>
      <c r="M510" s="325" t="e">
        <f t="shared" si="48"/>
        <v>#DIV/0!</v>
      </c>
      <c r="N510" s="325">
        <f t="shared" si="50"/>
        <v>0</v>
      </c>
      <c r="O510" s="381" t="e">
        <f>IF(K510="nio",0,IF(K510&gt;0,VLOOKUP(G510,'3-Productie normen'!A:K,VLOOKUP(K510,'3-Productie normen'!$B$34:$C$39,2,FALSE),FALSE)))/VLOOKUP(B510,'2-Kosten per locatie'!$A$14:$C$27,3,FALSE)</f>
        <v>#DIV/0!</v>
      </c>
      <c r="P510" s="381">
        <f t="shared" si="51"/>
        <v>0</v>
      </c>
      <c r="Q510" s="382" t="str">
        <f>VLOOKUP(G510,'3-Productie normen'!$A$10:$M$27,13,FALSE)</f>
        <v>B</v>
      </c>
      <c r="R510" s="382"/>
      <c r="T510" s="43">
        <f t="shared" si="52"/>
        <v>1520</v>
      </c>
    </row>
    <row r="511" spans="1:20" ht="14.1" customHeight="1">
      <c r="A511" s="53">
        <f t="shared" si="47"/>
        <v>511</v>
      </c>
      <c r="B511" s="378" t="s">
        <v>607</v>
      </c>
      <c r="C511" s="365" t="s">
        <v>815</v>
      </c>
      <c r="D511" s="379">
        <v>1</v>
      </c>
      <c r="E511" s="427">
        <v>120</v>
      </c>
      <c r="F511" s="439" t="s">
        <v>690</v>
      </c>
      <c r="G511" s="434" t="s">
        <v>1047</v>
      </c>
      <c r="H511" s="433" t="s">
        <v>521</v>
      </c>
      <c r="I511" s="385">
        <v>82</v>
      </c>
      <c r="J511" s="380">
        <f t="shared" si="49"/>
        <v>80</v>
      </c>
      <c r="K511" s="324">
        <v>80</v>
      </c>
      <c r="L511" s="324"/>
      <c r="M511" s="325" t="e">
        <f t="shared" si="48"/>
        <v>#DIV/0!</v>
      </c>
      <c r="N511" s="325">
        <f t="shared" si="50"/>
        <v>0</v>
      </c>
      <c r="O511" s="381" t="e">
        <f>IF(K511="nio",0,IF(K511&gt;0,VLOOKUP(G511,'3-Productie normen'!A:K,VLOOKUP(K511,'3-Productie normen'!$B$34:$C$39,2,FALSE),FALSE)))/VLOOKUP(B511,'2-Kosten per locatie'!$A$14:$C$27,3,FALSE)</f>
        <v>#DIV/0!</v>
      </c>
      <c r="P511" s="381">
        <f t="shared" si="51"/>
        <v>0</v>
      </c>
      <c r="Q511" s="382" t="str">
        <f>VLOOKUP(G511,'3-Productie normen'!$A$10:$M$27,13,FALSE)</f>
        <v>L</v>
      </c>
      <c r="R511" s="382"/>
      <c r="T511" s="43">
        <f t="shared" si="52"/>
        <v>6560</v>
      </c>
    </row>
    <row r="512" spans="1:20" ht="14.1" customHeight="1">
      <c r="A512" s="53">
        <f t="shared" si="47"/>
        <v>512</v>
      </c>
      <c r="B512" s="378" t="s">
        <v>607</v>
      </c>
      <c r="C512" s="365" t="s">
        <v>815</v>
      </c>
      <c r="D512" s="379">
        <v>1</v>
      </c>
      <c r="E512" s="427">
        <v>121</v>
      </c>
      <c r="F512" s="439" t="s">
        <v>378</v>
      </c>
      <c r="G512" s="432" t="s">
        <v>199</v>
      </c>
      <c r="H512" s="433" t="s">
        <v>521</v>
      </c>
      <c r="I512" s="385">
        <v>57</v>
      </c>
      <c r="J512" s="380">
        <f t="shared" si="49"/>
        <v>200</v>
      </c>
      <c r="K512" s="324">
        <v>200</v>
      </c>
      <c r="L512" s="324"/>
      <c r="M512" s="325" t="e">
        <f t="shared" si="48"/>
        <v>#DIV/0!</v>
      </c>
      <c r="N512" s="325">
        <f t="shared" si="50"/>
        <v>0</v>
      </c>
      <c r="O512" s="381" t="e">
        <f>IF(K512="nio",0,IF(K512&gt;0,VLOOKUP(G512,'3-Productie normen'!A:K,VLOOKUP(K512,'3-Productie normen'!$B$34:$C$39,2,FALSE),FALSE)))/VLOOKUP(B512,'2-Kosten per locatie'!$A$14:$C$27,3,FALSE)</f>
        <v>#DIV/0!</v>
      </c>
      <c r="P512" s="381">
        <f t="shared" si="51"/>
        <v>0</v>
      </c>
      <c r="Q512" s="382" t="str">
        <f>VLOOKUP(G512,'3-Productie normen'!$A$10:$M$27,13,FALSE)</f>
        <v>V</v>
      </c>
      <c r="R512" s="382"/>
      <c r="T512" s="43">
        <f t="shared" si="52"/>
        <v>11400</v>
      </c>
    </row>
    <row r="513" spans="1:20" ht="14.1" customHeight="1">
      <c r="A513" s="53">
        <f t="shared" si="47"/>
        <v>513</v>
      </c>
      <c r="B513" s="378" t="s">
        <v>607</v>
      </c>
      <c r="C513" s="365" t="s">
        <v>815</v>
      </c>
      <c r="D513" s="379">
        <v>1</v>
      </c>
      <c r="E513" s="427">
        <v>122</v>
      </c>
      <c r="F513" s="439" t="s">
        <v>378</v>
      </c>
      <c r="G513" s="432" t="s">
        <v>199</v>
      </c>
      <c r="H513" s="433" t="s">
        <v>521</v>
      </c>
      <c r="I513" s="385">
        <v>71</v>
      </c>
      <c r="J513" s="380">
        <f t="shared" si="49"/>
        <v>200</v>
      </c>
      <c r="K513" s="324">
        <v>200</v>
      </c>
      <c r="L513" s="324"/>
      <c r="M513" s="325" t="e">
        <f t="shared" si="48"/>
        <v>#DIV/0!</v>
      </c>
      <c r="N513" s="325">
        <f t="shared" si="50"/>
        <v>0</v>
      </c>
      <c r="O513" s="381" t="e">
        <f>IF(K513="nio",0,IF(K513&gt;0,VLOOKUP(G513,'3-Productie normen'!A:K,VLOOKUP(K513,'3-Productie normen'!$B$34:$C$39,2,FALSE),FALSE)))/VLOOKUP(B513,'2-Kosten per locatie'!$A$14:$C$27,3,FALSE)</f>
        <v>#DIV/0!</v>
      </c>
      <c r="P513" s="381">
        <f t="shared" si="51"/>
        <v>0</v>
      </c>
      <c r="Q513" s="382" t="str">
        <f>VLOOKUP(G513,'3-Productie normen'!$A$10:$M$27,13,FALSE)</f>
        <v>V</v>
      </c>
      <c r="R513" s="382"/>
      <c r="T513" s="43">
        <f t="shared" si="52"/>
        <v>14200</v>
      </c>
    </row>
    <row r="514" spans="1:20" ht="14.1" customHeight="1">
      <c r="A514" s="53">
        <f t="shared" si="47"/>
        <v>514</v>
      </c>
      <c r="B514" s="378" t="s">
        <v>607</v>
      </c>
      <c r="C514" s="365" t="s">
        <v>815</v>
      </c>
      <c r="D514" s="379">
        <v>1</v>
      </c>
      <c r="E514" s="427" t="s">
        <v>696</v>
      </c>
      <c r="F514" s="439" t="s">
        <v>630</v>
      </c>
      <c r="G514" s="432" t="s">
        <v>423</v>
      </c>
      <c r="H514" s="433" t="s">
        <v>521</v>
      </c>
      <c r="I514" s="385">
        <v>43</v>
      </c>
      <c r="J514" s="380">
        <f t="shared" si="49"/>
        <v>200</v>
      </c>
      <c r="K514" s="324">
        <v>200</v>
      </c>
      <c r="L514" s="324"/>
      <c r="M514" s="325" t="e">
        <f t="shared" si="48"/>
        <v>#DIV/0!</v>
      </c>
      <c r="N514" s="325">
        <f t="shared" si="50"/>
        <v>0</v>
      </c>
      <c r="O514" s="381" t="e">
        <f>IF(K514="nio",0,IF(K514&gt;0,VLOOKUP(G514,'3-Productie normen'!A:K,VLOOKUP(K514,'3-Productie normen'!$B$34:$C$39,2,FALSE),FALSE)))/VLOOKUP(B514,'2-Kosten per locatie'!$A$14:$C$27,3,FALSE)</f>
        <v>#DIV/0!</v>
      </c>
      <c r="P514" s="381">
        <f t="shared" si="51"/>
        <v>0</v>
      </c>
      <c r="Q514" s="382" t="str">
        <f>VLOOKUP(G514,'3-Productie normen'!$A$10:$M$27,13,FALSE)</f>
        <v>V</v>
      </c>
      <c r="R514" s="382"/>
      <c r="T514" s="43">
        <f t="shared" si="52"/>
        <v>8600</v>
      </c>
    </row>
    <row r="515" spans="1:20" ht="14.1" customHeight="1">
      <c r="A515" s="53">
        <f t="shared" si="47"/>
        <v>515</v>
      </c>
      <c r="B515" s="378" t="s">
        <v>607</v>
      </c>
      <c r="C515" s="365" t="s">
        <v>815</v>
      </c>
      <c r="D515" s="379">
        <v>1</v>
      </c>
      <c r="E515" s="427">
        <v>123</v>
      </c>
      <c r="F515" s="439" t="s">
        <v>690</v>
      </c>
      <c r="G515" s="434" t="s">
        <v>1047</v>
      </c>
      <c r="H515" s="433" t="s">
        <v>521</v>
      </c>
      <c r="I515" s="385">
        <v>49</v>
      </c>
      <c r="J515" s="380">
        <f t="shared" si="49"/>
        <v>80</v>
      </c>
      <c r="K515" s="324">
        <v>80</v>
      </c>
      <c r="L515" s="324"/>
      <c r="M515" s="325" t="e">
        <f t="shared" si="48"/>
        <v>#DIV/0!</v>
      </c>
      <c r="N515" s="325">
        <f t="shared" si="50"/>
        <v>0</v>
      </c>
      <c r="O515" s="381" t="e">
        <f>IF(K515="nio",0,IF(K515&gt;0,VLOOKUP(G515,'3-Productie normen'!A:K,VLOOKUP(K515,'3-Productie normen'!$B$34:$C$39,2,FALSE),FALSE)))/VLOOKUP(B515,'2-Kosten per locatie'!$A$14:$C$27,3,FALSE)</f>
        <v>#DIV/0!</v>
      </c>
      <c r="P515" s="381">
        <f t="shared" si="51"/>
        <v>0</v>
      </c>
      <c r="Q515" s="382" t="str">
        <f>VLOOKUP(G515,'3-Productie normen'!$A$10:$M$27,13,FALSE)</f>
        <v>L</v>
      </c>
      <c r="R515" s="382"/>
      <c r="T515" s="43">
        <f t="shared" si="52"/>
        <v>3920</v>
      </c>
    </row>
    <row r="516" spans="1:20" ht="14.1" customHeight="1">
      <c r="A516" s="53">
        <f t="shared" si="47"/>
        <v>516</v>
      </c>
      <c r="B516" s="378" t="s">
        <v>607</v>
      </c>
      <c r="C516" s="365" t="s">
        <v>815</v>
      </c>
      <c r="D516" s="379">
        <v>1</v>
      </c>
      <c r="E516" s="427">
        <v>124</v>
      </c>
      <c r="F516" s="439" t="s">
        <v>690</v>
      </c>
      <c r="G516" s="434" t="s">
        <v>1047</v>
      </c>
      <c r="H516" s="433" t="s">
        <v>521</v>
      </c>
      <c r="I516" s="385">
        <v>48</v>
      </c>
      <c r="J516" s="380">
        <f t="shared" si="49"/>
        <v>80</v>
      </c>
      <c r="K516" s="324">
        <v>80</v>
      </c>
      <c r="L516" s="324"/>
      <c r="M516" s="325" t="e">
        <f t="shared" si="48"/>
        <v>#DIV/0!</v>
      </c>
      <c r="N516" s="325">
        <f t="shared" si="50"/>
        <v>0</v>
      </c>
      <c r="O516" s="381" t="e">
        <f>IF(K516="nio",0,IF(K516&gt;0,VLOOKUP(G516,'3-Productie normen'!A:K,VLOOKUP(K516,'3-Productie normen'!$B$34:$C$39,2,FALSE),FALSE)))/VLOOKUP(B516,'2-Kosten per locatie'!$A$14:$C$27,3,FALSE)</f>
        <v>#DIV/0!</v>
      </c>
      <c r="P516" s="381">
        <f t="shared" si="51"/>
        <v>0</v>
      </c>
      <c r="Q516" s="382" t="str">
        <f>VLOOKUP(G516,'3-Productie normen'!$A$10:$M$27,13,FALSE)</f>
        <v>L</v>
      </c>
      <c r="R516" s="382"/>
      <c r="T516" s="43">
        <f t="shared" si="52"/>
        <v>3840</v>
      </c>
    </row>
    <row r="517" spans="1:20" ht="14.1" customHeight="1">
      <c r="A517" s="53">
        <f t="shared" si="47"/>
        <v>517</v>
      </c>
      <c r="B517" s="378" t="s">
        <v>607</v>
      </c>
      <c r="C517" s="365" t="s">
        <v>815</v>
      </c>
      <c r="D517" s="379">
        <v>1</v>
      </c>
      <c r="E517" s="427">
        <v>125</v>
      </c>
      <c r="F517" s="439" t="s">
        <v>690</v>
      </c>
      <c r="G517" s="434" t="s">
        <v>1047</v>
      </c>
      <c r="H517" s="433" t="s">
        <v>521</v>
      </c>
      <c r="I517" s="385">
        <v>48</v>
      </c>
      <c r="J517" s="380">
        <f t="shared" si="49"/>
        <v>80</v>
      </c>
      <c r="K517" s="324">
        <v>80</v>
      </c>
      <c r="L517" s="324"/>
      <c r="M517" s="325" t="e">
        <f t="shared" si="48"/>
        <v>#DIV/0!</v>
      </c>
      <c r="N517" s="325">
        <f t="shared" si="50"/>
        <v>0</v>
      </c>
      <c r="O517" s="381" t="e">
        <f>IF(K517="nio",0,IF(K517&gt;0,VLOOKUP(G517,'3-Productie normen'!A:K,VLOOKUP(K517,'3-Productie normen'!$B$34:$C$39,2,FALSE),FALSE)))/VLOOKUP(B517,'2-Kosten per locatie'!$A$14:$C$27,3,FALSE)</f>
        <v>#DIV/0!</v>
      </c>
      <c r="P517" s="381">
        <f t="shared" si="51"/>
        <v>0</v>
      </c>
      <c r="Q517" s="382" t="str">
        <f>VLOOKUP(G517,'3-Productie normen'!$A$10:$M$27,13,FALSE)</f>
        <v>L</v>
      </c>
      <c r="R517" s="382"/>
      <c r="T517" s="43">
        <f t="shared" si="52"/>
        <v>3840</v>
      </c>
    </row>
    <row r="518" spans="1:20" ht="14.1" customHeight="1">
      <c r="A518" s="53">
        <f t="shared" si="47"/>
        <v>518</v>
      </c>
      <c r="B518" s="378" t="s">
        <v>607</v>
      </c>
      <c r="C518" s="365" t="s">
        <v>815</v>
      </c>
      <c r="D518" s="379">
        <v>1</v>
      </c>
      <c r="E518" s="427">
        <v>126</v>
      </c>
      <c r="F518" s="439" t="s">
        <v>690</v>
      </c>
      <c r="G518" s="434" t="s">
        <v>1047</v>
      </c>
      <c r="H518" s="433" t="s">
        <v>521</v>
      </c>
      <c r="I518" s="385">
        <v>49</v>
      </c>
      <c r="J518" s="380">
        <f t="shared" si="49"/>
        <v>80</v>
      </c>
      <c r="K518" s="324">
        <v>80</v>
      </c>
      <c r="L518" s="324"/>
      <c r="M518" s="325" t="e">
        <f t="shared" si="48"/>
        <v>#DIV/0!</v>
      </c>
      <c r="N518" s="325">
        <f t="shared" si="50"/>
        <v>0</v>
      </c>
      <c r="O518" s="381" t="e">
        <f>IF(K518="nio",0,IF(K518&gt;0,VLOOKUP(G518,'3-Productie normen'!A:K,VLOOKUP(K518,'3-Productie normen'!$B$34:$C$39,2,FALSE),FALSE)))/VLOOKUP(B518,'2-Kosten per locatie'!$A$14:$C$27,3,FALSE)</f>
        <v>#DIV/0!</v>
      </c>
      <c r="P518" s="381">
        <f t="shared" si="51"/>
        <v>0</v>
      </c>
      <c r="Q518" s="382" t="str">
        <f>VLOOKUP(G518,'3-Productie normen'!$A$10:$M$27,13,FALSE)</f>
        <v>L</v>
      </c>
      <c r="R518" s="382"/>
      <c r="T518" s="43">
        <f t="shared" si="52"/>
        <v>3920</v>
      </c>
    </row>
    <row r="519" spans="1:20" ht="14.1" customHeight="1">
      <c r="A519" s="53">
        <f t="shared" si="47"/>
        <v>519</v>
      </c>
      <c r="B519" s="378" t="s">
        <v>607</v>
      </c>
      <c r="C519" s="365" t="s">
        <v>815</v>
      </c>
      <c r="D519" s="379">
        <v>1</v>
      </c>
      <c r="E519" s="427">
        <v>127</v>
      </c>
      <c r="F519" s="439" t="s">
        <v>690</v>
      </c>
      <c r="G519" s="434" t="s">
        <v>1047</v>
      </c>
      <c r="H519" s="433" t="s">
        <v>521</v>
      </c>
      <c r="I519" s="385">
        <v>48</v>
      </c>
      <c r="J519" s="380">
        <f t="shared" si="49"/>
        <v>80</v>
      </c>
      <c r="K519" s="324">
        <v>80</v>
      </c>
      <c r="L519" s="324"/>
      <c r="M519" s="325" t="e">
        <f t="shared" si="48"/>
        <v>#DIV/0!</v>
      </c>
      <c r="N519" s="325">
        <f t="shared" si="50"/>
        <v>0</v>
      </c>
      <c r="O519" s="381" t="e">
        <f>IF(K519="nio",0,IF(K519&gt;0,VLOOKUP(G519,'3-Productie normen'!A:K,VLOOKUP(K519,'3-Productie normen'!$B$34:$C$39,2,FALSE),FALSE)))/VLOOKUP(B519,'2-Kosten per locatie'!$A$14:$C$27,3,FALSE)</f>
        <v>#DIV/0!</v>
      </c>
      <c r="P519" s="381">
        <f t="shared" si="51"/>
        <v>0</v>
      </c>
      <c r="Q519" s="382" t="str">
        <f>VLOOKUP(G519,'3-Productie normen'!$A$10:$M$27,13,FALSE)</f>
        <v>L</v>
      </c>
      <c r="R519" s="382"/>
      <c r="T519" s="43">
        <f t="shared" si="52"/>
        <v>3840</v>
      </c>
    </row>
    <row r="520" spans="1:20" ht="14.1" customHeight="1">
      <c r="A520" s="53">
        <f t="shared" si="47"/>
        <v>520</v>
      </c>
      <c r="B520" s="378" t="s">
        <v>607</v>
      </c>
      <c r="C520" s="365" t="s">
        <v>815</v>
      </c>
      <c r="D520" s="379">
        <v>1</v>
      </c>
      <c r="E520" s="427">
        <v>128</v>
      </c>
      <c r="F520" s="439" t="s">
        <v>690</v>
      </c>
      <c r="G520" s="434" t="s">
        <v>1047</v>
      </c>
      <c r="H520" s="433" t="s">
        <v>521</v>
      </c>
      <c r="I520" s="385">
        <v>49</v>
      </c>
      <c r="J520" s="380">
        <f t="shared" si="49"/>
        <v>80</v>
      </c>
      <c r="K520" s="324">
        <v>80</v>
      </c>
      <c r="L520" s="324"/>
      <c r="M520" s="325" t="e">
        <f t="shared" si="48"/>
        <v>#DIV/0!</v>
      </c>
      <c r="N520" s="325">
        <f t="shared" si="50"/>
        <v>0</v>
      </c>
      <c r="O520" s="381" t="e">
        <f>IF(K520="nio",0,IF(K520&gt;0,VLOOKUP(G520,'3-Productie normen'!A:K,VLOOKUP(K520,'3-Productie normen'!$B$34:$C$39,2,FALSE),FALSE)))/VLOOKUP(B520,'2-Kosten per locatie'!$A$14:$C$27,3,FALSE)</f>
        <v>#DIV/0!</v>
      </c>
      <c r="P520" s="381">
        <f t="shared" si="51"/>
        <v>0</v>
      </c>
      <c r="Q520" s="382" t="str">
        <f>VLOOKUP(G520,'3-Productie normen'!$A$10:$M$27,13,FALSE)</f>
        <v>L</v>
      </c>
      <c r="R520" s="382"/>
      <c r="T520" s="43">
        <f t="shared" si="52"/>
        <v>3920</v>
      </c>
    </row>
    <row r="521" spans="1:20" ht="14.1" customHeight="1">
      <c r="A521" s="53">
        <f t="shared" si="47"/>
        <v>521</v>
      </c>
      <c r="B521" s="378" t="s">
        <v>607</v>
      </c>
      <c r="C521" s="365" t="s">
        <v>815</v>
      </c>
      <c r="D521" s="379">
        <v>1</v>
      </c>
      <c r="E521" s="427">
        <v>129</v>
      </c>
      <c r="F521" s="439" t="s">
        <v>697</v>
      </c>
      <c r="G521" s="433" t="s">
        <v>146</v>
      </c>
      <c r="H521" s="433" t="s">
        <v>521</v>
      </c>
      <c r="I521" s="385">
        <v>13</v>
      </c>
      <c r="J521" s="380">
        <f t="shared" si="49"/>
        <v>40</v>
      </c>
      <c r="K521" s="324">
        <v>40</v>
      </c>
      <c r="L521" s="324"/>
      <c r="M521" s="325" t="e">
        <f t="shared" si="48"/>
        <v>#DIV/0!</v>
      </c>
      <c r="N521" s="325">
        <f t="shared" si="50"/>
        <v>0</v>
      </c>
      <c r="O521" s="381" t="e">
        <f>IF(K521="nio",0,IF(K521&gt;0,VLOOKUP(G521,'3-Productie normen'!A:K,VLOOKUP(K521,'3-Productie normen'!$B$34:$C$39,2,FALSE),FALSE)))/VLOOKUP(B521,'2-Kosten per locatie'!$A$14:$C$27,3,FALSE)</f>
        <v>#DIV/0!</v>
      </c>
      <c r="P521" s="381">
        <f t="shared" si="51"/>
        <v>0</v>
      </c>
      <c r="Q521" s="382" t="str">
        <f>VLOOKUP(G521,'3-Productie normen'!$A$10:$M$27,13,FALSE)</f>
        <v>B</v>
      </c>
      <c r="R521" s="382"/>
      <c r="T521" s="43">
        <f t="shared" si="52"/>
        <v>520</v>
      </c>
    </row>
    <row r="522" spans="1:20" ht="14.1" customHeight="1">
      <c r="A522" s="53">
        <f t="shared" si="47"/>
        <v>522</v>
      </c>
      <c r="B522" s="378" t="s">
        <v>607</v>
      </c>
      <c r="C522" s="365" t="s">
        <v>815</v>
      </c>
      <c r="D522" s="379">
        <v>1</v>
      </c>
      <c r="E522" s="427">
        <v>130</v>
      </c>
      <c r="F522" s="439" t="s">
        <v>690</v>
      </c>
      <c r="G522" s="434" t="s">
        <v>1047</v>
      </c>
      <c r="H522" s="433" t="s">
        <v>521</v>
      </c>
      <c r="I522" s="385">
        <v>48</v>
      </c>
      <c r="J522" s="380">
        <f t="shared" si="49"/>
        <v>80</v>
      </c>
      <c r="K522" s="324">
        <v>80</v>
      </c>
      <c r="L522" s="324"/>
      <c r="M522" s="325" t="e">
        <f t="shared" si="48"/>
        <v>#DIV/0!</v>
      </c>
      <c r="N522" s="325">
        <f t="shared" si="50"/>
        <v>0</v>
      </c>
      <c r="O522" s="381" t="e">
        <f>IF(K522="nio",0,IF(K522&gt;0,VLOOKUP(G522,'3-Productie normen'!A:K,VLOOKUP(K522,'3-Productie normen'!$B$34:$C$39,2,FALSE),FALSE)))/VLOOKUP(B522,'2-Kosten per locatie'!$A$14:$C$27,3,FALSE)</f>
        <v>#DIV/0!</v>
      </c>
      <c r="P522" s="381">
        <f t="shared" si="51"/>
        <v>0</v>
      </c>
      <c r="Q522" s="382" t="str">
        <f>VLOOKUP(G522,'3-Productie normen'!$A$10:$M$27,13,FALSE)</f>
        <v>L</v>
      </c>
      <c r="R522" s="382"/>
      <c r="T522" s="43">
        <f t="shared" si="52"/>
        <v>3840</v>
      </c>
    </row>
    <row r="523" spans="1:20" ht="14.1" customHeight="1">
      <c r="A523" s="53">
        <f t="shared" ref="A523:A586" si="53">A522+1</f>
        <v>523</v>
      </c>
      <c r="B523" s="378" t="s">
        <v>607</v>
      </c>
      <c r="C523" s="365" t="s">
        <v>815</v>
      </c>
      <c r="D523" s="379">
        <v>1</v>
      </c>
      <c r="E523" s="427">
        <v>131</v>
      </c>
      <c r="F523" s="439" t="s">
        <v>612</v>
      </c>
      <c r="G523" s="433" t="s">
        <v>145</v>
      </c>
      <c r="H523" s="433" t="s">
        <v>521</v>
      </c>
      <c r="I523" s="385">
        <v>21</v>
      </c>
      <c r="J523" s="380">
        <f t="shared" si="49"/>
        <v>40</v>
      </c>
      <c r="K523" s="324">
        <v>40</v>
      </c>
      <c r="L523" s="324"/>
      <c r="M523" s="325" t="e">
        <f t="shared" si="48"/>
        <v>#DIV/0!</v>
      </c>
      <c r="N523" s="325">
        <f t="shared" si="50"/>
        <v>0</v>
      </c>
      <c r="O523" s="381" t="e">
        <f>IF(K523="nio",0,IF(K523&gt;0,VLOOKUP(G523,'3-Productie normen'!A:K,VLOOKUP(K523,'3-Productie normen'!$B$34:$C$39,2,FALSE),FALSE)))/VLOOKUP(B523,'2-Kosten per locatie'!$A$14:$C$27,3,FALSE)</f>
        <v>#DIV/0!</v>
      </c>
      <c r="P523" s="381">
        <f t="shared" si="51"/>
        <v>0</v>
      </c>
      <c r="Q523" s="382" t="str">
        <f>VLOOKUP(G523,'3-Productie normen'!$A$10:$M$27,13,FALSE)</f>
        <v>B</v>
      </c>
      <c r="R523" s="382"/>
      <c r="T523" s="43">
        <f t="shared" si="52"/>
        <v>840</v>
      </c>
    </row>
    <row r="524" spans="1:20" ht="14.1" customHeight="1">
      <c r="A524" s="53">
        <f t="shared" si="53"/>
        <v>524</v>
      </c>
      <c r="B524" s="378" t="s">
        <v>607</v>
      </c>
      <c r="C524" s="365" t="s">
        <v>815</v>
      </c>
      <c r="D524" s="379">
        <v>1</v>
      </c>
      <c r="E524" s="427">
        <v>132</v>
      </c>
      <c r="F524" s="439" t="s">
        <v>694</v>
      </c>
      <c r="G524" s="433" t="s">
        <v>145</v>
      </c>
      <c r="H524" s="433" t="s">
        <v>521</v>
      </c>
      <c r="I524" s="385">
        <v>27</v>
      </c>
      <c r="J524" s="380">
        <f t="shared" si="49"/>
        <v>40</v>
      </c>
      <c r="K524" s="324">
        <v>40</v>
      </c>
      <c r="L524" s="324"/>
      <c r="M524" s="325" t="e">
        <f t="shared" si="48"/>
        <v>#DIV/0!</v>
      </c>
      <c r="N524" s="325">
        <f t="shared" si="50"/>
        <v>0</v>
      </c>
      <c r="O524" s="381" t="e">
        <f>IF(K524="nio",0,IF(K524&gt;0,VLOOKUP(G524,'3-Productie normen'!A:K,VLOOKUP(K524,'3-Productie normen'!$B$34:$C$39,2,FALSE),FALSE)))/VLOOKUP(B524,'2-Kosten per locatie'!$A$14:$C$27,3,FALSE)</f>
        <v>#DIV/0!</v>
      </c>
      <c r="P524" s="381">
        <f t="shared" si="51"/>
        <v>0</v>
      </c>
      <c r="Q524" s="382" t="str">
        <f>VLOOKUP(G524,'3-Productie normen'!$A$10:$M$27,13,FALSE)</f>
        <v>B</v>
      </c>
      <c r="R524" s="382"/>
      <c r="T524" s="43">
        <f t="shared" si="52"/>
        <v>1080</v>
      </c>
    </row>
    <row r="525" spans="1:20" ht="14.1" customHeight="1">
      <c r="A525" s="53">
        <f t="shared" si="53"/>
        <v>525</v>
      </c>
      <c r="B525" s="378" t="s">
        <v>607</v>
      </c>
      <c r="C525" s="365" t="s">
        <v>815</v>
      </c>
      <c r="D525" s="379">
        <v>1</v>
      </c>
      <c r="E525" s="427">
        <v>133</v>
      </c>
      <c r="F525" s="439" t="s">
        <v>690</v>
      </c>
      <c r="G525" s="434" t="s">
        <v>1047</v>
      </c>
      <c r="H525" s="433" t="s">
        <v>521</v>
      </c>
      <c r="I525" s="385">
        <v>48</v>
      </c>
      <c r="J525" s="380">
        <f t="shared" si="49"/>
        <v>80</v>
      </c>
      <c r="K525" s="324">
        <v>80</v>
      </c>
      <c r="L525" s="324"/>
      <c r="M525" s="325" t="e">
        <f t="shared" si="48"/>
        <v>#DIV/0!</v>
      </c>
      <c r="N525" s="325">
        <f t="shared" si="50"/>
        <v>0</v>
      </c>
      <c r="O525" s="381" t="e">
        <f>IF(K525="nio",0,IF(K525&gt;0,VLOOKUP(G525,'3-Productie normen'!A:K,VLOOKUP(K525,'3-Productie normen'!$B$34:$C$39,2,FALSE),FALSE)))/VLOOKUP(B525,'2-Kosten per locatie'!$A$14:$C$27,3,FALSE)</f>
        <v>#DIV/0!</v>
      </c>
      <c r="P525" s="381">
        <f t="shared" si="51"/>
        <v>0</v>
      </c>
      <c r="Q525" s="382" t="str">
        <f>VLOOKUP(G525,'3-Productie normen'!$A$10:$M$27,13,FALSE)</f>
        <v>L</v>
      </c>
      <c r="R525" s="382"/>
      <c r="T525" s="43">
        <f t="shared" si="52"/>
        <v>3840</v>
      </c>
    </row>
    <row r="526" spans="1:20" ht="14.1" customHeight="1">
      <c r="A526" s="53">
        <f t="shared" si="53"/>
        <v>526</v>
      </c>
      <c r="B526" s="378" t="s">
        <v>607</v>
      </c>
      <c r="C526" s="365" t="s">
        <v>815</v>
      </c>
      <c r="D526" s="379">
        <v>1</v>
      </c>
      <c r="E526" s="427">
        <v>134</v>
      </c>
      <c r="F526" s="439" t="s">
        <v>690</v>
      </c>
      <c r="G526" s="434" t="s">
        <v>1047</v>
      </c>
      <c r="H526" s="433" t="s">
        <v>521</v>
      </c>
      <c r="I526" s="385">
        <v>48</v>
      </c>
      <c r="J526" s="380">
        <f t="shared" si="49"/>
        <v>80</v>
      </c>
      <c r="K526" s="324">
        <v>80</v>
      </c>
      <c r="L526" s="324"/>
      <c r="M526" s="325" t="e">
        <f t="shared" si="48"/>
        <v>#DIV/0!</v>
      </c>
      <c r="N526" s="325">
        <f t="shared" si="50"/>
        <v>0</v>
      </c>
      <c r="O526" s="381" t="e">
        <f>IF(K526="nio",0,IF(K526&gt;0,VLOOKUP(G526,'3-Productie normen'!A:K,VLOOKUP(K526,'3-Productie normen'!$B$34:$C$39,2,FALSE),FALSE)))/VLOOKUP(B526,'2-Kosten per locatie'!$A$14:$C$27,3,FALSE)</f>
        <v>#DIV/0!</v>
      </c>
      <c r="P526" s="381">
        <f t="shared" si="51"/>
        <v>0</v>
      </c>
      <c r="Q526" s="382" t="str">
        <f>VLOOKUP(G526,'3-Productie normen'!$A$10:$M$27,13,FALSE)</f>
        <v>L</v>
      </c>
      <c r="R526" s="382"/>
      <c r="T526" s="43">
        <f t="shared" si="52"/>
        <v>3840</v>
      </c>
    </row>
    <row r="527" spans="1:20" ht="14.1" customHeight="1">
      <c r="A527" s="53">
        <f t="shared" si="53"/>
        <v>527</v>
      </c>
      <c r="B527" s="378" t="s">
        <v>607</v>
      </c>
      <c r="C527" s="365" t="s">
        <v>815</v>
      </c>
      <c r="D527" s="379">
        <v>1</v>
      </c>
      <c r="E527" s="427">
        <v>135</v>
      </c>
      <c r="F527" s="439" t="s">
        <v>380</v>
      </c>
      <c r="G527" s="433" t="s">
        <v>17</v>
      </c>
      <c r="H527" s="433" t="s">
        <v>371</v>
      </c>
      <c r="I527" s="385">
        <v>15</v>
      </c>
      <c r="J527" s="380">
        <f t="shared" si="49"/>
        <v>400</v>
      </c>
      <c r="K527" s="324">
        <v>200</v>
      </c>
      <c r="L527" s="324">
        <v>200</v>
      </c>
      <c r="M527" s="325" t="e">
        <f t="shared" si="48"/>
        <v>#DIV/0!</v>
      </c>
      <c r="N527" s="325" t="e">
        <f t="shared" si="50"/>
        <v>#DIV/0!</v>
      </c>
      <c r="O527" s="381" t="e">
        <f>IF(K527="nio",0,IF(K527&gt;0,VLOOKUP(G527,'3-Productie normen'!A:K,VLOOKUP(K527,'3-Productie normen'!$B$34:$C$39,2,FALSE),FALSE)))/VLOOKUP(B527,'2-Kosten per locatie'!$A$14:$C$27,3,FALSE)</f>
        <v>#DIV/0!</v>
      </c>
      <c r="P527" s="381" t="e">
        <f t="shared" si="51"/>
        <v>#DIV/0!</v>
      </c>
      <c r="Q527" s="382" t="str">
        <f>VLOOKUP(G527,'3-Productie normen'!$A$10:$M$27,13,FALSE)</f>
        <v>S</v>
      </c>
      <c r="R527" s="382"/>
      <c r="T527" s="43">
        <f t="shared" si="52"/>
        <v>6000</v>
      </c>
    </row>
    <row r="528" spans="1:20" ht="14.1" customHeight="1">
      <c r="A528" s="53">
        <f t="shared" si="53"/>
        <v>528</v>
      </c>
      <c r="B528" s="378" t="s">
        <v>607</v>
      </c>
      <c r="C528" s="365" t="s">
        <v>815</v>
      </c>
      <c r="D528" s="379">
        <v>1</v>
      </c>
      <c r="E528" s="427">
        <v>136</v>
      </c>
      <c r="F528" s="439" t="s">
        <v>698</v>
      </c>
      <c r="G528" s="440" t="s">
        <v>1045</v>
      </c>
      <c r="H528" s="433" t="s">
        <v>371</v>
      </c>
      <c r="I528" s="385">
        <v>5</v>
      </c>
      <c r="J528" s="380">
        <f t="shared" si="49"/>
        <v>4</v>
      </c>
      <c r="K528" s="324">
        <v>4</v>
      </c>
      <c r="L528" s="324"/>
      <c r="M528" s="325" t="e">
        <f t="shared" ref="M528:M591" si="54">IF(K528="nio",0,IF(K528&gt;0,K528*I528/O528,0))</f>
        <v>#DIV/0!</v>
      </c>
      <c r="N528" s="325">
        <f t="shared" si="50"/>
        <v>0</v>
      </c>
      <c r="O528" s="381" t="e">
        <f>IF(K528="nio",0,IF(K528&gt;0,VLOOKUP(G528,'3-Productie normen'!A:K,VLOOKUP(K528,'3-Productie normen'!$B$34:$C$39,2,FALSE),FALSE)))/VLOOKUP(B528,'2-Kosten per locatie'!$A$14:$C$27,3,FALSE)</f>
        <v>#DIV/0!</v>
      </c>
      <c r="P528" s="381">
        <f t="shared" si="51"/>
        <v>0</v>
      </c>
      <c r="Q528" s="382" t="str">
        <f>VLOOKUP(G528,'3-Productie normen'!$A$10:$M$27,13,FALSE)</f>
        <v>V</v>
      </c>
      <c r="R528" s="382"/>
      <c r="T528" s="43">
        <f t="shared" si="52"/>
        <v>20</v>
      </c>
    </row>
    <row r="529" spans="1:20" ht="14.1" customHeight="1">
      <c r="A529" s="53">
        <f t="shared" si="53"/>
        <v>529</v>
      </c>
      <c r="B529" s="378" t="s">
        <v>607</v>
      </c>
      <c r="C529" s="365" t="s">
        <v>815</v>
      </c>
      <c r="D529" s="379">
        <v>1</v>
      </c>
      <c r="E529" s="427">
        <v>138</v>
      </c>
      <c r="F529" s="439" t="s">
        <v>380</v>
      </c>
      <c r="G529" s="433" t="s">
        <v>17</v>
      </c>
      <c r="H529" s="433" t="s">
        <v>371</v>
      </c>
      <c r="I529" s="385">
        <v>15</v>
      </c>
      <c r="J529" s="380">
        <f t="shared" si="49"/>
        <v>400</v>
      </c>
      <c r="K529" s="324">
        <v>200</v>
      </c>
      <c r="L529" s="324">
        <v>200</v>
      </c>
      <c r="M529" s="325" t="e">
        <f t="shared" si="54"/>
        <v>#DIV/0!</v>
      </c>
      <c r="N529" s="325" t="e">
        <f t="shared" si="50"/>
        <v>#DIV/0!</v>
      </c>
      <c r="O529" s="381" t="e">
        <f>IF(K529="nio",0,IF(K529&gt;0,VLOOKUP(G529,'3-Productie normen'!A:K,VLOOKUP(K529,'3-Productie normen'!$B$34:$C$39,2,FALSE),FALSE)))/VLOOKUP(B529,'2-Kosten per locatie'!$A$14:$C$27,3,FALSE)</f>
        <v>#DIV/0!</v>
      </c>
      <c r="P529" s="381" t="e">
        <f t="shared" si="51"/>
        <v>#DIV/0!</v>
      </c>
      <c r="Q529" s="382" t="str">
        <f>VLOOKUP(G529,'3-Productie normen'!$A$10:$M$27,13,FALSE)</f>
        <v>S</v>
      </c>
      <c r="R529" s="382"/>
      <c r="T529" s="43">
        <f t="shared" si="52"/>
        <v>6000</v>
      </c>
    </row>
    <row r="530" spans="1:20" ht="14.1" customHeight="1">
      <c r="A530" s="53">
        <f t="shared" si="53"/>
        <v>530</v>
      </c>
      <c r="B530" s="378" t="s">
        <v>607</v>
      </c>
      <c r="C530" s="365" t="s">
        <v>815</v>
      </c>
      <c r="D530" s="379">
        <v>1</v>
      </c>
      <c r="E530" s="427">
        <v>139</v>
      </c>
      <c r="F530" s="439" t="s">
        <v>378</v>
      </c>
      <c r="G530" s="432" t="s">
        <v>199</v>
      </c>
      <c r="H530" s="433" t="s">
        <v>521</v>
      </c>
      <c r="I530" s="385">
        <v>125</v>
      </c>
      <c r="J530" s="380">
        <f t="shared" si="49"/>
        <v>200</v>
      </c>
      <c r="K530" s="324">
        <v>200</v>
      </c>
      <c r="L530" s="324"/>
      <c r="M530" s="325" t="e">
        <f t="shared" si="54"/>
        <v>#DIV/0!</v>
      </c>
      <c r="N530" s="325">
        <f t="shared" si="50"/>
        <v>0</v>
      </c>
      <c r="O530" s="381" t="e">
        <f>IF(K530="nio",0,IF(K530&gt;0,VLOOKUP(G530,'3-Productie normen'!A:K,VLOOKUP(K530,'3-Productie normen'!$B$34:$C$39,2,FALSE),FALSE)))/VLOOKUP(B530,'2-Kosten per locatie'!$A$14:$C$27,3,FALSE)</f>
        <v>#DIV/0!</v>
      </c>
      <c r="P530" s="381">
        <f t="shared" si="51"/>
        <v>0</v>
      </c>
      <c r="Q530" s="382" t="str">
        <f>VLOOKUP(G530,'3-Productie normen'!$A$10:$M$27,13,FALSE)</f>
        <v>V</v>
      </c>
      <c r="R530" s="382"/>
      <c r="T530" s="43">
        <f t="shared" si="52"/>
        <v>25000</v>
      </c>
    </row>
    <row r="531" spans="1:20" ht="14.1" customHeight="1">
      <c r="A531" s="53">
        <f t="shared" si="53"/>
        <v>531</v>
      </c>
      <c r="B531" s="378" t="s">
        <v>607</v>
      </c>
      <c r="C531" s="365" t="s">
        <v>815</v>
      </c>
      <c r="D531" s="379">
        <v>1</v>
      </c>
      <c r="E531" s="427" t="s">
        <v>699</v>
      </c>
      <c r="F531" s="439" t="s">
        <v>488</v>
      </c>
      <c r="G531" s="435" t="s">
        <v>1045</v>
      </c>
      <c r="H531" s="433" t="s">
        <v>521</v>
      </c>
      <c r="I531" s="385">
        <v>10</v>
      </c>
      <c r="J531" s="380">
        <f t="shared" si="49"/>
        <v>4</v>
      </c>
      <c r="K531" s="324">
        <v>4</v>
      </c>
      <c r="L531" s="324"/>
      <c r="M531" s="325" t="e">
        <f t="shared" si="54"/>
        <v>#DIV/0!</v>
      </c>
      <c r="N531" s="325">
        <f t="shared" si="50"/>
        <v>0</v>
      </c>
      <c r="O531" s="381" t="e">
        <f>IF(K531="nio",0,IF(K531&gt;0,VLOOKUP(G531,'3-Productie normen'!A:K,VLOOKUP(K531,'3-Productie normen'!$B$34:$C$39,2,FALSE),FALSE)))/VLOOKUP(B531,'2-Kosten per locatie'!$A$14:$C$27,3,FALSE)</f>
        <v>#DIV/0!</v>
      </c>
      <c r="P531" s="381">
        <f t="shared" si="51"/>
        <v>0</v>
      </c>
      <c r="Q531" s="382" t="str">
        <f>VLOOKUP(G531,'3-Productie normen'!$A$10:$M$27,13,FALSE)</f>
        <v>V</v>
      </c>
      <c r="R531" s="382"/>
      <c r="T531" s="43">
        <f t="shared" si="52"/>
        <v>40</v>
      </c>
    </row>
    <row r="532" spans="1:20" ht="14.1" customHeight="1">
      <c r="A532" s="53">
        <f t="shared" si="53"/>
        <v>532</v>
      </c>
      <c r="B532" s="378" t="s">
        <v>607</v>
      </c>
      <c r="C532" s="365" t="s">
        <v>815</v>
      </c>
      <c r="D532" s="379">
        <v>1</v>
      </c>
      <c r="E532" s="427">
        <v>140</v>
      </c>
      <c r="F532" s="439" t="s">
        <v>378</v>
      </c>
      <c r="G532" s="432" t="s">
        <v>199</v>
      </c>
      <c r="H532" s="433" t="s">
        <v>521</v>
      </c>
      <c r="I532" s="385">
        <v>54</v>
      </c>
      <c r="J532" s="380">
        <f t="shared" si="49"/>
        <v>200</v>
      </c>
      <c r="K532" s="324">
        <v>200</v>
      </c>
      <c r="L532" s="324"/>
      <c r="M532" s="325" t="e">
        <f t="shared" si="54"/>
        <v>#DIV/0!</v>
      </c>
      <c r="N532" s="325">
        <f t="shared" si="50"/>
        <v>0</v>
      </c>
      <c r="O532" s="381" t="e">
        <f>IF(K532="nio",0,IF(K532&gt;0,VLOOKUP(G532,'3-Productie normen'!A:K,VLOOKUP(K532,'3-Productie normen'!$B$34:$C$39,2,FALSE),FALSE)))/VLOOKUP(B532,'2-Kosten per locatie'!$A$14:$C$27,3,FALSE)</f>
        <v>#DIV/0!</v>
      </c>
      <c r="P532" s="381">
        <f t="shared" si="51"/>
        <v>0</v>
      </c>
      <c r="Q532" s="382" t="str">
        <f>VLOOKUP(G532,'3-Productie normen'!$A$10:$M$27,13,FALSE)</f>
        <v>V</v>
      </c>
      <c r="R532" s="382"/>
      <c r="T532" s="43">
        <f t="shared" si="52"/>
        <v>10800</v>
      </c>
    </row>
    <row r="533" spans="1:20" ht="14.1" customHeight="1">
      <c r="A533" s="53">
        <f t="shared" si="53"/>
        <v>533</v>
      </c>
      <c r="B533" s="378" t="s">
        <v>607</v>
      </c>
      <c r="C533" s="365" t="s">
        <v>815</v>
      </c>
      <c r="D533" s="379">
        <v>1</v>
      </c>
      <c r="E533" s="427">
        <v>141</v>
      </c>
      <c r="F533" s="439" t="s">
        <v>630</v>
      </c>
      <c r="G533" s="432" t="s">
        <v>423</v>
      </c>
      <c r="H533" s="433" t="s">
        <v>521</v>
      </c>
      <c r="I533" s="385">
        <v>7</v>
      </c>
      <c r="J533" s="380">
        <f t="shared" si="49"/>
        <v>200</v>
      </c>
      <c r="K533" s="324">
        <v>200</v>
      </c>
      <c r="L533" s="324"/>
      <c r="M533" s="325" t="e">
        <f t="shared" si="54"/>
        <v>#DIV/0!</v>
      </c>
      <c r="N533" s="325">
        <f t="shared" si="50"/>
        <v>0</v>
      </c>
      <c r="O533" s="381" t="e">
        <f>IF(K533="nio",0,IF(K533&gt;0,VLOOKUP(G533,'3-Productie normen'!A:K,VLOOKUP(K533,'3-Productie normen'!$B$34:$C$39,2,FALSE),FALSE)))/VLOOKUP(B533,'2-Kosten per locatie'!$A$14:$C$27,3,FALSE)</f>
        <v>#DIV/0!</v>
      </c>
      <c r="P533" s="381">
        <f t="shared" si="51"/>
        <v>0</v>
      </c>
      <c r="Q533" s="382" t="str">
        <f>VLOOKUP(G533,'3-Productie normen'!$A$10:$M$27,13,FALSE)</f>
        <v>V</v>
      </c>
      <c r="R533" s="382"/>
      <c r="T533" s="43">
        <f t="shared" si="52"/>
        <v>1400</v>
      </c>
    </row>
    <row r="534" spans="1:20" ht="14.1" customHeight="1">
      <c r="A534" s="53">
        <f t="shared" si="53"/>
        <v>534</v>
      </c>
      <c r="B534" s="378" t="s">
        <v>607</v>
      </c>
      <c r="C534" s="365" t="s">
        <v>815</v>
      </c>
      <c r="D534" s="379">
        <v>1</v>
      </c>
      <c r="E534" s="427">
        <v>142</v>
      </c>
      <c r="F534" s="439" t="s">
        <v>700</v>
      </c>
      <c r="G534" s="440" t="s">
        <v>1047</v>
      </c>
      <c r="H534" s="433" t="s">
        <v>521</v>
      </c>
      <c r="I534" s="385">
        <v>78.400000000000006</v>
      </c>
      <c r="J534" s="380">
        <f t="shared" si="49"/>
        <v>80</v>
      </c>
      <c r="K534" s="324">
        <v>80</v>
      </c>
      <c r="L534" s="324"/>
      <c r="M534" s="325" t="e">
        <f t="shared" si="54"/>
        <v>#DIV/0!</v>
      </c>
      <c r="N534" s="325">
        <f t="shared" si="50"/>
        <v>0</v>
      </c>
      <c r="O534" s="381" t="e">
        <f>IF(K534="nio",0,IF(K534&gt;0,VLOOKUP(G534,'3-Productie normen'!A:K,VLOOKUP(K534,'3-Productie normen'!$B$34:$C$39,2,FALSE),FALSE)))/VLOOKUP(B534,'2-Kosten per locatie'!$A$14:$C$27,3,FALSE)</f>
        <v>#DIV/0!</v>
      </c>
      <c r="P534" s="381">
        <f t="shared" si="51"/>
        <v>0</v>
      </c>
      <c r="Q534" s="382" t="str">
        <f>VLOOKUP(G534,'3-Productie normen'!$A$10:$M$27,13,FALSE)</f>
        <v>L</v>
      </c>
      <c r="R534" s="382"/>
      <c r="T534" s="43">
        <f t="shared" si="52"/>
        <v>6272</v>
      </c>
    </row>
    <row r="535" spans="1:20" ht="14.1" customHeight="1">
      <c r="A535" s="53">
        <f t="shared" si="53"/>
        <v>535</v>
      </c>
      <c r="B535" s="378" t="s">
        <v>607</v>
      </c>
      <c r="C535" s="365" t="s">
        <v>815</v>
      </c>
      <c r="D535" s="379">
        <v>1</v>
      </c>
      <c r="E535" s="427">
        <v>143</v>
      </c>
      <c r="F535" s="439" t="s">
        <v>690</v>
      </c>
      <c r="G535" s="434" t="s">
        <v>1047</v>
      </c>
      <c r="H535" s="433" t="s">
        <v>521</v>
      </c>
      <c r="I535" s="385">
        <v>24.41</v>
      </c>
      <c r="J535" s="380">
        <f t="shared" si="49"/>
        <v>80</v>
      </c>
      <c r="K535" s="324">
        <v>80</v>
      </c>
      <c r="L535" s="324"/>
      <c r="M535" s="325" t="e">
        <f t="shared" si="54"/>
        <v>#DIV/0!</v>
      </c>
      <c r="N535" s="325">
        <f t="shared" si="50"/>
        <v>0</v>
      </c>
      <c r="O535" s="381" t="e">
        <f>IF(K535="nio",0,IF(K535&gt;0,VLOOKUP(G535,'3-Productie normen'!A:K,VLOOKUP(K535,'3-Productie normen'!$B$34:$C$39,2,FALSE),FALSE)))/VLOOKUP(B535,'2-Kosten per locatie'!$A$14:$C$27,3,FALSE)</f>
        <v>#DIV/0!</v>
      </c>
      <c r="P535" s="381">
        <f t="shared" si="51"/>
        <v>0</v>
      </c>
      <c r="Q535" s="382" t="str">
        <f>VLOOKUP(G535,'3-Productie normen'!$A$10:$M$27,13,FALSE)</f>
        <v>L</v>
      </c>
      <c r="R535" s="382"/>
      <c r="T535" s="43">
        <f t="shared" si="52"/>
        <v>1952.8</v>
      </c>
    </row>
    <row r="536" spans="1:20" ht="14.1" customHeight="1">
      <c r="A536" s="53">
        <f t="shared" si="53"/>
        <v>536</v>
      </c>
      <c r="B536" s="378" t="s">
        <v>607</v>
      </c>
      <c r="C536" s="365" t="s">
        <v>815</v>
      </c>
      <c r="D536" s="379">
        <v>1</v>
      </c>
      <c r="E536" s="427">
        <v>144</v>
      </c>
      <c r="F536" s="439" t="s">
        <v>701</v>
      </c>
      <c r="G536" s="433" t="s">
        <v>1046</v>
      </c>
      <c r="H536" s="433" t="s">
        <v>521</v>
      </c>
      <c r="I536" s="385">
        <v>70.400000000000006</v>
      </c>
      <c r="J536" s="380">
        <f t="shared" si="49"/>
        <v>80</v>
      </c>
      <c r="K536" s="324">
        <v>80</v>
      </c>
      <c r="L536" s="324"/>
      <c r="M536" s="325" t="e">
        <f t="shared" si="54"/>
        <v>#DIV/0!</v>
      </c>
      <c r="N536" s="325">
        <f t="shared" si="50"/>
        <v>0</v>
      </c>
      <c r="O536" s="381" t="e">
        <f>IF(K536="nio",0,IF(K536&gt;0,VLOOKUP(G536,'3-Productie normen'!A:K,VLOOKUP(K536,'3-Productie normen'!$B$34:$C$39,2,FALSE),FALSE)))/VLOOKUP(B536,'2-Kosten per locatie'!$A$14:$C$27,3,FALSE)</f>
        <v>#DIV/0!</v>
      </c>
      <c r="P536" s="381">
        <f t="shared" si="51"/>
        <v>0</v>
      </c>
      <c r="Q536" s="382" t="str">
        <f>VLOOKUP(G536,'3-Productie normen'!$A$10:$M$27,13,FALSE)</f>
        <v>L</v>
      </c>
      <c r="R536" s="382"/>
      <c r="T536" s="43">
        <f t="shared" si="52"/>
        <v>5632</v>
      </c>
    </row>
    <row r="537" spans="1:20" ht="14.1" customHeight="1">
      <c r="A537" s="53">
        <f t="shared" si="53"/>
        <v>537</v>
      </c>
      <c r="B537" s="378" t="s">
        <v>607</v>
      </c>
      <c r="C537" s="365" t="s">
        <v>815</v>
      </c>
      <c r="D537" s="379">
        <v>1</v>
      </c>
      <c r="E537" s="427">
        <v>145</v>
      </c>
      <c r="F537" s="439" t="s">
        <v>615</v>
      </c>
      <c r="G537" s="438" t="s">
        <v>1047</v>
      </c>
      <c r="H537" s="433" t="s">
        <v>521</v>
      </c>
      <c r="I537" s="385">
        <v>43.8</v>
      </c>
      <c r="J537" s="380">
        <f t="shared" si="49"/>
        <v>80</v>
      </c>
      <c r="K537" s="324">
        <v>80</v>
      </c>
      <c r="L537" s="324"/>
      <c r="M537" s="325" t="e">
        <f t="shared" si="54"/>
        <v>#DIV/0!</v>
      </c>
      <c r="N537" s="325">
        <f t="shared" si="50"/>
        <v>0</v>
      </c>
      <c r="O537" s="381" t="e">
        <f>IF(K537="nio",0,IF(K537&gt;0,VLOOKUP(G537,'3-Productie normen'!A:K,VLOOKUP(K537,'3-Productie normen'!$B$34:$C$39,2,FALSE),FALSE)))/VLOOKUP(B537,'2-Kosten per locatie'!$A$14:$C$27,3,FALSE)</f>
        <v>#DIV/0!</v>
      </c>
      <c r="P537" s="381">
        <f t="shared" si="51"/>
        <v>0</v>
      </c>
      <c r="Q537" s="382" t="str">
        <f>VLOOKUP(G537,'3-Productie normen'!$A$10:$M$27,13,FALSE)</f>
        <v>L</v>
      </c>
      <c r="R537" s="382"/>
      <c r="T537" s="43">
        <f t="shared" si="52"/>
        <v>3504</v>
      </c>
    </row>
    <row r="538" spans="1:20" ht="14.1" customHeight="1">
      <c r="A538" s="53">
        <f t="shared" si="53"/>
        <v>538</v>
      </c>
      <c r="B538" s="378" t="s">
        <v>607</v>
      </c>
      <c r="C538" s="365" t="s">
        <v>815</v>
      </c>
      <c r="D538" s="379">
        <v>1</v>
      </c>
      <c r="E538" s="427" t="s">
        <v>702</v>
      </c>
      <c r="F538" s="439" t="s">
        <v>703</v>
      </c>
      <c r="G538" s="440" t="s">
        <v>1046</v>
      </c>
      <c r="H538" s="433" t="s">
        <v>521</v>
      </c>
      <c r="I538" s="385">
        <v>6.71</v>
      </c>
      <c r="J538" s="380">
        <f t="shared" si="49"/>
        <v>80</v>
      </c>
      <c r="K538" s="324">
        <v>80</v>
      </c>
      <c r="L538" s="324"/>
      <c r="M538" s="325" t="e">
        <f t="shared" si="54"/>
        <v>#DIV/0!</v>
      </c>
      <c r="N538" s="325">
        <f t="shared" si="50"/>
        <v>0</v>
      </c>
      <c r="O538" s="381" t="e">
        <f>IF(K538="nio",0,IF(K538&gt;0,VLOOKUP(G538,'3-Productie normen'!A:K,VLOOKUP(K538,'3-Productie normen'!$B$34:$C$39,2,FALSE),FALSE)))/VLOOKUP(B538,'2-Kosten per locatie'!$A$14:$C$27,3,FALSE)</f>
        <v>#DIV/0!</v>
      </c>
      <c r="P538" s="381">
        <f t="shared" si="51"/>
        <v>0</v>
      </c>
      <c r="Q538" s="382" t="str">
        <f>VLOOKUP(G538,'3-Productie normen'!$A$10:$M$27,13,FALSE)</f>
        <v>L</v>
      </c>
      <c r="R538" s="382"/>
      <c r="T538" s="43">
        <f t="shared" si="52"/>
        <v>536.79999999999995</v>
      </c>
    </row>
    <row r="539" spans="1:20" ht="14.1" customHeight="1">
      <c r="A539" s="53">
        <f t="shared" si="53"/>
        <v>539</v>
      </c>
      <c r="B539" s="378" t="s">
        <v>607</v>
      </c>
      <c r="C539" s="365" t="s">
        <v>815</v>
      </c>
      <c r="D539" s="379">
        <v>1</v>
      </c>
      <c r="E539" s="427">
        <v>146</v>
      </c>
      <c r="F539" s="439" t="s">
        <v>704</v>
      </c>
      <c r="G539" s="433" t="s">
        <v>146</v>
      </c>
      <c r="H539" s="433" t="s">
        <v>521</v>
      </c>
      <c r="I539" s="385">
        <v>28.17</v>
      </c>
      <c r="J539" s="380">
        <f t="shared" si="49"/>
        <v>40</v>
      </c>
      <c r="K539" s="324">
        <v>40</v>
      </c>
      <c r="L539" s="324"/>
      <c r="M539" s="325" t="e">
        <f t="shared" si="54"/>
        <v>#DIV/0!</v>
      </c>
      <c r="N539" s="325">
        <f t="shared" si="50"/>
        <v>0</v>
      </c>
      <c r="O539" s="381" t="e">
        <f>IF(K539="nio",0,IF(K539&gt;0,VLOOKUP(G539,'3-Productie normen'!A:K,VLOOKUP(K539,'3-Productie normen'!$B$34:$C$39,2,FALSE),FALSE)))/VLOOKUP(B539,'2-Kosten per locatie'!$A$14:$C$27,3,FALSE)</f>
        <v>#DIV/0!</v>
      </c>
      <c r="P539" s="381">
        <f t="shared" si="51"/>
        <v>0</v>
      </c>
      <c r="Q539" s="382" t="str">
        <f>VLOOKUP(G539,'3-Productie normen'!$A$10:$M$27,13,FALSE)</f>
        <v>B</v>
      </c>
      <c r="R539" s="382"/>
      <c r="T539" s="43">
        <f t="shared" si="52"/>
        <v>1126.8000000000002</v>
      </c>
    </row>
    <row r="540" spans="1:20" ht="14.1" customHeight="1">
      <c r="A540" s="53">
        <f t="shared" si="53"/>
        <v>540</v>
      </c>
      <c r="B540" s="378" t="s">
        <v>607</v>
      </c>
      <c r="C540" s="365" t="s">
        <v>815</v>
      </c>
      <c r="D540" s="379">
        <v>1</v>
      </c>
      <c r="E540" s="427">
        <v>147</v>
      </c>
      <c r="F540" s="439" t="s">
        <v>701</v>
      </c>
      <c r="G540" s="433" t="s">
        <v>1046</v>
      </c>
      <c r="H540" s="433" t="s">
        <v>521</v>
      </c>
      <c r="I540" s="385">
        <v>74</v>
      </c>
      <c r="J540" s="380">
        <f t="shared" si="49"/>
        <v>80</v>
      </c>
      <c r="K540" s="324">
        <v>80</v>
      </c>
      <c r="L540" s="324"/>
      <c r="M540" s="325" t="e">
        <f t="shared" si="54"/>
        <v>#DIV/0!</v>
      </c>
      <c r="N540" s="325">
        <f t="shared" si="50"/>
        <v>0</v>
      </c>
      <c r="O540" s="381" t="e">
        <f>IF(K540="nio",0,IF(K540&gt;0,VLOOKUP(G540,'3-Productie normen'!A:K,VLOOKUP(K540,'3-Productie normen'!$B$34:$C$39,2,FALSE),FALSE)))/VLOOKUP(B540,'2-Kosten per locatie'!$A$14:$C$27,3,FALSE)</f>
        <v>#DIV/0!</v>
      </c>
      <c r="P540" s="381">
        <f t="shared" si="51"/>
        <v>0</v>
      </c>
      <c r="Q540" s="382" t="str">
        <f>VLOOKUP(G540,'3-Productie normen'!$A$10:$M$27,13,FALSE)</f>
        <v>L</v>
      </c>
      <c r="R540" s="382"/>
      <c r="T540" s="43">
        <f t="shared" si="52"/>
        <v>5920</v>
      </c>
    </row>
    <row r="541" spans="1:20" ht="14.1" customHeight="1">
      <c r="A541" s="53">
        <f t="shared" si="53"/>
        <v>541</v>
      </c>
      <c r="B541" s="378" t="s">
        <v>607</v>
      </c>
      <c r="C541" s="365" t="s">
        <v>815</v>
      </c>
      <c r="D541" s="379">
        <v>1</v>
      </c>
      <c r="E541" s="427">
        <v>148</v>
      </c>
      <c r="F541" s="439" t="s">
        <v>701</v>
      </c>
      <c r="G541" s="433" t="s">
        <v>1046</v>
      </c>
      <c r="H541" s="433" t="s">
        <v>521</v>
      </c>
      <c r="I541" s="385">
        <v>73.989999999999995</v>
      </c>
      <c r="J541" s="380">
        <f t="shared" si="49"/>
        <v>80</v>
      </c>
      <c r="K541" s="324">
        <v>80</v>
      </c>
      <c r="L541" s="324"/>
      <c r="M541" s="325" t="e">
        <f t="shared" si="54"/>
        <v>#DIV/0!</v>
      </c>
      <c r="N541" s="325">
        <f t="shared" si="50"/>
        <v>0</v>
      </c>
      <c r="O541" s="381" t="e">
        <f>IF(K541="nio",0,IF(K541&gt;0,VLOOKUP(G541,'3-Productie normen'!A:K,VLOOKUP(K541,'3-Productie normen'!$B$34:$C$39,2,FALSE),FALSE)))/VLOOKUP(B541,'2-Kosten per locatie'!$A$14:$C$27,3,FALSE)</f>
        <v>#DIV/0!</v>
      </c>
      <c r="P541" s="381">
        <f t="shared" si="51"/>
        <v>0</v>
      </c>
      <c r="Q541" s="382" t="str">
        <f>VLOOKUP(G541,'3-Productie normen'!$A$10:$M$27,13,FALSE)</f>
        <v>L</v>
      </c>
      <c r="R541" s="382"/>
      <c r="T541" s="43">
        <f t="shared" si="52"/>
        <v>5919.2</v>
      </c>
    </row>
    <row r="542" spans="1:20" ht="14.1" customHeight="1">
      <c r="A542" s="53">
        <f t="shared" si="53"/>
        <v>542</v>
      </c>
      <c r="B542" s="378" t="s">
        <v>607</v>
      </c>
      <c r="C542" s="365" t="s">
        <v>815</v>
      </c>
      <c r="D542" s="379">
        <v>1</v>
      </c>
      <c r="E542" s="427">
        <v>149</v>
      </c>
      <c r="F542" s="439" t="s">
        <v>705</v>
      </c>
      <c r="G542" s="440" t="s">
        <v>1045</v>
      </c>
      <c r="H542" s="433" t="s">
        <v>521</v>
      </c>
      <c r="I542" s="385">
        <v>25.11</v>
      </c>
      <c r="J542" s="380">
        <f t="shared" si="49"/>
        <v>4</v>
      </c>
      <c r="K542" s="324">
        <v>4</v>
      </c>
      <c r="L542" s="324"/>
      <c r="M542" s="325" t="e">
        <f t="shared" si="54"/>
        <v>#DIV/0!</v>
      </c>
      <c r="N542" s="325">
        <f t="shared" si="50"/>
        <v>0</v>
      </c>
      <c r="O542" s="381" t="e">
        <f>IF(K542="nio",0,IF(K542&gt;0,VLOOKUP(G542,'3-Productie normen'!A:K,VLOOKUP(K542,'3-Productie normen'!$B$34:$C$39,2,FALSE),FALSE)))/VLOOKUP(B542,'2-Kosten per locatie'!$A$14:$C$27,3,FALSE)</f>
        <v>#DIV/0!</v>
      </c>
      <c r="P542" s="381">
        <f t="shared" si="51"/>
        <v>0</v>
      </c>
      <c r="Q542" s="382" t="str">
        <f>VLOOKUP(G542,'3-Productie normen'!$A$10:$M$27,13,FALSE)</f>
        <v>V</v>
      </c>
      <c r="R542" s="382"/>
      <c r="T542" s="43">
        <f t="shared" si="52"/>
        <v>100.44</v>
      </c>
    </row>
    <row r="543" spans="1:20" ht="14.1" customHeight="1">
      <c r="A543" s="53">
        <f t="shared" si="53"/>
        <v>543</v>
      </c>
      <c r="B543" s="378" t="s">
        <v>607</v>
      </c>
      <c r="C543" s="365" t="s">
        <v>815</v>
      </c>
      <c r="D543" s="379">
        <v>1</v>
      </c>
      <c r="E543" s="427">
        <v>150</v>
      </c>
      <c r="F543" s="439" t="s">
        <v>700</v>
      </c>
      <c r="G543" s="440" t="s">
        <v>1047</v>
      </c>
      <c r="H543" s="433" t="s">
        <v>521</v>
      </c>
      <c r="I543" s="385">
        <v>88.95</v>
      </c>
      <c r="J543" s="380">
        <f t="shared" si="49"/>
        <v>80</v>
      </c>
      <c r="K543" s="324">
        <v>80</v>
      </c>
      <c r="L543" s="324"/>
      <c r="M543" s="325" t="e">
        <f t="shared" si="54"/>
        <v>#DIV/0!</v>
      </c>
      <c r="N543" s="325">
        <f t="shared" si="50"/>
        <v>0</v>
      </c>
      <c r="O543" s="381" t="e">
        <f>IF(K543="nio",0,IF(K543&gt;0,VLOOKUP(G543,'3-Productie normen'!A:K,VLOOKUP(K543,'3-Productie normen'!$B$34:$C$39,2,FALSE),FALSE)))/VLOOKUP(B543,'2-Kosten per locatie'!$A$14:$C$27,3,FALSE)</f>
        <v>#DIV/0!</v>
      </c>
      <c r="P543" s="381">
        <f t="shared" si="51"/>
        <v>0</v>
      </c>
      <c r="Q543" s="382" t="str">
        <f>VLOOKUP(G543,'3-Productie normen'!$A$10:$M$27,13,FALSE)</f>
        <v>L</v>
      </c>
      <c r="R543" s="382"/>
      <c r="T543" s="43">
        <f t="shared" si="52"/>
        <v>7116</v>
      </c>
    </row>
    <row r="544" spans="1:20" ht="14.1" customHeight="1">
      <c r="A544" s="53">
        <f t="shared" si="53"/>
        <v>544</v>
      </c>
      <c r="B544" s="378" t="s">
        <v>607</v>
      </c>
      <c r="C544" s="365" t="s">
        <v>815</v>
      </c>
      <c r="D544" s="379">
        <v>1</v>
      </c>
      <c r="E544" s="427">
        <v>151</v>
      </c>
      <c r="F544" s="439" t="s">
        <v>378</v>
      </c>
      <c r="G544" s="432" t="s">
        <v>199</v>
      </c>
      <c r="H544" s="433" t="s">
        <v>521</v>
      </c>
      <c r="I544" s="385">
        <v>90.91</v>
      </c>
      <c r="J544" s="380">
        <f t="shared" si="49"/>
        <v>200</v>
      </c>
      <c r="K544" s="324">
        <v>200</v>
      </c>
      <c r="L544" s="324"/>
      <c r="M544" s="325" t="e">
        <f t="shared" si="54"/>
        <v>#DIV/0!</v>
      </c>
      <c r="N544" s="325">
        <f t="shared" si="50"/>
        <v>0</v>
      </c>
      <c r="O544" s="381" t="e">
        <f>IF(K544="nio",0,IF(K544&gt;0,VLOOKUP(G544,'3-Productie normen'!A:K,VLOOKUP(K544,'3-Productie normen'!$B$34:$C$39,2,FALSE),FALSE)))/VLOOKUP(B544,'2-Kosten per locatie'!$A$14:$C$27,3,FALSE)</f>
        <v>#DIV/0!</v>
      </c>
      <c r="P544" s="381">
        <f t="shared" si="51"/>
        <v>0</v>
      </c>
      <c r="Q544" s="382" t="str">
        <f>VLOOKUP(G544,'3-Productie normen'!$A$10:$M$27,13,FALSE)</f>
        <v>V</v>
      </c>
      <c r="R544" s="382"/>
      <c r="T544" s="43">
        <f t="shared" si="52"/>
        <v>18182</v>
      </c>
    </row>
    <row r="545" spans="1:20" ht="14.1" customHeight="1">
      <c r="A545" s="53">
        <f t="shared" si="53"/>
        <v>545</v>
      </c>
      <c r="B545" s="378" t="s">
        <v>607</v>
      </c>
      <c r="C545" s="365" t="s">
        <v>815</v>
      </c>
      <c r="D545" s="379">
        <v>1</v>
      </c>
      <c r="E545" s="427">
        <v>152</v>
      </c>
      <c r="F545" s="439" t="s">
        <v>378</v>
      </c>
      <c r="G545" s="432" t="s">
        <v>199</v>
      </c>
      <c r="H545" s="433" t="s">
        <v>521</v>
      </c>
      <c r="I545" s="385">
        <v>41.5</v>
      </c>
      <c r="J545" s="380">
        <f t="shared" si="49"/>
        <v>200</v>
      </c>
      <c r="K545" s="324">
        <v>200</v>
      </c>
      <c r="L545" s="324"/>
      <c r="M545" s="325" t="e">
        <f t="shared" si="54"/>
        <v>#DIV/0!</v>
      </c>
      <c r="N545" s="325">
        <f t="shared" si="50"/>
        <v>0</v>
      </c>
      <c r="O545" s="381" t="e">
        <f>IF(K545="nio",0,IF(K545&gt;0,VLOOKUP(G545,'3-Productie normen'!A:K,VLOOKUP(K545,'3-Productie normen'!$B$34:$C$39,2,FALSE),FALSE)))/VLOOKUP(B545,'2-Kosten per locatie'!$A$14:$C$27,3,FALSE)</f>
        <v>#DIV/0!</v>
      </c>
      <c r="P545" s="381">
        <f t="shared" si="51"/>
        <v>0</v>
      </c>
      <c r="Q545" s="382" t="str">
        <f>VLOOKUP(G545,'3-Productie normen'!$A$10:$M$27,13,FALSE)</f>
        <v>V</v>
      </c>
      <c r="R545" s="382"/>
      <c r="T545" s="43">
        <f t="shared" si="52"/>
        <v>8300</v>
      </c>
    </row>
    <row r="546" spans="1:20" ht="14.1" customHeight="1">
      <c r="A546" s="53">
        <f t="shared" si="53"/>
        <v>546</v>
      </c>
      <c r="B546" s="378" t="s">
        <v>607</v>
      </c>
      <c r="C546" s="365" t="s">
        <v>815</v>
      </c>
      <c r="D546" s="379">
        <v>1</v>
      </c>
      <c r="E546" s="427" t="s">
        <v>706</v>
      </c>
      <c r="F546" s="439" t="s">
        <v>707</v>
      </c>
      <c r="G546" s="440" t="s">
        <v>1045</v>
      </c>
      <c r="H546" s="433" t="s">
        <v>521</v>
      </c>
      <c r="I546" s="385">
        <v>17.399999999999999</v>
      </c>
      <c r="J546" s="380">
        <f t="shared" si="49"/>
        <v>40</v>
      </c>
      <c r="K546" s="324">
        <v>40</v>
      </c>
      <c r="L546" s="324"/>
      <c r="M546" s="325" t="e">
        <f t="shared" si="54"/>
        <v>#DIV/0!</v>
      </c>
      <c r="N546" s="325">
        <f t="shared" si="50"/>
        <v>0</v>
      </c>
      <c r="O546" s="381" t="e">
        <f>IF(K546="nio",0,IF(K546&gt;0,VLOOKUP(G546,'3-Productie normen'!A:K,VLOOKUP(K546,'3-Productie normen'!$B$34:$C$39,2,FALSE),FALSE)))/VLOOKUP(B546,'2-Kosten per locatie'!$A$14:$C$27,3,FALSE)</f>
        <v>#DIV/0!</v>
      </c>
      <c r="P546" s="381">
        <f t="shared" si="51"/>
        <v>0</v>
      </c>
      <c r="Q546" s="382" t="str">
        <f>VLOOKUP(G546,'3-Productie normen'!$A$10:$M$27,13,FALSE)</f>
        <v>V</v>
      </c>
      <c r="R546" s="382"/>
      <c r="T546" s="43">
        <f t="shared" si="52"/>
        <v>696</v>
      </c>
    </row>
    <row r="547" spans="1:20" ht="14.1" customHeight="1">
      <c r="A547" s="53">
        <f t="shared" si="53"/>
        <v>547</v>
      </c>
      <c r="B547" s="378" t="s">
        <v>607</v>
      </c>
      <c r="C547" s="365" t="s">
        <v>815</v>
      </c>
      <c r="D547" s="379">
        <v>2</v>
      </c>
      <c r="E547" s="427" t="s">
        <v>708</v>
      </c>
      <c r="F547" s="439" t="s">
        <v>690</v>
      </c>
      <c r="G547" s="434" t="s">
        <v>1047</v>
      </c>
      <c r="H547" s="433" t="s">
        <v>521</v>
      </c>
      <c r="I547" s="385">
        <v>49</v>
      </c>
      <c r="J547" s="380">
        <f t="shared" si="49"/>
        <v>80</v>
      </c>
      <c r="K547" s="324">
        <v>80</v>
      </c>
      <c r="L547" s="324"/>
      <c r="M547" s="325" t="e">
        <f t="shared" si="54"/>
        <v>#DIV/0!</v>
      </c>
      <c r="N547" s="325">
        <f t="shared" si="50"/>
        <v>0</v>
      </c>
      <c r="O547" s="381" t="e">
        <f>IF(K547="nio",0,IF(K547&gt;0,VLOOKUP(G547,'3-Productie normen'!A:K,VLOOKUP(K547,'3-Productie normen'!$B$34:$C$39,2,FALSE),FALSE)))/VLOOKUP(B547,'2-Kosten per locatie'!$A$14:$C$27,3,FALSE)</f>
        <v>#DIV/0!</v>
      </c>
      <c r="P547" s="381">
        <f t="shared" si="51"/>
        <v>0</v>
      </c>
      <c r="Q547" s="382" t="str">
        <f>VLOOKUP(G547,'3-Productie normen'!$A$10:$M$27,13,FALSE)</f>
        <v>L</v>
      </c>
      <c r="R547" s="382"/>
      <c r="T547" s="43">
        <f t="shared" si="52"/>
        <v>3920</v>
      </c>
    </row>
    <row r="548" spans="1:20" ht="14.1" customHeight="1">
      <c r="A548" s="53">
        <f t="shared" si="53"/>
        <v>548</v>
      </c>
      <c r="B548" s="378" t="s">
        <v>607</v>
      </c>
      <c r="C548" s="365" t="s">
        <v>815</v>
      </c>
      <c r="D548" s="379">
        <v>2</v>
      </c>
      <c r="E548" s="427">
        <v>202</v>
      </c>
      <c r="F548" s="439" t="s">
        <v>690</v>
      </c>
      <c r="G548" s="434" t="s">
        <v>1047</v>
      </c>
      <c r="H548" s="433" t="s">
        <v>521</v>
      </c>
      <c r="I548" s="385">
        <v>48</v>
      </c>
      <c r="J548" s="380">
        <f t="shared" si="49"/>
        <v>80</v>
      </c>
      <c r="K548" s="324">
        <v>80</v>
      </c>
      <c r="L548" s="324"/>
      <c r="M548" s="325" t="e">
        <f t="shared" si="54"/>
        <v>#DIV/0!</v>
      </c>
      <c r="N548" s="325">
        <f t="shared" si="50"/>
        <v>0</v>
      </c>
      <c r="O548" s="381" t="e">
        <f>IF(K548="nio",0,IF(K548&gt;0,VLOOKUP(G548,'3-Productie normen'!A:K,VLOOKUP(K548,'3-Productie normen'!$B$34:$C$39,2,FALSE),FALSE)))/VLOOKUP(B548,'2-Kosten per locatie'!$A$14:$C$27,3,FALSE)</f>
        <v>#DIV/0!</v>
      </c>
      <c r="P548" s="381">
        <f t="shared" si="51"/>
        <v>0</v>
      </c>
      <c r="Q548" s="382" t="str">
        <f>VLOOKUP(G548,'3-Productie normen'!$A$10:$M$27,13,FALSE)</f>
        <v>L</v>
      </c>
      <c r="R548" s="382"/>
      <c r="T548" s="43">
        <f t="shared" si="52"/>
        <v>3840</v>
      </c>
    </row>
    <row r="549" spans="1:20" ht="14.1" customHeight="1">
      <c r="A549" s="53">
        <f t="shared" si="53"/>
        <v>549</v>
      </c>
      <c r="B549" s="378" t="s">
        <v>607</v>
      </c>
      <c r="C549" s="365" t="s">
        <v>815</v>
      </c>
      <c r="D549" s="379">
        <v>2</v>
      </c>
      <c r="E549" s="427">
        <v>203</v>
      </c>
      <c r="F549" s="439" t="s">
        <v>690</v>
      </c>
      <c r="G549" s="434" t="s">
        <v>1047</v>
      </c>
      <c r="H549" s="433" t="s">
        <v>521</v>
      </c>
      <c r="I549" s="385">
        <v>48</v>
      </c>
      <c r="J549" s="380">
        <f t="shared" si="49"/>
        <v>80</v>
      </c>
      <c r="K549" s="324">
        <v>80</v>
      </c>
      <c r="L549" s="324"/>
      <c r="M549" s="325" t="e">
        <f t="shared" si="54"/>
        <v>#DIV/0!</v>
      </c>
      <c r="N549" s="325">
        <f t="shared" si="50"/>
        <v>0</v>
      </c>
      <c r="O549" s="381" t="e">
        <f>IF(K549="nio",0,IF(K549&gt;0,VLOOKUP(G549,'3-Productie normen'!A:K,VLOOKUP(K549,'3-Productie normen'!$B$34:$C$39,2,FALSE),FALSE)))/VLOOKUP(B549,'2-Kosten per locatie'!$A$14:$C$27,3,FALSE)</f>
        <v>#DIV/0!</v>
      </c>
      <c r="P549" s="381">
        <f t="shared" si="51"/>
        <v>0</v>
      </c>
      <c r="Q549" s="382" t="str">
        <f>VLOOKUP(G549,'3-Productie normen'!$A$10:$M$27,13,FALSE)</f>
        <v>L</v>
      </c>
      <c r="R549" s="382"/>
      <c r="T549" s="43">
        <f t="shared" si="52"/>
        <v>3840</v>
      </c>
    </row>
    <row r="550" spans="1:20" ht="14.1" customHeight="1">
      <c r="A550" s="53">
        <f t="shared" si="53"/>
        <v>550</v>
      </c>
      <c r="B550" s="378" t="s">
        <v>607</v>
      </c>
      <c r="C550" s="365" t="s">
        <v>815</v>
      </c>
      <c r="D550" s="379">
        <v>2</v>
      </c>
      <c r="E550" s="427">
        <v>204</v>
      </c>
      <c r="F550" s="439" t="s">
        <v>690</v>
      </c>
      <c r="G550" s="434" t="s">
        <v>1047</v>
      </c>
      <c r="H550" s="433" t="s">
        <v>521</v>
      </c>
      <c r="I550" s="385">
        <v>49</v>
      </c>
      <c r="J550" s="380">
        <f t="shared" ref="J550:J613" si="55">SUM(K550:L550)</f>
        <v>80</v>
      </c>
      <c r="K550" s="324">
        <v>80</v>
      </c>
      <c r="L550" s="324"/>
      <c r="M550" s="325" t="e">
        <f t="shared" si="54"/>
        <v>#DIV/0!</v>
      </c>
      <c r="N550" s="325">
        <f t="shared" ref="N550:N613" si="56">IF(L550&gt;0,L550*I550/P550,0)</f>
        <v>0</v>
      </c>
      <c r="O550" s="381" t="e">
        <f>IF(K550="nio",0,IF(K550&gt;0,VLOOKUP(G550,'3-Productie normen'!A:K,VLOOKUP(K550,'3-Productie normen'!$B$34:$C$39,2,FALSE),FALSE)))/VLOOKUP(B550,'2-Kosten per locatie'!$A$14:$C$27,3,FALSE)</f>
        <v>#DIV/0!</v>
      </c>
      <c r="P550" s="381">
        <f t="shared" ref="P550:P613" si="57">IF(L550&gt;0,O550*$P$8,0)</f>
        <v>0</v>
      </c>
      <c r="Q550" s="382" t="str">
        <f>VLOOKUP(G550,'3-Productie normen'!$A$10:$M$27,13,FALSE)</f>
        <v>L</v>
      </c>
      <c r="R550" s="382"/>
      <c r="T550" s="43">
        <f t="shared" ref="T550:T613" si="58">J550*I550</f>
        <v>3920</v>
      </c>
    </row>
    <row r="551" spans="1:20" ht="14.1" customHeight="1">
      <c r="A551" s="53">
        <f t="shared" si="53"/>
        <v>551</v>
      </c>
      <c r="B551" s="378" t="s">
        <v>607</v>
      </c>
      <c r="C551" s="365" t="s">
        <v>815</v>
      </c>
      <c r="D551" s="379">
        <v>2</v>
      </c>
      <c r="E551" s="427">
        <v>205</v>
      </c>
      <c r="F551" s="439" t="s">
        <v>690</v>
      </c>
      <c r="G551" s="434" t="s">
        <v>1047</v>
      </c>
      <c r="H551" s="433" t="s">
        <v>521</v>
      </c>
      <c r="I551" s="385">
        <v>49</v>
      </c>
      <c r="J551" s="380">
        <f t="shared" si="55"/>
        <v>80</v>
      </c>
      <c r="K551" s="324">
        <v>80</v>
      </c>
      <c r="L551" s="324"/>
      <c r="M551" s="325" t="e">
        <f t="shared" si="54"/>
        <v>#DIV/0!</v>
      </c>
      <c r="N551" s="325">
        <f t="shared" si="56"/>
        <v>0</v>
      </c>
      <c r="O551" s="381" t="e">
        <f>IF(K551="nio",0,IF(K551&gt;0,VLOOKUP(G551,'3-Productie normen'!A:K,VLOOKUP(K551,'3-Productie normen'!$B$34:$C$39,2,FALSE),FALSE)))/VLOOKUP(B551,'2-Kosten per locatie'!$A$14:$C$27,3,FALSE)</f>
        <v>#DIV/0!</v>
      </c>
      <c r="P551" s="381">
        <f t="shared" si="57"/>
        <v>0</v>
      </c>
      <c r="Q551" s="382" t="str">
        <f>VLOOKUP(G551,'3-Productie normen'!$A$10:$M$27,13,FALSE)</f>
        <v>L</v>
      </c>
      <c r="R551" s="382"/>
      <c r="T551" s="43">
        <f t="shared" si="58"/>
        <v>3920</v>
      </c>
    </row>
    <row r="552" spans="1:20" ht="14.1" customHeight="1">
      <c r="A552" s="53">
        <f t="shared" si="53"/>
        <v>552</v>
      </c>
      <c r="B552" s="378" t="s">
        <v>607</v>
      </c>
      <c r="C552" s="365" t="s">
        <v>815</v>
      </c>
      <c r="D552" s="379">
        <v>2</v>
      </c>
      <c r="E552" s="427">
        <v>206</v>
      </c>
      <c r="F552" s="439" t="s">
        <v>690</v>
      </c>
      <c r="G552" s="434" t="s">
        <v>1047</v>
      </c>
      <c r="H552" s="433" t="s">
        <v>521</v>
      </c>
      <c r="I552" s="385">
        <v>77</v>
      </c>
      <c r="J552" s="380">
        <f t="shared" si="55"/>
        <v>80</v>
      </c>
      <c r="K552" s="324">
        <v>80</v>
      </c>
      <c r="L552" s="324"/>
      <c r="M552" s="325" t="e">
        <f t="shared" si="54"/>
        <v>#DIV/0!</v>
      </c>
      <c r="N552" s="325">
        <f t="shared" si="56"/>
        <v>0</v>
      </c>
      <c r="O552" s="381" t="e">
        <f>IF(K552="nio",0,IF(K552&gt;0,VLOOKUP(G552,'3-Productie normen'!A:K,VLOOKUP(K552,'3-Productie normen'!$B$34:$C$39,2,FALSE),FALSE)))/VLOOKUP(B552,'2-Kosten per locatie'!$A$14:$C$27,3,FALSE)</f>
        <v>#DIV/0!</v>
      </c>
      <c r="P552" s="381">
        <f t="shared" si="57"/>
        <v>0</v>
      </c>
      <c r="Q552" s="382" t="str">
        <f>VLOOKUP(G552,'3-Productie normen'!$A$10:$M$27,13,FALSE)</f>
        <v>L</v>
      </c>
      <c r="R552" s="382"/>
      <c r="T552" s="43">
        <f t="shared" si="58"/>
        <v>6160</v>
      </c>
    </row>
    <row r="553" spans="1:20" ht="14.1" customHeight="1">
      <c r="A553" s="53">
        <f t="shared" si="53"/>
        <v>553</v>
      </c>
      <c r="B553" s="378" t="s">
        <v>607</v>
      </c>
      <c r="C553" s="365" t="s">
        <v>815</v>
      </c>
      <c r="D553" s="379">
        <v>2</v>
      </c>
      <c r="E553" s="427">
        <v>207</v>
      </c>
      <c r="F553" s="439" t="s">
        <v>690</v>
      </c>
      <c r="G553" s="434" t="s">
        <v>1047</v>
      </c>
      <c r="H553" s="433" t="s">
        <v>521</v>
      </c>
      <c r="I553" s="385">
        <v>49</v>
      </c>
      <c r="J553" s="380">
        <f t="shared" si="55"/>
        <v>80</v>
      </c>
      <c r="K553" s="324">
        <v>80</v>
      </c>
      <c r="L553" s="324"/>
      <c r="M553" s="325" t="e">
        <f t="shared" si="54"/>
        <v>#DIV/0!</v>
      </c>
      <c r="N553" s="325">
        <f t="shared" si="56"/>
        <v>0</v>
      </c>
      <c r="O553" s="381" t="e">
        <f>IF(K553="nio",0,IF(K553&gt;0,VLOOKUP(G553,'3-Productie normen'!A:K,VLOOKUP(K553,'3-Productie normen'!$B$34:$C$39,2,FALSE),FALSE)))/VLOOKUP(B553,'2-Kosten per locatie'!$A$14:$C$27,3,FALSE)</f>
        <v>#DIV/0!</v>
      </c>
      <c r="P553" s="381">
        <f t="shared" si="57"/>
        <v>0</v>
      </c>
      <c r="Q553" s="382" t="str">
        <f>VLOOKUP(G553,'3-Productie normen'!$A$10:$M$27,13,FALSE)</f>
        <v>L</v>
      </c>
      <c r="R553" s="382"/>
      <c r="T553" s="43">
        <f t="shared" si="58"/>
        <v>3920</v>
      </c>
    </row>
    <row r="554" spans="1:20" ht="14.1" customHeight="1">
      <c r="A554" s="53">
        <f t="shared" si="53"/>
        <v>554</v>
      </c>
      <c r="B554" s="378" t="s">
        <v>607</v>
      </c>
      <c r="C554" s="365" t="s">
        <v>815</v>
      </c>
      <c r="D554" s="379">
        <v>2</v>
      </c>
      <c r="E554" s="427">
        <v>208</v>
      </c>
      <c r="F554" s="439" t="s">
        <v>690</v>
      </c>
      <c r="G554" s="434" t="s">
        <v>1047</v>
      </c>
      <c r="H554" s="433" t="s">
        <v>521</v>
      </c>
      <c r="I554" s="385">
        <v>48</v>
      </c>
      <c r="J554" s="380">
        <f t="shared" si="55"/>
        <v>80</v>
      </c>
      <c r="K554" s="324">
        <v>80</v>
      </c>
      <c r="L554" s="324"/>
      <c r="M554" s="325" t="e">
        <f t="shared" si="54"/>
        <v>#DIV/0!</v>
      </c>
      <c r="N554" s="325">
        <f t="shared" si="56"/>
        <v>0</v>
      </c>
      <c r="O554" s="381" t="e">
        <f>IF(K554="nio",0,IF(K554&gt;0,VLOOKUP(G554,'3-Productie normen'!A:K,VLOOKUP(K554,'3-Productie normen'!$B$34:$C$39,2,FALSE),FALSE)))/VLOOKUP(B554,'2-Kosten per locatie'!$A$14:$C$27,3,FALSE)</f>
        <v>#DIV/0!</v>
      </c>
      <c r="P554" s="381">
        <f t="shared" si="57"/>
        <v>0</v>
      </c>
      <c r="Q554" s="382" t="str">
        <f>VLOOKUP(G554,'3-Productie normen'!$A$10:$M$27,13,FALSE)</f>
        <v>L</v>
      </c>
      <c r="R554" s="382"/>
      <c r="T554" s="43">
        <f t="shared" si="58"/>
        <v>3840</v>
      </c>
    </row>
    <row r="555" spans="1:20" ht="14.1" customHeight="1">
      <c r="A555" s="53">
        <f t="shared" si="53"/>
        <v>555</v>
      </c>
      <c r="B555" s="378" t="s">
        <v>607</v>
      </c>
      <c r="C555" s="365" t="s">
        <v>815</v>
      </c>
      <c r="D555" s="379">
        <v>2</v>
      </c>
      <c r="E555" s="427">
        <v>209</v>
      </c>
      <c r="F555" s="439" t="s">
        <v>612</v>
      </c>
      <c r="G555" s="433" t="s">
        <v>145</v>
      </c>
      <c r="H555" s="433" t="s">
        <v>521</v>
      </c>
      <c r="I555" s="385">
        <v>24</v>
      </c>
      <c r="J555" s="380">
        <f t="shared" si="55"/>
        <v>40</v>
      </c>
      <c r="K555" s="324">
        <v>40</v>
      </c>
      <c r="L555" s="324"/>
      <c r="M555" s="325" t="e">
        <f t="shared" si="54"/>
        <v>#DIV/0!</v>
      </c>
      <c r="N555" s="325">
        <f t="shared" si="56"/>
        <v>0</v>
      </c>
      <c r="O555" s="381" t="e">
        <f>IF(K555="nio",0,IF(K555&gt;0,VLOOKUP(G555,'3-Productie normen'!A:K,VLOOKUP(K555,'3-Productie normen'!$B$34:$C$39,2,FALSE),FALSE)))/VLOOKUP(B555,'2-Kosten per locatie'!$A$14:$C$27,3,FALSE)</f>
        <v>#DIV/0!</v>
      </c>
      <c r="P555" s="381">
        <f t="shared" si="57"/>
        <v>0</v>
      </c>
      <c r="Q555" s="382" t="str">
        <f>VLOOKUP(G555,'3-Productie normen'!$A$10:$M$27,13,FALSE)</f>
        <v>B</v>
      </c>
      <c r="R555" s="382"/>
      <c r="T555" s="43">
        <f t="shared" si="58"/>
        <v>960</v>
      </c>
    </row>
    <row r="556" spans="1:20" ht="14.1" customHeight="1">
      <c r="A556" s="53">
        <f t="shared" si="53"/>
        <v>556</v>
      </c>
      <c r="B556" s="378" t="s">
        <v>607</v>
      </c>
      <c r="C556" s="365" t="s">
        <v>815</v>
      </c>
      <c r="D556" s="379">
        <v>2</v>
      </c>
      <c r="E556" s="427">
        <v>210</v>
      </c>
      <c r="F556" s="439" t="s">
        <v>612</v>
      </c>
      <c r="G556" s="433" t="s">
        <v>145</v>
      </c>
      <c r="H556" s="433" t="s">
        <v>521</v>
      </c>
      <c r="I556" s="385">
        <v>24</v>
      </c>
      <c r="J556" s="380">
        <f t="shared" si="55"/>
        <v>40</v>
      </c>
      <c r="K556" s="324">
        <v>40</v>
      </c>
      <c r="L556" s="324"/>
      <c r="M556" s="325" t="e">
        <f t="shared" si="54"/>
        <v>#DIV/0!</v>
      </c>
      <c r="N556" s="325">
        <f t="shared" si="56"/>
        <v>0</v>
      </c>
      <c r="O556" s="381" t="e">
        <f>IF(K556="nio",0,IF(K556&gt;0,VLOOKUP(G556,'3-Productie normen'!A:K,VLOOKUP(K556,'3-Productie normen'!$B$34:$C$39,2,FALSE),FALSE)))/VLOOKUP(B556,'2-Kosten per locatie'!$A$14:$C$27,3,FALSE)</f>
        <v>#DIV/0!</v>
      </c>
      <c r="P556" s="381">
        <f t="shared" si="57"/>
        <v>0</v>
      </c>
      <c r="Q556" s="382" t="str">
        <f>VLOOKUP(G556,'3-Productie normen'!$A$10:$M$27,13,FALSE)</f>
        <v>B</v>
      </c>
      <c r="R556" s="382"/>
      <c r="T556" s="43">
        <f t="shared" si="58"/>
        <v>960</v>
      </c>
    </row>
    <row r="557" spans="1:20" ht="14.1" customHeight="1">
      <c r="A557" s="53">
        <f t="shared" si="53"/>
        <v>557</v>
      </c>
      <c r="B557" s="378" t="s">
        <v>607</v>
      </c>
      <c r="C557" s="365" t="s">
        <v>815</v>
      </c>
      <c r="D557" s="379">
        <v>2</v>
      </c>
      <c r="E557" s="427">
        <v>211</v>
      </c>
      <c r="F557" s="439" t="s">
        <v>690</v>
      </c>
      <c r="G557" s="434" t="s">
        <v>1047</v>
      </c>
      <c r="H557" s="433" t="s">
        <v>521</v>
      </c>
      <c r="I557" s="385">
        <v>48</v>
      </c>
      <c r="J557" s="380">
        <f t="shared" si="55"/>
        <v>80</v>
      </c>
      <c r="K557" s="324">
        <v>80</v>
      </c>
      <c r="L557" s="324"/>
      <c r="M557" s="325" t="e">
        <f t="shared" si="54"/>
        <v>#DIV/0!</v>
      </c>
      <c r="N557" s="325">
        <f t="shared" si="56"/>
        <v>0</v>
      </c>
      <c r="O557" s="381" t="e">
        <f>IF(K557="nio",0,IF(K557&gt;0,VLOOKUP(G557,'3-Productie normen'!A:K,VLOOKUP(K557,'3-Productie normen'!$B$34:$C$39,2,FALSE),FALSE)))/VLOOKUP(B557,'2-Kosten per locatie'!$A$14:$C$27,3,FALSE)</f>
        <v>#DIV/0!</v>
      </c>
      <c r="P557" s="381">
        <f t="shared" si="57"/>
        <v>0</v>
      </c>
      <c r="Q557" s="382" t="str">
        <f>VLOOKUP(G557,'3-Productie normen'!$A$10:$M$27,13,FALSE)</f>
        <v>L</v>
      </c>
      <c r="R557" s="382"/>
      <c r="T557" s="43">
        <f t="shared" si="58"/>
        <v>3840</v>
      </c>
    </row>
    <row r="558" spans="1:20" ht="14.1" customHeight="1">
      <c r="A558" s="53">
        <f t="shared" si="53"/>
        <v>558</v>
      </c>
      <c r="B558" s="378" t="s">
        <v>607</v>
      </c>
      <c r="C558" s="365" t="s">
        <v>815</v>
      </c>
      <c r="D558" s="379">
        <v>2</v>
      </c>
      <c r="E558" s="427">
        <v>212</v>
      </c>
      <c r="F558" s="439" t="s">
        <v>690</v>
      </c>
      <c r="G558" s="434" t="s">
        <v>1047</v>
      </c>
      <c r="H558" s="433" t="s">
        <v>521</v>
      </c>
      <c r="I558" s="385">
        <v>48</v>
      </c>
      <c r="J558" s="380">
        <f t="shared" si="55"/>
        <v>80</v>
      </c>
      <c r="K558" s="324">
        <v>80</v>
      </c>
      <c r="L558" s="324"/>
      <c r="M558" s="325" t="e">
        <f t="shared" si="54"/>
        <v>#DIV/0!</v>
      </c>
      <c r="N558" s="325">
        <f t="shared" si="56"/>
        <v>0</v>
      </c>
      <c r="O558" s="381" t="e">
        <f>IF(K558="nio",0,IF(K558&gt;0,VLOOKUP(G558,'3-Productie normen'!A:K,VLOOKUP(K558,'3-Productie normen'!$B$34:$C$39,2,FALSE),FALSE)))/VLOOKUP(B558,'2-Kosten per locatie'!$A$14:$C$27,3,FALSE)</f>
        <v>#DIV/0!</v>
      </c>
      <c r="P558" s="381">
        <f t="shared" si="57"/>
        <v>0</v>
      </c>
      <c r="Q558" s="382" t="str">
        <f>VLOOKUP(G558,'3-Productie normen'!$A$10:$M$27,13,FALSE)</f>
        <v>L</v>
      </c>
      <c r="R558" s="382"/>
      <c r="T558" s="43">
        <f t="shared" si="58"/>
        <v>3840</v>
      </c>
    </row>
    <row r="559" spans="1:20" ht="14.1" customHeight="1">
      <c r="A559" s="53">
        <f t="shared" si="53"/>
        <v>559</v>
      </c>
      <c r="B559" s="378" t="s">
        <v>1116</v>
      </c>
      <c r="C559" s="365" t="s">
        <v>816</v>
      </c>
      <c r="D559" s="385">
        <v>0</v>
      </c>
      <c r="E559" s="427" t="s">
        <v>709</v>
      </c>
      <c r="F559" s="439" t="s">
        <v>710</v>
      </c>
      <c r="G559" s="440" t="s">
        <v>145</v>
      </c>
      <c r="H559" s="433" t="s">
        <v>521</v>
      </c>
      <c r="I559" s="385">
        <v>35.520000000000003</v>
      </c>
      <c r="J559" s="380">
        <f t="shared" si="55"/>
        <v>40</v>
      </c>
      <c r="K559" s="324">
        <v>40</v>
      </c>
      <c r="L559" s="324"/>
      <c r="M559" s="325" t="e">
        <f t="shared" si="54"/>
        <v>#DIV/0!</v>
      </c>
      <c r="N559" s="325">
        <f t="shared" si="56"/>
        <v>0</v>
      </c>
      <c r="O559" s="381" t="e">
        <f>IF(K559="nio",0,IF(K559&gt;0,VLOOKUP(G559,'3-Productie normen'!A:K,VLOOKUP(K559,'3-Productie normen'!$B$34:$C$39,2,FALSE),FALSE)))/VLOOKUP(B559,'2-Kosten per locatie'!$A$14:$C$27,3,FALSE)</f>
        <v>#DIV/0!</v>
      </c>
      <c r="P559" s="381">
        <f t="shared" si="57"/>
        <v>0</v>
      </c>
      <c r="Q559" s="382" t="str">
        <f>VLOOKUP(G559,'3-Productie normen'!$A$10:$M$27,13,FALSE)</f>
        <v>B</v>
      </c>
      <c r="R559" s="382"/>
      <c r="T559" s="43">
        <f t="shared" si="58"/>
        <v>1420.8000000000002</v>
      </c>
    </row>
    <row r="560" spans="1:20" ht="14.1" customHeight="1">
      <c r="A560" s="53">
        <f t="shared" si="53"/>
        <v>560</v>
      </c>
      <c r="B560" s="378" t="s">
        <v>1116</v>
      </c>
      <c r="C560" s="365" t="s">
        <v>816</v>
      </c>
      <c r="D560" s="385">
        <v>0</v>
      </c>
      <c r="E560" s="427" t="s">
        <v>711</v>
      </c>
      <c r="F560" s="439" t="s">
        <v>712</v>
      </c>
      <c r="G560" s="432" t="s">
        <v>423</v>
      </c>
      <c r="H560" s="433" t="s">
        <v>521</v>
      </c>
      <c r="I560" s="385">
        <v>10</v>
      </c>
      <c r="J560" s="380">
        <f t="shared" si="55"/>
        <v>200</v>
      </c>
      <c r="K560" s="324">
        <v>200</v>
      </c>
      <c r="L560" s="324"/>
      <c r="M560" s="325" t="e">
        <f t="shared" si="54"/>
        <v>#DIV/0!</v>
      </c>
      <c r="N560" s="325">
        <f t="shared" si="56"/>
        <v>0</v>
      </c>
      <c r="O560" s="381" t="e">
        <f>IF(K560="nio",0,IF(K560&gt;0,VLOOKUP(G560,'3-Productie normen'!A:K,VLOOKUP(K560,'3-Productie normen'!$B$34:$C$39,2,FALSE),FALSE)))/VLOOKUP(B560,'2-Kosten per locatie'!$A$14:$C$27,3,FALSE)</f>
        <v>#DIV/0!</v>
      </c>
      <c r="P560" s="381">
        <f t="shared" si="57"/>
        <v>0</v>
      </c>
      <c r="Q560" s="382" t="str">
        <f>VLOOKUP(G560,'3-Productie normen'!$A$10:$M$27,13,FALSE)</f>
        <v>V</v>
      </c>
      <c r="R560" s="382"/>
      <c r="T560" s="43">
        <f t="shared" si="58"/>
        <v>2000</v>
      </c>
    </row>
    <row r="561" spans="1:20" ht="14.1" customHeight="1">
      <c r="A561" s="53">
        <f t="shared" si="53"/>
        <v>561</v>
      </c>
      <c r="B561" s="378" t="s">
        <v>1116</v>
      </c>
      <c r="C561" s="365" t="s">
        <v>816</v>
      </c>
      <c r="D561" s="385">
        <v>0</v>
      </c>
      <c r="E561" s="427" t="s">
        <v>713</v>
      </c>
      <c r="F561" s="439" t="s">
        <v>714</v>
      </c>
      <c r="G561" s="440" t="s">
        <v>199</v>
      </c>
      <c r="H561" s="433" t="s">
        <v>521</v>
      </c>
      <c r="I561" s="385">
        <v>1.94</v>
      </c>
      <c r="J561" s="380">
        <f t="shared" si="55"/>
        <v>200</v>
      </c>
      <c r="K561" s="324">
        <v>200</v>
      </c>
      <c r="L561" s="324"/>
      <c r="M561" s="325" t="e">
        <f t="shared" si="54"/>
        <v>#DIV/0!</v>
      </c>
      <c r="N561" s="325">
        <f t="shared" si="56"/>
        <v>0</v>
      </c>
      <c r="O561" s="381" t="e">
        <f>IF(K561="nio",0,IF(K561&gt;0,VLOOKUP(G561,'3-Productie normen'!A:K,VLOOKUP(K561,'3-Productie normen'!$B$34:$C$39,2,FALSE),FALSE)))/VLOOKUP(B561,'2-Kosten per locatie'!$A$14:$C$27,3,FALSE)</f>
        <v>#DIV/0!</v>
      </c>
      <c r="P561" s="381">
        <f t="shared" si="57"/>
        <v>0</v>
      </c>
      <c r="Q561" s="382" t="str">
        <f>VLOOKUP(G561,'3-Productie normen'!$A$10:$M$27,13,FALSE)</f>
        <v>V</v>
      </c>
      <c r="R561" s="382"/>
      <c r="T561" s="43">
        <f t="shared" si="58"/>
        <v>388</v>
      </c>
    </row>
    <row r="562" spans="1:20" ht="14.1" customHeight="1">
      <c r="A562" s="53">
        <f t="shared" si="53"/>
        <v>562</v>
      </c>
      <c r="B562" s="378" t="s">
        <v>1116</v>
      </c>
      <c r="C562" s="365" t="s">
        <v>816</v>
      </c>
      <c r="D562" s="385">
        <v>0</v>
      </c>
      <c r="E562" s="427" t="s">
        <v>715</v>
      </c>
      <c r="F562" s="439" t="s">
        <v>614</v>
      </c>
      <c r="G562" s="433" t="s">
        <v>146</v>
      </c>
      <c r="H562" s="433" t="s">
        <v>521</v>
      </c>
      <c r="I562" s="385">
        <v>17.71</v>
      </c>
      <c r="J562" s="380">
        <f t="shared" si="55"/>
        <v>40</v>
      </c>
      <c r="K562" s="324">
        <v>40</v>
      </c>
      <c r="L562" s="324"/>
      <c r="M562" s="325" t="e">
        <f t="shared" si="54"/>
        <v>#DIV/0!</v>
      </c>
      <c r="N562" s="325">
        <f t="shared" si="56"/>
        <v>0</v>
      </c>
      <c r="O562" s="381" t="e">
        <f>IF(K562="nio",0,IF(K562&gt;0,VLOOKUP(G562,'3-Productie normen'!A:K,VLOOKUP(K562,'3-Productie normen'!$B$34:$C$39,2,FALSE),FALSE)))/VLOOKUP(B562,'2-Kosten per locatie'!$A$14:$C$27,3,FALSE)</f>
        <v>#DIV/0!</v>
      </c>
      <c r="P562" s="381">
        <f t="shared" si="57"/>
        <v>0</v>
      </c>
      <c r="Q562" s="382" t="str">
        <f>VLOOKUP(G562,'3-Productie normen'!$A$10:$M$27,13,FALSE)</f>
        <v>B</v>
      </c>
      <c r="R562" s="382"/>
      <c r="T562" s="43">
        <f t="shared" si="58"/>
        <v>708.40000000000009</v>
      </c>
    </row>
    <row r="563" spans="1:20" ht="14.1" customHeight="1">
      <c r="A563" s="53">
        <f t="shared" si="53"/>
        <v>563</v>
      </c>
      <c r="B563" s="378" t="s">
        <v>1116</v>
      </c>
      <c r="C563" s="365" t="s">
        <v>816</v>
      </c>
      <c r="D563" s="385">
        <v>0</v>
      </c>
      <c r="E563" s="427" t="s">
        <v>716</v>
      </c>
      <c r="F563" s="439" t="s">
        <v>614</v>
      </c>
      <c r="G563" s="433" t="s">
        <v>146</v>
      </c>
      <c r="H563" s="433" t="s">
        <v>521</v>
      </c>
      <c r="I563" s="385">
        <v>21.88</v>
      </c>
      <c r="J563" s="380">
        <f t="shared" si="55"/>
        <v>40</v>
      </c>
      <c r="K563" s="324">
        <v>40</v>
      </c>
      <c r="L563" s="324"/>
      <c r="M563" s="325" t="e">
        <f t="shared" si="54"/>
        <v>#DIV/0!</v>
      </c>
      <c r="N563" s="325">
        <f t="shared" si="56"/>
        <v>0</v>
      </c>
      <c r="O563" s="381" t="e">
        <f>IF(K563="nio",0,IF(K563&gt;0,VLOOKUP(G563,'3-Productie normen'!A:K,VLOOKUP(K563,'3-Productie normen'!$B$34:$C$39,2,FALSE),FALSE)))/VLOOKUP(B563,'2-Kosten per locatie'!$A$14:$C$27,3,FALSE)</f>
        <v>#DIV/0!</v>
      </c>
      <c r="P563" s="381">
        <f t="shared" si="57"/>
        <v>0</v>
      </c>
      <c r="Q563" s="382" t="str">
        <f>VLOOKUP(G563,'3-Productie normen'!$A$10:$M$27,13,FALSE)</f>
        <v>B</v>
      </c>
      <c r="R563" s="382"/>
      <c r="T563" s="43">
        <f t="shared" si="58"/>
        <v>875.19999999999993</v>
      </c>
    </row>
    <row r="564" spans="1:20" ht="14.1" customHeight="1">
      <c r="A564" s="53">
        <f t="shared" si="53"/>
        <v>564</v>
      </c>
      <c r="B564" s="378" t="s">
        <v>1116</v>
      </c>
      <c r="C564" s="365" t="s">
        <v>816</v>
      </c>
      <c r="D564" s="385">
        <v>0</v>
      </c>
      <c r="E564" s="427" t="s">
        <v>717</v>
      </c>
      <c r="F564" s="439" t="s">
        <v>613</v>
      </c>
      <c r="G564" s="433" t="s">
        <v>1046</v>
      </c>
      <c r="H564" s="433" t="s">
        <v>521</v>
      </c>
      <c r="I564" s="385">
        <v>74.400000000000006</v>
      </c>
      <c r="J564" s="380">
        <f t="shared" si="55"/>
        <v>80</v>
      </c>
      <c r="K564" s="324">
        <v>80</v>
      </c>
      <c r="L564" s="324"/>
      <c r="M564" s="325" t="e">
        <f t="shared" si="54"/>
        <v>#DIV/0!</v>
      </c>
      <c r="N564" s="325">
        <f t="shared" si="56"/>
        <v>0</v>
      </c>
      <c r="O564" s="381" t="e">
        <f>IF(K564="nio",0,IF(K564&gt;0,VLOOKUP(G564,'3-Productie normen'!A:K,VLOOKUP(K564,'3-Productie normen'!$B$34:$C$39,2,FALSE),FALSE)))/VLOOKUP(B564,'2-Kosten per locatie'!$A$14:$C$27,3,FALSE)</f>
        <v>#DIV/0!</v>
      </c>
      <c r="P564" s="381">
        <f t="shared" si="57"/>
        <v>0</v>
      </c>
      <c r="Q564" s="382" t="str">
        <f>VLOOKUP(G564,'3-Productie normen'!$A$10:$M$27,13,FALSE)</f>
        <v>L</v>
      </c>
      <c r="R564" s="382"/>
      <c r="T564" s="43">
        <f t="shared" si="58"/>
        <v>5952</v>
      </c>
    </row>
    <row r="565" spans="1:20" ht="14.1" customHeight="1">
      <c r="A565" s="53">
        <f t="shared" si="53"/>
        <v>565</v>
      </c>
      <c r="B565" s="378" t="s">
        <v>1116</v>
      </c>
      <c r="C565" s="365" t="s">
        <v>816</v>
      </c>
      <c r="D565" s="385">
        <v>0</v>
      </c>
      <c r="E565" s="427" t="s">
        <v>718</v>
      </c>
      <c r="F565" s="439" t="s">
        <v>488</v>
      </c>
      <c r="G565" s="435" t="s">
        <v>1045</v>
      </c>
      <c r="H565" s="433" t="s">
        <v>521</v>
      </c>
      <c r="I565" s="385">
        <v>18.36</v>
      </c>
      <c r="J565" s="380">
        <f t="shared" si="55"/>
        <v>4</v>
      </c>
      <c r="K565" s="324">
        <v>4</v>
      </c>
      <c r="L565" s="324"/>
      <c r="M565" s="325" t="e">
        <f t="shared" si="54"/>
        <v>#DIV/0!</v>
      </c>
      <c r="N565" s="325">
        <f t="shared" si="56"/>
        <v>0</v>
      </c>
      <c r="O565" s="381" t="e">
        <f>IF(K565="nio",0,IF(K565&gt;0,VLOOKUP(G565,'3-Productie normen'!A:K,VLOOKUP(K565,'3-Productie normen'!$B$34:$C$39,2,FALSE),FALSE)))/VLOOKUP(B565,'2-Kosten per locatie'!$A$14:$C$27,3,FALSE)</f>
        <v>#DIV/0!</v>
      </c>
      <c r="P565" s="381">
        <f t="shared" si="57"/>
        <v>0</v>
      </c>
      <c r="Q565" s="382" t="str">
        <f>VLOOKUP(G565,'3-Productie normen'!$A$10:$M$27,13,FALSE)</f>
        <v>V</v>
      </c>
      <c r="R565" s="382"/>
      <c r="T565" s="43">
        <f t="shared" si="58"/>
        <v>73.44</v>
      </c>
    </row>
    <row r="566" spans="1:20" ht="14.1" customHeight="1">
      <c r="A566" s="53">
        <f t="shared" si="53"/>
        <v>566</v>
      </c>
      <c r="B566" s="378" t="s">
        <v>1116</v>
      </c>
      <c r="C566" s="365" t="s">
        <v>816</v>
      </c>
      <c r="D566" s="385">
        <v>0</v>
      </c>
      <c r="E566" s="427" t="s">
        <v>719</v>
      </c>
      <c r="F566" s="439" t="s">
        <v>720</v>
      </c>
      <c r="G566" s="433" t="s">
        <v>1046</v>
      </c>
      <c r="H566" s="433" t="s">
        <v>521</v>
      </c>
      <c r="I566" s="385">
        <v>72.88</v>
      </c>
      <c r="J566" s="380">
        <f t="shared" si="55"/>
        <v>80</v>
      </c>
      <c r="K566" s="324">
        <v>80</v>
      </c>
      <c r="L566" s="324"/>
      <c r="M566" s="325" t="e">
        <f t="shared" si="54"/>
        <v>#DIV/0!</v>
      </c>
      <c r="N566" s="325">
        <f t="shared" si="56"/>
        <v>0</v>
      </c>
      <c r="O566" s="381" t="e">
        <f>IF(K566="nio",0,IF(K566&gt;0,VLOOKUP(G566,'3-Productie normen'!A:K,VLOOKUP(K566,'3-Productie normen'!$B$34:$C$39,2,FALSE),FALSE)))/VLOOKUP(B566,'2-Kosten per locatie'!$A$14:$C$27,3,FALSE)</f>
        <v>#DIV/0!</v>
      </c>
      <c r="P566" s="381">
        <f t="shared" si="57"/>
        <v>0</v>
      </c>
      <c r="Q566" s="382" t="str">
        <f>VLOOKUP(G566,'3-Productie normen'!$A$10:$M$27,13,FALSE)</f>
        <v>L</v>
      </c>
      <c r="R566" s="382"/>
      <c r="T566" s="43">
        <f t="shared" si="58"/>
        <v>5830.4</v>
      </c>
    </row>
    <row r="567" spans="1:20" ht="14.1" customHeight="1">
      <c r="A567" s="53">
        <f t="shared" si="53"/>
        <v>567</v>
      </c>
      <c r="B567" s="378" t="s">
        <v>1116</v>
      </c>
      <c r="C567" s="365" t="s">
        <v>816</v>
      </c>
      <c r="D567" s="385">
        <v>0</v>
      </c>
      <c r="E567" s="427" t="s">
        <v>721</v>
      </c>
      <c r="F567" s="439" t="s">
        <v>488</v>
      </c>
      <c r="G567" s="435" t="s">
        <v>1045</v>
      </c>
      <c r="H567" s="433" t="s">
        <v>521</v>
      </c>
      <c r="I567" s="385">
        <v>12.88</v>
      </c>
      <c r="J567" s="380">
        <f t="shared" si="55"/>
        <v>4</v>
      </c>
      <c r="K567" s="324">
        <v>4</v>
      </c>
      <c r="L567" s="324"/>
      <c r="M567" s="325" t="e">
        <f t="shared" si="54"/>
        <v>#DIV/0!</v>
      </c>
      <c r="N567" s="325">
        <f t="shared" si="56"/>
        <v>0</v>
      </c>
      <c r="O567" s="381" t="e">
        <f>IF(K567="nio",0,IF(K567&gt;0,VLOOKUP(G567,'3-Productie normen'!A:K,VLOOKUP(K567,'3-Productie normen'!$B$34:$C$39,2,FALSE),FALSE)))/VLOOKUP(B567,'2-Kosten per locatie'!$A$14:$C$27,3,FALSE)</f>
        <v>#DIV/0!</v>
      </c>
      <c r="P567" s="381">
        <f t="shared" si="57"/>
        <v>0</v>
      </c>
      <c r="Q567" s="382" t="str">
        <f>VLOOKUP(G567,'3-Productie normen'!$A$10:$M$27,13,FALSE)</f>
        <v>V</v>
      </c>
      <c r="R567" s="382"/>
      <c r="T567" s="43">
        <f t="shared" si="58"/>
        <v>51.52</v>
      </c>
    </row>
    <row r="568" spans="1:20" ht="14.1" customHeight="1">
      <c r="A568" s="53">
        <f t="shared" si="53"/>
        <v>568</v>
      </c>
      <c r="B568" s="378" t="s">
        <v>1116</v>
      </c>
      <c r="C568" s="365" t="s">
        <v>816</v>
      </c>
      <c r="D568" s="385">
        <v>0</v>
      </c>
      <c r="E568" s="427" t="s">
        <v>722</v>
      </c>
      <c r="F568" s="439" t="s">
        <v>612</v>
      </c>
      <c r="G568" s="433" t="s">
        <v>145</v>
      </c>
      <c r="H568" s="433" t="s">
        <v>521</v>
      </c>
      <c r="I568" s="385">
        <v>25.81</v>
      </c>
      <c r="J568" s="380">
        <f t="shared" si="55"/>
        <v>40</v>
      </c>
      <c r="K568" s="324">
        <v>40</v>
      </c>
      <c r="L568" s="324"/>
      <c r="M568" s="325" t="e">
        <f t="shared" si="54"/>
        <v>#DIV/0!</v>
      </c>
      <c r="N568" s="325">
        <f t="shared" si="56"/>
        <v>0</v>
      </c>
      <c r="O568" s="381" t="e">
        <f>IF(K568="nio",0,IF(K568&gt;0,VLOOKUP(G568,'3-Productie normen'!A:K,VLOOKUP(K568,'3-Productie normen'!$B$34:$C$39,2,FALSE),FALSE)))/VLOOKUP(B568,'2-Kosten per locatie'!$A$14:$C$27,3,FALSE)</f>
        <v>#DIV/0!</v>
      </c>
      <c r="P568" s="381">
        <f t="shared" si="57"/>
        <v>0</v>
      </c>
      <c r="Q568" s="382" t="str">
        <f>VLOOKUP(G568,'3-Productie normen'!$A$10:$M$27,13,FALSE)</f>
        <v>B</v>
      </c>
      <c r="R568" s="382"/>
      <c r="T568" s="43">
        <f t="shared" si="58"/>
        <v>1032.3999999999999</v>
      </c>
    </row>
    <row r="569" spans="1:20" ht="14.1" customHeight="1">
      <c r="A569" s="53">
        <f t="shared" si="53"/>
        <v>569</v>
      </c>
      <c r="B569" s="378" t="s">
        <v>1116</v>
      </c>
      <c r="C569" s="365" t="s">
        <v>816</v>
      </c>
      <c r="D569" s="385">
        <v>0</v>
      </c>
      <c r="E569" s="427" t="s">
        <v>723</v>
      </c>
      <c r="F569" s="439" t="s">
        <v>712</v>
      </c>
      <c r="G569" s="432" t="s">
        <v>423</v>
      </c>
      <c r="H569" s="433" t="s">
        <v>521</v>
      </c>
      <c r="I569" s="385">
        <v>10</v>
      </c>
      <c r="J569" s="380">
        <f t="shared" si="55"/>
        <v>200</v>
      </c>
      <c r="K569" s="324">
        <v>200</v>
      </c>
      <c r="L569" s="324"/>
      <c r="M569" s="325" t="e">
        <f t="shared" si="54"/>
        <v>#DIV/0!</v>
      </c>
      <c r="N569" s="325">
        <f t="shared" si="56"/>
        <v>0</v>
      </c>
      <c r="O569" s="381" t="e">
        <f>IF(K569="nio",0,IF(K569&gt;0,VLOOKUP(G569,'3-Productie normen'!A:K,VLOOKUP(K569,'3-Productie normen'!$B$34:$C$39,2,FALSE),FALSE)))/VLOOKUP(B569,'2-Kosten per locatie'!$A$14:$C$27,3,FALSE)</f>
        <v>#DIV/0!</v>
      </c>
      <c r="P569" s="381">
        <f t="shared" si="57"/>
        <v>0</v>
      </c>
      <c r="Q569" s="382" t="str">
        <f>VLOOKUP(G569,'3-Productie normen'!$A$10:$M$27,13,FALSE)</f>
        <v>V</v>
      </c>
      <c r="R569" s="382"/>
      <c r="T569" s="43">
        <f t="shared" si="58"/>
        <v>2000</v>
      </c>
    </row>
    <row r="570" spans="1:20" ht="14.1" customHeight="1">
      <c r="A570" s="53">
        <f t="shared" si="53"/>
        <v>570</v>
      </c>
      <c r="B570" s="378" t="s">
        <v>1116</v>
      </c>
      <c r="C570" s="365" t="s">
        <v>816</v>
      </c>
      <c r="D570" s="385">
        <v>0</v>
      </c>
      <c r="E570" s="427" t="s">
        <v>724</v>
      </c>
      <c r="F570" s="439" t="s">
        <v>714</v>
      </c>
      <c r="G570" s="440" t="s">
        <v>199</v>
      </c>
      <c r="H570" s="433" t="s">
        <v>521</v>
      </c>
      <c r="I570" s="385">
        <v>2.14</v>
      </c>
      <c r="J570" s="380">
        <f t="shared" si="55"/>
        <v>200</v>
      </c>
      <c r="K570" s="324">
        <v>200</v>
      </c>
      <c r="L570" s="324"/>
      <c r="M570" s="325" t="e">
        <f t="shared" si="54"/>
        <v>#DIV/0!</v>
      </c>
      <c r="N570" s="325">
        <f t="shared" si="56"/>
        <v>0</v>
      </c>
      <c r="O570" s="381" t="e">
        <f>IF(K570="nio",0,IF(K570&gt;0,VLOOKUP(G570,'3-Productie normen'!A:K,VLOOKUP(K570,'3-Productie normen'!$B$34:$C$39,2,FALSE),FALSE)))/VLOOKUP(B570,'2-Kosten per locatie'!$A$14:$C$27,3,FALSE)</f>
        <v>#DIV/0!</v>
      </c>
      <c r="P570" s="381">
        <f t="shared" si="57"/>
        <v>0</v>
      </c>
      <c r="Q570" s="382" t="str">
        <f>VLOOKUP(G570,'3-Productie normen'!$A$10:$M$27,13,FALSE)</f>
        <v>V</v>
      </c>
      <c r="R570" s="382"/>
      <c r="T570" s="43">
        <f t="shared" si="58"/>
        <v>428</v>
      </c>
    </row>
    <row r="571" spans="1:20" ht="14.1" customHeight="1">
      <c r="A571" s="53">
        <f t="shared" si="53"/>
        <v>571</v>
      </c>
      <c r="B571" s="378" t="s">
        <v>1116</v>
      </c>
      <c r="C571" s="365" t="s">
        <v>816</v>
      </c>
      <c r="D571" s="385">
        <v>0</v>
      </c>
      <c r="E571" s="427" t="s">
        <v>725</v>
      </c>
      <c r="F571" s="439" t="s">
        <v>383</v>
      </c>
      <c r="G571" s="432" t="s">
        <v>198</v>
      </c>
      <c r="H571" s="433" t="s">
        <v>521</v>
      </c>
      <c r="I571" s="385">
        <v>2.15</v>
      </c>
      <c r="J571" s="380">
        <f t="shared" si="55"/>
        <v>200</v>
      </c>
      <c r="K571" s="324">
        <v>200</v>
      </c>
      <c r="L571" s="324"/>
      <c r="M571" s="325" t="e">
        <f t="shared" si="54"/>
        <v>#DIV/0!</v>
      </c>
      <c r="N571" s="325">
        <f t="shared" si="56"/>
        <v>0</v>
      </c>
      <c r="O571" s="381" t="e">
        <f>IF(K571="nio",0,IF(K571&gt;0,VLOOKUP(G571,'3-Productie normen'!A:K,VLOOKUP(K571,'3-Productie normen'!$B$34:$C$39,2,FALSE),FALSE)))/VLOOKUP(B571,'2-Kosten per locatie'!$A$14:$C$27,3,FALSE)</f>
        <v>#DIV/0!</v>
      </c>
      <c r="P571" s="381">
        <f t="shared" si="57"/>
        <v>0</v>
      </c>
      <c r="Q571" s="382" t="str">
        <f>VLOOKUP(G571,'3-Productie normen'!$A$10:$M$27,13,FALSE)</f>
        <v>V</v>
      </c>
      <c r="R571" s="382"/>
      <c r="T571" s="43">
        <f t="shared" si="58"/>
        <v>430</v>
      </c>
    </row>
    <row r="572" spans="1:20" ht="14.1" customHeight="1">
      <c r="A572" s="53">
        <f t="shared" si="53"/>
        <v>572</v>
      </c>
      <c r="B572" s="378" t="s">
        <v>1116</v>
      </c>
      <c r="C572" s="365" t="s">
        <v>816</v>
      </c>
      <c r="D572" s="385">
        <v>0</v>
      </c>
      <c r="E572" s="427" t="s">
        <v>726</v>
      </c>
      <c r="F572" s="439" t="s">
        <v>380</v>
      </c>
      <c r="G572" s="433" t="s">
        <v>17</v>
      </c>
      <c r="H572" s="433" t="s">
        <v>386</v>
      </c>
      <c r="I572" s="385">
        <v>7.5</v>
      </c>
      <c r="J572" s="380">
        <f t="shared" si="55"/>
        <v>200</v>
      </c>
      <c r="K572" s="324">
        <v>200</v>
      </c>
      <c r="L572" s="324"/>
      <c r="M572" s="325" t="e">
        <f t="shared" si="54"/>
        <v>#DIV/0!</v>
      </c>
      <c r="N572" s="325">
        <f t="shared" si="56"/>
        <v>0</v>
      </c>
      <c r="O572" s="381" t="e">
        <f>IF(K572="nio",0,IF(K572&gt;0,VLOOKUP(G572,'3-Productie normen'!A:K,VLOOKUP(K572,'3-Productie normen'!$B$34:$C$39,2,FALSE),FALSE)))/VLOOKUP(B572,'2-Kosten per locatie'!$A$14:$C$27,3,FALSE)</f>
        <v>#DIV/0!</v>
      </c>
      <c r="P572" s="381">
        <f t="shared" si="57"/>
        <v>0</v>
      </c>
      <c r="Q572" s="382" t="str">
        <f>VLOOKUP(G572,'3-Productie normen'!$A$10:$M$27,13,FALSE)</f>
        <v>S</v>
      </c>
      <c r="R572" s="382"/>
      <c r="T572" s="43">
        <f t="shared" si="58"/>
        <v>1500</v>
      </c>
    </row>
    <row r="573" spans="1:20" ht="14.1" customHeight="1">
      <c r="A573" s="53">
        <f t="shared" si="53"/>
        <v>573</v>
      </c>
      <c r="B573" s="378" t="s">
        <v>1116</v>
      </c>
      <c r="C573" s="365" t="s">
        <v>816</v>
      </c>
      <c r="D573" s="385">
        <v>0</v>
      </c>
      <c r="E573" s="427" t="s">
        <v>727</v>
      </c>
      <c r="F573" s="439" t="s">
        <v>728</v>
      </c>
      <c r="G573" s="433" t="s">
        <v>146</v>
      </c>
      <c r="H573" s="433" t="s">
        <v>521</v>
      </c>
      <c r="I573" s="385">
        <v>40.74</v>
      </c>
      <c r="J573" s="380">
        <f t="shared" si="55"/>
        <v>80</v>
      </c>
      <c r="K573" s="324">
        <v>80</v>
      </c>
      <c r="L573" s="324"/>
      <c r="M573" s="325" t="e">
        <f t="shared" si="54"/>
        <v>#DIV/0!</v>
      </c>
      <c r="N573" s="325">
        <f t="shared" si="56"/>
        <v>0</v>
      </c>
      <c r="O573" s="381" t="e">
        <f>IF(K573="nio",0,IF(K573&gt;0,VLOOKUP(G573,'3-Productie normen'!A:K,VLOOKUP(K573,'3-Productie normen'!$B$34:$C$39,2,FALSE),FALSE)))/VLOOKUP(B573,'2-Kosten per locatie'!$A$14:$C$27,3,FALSE)</f>
        <v>#DIV/0!</v>
      </c>
      <c r="P573" s="381">
        <f t="shared" si="57"/>
        <v>0</v>
      </c>
      <c r="Q573" s="382" t="str">
        <f>VLOOKUP(G573,'3-Productie normen'!$A$10:$M$27,13,FALSE)</f>
        <v>B</v>
      </c>
      <c r="R573" s="382"/>
      <c r="T573" s="43">
        <f t="shared" si="58"/>
        <v>3259.2000000000003</v>
      </c>
    </row>
    <row r="574" spans="1:20" ht="14.1" customHeight="1">
      <c r="A574" s="53">
        <f t="shared" si="53"/>
        <v>574</v>
      </c>
      <c r="B574" s="378" t="s">
        <v>1116</v>
      </c>
      <c r="C574" s="365" t="s">
        <v>816</v>
      </c>
      <c r="D574" s="385">
        <v>0</v>
      </c>
      <c r="E574" s="427" t="s">
        <v>729</v>
      </c>
      <c r="F574" s="439" t="s">
        <v>380</v>
      </c>
      <c r="G574" s="433" t="s">
        <v>17</v>
      </c>
      <c r="H574" s="433" t="s">
        <v>386</v>
      </c>
      <c r="I574" s="385">
        <v>2.4500000000000002</v>
      </c>
      <c r="J574" s="380">
        <f t="shared" si="55"/>
        <v>200</v>
      </c>
      <c r="K574" s="324">
        <v>200</v>
      </c>
      <c r="L574" s="324"/>
      <c r="M574" s="325" t="e">
        <f t="shared" si="54"/>
        <v>#DIV/0!</v>
      </c>
      <c r="N574" s="325">
        <f t="shared" si="56"/>
        <v>0</v>
      </c>
      <c r="O574" s="381" t="e">
        <f>IF(K574="nio",0,IF(K574&gt;0,VLOOKUP(G574,'3-Productie normen'!A:K,VLOOKUP(K574,'3-Productie normen'!$B$34:$C$39,2,FALSE),FALSE)))/VLOOKUP(B574,'2-Kosten per locatie'!$A$14:$C$27,3,FALSE)</f>
        <v>#DIV/0!</v>
      </c>
      <c r="P574" s="381">
        <f t="shared" si="57"/>
        <v>0</v>
      </c>
      <c r="Q574" s="382" t="str">
        <f>VLOOKUP(G574,'3-Productie normen'!$A$10:$M$27,13,FALSE)</f>
        <v>S</v>
      </c>
      <c r="R574" s="382"/>
      <c r="T574" s="43">
        <f t="shared" si="58"/>
        <v>490.00000000000006</v>
      </c>
    </row>
    <row r="575" spans="1:20" ht="14.1" customHeight="1">
      <c r="A575" s="53">
        <f t="shared" si="53"/>
        <v>575</v>
      </c>
      <c r="B575" s="378" t="s">
        <v>1116</v>
      </c>
      <c r="C575" s="365" t="s">
        <v>816</v>
      </c>
      <c r="D575" s="385">
        <v>0</v>
      </c>
      <c r="E575" s="427" t="s">
        <v>730</v>
      </c>
      <c r="F575" s="439" t="s">
        <v>380</v>
      </c>
      <c r="G575" s="433" t="s">
        <v>17</v>
      </c>
      <c r="H575" s="433" t="s">
        <v>386</v>
      </c>
      <c r="I575" s="385">
        <v>2.4500000000000002</v>
      </c>
      <c r="J575" s="380">
        <f t="shared" si="55"/>
        <v>200</v>
      </c>
      <c r="K575" s="324">
        <v>200</v>
      </c>
      <c r="L575" s="324"/>
      <c r="M575" s="325" t="e">
        <f t="shared" si="54"/>
        <v>#DIV/0!</v>
      </c>
      <c r="N575" s="325">
        <f t="shared" si="56"/>
        <v>0</v>
      </c>
      <c r="O575" s="381" t="e">
        <f>IF(K575="nio",0,IF(K575&gt;0,VLOOKUP(G575,'3-Productie normen'!A:K,VLOOKUP(K575,'3-Productie normen'!$B$34:$C$39,2,FALSE),FALSE)))/VLOOKUP(B575,'2-Kosten per locatie'!$A$14:$C$27,3,FALSE)</f>
        <v>#DIV/0!</v>
      </c>
      <c r="P575" s="381">
        <f t="shared" si="57"/>
        <v>0</v>
      </c>
      <c r="Q575" s="382" t="str">
        <f>VLOOKUP(G575,'3-Productie normen'!$A$10:$M$27,13,FALSE)</f>
        <v>S</v>
      </c>
      <c r="R575" s="382"/>
      <c r="T575" s="43">
        <f t="shared" si="58"/>
        <v>490.00000000000006</v>
      </c>
    </row>
    <row r="576" spans="1:20" ht="14.1" customHeight="1">
      <c r="A576" s="53">
        <f t="shared" si="53"/>
        <v>576</v>
      </c>
      <c r="B576" s="378" t="s">
        <v>1116</v>
      </c>
      <c r="C576" s="365" t="s">
        <v>816</v>
      </c>
      <c r="D576" s="385">
        <v>0</v>
      </c>
      <c r="E576" s="427" t="s">
        <v>731</v>
      </c>
      <c r="F576" s="439" t="s">
        <v>732</v>
      </c>
      <c r="G576" s="433" t="s">
        <v>145</v>
      </c>
      <c r="H576" s="433" t="s">
        <v>521</v>
      </c>
      <c r="I576" s="385">
        <v>8.8000000000000007</v>
      </c>
      <c r="J576" s="380">
        <f t="shared" si="55"/>
        <v>40</v>
      </c>
      <c r="K576" s="324">
        <v>40</v>
      </c>
      <c r="L576" s="324"/>
      <c r="M576" s="325" t="e">
        <f t="shared" si="54"/>
        <v>#DIV/0!</v>
      </c>
      <c r="N576" s="325">
        <f t="shared" si="56"/>
        <v>0</v>
      </c>
      <c r="O576" s="381" t="e">
        <f>IF(K576="nio",0,IF(K576&gt;0,VLOOKUP(G576,'3-Productie normen'!A:K,VLOOKUP(K576,'3-Productie normen'!$B$34:$C$39,2,FALSE),FALSE)))/VLOOKUP(B576,'2-Kosten per locatie'!$A$14:$C$27,3,FALSE)</f>
        <v>#DIV/0!</v>
      </c>
      <c r="P576" s="381">
        <f t="shared" si="57"/>
        <v>0</v>
      </c>
      <c r="Q576" s="382" t="str">
        <f>VLOOKUP(G576,'3-Productie normen'!$A$10:$M$27,13,FALSE)</f>
        <v>B</v>
      </c>
      <c r="R576" s="382"/>
      <c r="T576" s="43">
        <f t="shared" si="58"/>
        <v>352</v>
      </c>
    </row>
    <row r="577" spans="1:20" ht="14.1" customHeight="1">
      <c r="A577" s="53">
        <f t="shared" si="53"/>
        <v>577</v>
      </c>
      <c r="B577" s="378" t="s">
        <v>1116</v>
      </c>
      <c r="C577" s="365" t="s">
        <v>816</v>
      </c>
      <c r="D577" s="385">
        <v>0</v>
      </c>
      <c r="E577" s="427" t="s">
        <v>733</v>
      </c>
      <c r="F577" s="439" t="s">
        <v>380</v>
      </c>
      <c r="G577" s="433" t="s">
        <v>17</v>
      </c>
      <c r="H577" s="433" t="s">
        <v>386</v>
      </c>
      <c r="I577" s="385">
        <v>3.9</v>
      </c>
      <c r="J577" s="380">
        <f t="shared" si="55"/>
        <v>200</v>
      </c>
      <c r="K577" s="324">
        <v>200</v>
      </c>
      <c r="L577" s="324"/>
      <c r="M577" s="325" t="e">
        <f t="shared" si="54"/>
        <v>#DIV/0!</v>
      </c>
      <c r="N577" s="325">
        <f t="shared" si="56"/>
        <v>0</v>
      </c>
      <c r="O577" s="381" t="e">
        <f>IF(K577="nio",0,IF(K577&gt;0,VLOOKUP(G577,'3-Productie normen'!A:K,VLOOKUP(K577,'3-Productie normen'!$B$34:$C$39,2,FALSE),FALSE)))/VLOOKUP(B577,'2-Kosten per locatie'!$A$14:$C$27,3,FALSE)</f>
        <v>#DIV/0!</v>
      </c>
      <c r="P577" s="381">
        <f t="shared" si="57"/>
        <v>0</v>
      </c>
      <c r="Q577" s="382" t="str">
        <f>VLOOKUP(G577,'3-Productie normen'!$A$10:$M$27,13,FALSE)</f>
        <v>S</v>
      </c>
      <c r="R577" s="382"/>
      <c r="T577" s="43">
        <f t="shared" si="58"/>
        <v>780</v>
      </c>
    </row>
    <row r="578" spans="1:20" ht="14.1" customHeight="1">
      <c r="A578" s="53">
        <f t="shared" si="53"/>
        <v>578</v>
      </c>
      <c r="B578" s="378" t="s">
        <v>1116</v>
      </c>
      <c r="C578" s="365" t="s">
        <v>816</v>
      </c>
      <c r="D578" s="385">
        <v>0</v>
      </c>
      <c r="E578" s="427" t="s">
        <v>734</v>
      </c>
      <c r="F578" s="439" t="s">
        <v>378</v>
      </c>
      <c r="G578" s="432" t="s">
        <v>199</v>
      </c>
      <c r="H578" s="433" t="s">
        <v>387</v>
      </c>
      <c r="I578" s="385">
        <v>138</v>
      </c>
      <c r="J578" s="380">
        <f t="shared" si="55"/>
        <v>200</v>
      </c>
      <c r="K578" s="324">
        <v>200</v>
      </c>
      <c r="L578" s="324"/>
      <c r="M578" s="325" t="e">
        <f t="shared" si="54"/>
        <v>#DIV/0!</v>
      </c>
      <c r="N578" s="325">
        <f t="shared" si="56"/>
        <v>0</v>
      </c>
      <c r="O578" s="381" t="e">
        <f>IF(K578="nio",0,IF(K578&gt;0,VLOOKUP(G578,'3-Productie normen'!A:K,VLOOKUP(K578,'3-Productie normen'!$B$34:$C$39,2,FALSE),FALSE)))/VLOOKUP(B578,'2-Kosten per locatie'!$A$14:$C$27,3,FALSE)</f>
        <v>#DIV/0!</v>
      </c>
      <c r="P578" s="381">
        <f t="shared" si="57"/>
        <v>0</v>
      </c>
      <c r="Q578" s="382" t="str">
        <f>VLOOKUP(G578,'3-Productie normen'!$A$10:$M$27,13,FALSE)</f>
        <v>V</v>
      </c>
      <c r="R578" s="382"/>
      <c r="T578" s="43">
        <f t="shared" si="58"/>
        <v>27600</v>
      </c>
    </row>
    <row r="579" spans="1:20" ht="14.1" customHeight="1">
      <c r="A579" s="53">
        <f t="shared" si="53"/>
        <v>579</v>
      </c>
      <c r="B579" s="378" t="s">
        <v>1116</v>
      </c>
      <c r="C579" s="365" t="s">
        <v>816</v>
      </c>
      <c r="D579" s="385">
        <v>0</v>
      </c>
      <c r="E579" s="427" t="s">
        <v>735</v>
      </c>
      <c r="F579" s="439" t="s">
        <v>488</v>
      </c>
      <c r="G579" s="435" t="s">
        <v>1045</v>
      </c>
      <c r="H579" s="433" t="s">
        <v>821</v>
      </c>
      <c r="I579" s="385">
        <v>24.72</v>
      </c>
      <c r="J579" s="380">
        <f t="shared" si="55"/>
        <v>4</v>
      </c>
      <c r="K579" s="324">
        <v>4</v>
      </c>
      <c r="L579" s="324"/>
      <c r="M579" s="325" t="e">
        <f t="shared" si="54"/>
        <v>#DIV/0!</v>
      </c>
      <c r="N579" s="325">
        <f t="shared" si="56"/>
        <v>0</v>
      </c>
      <c r="O579" s="381" t="e">
        <f>IF(K579="nio",0,IF(K579&gt;0,VLOOKUP(G579,'3-Productie normen'!A:K,VLOOKUP(K579,'3-Productie normen'!$B$34:$C$39,2,FALSE),FALSE)))/VLOOKUP(B579,'2-Kosten per locatie'!$A$14:$C$27,3,FALSE)</f>
        <v>#DIV/0!</v>
      </c>
      <c r="P579" s="381">
        <f t="shared" si="57"/>
        <v>0</v>
      </c>
      <c r="Q579" s="382" t="str">
        <f>VLOOKUP(G579,'3-Productie normen'!$A$10:$M$27,13,FALSE)</f>
        <v>V</v>
      </c>
      <c r="R579" s="382"/>
      <c r="T579" s="43">
        <f t="shared" si="58"/>
        <v>98.88</v>
      </c>
    </row>
    <row r="580" spans="1:20" ht="14.1" customHeight="1">
      <c r="A580" s="53">
        <f t="shared" si="53"/>
        <v>580</v>
      </c>
      <c r="B580" s="378" t="s">
        <v>1116</v>
      </c>
      <c r="C580" s="365" t="s">
        <v>816</v>
      </c>
      <c r="D580" s="385">
        <v>0</v>
      </c>
      <c r="E580" s="427" t="s">
        <v>736</v>
      </c>
      <c r="F580" s="439" t="s">
        <v>660</v>
      </c>
      <c r="G580" s="433" t="s">
        <v>1049</v>
      </c>
      <c r="H580" s="433" t="s">
        <v>821</v>
      </c>
      <c r="I580" s="385">
        <v>243.84</v>
      </c>
      <c r="J580" s="380">
        <f t="shared" si="55"/>
        <v>200</v>
      </c>
      <c r="K580" s="324">
        <v>200</v>
      </c>
      <c r="L580" s="324"/>
      <c r="M580" s="325" t="e">
        <f t="shared" si="54"/>
        <v>#DIV/0!</v>
      </c>
      <c r="N580" s="325">
        <f t="shared" si="56"/>
        <v>0</v>
      </c>
      <c r="O580" s="381" t="e">
        <f>IF(K580="nio",0,IF(K580&gt;0,VLOOKUP(G580,'3-Productie normen'!A:K,VLOOKUP(K580,'3-Productie normen'!$B$34:$C$39,2,FALSE),FALSE)))/VLOOKUP(B580,'2-Kosten per locatie'!$A$14:$C$27,3,FALSE)</f>
        <v>#DIV/0!</v>
      </c>
      <c r="P580" s="381">
        <f t="shared" si="57"/>
        <v>0</v>
      </c>
      <c r="Q580" s="382" t="str">
        <f>VLOOKUP(G580,'3-Productie normen'!$A$10:$M$27,13,FALSE)</f>
        <v>V</v>
      </c>
      <c r="R580" s="382"/>
      <c r="T580" s="43">
        <f t="shared" si="58"/>
        <v>48768</v>
      </c>
    </row>
    <row r="581" spans="1:20" ht="14.1" customHeight="1">
      <c r="A581" s="53">
        <f t="shared" si="53"/>
        <v>581</v>
      </c>
      <c r="B581" s="378" t="s">
        <v>1116</v>
      </c>
      <c r="C581" s="365" t="s">
        <v>816</v>
      </c>
      <c r="D581" s="385">
        <v>0</v>
      </c>
      <c r="E581" s="427" t="s">
        <v>737</v>
      </c>
      <c r="F581" s="439" t="s">
        <v>738</v>
      </c>
      <c r="G581" s="433" t="s">
        <v>1</v>
      </c>
      <c r="H581" s="433" t="s">
        <v>371</v>
      </c>
      <c r="I581" s="385">
        <v>38.01</v>
      </c>
      <c r="J581" s="380">
        <f t="shared" si="55"/>
        <v>109</v>
      </c>
      <c r="K581" s="324">
        <v>109</v>
      </c>
      <c r="L581" s="324"/>
      <c r="M581" s="325" t="e">
        <f t="shared" si="54"/>
        <v>#DIV/0!</v>
      </c>
      <c r="N581" s="325">
        <f t="shared" si="56"/>
        <v>0</v>
      </c>
      <c r="O581" s="381" t="e">
        <f>IF(K581="nio",0,IF(K581&gt;0,VLOOKUP(G581,'3-Productie normen'!A:K,VLOOKUP(K581,'3-Productie normen'!$B$34:$C$39,2,FALSE),FALSE)))/VLOOKUP(B581,'2-Kosten per locatie'!$A$14:$C$27,3,FALSE)</f>
        <v>#DIV/0!</v>
      </c>
      <c r="P581" s="381">
        <f t="shared" si="57"/>
        <v>0</v>
      </c>
      <c r="Q581" s="382" t="str">
        <f>VLOOKUP(G581,'3-Productie normen'!$A$10:$M$27,13,FALSE)</f>
        <v>S</v>
      </c>
      <c r="R581" s="382"/>
      <c r="T581" s="43">
        <f t="shared" si="58"/>
        <v>4143.09</v>
      </c>
    </row>
    <row r="582" spans="1:20" ht="14.1" customHeight="1">
      <c r="A582" s="53">
        <f t="shared" si="53"/>
        <v>582</v>
      </c>
      <c r="B582" s="378" t="s">
        <v>1116</v>
      </c>
      <c r="C582" s="365" t="s">
        <v>816</v>
      </c>
      <c r="D582" s="385">
        <v>0</v>
      </c>
      <c r="E582" s="427" t="s">
        <v>739</v>
      </c>
      <c r="F582" s="439" t="s">
        <v>738</v>
      </c>
      <c r="G582" s="433" t="s">
        <v>1</v>
      </c>
      <c r="H582" s="433" t="s">
        <v>371</v>
      </c>
      <c r="I582" s="385">
        <v>38.01</v>
      </c>
      <c r="J582" s="380">
        <f t="shared" si="55"/>
        <v>109</v>
      </c>
      <c r="K582" s="324">
        <v>109</v>
      </c>
      <c r="L582" s="324"/>
      <c r="M582" s="325" t="e">
        <f t="shared" si="54"/>
        <v>#DIV/0!</v>
      </c>
      <c r="N582" s="325">
        <f t="shared" si="56"/>
        <v>0</v>
      </c>
      <c r="O582" s="381" t="e">
        <f>IF(K582="nio",0,IF(K582&gt;0,VLOOKUP(G582,'3-Productie normen'!A:K,VLOOKUP(K582,'3-Productie normen'!$B$34:$C$39,2,FALSE),FALSE)))/VLOOKUP(B582,'2-Kosten per locatie'!$A$14:$C$27,3,FALSE)</f>
        <v>#DIV/0!</v>
      </c>
      <c r="P582" s="381">
        <f t="shared" si="57"/>
        <v>0</v>
      </c>
      <c r="Q582" s="382" t="str">
        <f>VLOOKUP(G582,'3-Productie normen'!$A$10:$M$27,13,FALSE)</f>
        <v>S</v>
      </c>
      <c r="R582" s="382"/>
      <c r="T582" s="43">
        <f t="shared" si="58"/>
        <v>4143.09</v>
      </c>
    </row>
    <row r="583" spans="1:20" ht="14.1" customHeight="1">
      <c r="A583" s="53">
        <f t="shared" si="53"/>
        <v>583</v>
      </c>
      <c r="B583" s="378" t="s">
        <v>1116</v>
      </c>
      <c r="C583" s="365" t="s">
        <v>816</v>
      </c>
      <c r="D583" s="379">
        <v>1</v>
      </c>
      <c r="E583" s="427" t="s">
        <v>740</v>
      </c>
      <c r="F583" s="439" t="s">
        <v>625</v>
      </c>
      <c r="G583" s="433" t="s">
        <v>1046</v>
      </c>
      <c r="H583" s="433" t="s">
        <v>521</v>
      </c>
      <c r="I583" s="385">
        <v>75.010000000000005</v>
      </c>
      <c r="J583" s="380">
        <f t="shared" si="55"/>
        <v>80</v>
      </c>
      <c r="K583" s="324">
        <v>80</v>
      </c>
      <c r="L583" s="324"/>
      <c r="M583" s="325" t="e">
        <f t="shared" si="54"/>
        <v>#DIV/0!</v>
      </c>
      <c r="N583" s="325">
        <f t="shared" si="56"/>
        <v>0</v>
      </c>
      <c r="O583" s="381" t="e">
        <f>IF(K583="nio",0,IF(K583&gt;0,VLOOKUP(G583,'3-Productie normen'!A:K,VLOOKUP(K583,'3-Productie normen'!$B$34:$C$39,2,FALSE),FALSE)))/VLOOKUP(B583,'2-Kosten per locatie'!$A$14:$C$27,3,FALSE)</f>
        <v>#DIV/0!</v>
      </c>
      <c r="P583" s="381">
        <f t="shared" si="57"/>
        <v>0</v>
      </c>
      <c r="Q583" s="382" t="str">
        <f>VLOOKUP(G583,'3-Productie normen'!$A$10:$M$27,13,FALSE)</f>
        <v>L</v>
      </c>
      <c r="R583" s="382"/>
      <c r="T583" s="43">
        <f t="shared" si="58"/>
        <v>6000.8</v>
      </c>
    </row>
    <row r="584" spans="1:20" ht="14.1" customHeight="1">
      <c r="A584" s="53">
        <f t="shared" si="53"/>
        <v>584</v>
      </c>
      <c r="B584" s="378" t="s">
        <v>1116</v>
      </c>
      <c r="C584" s="365" t="s">
        <v>816</v>
      </c>
      <c r="D584" s="379">
        <v>1</v>
      </c>
      <c r="E584" s="427" t="s">
        <v>741</v>
      </c>
      <c r="F584" s="439" t="s">
        <v>488</v>
      </c>
      <c r="G584" s="435" t="s">
        <v>1045</v>
      </c>
      <c r="H584" s="433" t="s">
        <v>521</v>
      </c>
      <c r="I584" s="385">
        <v>10.18</v>
      </c>
      <c r="J584" s="380">
        <f t="shared" si="55"/>
        <v>4</v>
      </c>
      <c r="K584" s="324">
        <v>4</v>
      </c>
      <c r="L584" s="324"/>
      <c r="M584" s="325" t="e">
        <f t="shared" si="54"/>
        <v>#DIV/0!</v>
      </c>
      <c r="N584" s="325">
        <f t="shared" si="56"/>
        <v>0</v>
      </c>
      <c r="O584" s="381" t="e">
        <f>IF(K584="nio",0,IF(K584&gt;0,VLOOKUP(G584,'3-Productie normen'!A:K,VLOOKUP(K584,'3-Productie normen'!$B$34:$C$39,2,FALSE),FALSE)))/VLOOKUP(B584,'2-Kosten per locatie'!$A$14:$C$27,3,FALSE)</f>
        <v>#DIV/0!</v>
      </c>
      <c r="P584" s="381">
        <f t="shared" si="57"/>
        <v>0</v>
      </c>
      <c r="Q584" s="382" t="str">
        <f>VLOOKUP(G584,'3-Productie normen'!$A$10:$M$27,13,FALSE)</f>
        <v>V</v>
      </c>
      <c r="R584" s="382"/>
      <c r="T584" s="43">
        <f t="shared" si="58"/>
        <v>40.72</v>
      </c>
    </row>
    <row r="585" spans="1:20" ht="14.1" customHeight="1">
      <c r="A585" s="53">
        <f t="shared" si="53"/>
        <v>585</v>
      </c>
      <c r="B585" s="378" t="s">
        <v>1116</v>
      </c>
      <c r="C585" s="365" t="s">
        <v>816</v>
      </c>
      <c r="D585" s="379">
        <v>1</v>
      </c>
      <c r="E585" s="427" t="s">
        <v>742</v>
      </c>
      <c r="F585" s="439" t="s">
        <v>380</v>
      </c>
      <c r="G585" s="433" t="s">
        <v>17</v>
      </c>
      <c r="H585" s="433" t="s">
        <v>371</v>
      </c>
      <c r="I585" s="385">
        <v>5.07</v>
      </c>
      <c r="J585" s="380">
        <f t="shared" si="55"/>
        <v>200</v>
      </c>
      <c r="K585" s="324">
        <v>200</v>
      </c>
      <c r="L585" s="324"/>
      <c r="M585" s="325" t="e">
        <f t="shared" si="54"/>
        <v>#DIV/0!</v>
      </c>
      <c r="N585" s="325">
        <f t="shared" si="56"/>
        <v>0</v>
      </c>
      <c r="O585" s="381" t="e">
        <f>IF(K585="nio",0,IF(K585&gt;0,VLOOKUP(G585,'3-Productie normen'!A:K,VLOOKUP(K585,'3-Productie normen'!$B$34:$C$39,2,FALSE),FALSE)))/VLOOKUP(B585,'2-Kosten per locatie'!$A$14:$C$27,3,FALSE)</f>
        <v>#DIV/0!</v>
      </c>
      <c r="P585" s="381">
        <f t="shared" si="57"/>
        <v>0</v>
      </c>
      <c r="Q585" s="382" t="str">
        <f>VLOOKUP(G585,'3-Productie normen'!$A$10:$M$27,13,FALSE)</f>
        <v>S</v>
      </c>
      <c r="R585" s="382"/>
      <c r="T585" s="43">
        <f t="shared" si="58"/>
        <v>1014</v>
      </c>
    </row>
    <row r="586" spans="1:20" ht="14.1" customHeight="1">
      <c r="A586" s="53">
        <f t="shared" si="53"/>
        <v>586</v>
      </c>
      <c r="B586" s="378" t="s">
        <v>1116</v>
      </c>
      <c r="C586" s="365" t="s">
        <v>816</v>
      </c>
      <c r="D586" s="379">
        <v>1</v>
      </c>
      <c r="E586" s="427" t="s">
        <v>743</v>
      </c>
      <c r="F586" s="439" t="s">
        <v>712</v>
      </c>
      <c r="G586" s="432" t="s">
        <v>423</v>
      </c>
      <c r="H586" s="433" t="s">
        <v>521</v>
      </c>
      <c r="I586" s="385">
        <v>7.5</v>
      </c>
      <c r="J586" s="380">
        <f t="shared" si="55"/>
        <v>200</v>
      </c>
      <c r="K586" s="324">
        <v>200</v>
      </c>
      <c r="L586" s="324"/>
      <c r="M586" s="325" t="e">
        <f t="shared" si="54"/>
        <v>#DIV/0!</v>
      </c>
      <c r="N586" s="325">
        <f t="shared" si="56"/>
        <v>0</v>
      </c>
      <c r="O586" s="381" t="e">
        <f>IF(K586="nio",0,IF(K586&gt;0,VLOOKUP(G586,'3-Productie normen'!A:K,VLOOKUP(K586,'3-Productie normen'!$B$34:$C$39,2,FALSE),FALSE)))/VLOOKUP(B586,'2-Kosten per locatie'!$A$14:$C$27,3,FALSE)</f>
        <v>#DIV/0!</v>
      </c>
      <c r="P586" s="381">
        <f t="shared" si="57"/>
        <v>0</v>
      </c>
      <c r="Q586" s="382" t="str">
        <f>VLOOKUP(G586,'3-Productie normen'!$A$10:$M$27,13,FALSE)</f>
        <v>V</v>
      </c>
      <c r="R586" s="382"/>
      <c r="T586" s="43">
        <f t="shared" si="58"/>
        <v>1500</v>
      </c>
    </row>
    <row r="587" spans="1:20" ht="14.1" customHeight="1">
      <c r="A587" s="53">
        <f t="shared" ref="A587:A650" si="59">A586+1</f>
        <v>587</v>
      </c>
      <c r="B587" s="378" t="s">
        <v>1116</v>
      </c>
      <c r="C587" s="365" t="s">
        <v>816</v>
      </c>
      <c r="D587" s="379">
        <v>1</v>
      </c>
      <c r="E587" s="427" t="s">
        <v>744</v>
      </c>
      <c r="F587" s="439" t="s">
        <v>714</v>
      </c>
      <c r="G587" s="440" t="s">
        <v>199</v>
      </c>
      <c r="H587" s="433" t="s">
        <v>521</v>
      </c>
      <c r="I587" s="385">
        <v>4</v>
      </c>
      <c r="J587" s="380">
        <f t="shared" si="55"/>
        <v>200</v>
      </c>
      <c r="K587" s="324">
        <v>200</v>
      </c>
      <c r="L587" s="324"/>
      <c r="M587" s="325" t="e">
        <f t="shared" si="54"/>
        <v>#DIV/0!</v>
      </c>
      <c r="N587" s="325">
        <f t="shared" si="56"/>
        <v>0</v>
      </c>
      <c r="O587" s="381" t="e">
        <f>IF(K587="nio",0,IF(K587&gt;0,VLOOKUP(G587,'3-Productie normen'!A:K,VLOOKUP(K587,'3-Productie normen'!$B$34:$C$39,2,FALSE),FALSE)))/VLOOKUP(B587,'2-Kosten per locatie'!$A$14:$C$27,3,FALSE)</f>
        <v>#DIV/0!</v>
      </c>
      <c r="P587" s="381">
        <f t="shared" si="57"/>
        <v>0</v>
      </c>
      <c r="Q587" s="382" t="str">
        <f>VLOOKUP(G587,'3-Productie normen'!$A$10:$M$27,13,FALSE)</f>
        <v>V</v>
      </c>
      <c r="R587" s="382"/>
      <c r="T587" s="43">
        <f t="shared" si="58"/>
        <v>800</v>
      </c>
    </row>
    <row r="588" spans="1:20" ht="14.1" customHeight="1">
      <c r="A588" s="53">
        <f t="shared" si="59"/>
        <v>588</v>
      </c>
      <c r="B588" s="378" t="s">
        <v>1116</v>
      </c>
      <c r="C588" s="365" t="s">
        <v>816</v>
      </c>
      <c r="D588" s="379">
        <v>1</v>
      </c>
      <c r="E588" s="427" t="s">
        <v>745</v>
      </c>
      <c r="F588" s="439" t="s">
        <v>378</v>
      </c>
      <c r="G588" s="432" t="s">
        <v>199</v>
      </c>
      <c r="H588" s="433" t="s">
        <v>521</v>
      </c>
      <c r="I588" s="385">
        <v>18.38</v>
      </c>
      <c r="J588" s="380">
        <f t="shared" si="55"/>
        <v>200</v>
      </c>
      <c r="K588" s="324">
        <v>200</v>
      </c>
      <c r="L588" s="324"/>
      <c r="M588" s="325" t="e">
        <f t="shared" si="54"/>
        <v>#DIV/0!</v>
      </c>
      <c r="N588" s="325">
        <f t="shared" si="56"/>
        <v>0</v>
      </c>
      <c r="O588" s="381" t="e">
        <f>IF(K588="nio",0,IF(K588&gt;0,VLOOKUP(G588,'3-Productie normen'!A:K,VLOOKUP(K588,'3-Productie normen'!$B$34:$C$39,2,FALSE),FALSE)))/VLOOKUP(B588,'2-Kosten per locatie'!$A$14:$C$27,3,FALSE)</f>
        <v>#DIV/0!</v>
      </c>
      <c r="P588" s="381">
        <f t="shared" si="57"/>
        <v>0</v>
      </c>
      <c r="Q588" s="382" t="str">
        <f>VLOOKUP(G588,'3-Productie normen'!$A$10:$M$27,13,FALSE)</f>
        <v>V</v>
      </c>
      <c r="R588" s="382"/>
      <c r="T588" s="43">
        <f t="shared" si="58"/>
        <v>3676</v>
      </c>
    </row>
    <row r="589" spans="1:20" ht="14.1" customHeight="1">
      <c r="A589" s="53">
        <f t="shared" si="59"/>
        <v>589</v>
      </c>
      <c r="B589" s="378" t="s">
        <v>1116</v>
      </c>
      <c r="C589" s="365" t="s">
        <v>816</v>
      </c>
      <c r="D589" s="379">
        <v>1</v>
      </c>
      <c r="E589" s="427" t="s">
        <v>746</v>
      </c>
      <c r="F589" s="439" t="s">
        <v>612</v>
      </c>
      <c r="G589" s="433" t="s">
        <v>145</v>
      </c>
      <c r="H589" s="433" t="s">
        <v>521</v>
      </c>
      <c r="I589" s="385">
        <v>21.15</v>
      </c>
      <c r="J589" s="380">
        <f t="shared" si="55"/>
        <v>40</v>
      </c>
      <c r="K589" s="324">
        <v>40</v>
      </c>
      <c r="L589" s="324"/>
      <c r="M589" s="325" t="e">
        <f t="shared" si="54"/>
        <v>#DIV/0!</v>
      </c>
      <c r="N589" s="325">
        <f t="shared" si="56"/>
        <v>0</v>
      </c>
      <c r="O589" s="381" t="e">
        <f>IF(K589="nio",0,IF(K589&gt;0,VLOOKUP(G589,'3-Productie normen'!A:K,VLOOKUP(K589,'3-Productie normen'!$B$34:$C$39,2,FALSE),FALSE)))/VLOOKUP(B589,'2-Kosten per locatie'!$A$14:$C$27,3,FALSE)</f>
        <v>#DIV/0!</v>
      </c>
      <c r="P589" s="381">
        <f t="shared" si="57"/>
        <v>0</v>
      </c>
      <c r="Q589" s="382" t="str">
        <f>VLOOKUP(G589,'3-Productie normen'!$A$10:$M$27,13,FALSE)</f>
        <v>B</v>
      </c>
      <c r="R589" s="382"/>
      <c r="T589" s="43">
        <f t="shared" si="58"/>
        <v>846</v>
      </c>
    </row>
    <row r="590" spans="1:20" ht="14.1" customHeight="1">
      <c r="A590" s="53">
        <f t="shared" si="59"/>
        <v>590</v>
      </c>
      <c r="B590" s="378" t="s">
        <v>1116</v>
      </c>
      <c r="C590" s="365" t="s">
        <v>816</v>
      </c>
      <c r="D590" s="379">
        <v>1</v>
      </c>
      <c r="E590" s="427" t="s">
        <v>747</v>
      </c>
      <c r="F590" s="439" t="s">
        <v>690</v>
      </c>
      <c r="G590" s="434" t="s">
        <v>1047</v>
      </c>
      <c r="H590" s="433" t="s">
        <v>521</v>
      </c>
      <c r="I590" s="385">
        <v>53.47</v>
      </c>
      <c r="J590" s="380">
        <f t="shared" si="55"/>
        <v>80</v>
      </c>
      <c r="K590" s="324">
        <v>80</v>
      </c>
      <c r="L590" s="324"/>
      <c r="M590" s="325" t="e">
        <f t="shared" si="54"/>
        <v>#DIV/0!</v>
      </c>
      <c r="N590" s="325">
        <f t="shared" si="56"/>
        <v>0</v>
      </c>
      <c r="O590" s="381" t="e">
        <f>IF(K590="nio",0,IF(K590&gt;0,VLOOKUP(G590,'3-Productie normen'!A:K,VLOOKUP(K590,'3-Productie normen'!$B$34:$C$39,2,FALSE),FALSE)))/VLOOKUP(B590,'2-Kosten per locatie'!$A$14:$C$27,3,FALSE)</f>
        <v>#DIV/0!</v>
      </c>
      <c r="P590" s="381">
        <f t="shared" si="57"/>
        <v>0</v>
      </c>
      <c r="Q590" s="382" t="str">
        <f>VLOOKUP(G590,'3-Productie normen'!$A$10:$M$27,13,FALSE)</f>
        <v>L</v>
      </c>
      <c r="R590" s="382"/>
      <c r="T590" s="43">
        <f t="shared" si="58"/>
        <v>4277.6000000000004</v>
      </c>
    </row>
    <row r="591" spans="1:20" ht="14.1" customHeight="1">
      <c r="A591" s="53">
        <f t="shared" si="59"/>
        <v>591</v>
      </c>
      <c r="B591" s="378" t="s">
        <v>1116</v>
      </c>
      <c r="C591" s="365" t="s">
        <v>816</v>
      </c>
      <c r="D591" s="379">
        <v>1</v>
      </c>
      <c r="E591" s="427" t="s">
        <v>748</v>
      </c>
      <c r="F591" s="439" t="s">
        <v>690</v>
      </c>
      <c r="G591" s="434" t="s">
        <v>1047</v>
      </c>
      <c r="H591" s="433" t="s">
        <v>521</v>
      </c>
      <c r="I591" s="385">
        <v>54.87</v>
      </c>
      <c r="J591" s="380">
        <f t="shared" si="55"/>
        <v>80</v>
      </c>
      <c r="K591" s="324">
        <v>80</v>
      </c>
      <c r="L591" s="324"/>
      <c r="M591" s="325" t="e">
        <f t="shared" si="54"/>
        <v>#DIV/0!</v>
      </c>
      <c r="N591" s="325">
        <f t="shared" si="56"/>
        <v>0</v>
      </c>
      <c r="O591" s="381" t="e">
        <f>IF(K591="nio",0,IF(K591&gt;0,VLOOKUP(G591,'3-Productie normen'!A:K,VLOOKUP(K591,'3-Productie normen'!$B$34:$C$39,2,FALSE),FALSE)))/VLOOKUP(B591,'2-Kosten per locatie'!$A$14:$C$27,3,FALSE)</f>
        <v>#DIV/0!</v>
      </c>
      <c r="P591" s="381">
        <f t="shared" si="57"/>
        <v>0</v>
      </c>
      <c r="Q591" s="382" t="str">
        <f>VLOOKUP(G591,'3-Productie normen'!$A$10:$M$27,13,FALSE)</f>
        <v>L</v>
      </c>
      <c r="R591" s="382"/>
      <c r="T591" s="43">
        <f t="shared" si="58"/>
        <v>4389.5999999999995</v>
      </c>
    </row>
    <row r="592" spans="1:20" ht="14.1" customHeight="1">
      <c r="A592" s="53">
        <f t="shared" si="59"/>
        <v>592</v>
      </c>
      <c r="B592" s="378" t="s">
        <v>1116</v>
      </c>
      <c r="C592" s="365" t="s">
        <v>816</v>
      </c>
      <c r="D592" s="379">
        <v>1</v>
      </c>
      <c r="E592" s="427" t="s">
        <v>749</v>
      </c>
      <c r="F592" s="439" t="s">
        <v>750</v>
      </c>
      <c r="G592" s="440" t="s">
        <v>1047</v>
      </c>
      <c r="H592" s="433" t="s">
        <v>521</v>
      </c>
      <c r="I592" s="385">
        <v>97.4</v>
      </c>
      <c r="J592" s="380">
        <f t="shared" si="55"/>
        <v>80</v>
      </c>
      <c r="K592" s="324">
        <v>80</v>
      </c>
      <c r="L592" s="324"/>
      <c r="M592" s="325" t="e">
        <f t="shared" ref="M592:M655" si="60">IF(K592="nio",0,IF(K592&gt;0,K592*I592/O592,0))</f>
        <v>#DIV/0!</v>
      </c>
      <c r="N592" s="325">
        <f t="shared" si="56"/>
        <v>0</v>
      </c>
      <c r="O592" s="381" t="e">
        <f>IF(K592="nio",0,IF(K592&gt;0,VLOOKUP(G592,'3-Productie normen'!A:K,VLOOKUP(K592,'3-Productie normen'!$B$34:$C$39,2,FALSE),FALSE)))/VLOOKUP(B592,'2-Kosten per locatie'!$A$14:$C$27,3,FALSE)</f>
        <v>#DIV/0!</v>
      </c>
      <c r="P592" s="381">
        <f t="shared" si="57"/>
        <v>0</v>
      </c>
      <c r="Q592" s="382" t="str">
        <f>VLOOKUP(G592,'3-Productie normen'!$A$10:$M$27,13,FALSE)</f>
        <v>L</v>
      </c>
      <c r="R592" s="382"/>
      <c r="T592" s="43">
        <f t="shared" si="58"/>
        <v>7792</v>
      </c>
    </row>
    <row r="593" spans="1:20" ht="14.1" customHeight="1">
      <c r="A593" s="53">
        <f t="shared" si="59"/>
        <v>593</v>
      </c>
      <c r="B593" s="378" t="s">
        <v>1116</v>
      </c>
      <c r="C593" s="365" t="s">
        <v>816</v>
      </c>
      <c r="D593" s="379">
        <v>1</v>
      </c>
      <c r="E593" s="427" t="s">
        <v>751</v>
      </c>
      <c r="F593" s="439" t="s">
        <v>712</v>
      </c>
      <c r="G593" s="432" t="s">
        <v>423</v>
      </c>
      <c r="H593" s="433" t="s">
        <v>521</v>
      </c>
      <c r="I593" s="385">
        <v>7.5</v>
      </c>
      <c r="J593" s="380">
        <f t="shared" si="55"/>
        <v>200</v>
      </c>
      <c r="K593" s="324">
        <v>200</v>
      </c>
      <c r="L593" s="324"/>
      <c r="M593" s="325" t="e">
        <f t="shared" si="60"/>
        <v>#DIV/0!</v>
      </c>
      <c r="N593" s="325">
        <f t="shared" si="56"/>
        <v>0</v>
      </c>
      <c r="O593" s="381" t="e">
        <f>IF(K593="nio",0,IF(K593&gt;0,VLOOKUP(G593,'3-Productie normen'!A:K,VLOOKUP(K593,'3-Productie normen'!$B$34:$C$39,2,FALSE),FALSE)))/VLOOKUP(B593,'2-Kosten per locatie'!$A$14:$C$27,3,FALSE)</f>
        <v>#DIV/0!</v>
      </c>
      <c r="P593" s="381">
        <f t="shared" si="57"/>
        <v>0</v>
      </c>
      <c r="Q593" s="382" t="str">
        <f>VLOOKUP(G593,'3-Productie normen'!$A$10:$M$27,13,FALSE)</f>
        <v>V</v>
      </c>
      <c r="R593" s="382"/>
      <c r="T593" s="43">
        <f t="shared" si="58"/>
        <v>1500</v>
      </c>
    </row>
    <row r="594" spans="1:20" ht="14.1" customHeight="1">
      <c r="A594" s="53">
        <f t="shared" si="59"/>
        <v>594</v>
      </c>
      <c r="B594" s="378" t="s">
        <v>1116</v>
      </c>
      <c r="C594" s="365" t="s">
        <v>816</v>
      </c>
      <c r="D594" s="379">
        <v>1</v>
      </c>
      <c r="E594" s="427" t="s">
        <v>752</v>
      </c>
      <c r="F594" s="439" t="s">
        <v>714</v>
      </c>
      <c r="G594" s="440" t="s">
        <v>199</v>
      </c>
      <c r="H594" s="433" t="s">
        <v>521</v>
      </c>
      <c r="I594" s="385">
        <v>4</v>
      </c>
      <c r="J594" s="380">
        <f t="shared" si="55"/>
        <v>200</v>
      </c>
      <c r="K594" s="324">
        <v>200</v>
      </c>
      <c r="L594" s="324"/>
      <c r="M594" s="325" t="e">
        <f t="shared" si="60"/>
        <v>#DIV/0!</v>
      </c>
      <c r="N594" s="325">
        <f t="shared" si="56"/>
        <v>0</v>
      </c>
      <c r="O594" s="381" t="e">
        <f>IF(K594="nio",0,IF(K594&gt;0,VLOOKUP(G594,'3-Productie normen'!A:K,VLOOKUP(K594,'3-Productie normen'!$B$34:$C$39,2,FALSE),FALSE)))/VLOOKUP(B594,'2-Kosten per locatie'!$A$14:$C$27,3,FALSE)</f>
        <v>#DIV/0!</v>
      </c>
      <c r="P594" s="381">
        <f t="shared" si="57"/>
        <v>0</v>
      </c>
      <c r="Q594" s="382" t="str">
        <f>VLOOKUP(G594,'3-Productie normen'!$A$10:$M$27,13,FALSE)</f>
        <v>V</v>
      </c>
      <c r="R594" s="382"/>
      <c r="T594" s="43">
        <f t="shared" si="58"/>
        <v>800</v>
      </c>
    </row>
    <row r="595" spans="1:20" ht="14.1" customHeight="1">
      <c r="A595" s="53">
        <f t="shared" si="59"/>
        <v>595</v>
      </c>
      <c r="B595" s="378" t="s">
        <v>1116</v>
      </c>
      <c r="C595" s="365" t="s">
        <v>816</v>
      </c>
      <c r="D595" s="379">
        <v>1</v>
      </c>
      <c r="E595" s="427" t="s">
        <v>753</v>
      </c>
      <c r="F595" s="439" t="s">
        <v>754</v>
      </c>
      <c r="G595" s="433" t="s">
        <v>1046</v>
      </c>
      <c r="H595" s="433" t="s">
        <v>521</v>
      </c>
      <c r="I595" s="385">
        <v>12.32</v>
      </c>
      <c r="J595" s="380">
        <f t="shared" si="55"/>
        <v>80</v>
      </c>
      <c r="K595" s="324">
        <v>80</v>
      </c>
      <c r="L595" s="324"/>
      <c r="M595" s="325" t="e">
        <f t="shared" si="60"/>
        <v>#DIV/0!</v>
      </c>
      <c r="N595" s="325">
        <f t="shared" si="56"/>
        <v>0</v>
      </c>
      <c r="O595" s="381" t="e">
        <f>IF(K595="nio",0,IF(K595&gt;0,VLOOKUP(G595,'3-Productie normen'!A:K,VLOOKUP(K595,'3-Productie normen'!$B$34:$C$39,2,FALSE),FALSE)))/VLOOKUP(B595,'2-Kosten per locatie'!$A$14:$C$27,3,FALSE)</f>
        <v>#DIV/0!</v>
      </c>
      <c r="P595" s="381">
        <f t="shared" si="57"/>
        <v>0</v>
      </c>
      <c r="Q595" s="382" t="str">
        <f>VLOOKUP(G595,'3-Productie normen'!$A$10:$M$27,13,FALSE)</f>
        <v>L</v>
      </c>
      <c r="R595" s="382"/>
      <c r="T595" s="43">
        <f t="shared" si="58"/>
        <v>985.6</v>
      </c>
    </row>
    <row r="596" spans="1:20" ht="14.1" customHeight="1">
      <c r="A596" s="53">
        <f t="shared" si="59"/>
        <v>596</v>
      </c>
      <c r="B596" s="378" t="s">
        <v>1116</v>
      </c>
      <c r="C596" s="365" t="s">
        <v>816</v>
      </c>
      <c r="D596" s="379">
        <v>1</v>
      </c>
      <c r="E596" s="427" t="s">
        <v>755</v>
      </c>
      <c r="F596" s="439" t="s">
        <v>380</v>
      </c>
      <c r="G596" s="433" t="s">
        <v>17</v>
      </c>
      <c r="H596" s="433" t="s">
        <v>371</v>
      </c>
      <c r="I596" s="385">
        <v>4.47</v>
      </c>
      <c r="J596" s="380">
        <f t="shared" si="55"/>
        <v>200</v>
      </c>
      <c r="K596" s="324">
        <v>200</v>
      </c>
      <c r="L596" s="324"/>
      <c r="M596" s="325" t="e">
        <f t="shared" si="60"/>
        <v>#DIV/0!</v>
      </c>
      <c r="N596" s="325">
        <f t="shared" si="56"/>
        <v>0</v>
      </c>
      <c r="O596" s="381" t="e">
        <f>IF(K596="nio",0,IF(K596&gt;0,VLOOKUP(G596,'3-Productie normen'!A:K,VLOOKUP(K596,'3-Productie normen'!$B$34:$C$39,2,FALSE),FALSE)))/VLOOKUP(B596,'2-Kosten per locatie'!$A$14:$C$27,3,FALSE)</f>
        <v>#DIV/0!</v>
      </c>
      <c r="P596" s="381">
        <f t="shared" si="57"/>
        <v>0</v>
      </c>
      <c r="Q596" s="382" t="str">
        <f>VLOOKUP(G596,'3-Productie normen'!$A$10:$M$27,13,FALSE)</f>
        <v>S</v>
      </c>
      <c r="R596" s="382"/>
      <c r="T596" s="43">
        <f t="shared" si="58"/>
        <v>894</v>
      </c>
    </row>
    <row r="597" spans="1:20" ht="14.1" customHeight="1">
      <c r="A597" s="53">
        <f t="shared" si="59"/>
        <v>597</v>
      </c>
      <c r="B597" s="378" t="s">
        <v>1116</v>
      </c>
      <c r="C597" s="365" t="s">
        <v>816</v>
      </c>
      <c r="D597" s="379">
        <v>1</v>
      </c>
      <c r="E597" s="427" t="s">
        <v>756</v>
      </c>
      <c r="F597" s="439" t="s">
        <v>488</v>
      </c>
      <c r="G597" s="435" t="s">
        <v>1045</v>
      </c>
      <c r="H597" s="433" t="s">
        <v>521</v>
      </c>
      <c r="I597" s="385">
        <v>7.05</v>
      </c>
      <c r="J597" s="380">
        <f t="shared" si="55"/>
        <v>4</v>
      </c>
      <c r="K597" s="324">
        <v>4</v>
      </c>
      <c r="L597" s="324"/>
      <c r="M597" s="325" t="e">
        <f t="shared" si="60"/>
        <v>#DIV/0!</v>
      </c>
      <c r="N597" s="325">
        <f t="shared" si="56"/>
        <v>0</v>
      </c>
      <c r="O597" s="381" t="e">
        <f>IF(K597="nio",0,IF(K597&gt;0,VLOOKUP(G597,'3-Productie normen'!A:K,VLOOKUP(K597,'3-Productie normen'!$B$34:$C$39,2,FALSE),FALSE)))/VLOOKUP(B597,'2-Kosten per locatie'!$A$14:$C$27,3,FALSE)</f>
        <v>#DIV/0!</v>
      </c>
      <c r="P597" s="381">
        <f t="shared" si="57"/>
        <v>0</v>
      </c>
      <c r="Q597" s="382" t="str">
        <f>VLOOKUP(G597,'3-Productie normen'!$A$10:$M$27,13,FALSE)</f>
        <v>V</v>
      </c>
      <c r="R597" s="382"/>
      <c r="T597" s="43">
        <f t="shared" si="58"/>
        <v>28.2</v>
      </c>
    </row>
    <row r="598" spans="1:20" ht="14.1" customHeight="1">
      <c r="A598" s="53">
        <f t="shared" si="59"/>
        <v>598</v>
      </c>
      <c r="B598" s="378" t="s">
        <v>1116</v>
      </c>
      <c r="C598" s="365" t="s">
        <v>816</v>
      </c>
      <c r="D598" s="379">
        <v>1</v>
      </c>
      <c r="E598" s="427" t="s">
        <v>757</v>
      </c>
      <c r="F598" s="439" t="s">
        <v>758</v>
      </c>
      <c r="G598" s="433" t="s">
        <v>1046</v>
      </c>
      <c r="H598" s="433" t="s">
        <v>521</v>
      </c>
      <c r="I598" s="385">
        <v>77.03</v>
      </c>
      <c r="J598" s="380">
        <f t="shared" si="55"/>
        <v>80</v>
      </c>
      <c r="K598" s="324">
        <v>80</v>
      </c>
      <c r="L598" s="324"/>
      <c r="M598" s="325" t="e">
        <f t="shared" si="60"/>
        <v>#DIV/0!</v>
      </c>
      <c r="N598" s="325">
        <f t="shared" si="56"/>
        <v>0</v>
      </c>
      <c r="O598" s="381" t="e">
        <f>IF(K598="nio",0,IF(K598&gt;0,VLOOKUP(G598,'3-Productie normen'!A:K,VLOOKUP(K598,'3-Productie normen'!$B$34:$C$39,2,FALSE),FALSE)))/VLOOKUP(B598,'2-Kosten per locatie'!$A$14:$C$27,3,FALSE)</f>
        <v>#DIV/0!</v>
      </c>
      <c r="P598" s="381">
        <f t="shared" si="57"/>
        <v>0</v>
      </c>
      <c r="Q598" s="382" t="str">
        <f>VLOOKUP(G598,'3-Productie normen'!$A$10:$M$27,13,FALSE)</f>
        <v>L</v>
      </c>
      <c r="R598" s="382"/>
      <c r="T598" s="43">
        <f t="shared" si="58"/>
        <v>6162.4</v>
      </c>
    </row>
    <row r="599" spans="1:20" ht="14.1" customHeight="1">
      <c r="A599" s="53">
        <f t="shared" si="59"/>
        <v>599</v>
      </c>
      <c r="B599" s="378" t="s">
        <v>1116</v>
      </c>
      <c r="C599" s="365" t="s">
        <v>816</v>
      </c>
      <c r="D599" s="379">
        <v>1</v>
      </c>
      <c r="E599" s="427" t="s">
        <v>759</v>
      </c>
      <c r="F599" s="439" t="s">
        <v>632</v>
      </c>
      <c r="G599" s="435" t="s">
        <v>421</v>
      </c>
      <c r="H599" s="433" t="s">
        <v>521</v>
      </c>
      <c r="I599" s="385">
        <v>359.2</v>
      </c>
      <c r="J599" s="380">
        <f t="shared" si="55"/>
        <v>200</v>
      </c>
      <c r="K599" s="324">
        <v>200</v>
      </c>
      <c r="L599" s="324"/>
      <c r="M599" s="325" t="e">
        <f t="shared" si="60"/>
        <v>#DIV/0!</v>
      </c>
      <c r="N599" s="325">
        <f t="shared" si="56"/>
        <v>0</v>
      </c>
      <c r="O599" s="381" t="e">
        <f>IF(K599="nio",0,IF(K599&gt;0,VLOOKUP(G599,'3-Productie normen'!A:K,VLOOKUP(K599,'3-Productie normen'!$B$34:$C$39,2,FALSE),FALSE)))/VLOOKUP(B599,'2-Kosten per locatie'!$A$14:$C$27,3,FALSE)</f>
        <v>#DIV/0!</v>
      </c>
      <c r="P599" s="381">
        <f t="shared" si="57"/>
        <v>0</v>
      </c>
      <c r="Q599" s="382" t="str">
        <f>VLOOKUP(G599,'3-Productie normen'!$A$10:$M$27,13,FALSE)</f>
        <v>V</v>
      </c>
      <c r="R599" s="382"/>
      <c r="T599" s="43">
        <f t="shared" si="58"/>
        <v>71840</v>
      </c>
    </row>
    <row r="600" spans="1:20" ht="14.1" customHeight="1">
      <c r="A600" s="53">
        <f t="shared" si="59"/>
        <v>600</v>
      </c>
      <c r="B600" s="378" t="s">
        <v>1116</v>
      </c>
      <c r="C600" s="365" t="s">
        <v>816</v>
      </c>
      <c r="D600" s="379">
        <v>2</v>
      </c>
      <c r="E600" s="427" t="s">
        <v>760</v>
      </c>
      <c r="F600" s="439" t="s">
        <v>761</v>
      </c>
      <c r="G600" s="434" t="s">
        <v>1047</v>
      </c>
      <c r="H600" s="433" t="s">
        <v>521</v>
      </c>
      <c r="I600" s="385">
        <v>42.77</v>
      </c>
      <c r="J600" s="380">
        <f t="shared" si="55"/>
        <v>80</v>
      </c>
      <c r="K600" s="324">
        <v>80</v>
      </c>
      <c r="L600" s="324"/>
      <c r="M600" s="325" t="e">
        <f t="shared" si="60"/>
        <v>#DIV/0!</v>
      </c>
      <c r="N600" s="325">
        <f t="shared" si="56"/>
        <v>0</v>
      </c>
      <c r="O600" s="381" t="e">
        <f>IF(K600="nio",0,IF(K600&gt;0,VLOOKUP(G600,'3-Productie normen'!A:K,VLOOKUP(K600,'3-Productie normen'!$B$34:$C$39,2,FALSE),FALSE)))/VLOOKUP(B600,'2-Kosten per locatie'!$A$14:$C$27,3,FALSE)</f>
        <v>#DIV/0!</v>
      </c>
      <c r="P600" s="381">
        <f t="shared" si="57"/>
        <v>0</v>
      </c>
      <c r="Q600" s="382" t="str">
        <f>VLOOKUP(G600,'3-Productie normen'!$A$10:$M$27,13,FALSE)</f>
        <v>L</v>
      </c>
      <c r="R600" s="382"/>
      <c r="T600" s="43">
        <f t="shared" si="58"/>
        <v>3421.6000000000004</v>
      </c>
    </row>
    <row r="601" spans="1:20" ht="14.1" customHeight="1">
      <c r="A601" s="53">
        <f t="shared" si="59"/>
        <v>601</v>
      </c>
      <c r="B601" s="378" t="s">
        <v>1116</v>
      </c>
      <c r="C601" s="365" t="s">
        <v>816</v>
      </c>
      <c r="D601" s="379">
        <v>2</v>
      </c>
      <c r="E601" s="427" t="s">
        <v>762</v>
      </c>
      <c r="F601" s="439" t="s">
        <v>763</v>
      </c>
      <c r="G601" s="434" t="s">
        <v>1047</v>
      </c>
      <c r="H601" s="433" t="s">
        <v>521</v>
      </c>
      <c r="I601" s="385">
        <v>51.43</v>
      </c>
      <c r="J601" s="380">
        <f t="shared" si="55"/>
        <v>80</v>
      </c>
      <c r="K601" s="324">
        <v>80</v>
      </c>
      <c r="L601" s="324"/>
      <c r="M601" s="325" t="e">
        <f t="shared" si="60"/>
        <v>#DIV/0!</v>
      </c>
      <c r="N601" s="325">
        <f t="shared" si="56"/>
        <v>0</v>
      </c>
      <c r="O601" s="381" t="e">
        <f>IF(K601="nio",0,IF(K601&gt;0,VLOOKUP(G601,'3-Productie normen'!A:K,VLOOKUP(K601,'3-Productie normen'!$B$34:$C$39,2,FALSE),FALSE)))/VLOOKUP(B601,'2-Kosten per locatie'!$A$14:$C$27,3,FALSE)</f>
        <v>#DIV/0!</v>
      </c>
      <c r="P601" s="381">
        <f t="shared" si="57"/>
        <v>0</v>
      </c>
      <c r="Q601" s="382" t="str">
        <f>VLOOKUP(G601,'3-Productie normen'!$A$10:$M$27,13,FALSE)</f>
        <v>L</v>
      </c>
      <c r="R601" s="382"/>
      <c r="T601" s="43">
        <f t="shared" si="58"/>
        <v>4114.3999999999996</v>
      </c>
    </row>
    <row r="602" spans="1:20" ht="14.1" customHeight="1">
      <c r="A602" s="53">
        <f t="shared" si="59"/>
        <v>602</v>
      </c>
      <c r="B602" s="378" t="s">
        <v>1116</v>
      </c>
      <c r="C602" s="365" t="s">
        <v>816</v>
      </c>
      <c r="D602" s="379">
        <v>2</v>
      </c>
      <c r="E602" s="427" t="s">
        <v>764</v>
      </c>
      <c r="F602" s="439" t="s">
        <v>712</v>
      </c>
      <c r="G602" s="432" t="s">
        <v>423</v>
      </c>
      <c r="H602" s="433" t="s">
        <v>521</v>
      </c>
      <c r="I602" s="385">
        <v>7.5</v>
      </c>
      <c r="J602" s="380">
        <f t="shared" si="55"/>
        <v>200</v>
      </c>
      <c r="K602" s="324">
        <v>200</v>
      </c>
      <c r="L602" s="324"/>
      <c r="M602" s="325" t="e">
        <f t="shared" si="60"/>
        <v>#DIV/0!</v>
      </c>
      <c r="N602" s="325">
        <f t="shared" si="56"/>
        <v>0</v>
      </c>
      <c r="O602" s="381" t="e">
        <f>IF(K602="nio",0,IF(K602&gt;0,VLOOKUP(G602,'3-Productie normen'!A:K,VLOOKUP(K602,'3-Productie normen'!$B$34:$C$39,2,FALSE),FALSE)))/VLOOKUP(B602,'2-Kosten per locatie'!$A$14:$C$27,3,FALSE)</f>
        <v>#DIV/0!</v>
      </c>
      <c r="P602" s="381">
        <f t="shared" si="57"/>
        <v>0</v>
      </c>
      <c r="Q602" s="382" t="str">
        <f>VLOOKUP(G602,'3-Productie normen'!$A$10:$M$27,13,FALSE)</f>
        <v>V</v>
      </c>
      <c r="R602" s="382"/>
      <c r="T602" s="43">
        <f t="shared" si="58"/>
        <v>1500</v>
      </c>
    </row>
    <row r="603" spans="1:20" ht="14.1" customHeight="1">
      <c r="A603" s="53">
        <f t="shared" si="59"/>
        <v>603</v>
      </c>
      <c r="B603" s="378" t="s">
        <v>1116</v>
      </c>
      <c r="C603" s="365" t="s">
        <v>816</v>
      </c>
      <c r="D603" s="379">
        <v>2</v>
      </c>
      <c r="E603" s="427" t="s">
        <v>765</v>
      </c>
      <c r="F603" s="439" t="s">
        <v>714</v>
      </c>
      <c r="G603" s="440" t="s">
        <v>199</v>
      </c>
      <c r="H603" s="433" t="s">
        <v>521</v>
      </c>
      <c r="I603" s="385">
        <v>4.26</v>
      </c>
      <c r="J603" s="380">
        <f t="shared" si="55"/>
        <v>200</v>
      </c>
      <c r="K603" s="324">
        <v>200</v>
      </c>
      <c r="L603" s="324"/>
      <c r="M603" s="325" t="e">
        <f t="shared" si="60"/>
        <v>#DIV/0!</v>
      </c>
      <c r="N603" s="325">
        <f t="shared" si="56"/>
        <v>0</v>
      </c>
      <c r="O603" s="381" t="e">
        <f>IF(K603="nio",0,IF(K603&gt;0,VLOOKUP(G603,'3-Productie normen'!A:K,VLOOKUP(K603,'3-Productie normen'!$B$34:$C$39,2,FALSE),FALSE)))/VLOOKUP(B603,'2-Kosten per locatie'!$A$14:$C$27,3,FALSE)</f>
        <v>#DIV/0!</v>
      </c>
      <c r="P603" s="381">
        <f t="shared" si="57"/>
        <v>0</v>
      </c>
      <c r="Q603" s="382" t="str">
        <f>VLOOKUP(G603,'3-Productie normen'!$A$10:$M$27,13,FALSE)</f>
        <v>V</v>
      </c>
      <c r="R603" s="382"/>
      <c r="T603" s="43">
        <f t="shared" si="58"/>
        <v>852</v>
      </c>
    </row>
    <row r="604" spans="1:20" ht="14.1" customHeight="1">
      <c r="A604" s="53">
        <f t="shared" si="59"/>
        <v>604</v>
      </c>
      <c r="B604" s="378" t="s">
        <v>1116</v>
      </c>
      <c r="C604" s="365" t="s">
        <v>816</v>
      </c>
      <c r="D604" s="379">
        <v>2</v>
      </c>
      <c r="E604" s="427" t="s">
        <v>766</v>
      </c>
      <c r="F604" s="439" t="s">
        <v>380</v>
      </c>
      <c r="G604" s="433" t="s">
        <v>17</v>
      </c>
      <c r="H604" s="433" t="s">
        <v>386</v>
      </c>
      <c r="I604" s="385">
        <v>8.8800000000000008</v>
      </c>
      <c r="J604" s="380">
        <f t="shared" si="55"/>
        <v>200</v>
      </c>
      <c r="K604" s="324">
        <v>200</v>
      </c>
      <c r="L604" s="324"/>
      <c r="M604" s="325" t="e">
        <f t="shared" si="60"/>
        <v>#DIV/0!</v>
      </c>
      <c r="N604" s="325">
        <f t="shared" si="56"/>
        <v>0</v>
      </c>
      <c r="O604" s="381" t="e">
        <f>IF(K604="nio",0,IF(K604&gt;0,VLOOKUP(G604,'3-Productie normen'!A:K,VLOOKUP(K604,'3-Productie normen'!$B$34:$C$39,2,FALSE),FALSE)))/VLOOKUP(B604,'2-Kosten per locatie'!$A$14:$C$27,3,FALSE)</f>
        <v>#DIV/0!</v>
      </c>
      <c r="P604" s="381">
        <f t="shared" si="57"/>
        <v>0</v>
      </c>
      <c r="Q604" s="382" t="str">
        <f>VLOOKUP(G604,'3-Productie normen'!$A$10:$M$27,13,FALSE)</f>
        <v>S</v>
      </c>
      <c r="R604" s="382"/>
      <c r="T604" s="43">
        <f t="shared" si="58"/>
        <v>1776.0000000000002</v>
      </c>
    </row>
    <row r="605" spans="1:20" ht="14.1" customHeight="1">
      <c r="A605" s="53">
        <f t="shared" si="59"/>
        <v>605</v>
      </c>
      <c r="B605" s="378" t="s">
        <v>1116</v>
      </c>
      <c r="C605" s="365" t="s">
        <v>816</v>
      </c>
      <c r="D605" s="379">
        <v>2</v>
      </c>
      <c r="E605" s="427" t="s">
        <v>767</v>
      </c>
      <c r="F605" s="439" t="s">
        <v>380</v>
      </c>
      <c r="G605" s="433" t="s">
        <v>17</v>
      </c>
      <c r="H605" s="433" t="s">
        <v>386</v>
      </c>
      <c r="I605" s="385">
        <v>9.34</v>
      </c>
      <c r="J605" s="380">
        <f t="shared" si="55"/>
        <v>200</v>
      </c>
      <c r="K605" s="324">
        <v>200</v>
      </c>
      <c r="L605" s="324"/>
      <c r="M605" s="325" t="e">
        <f t="shared" si="60"/>
        <v>#DIV/0!</v>
      </c>
      <c r="N605" s="325">
        <f t="shared" si="56"/>
        <v>0</v>
      </c>
      <c r="O605" s="381" t="e">
        <f>IF(K605="nio",0,IF(K605&gt;0,VLOOKUP(G605,'3-Productie normen'!A:K,VLOOKUP(K605,'3-Productie normen'!$B$34:$C$39,2,FALSE),FALSE)))/VLOOKUP(B605,'2-Kosten per locatie'!$A$14:$C$27,3,FALSE)</f>
        <v>#DIV/0!</v>
      </c>
      <c r="P605" s="381">
        <f t="shared" si="57"/>
        <v>0</v>
      </c>
      <c r="Q605" s="382" t="str">
        <f>VLOOKUP(G605,'3-Productie normen'!$A$10:$M$27,13,FALSE)</f>
        <v>S</v>
      </c>
      <c r="R605" s="382"/>
      <c r="T605" s="43">
        <f t="shared" si="58"/>
        <v>1868</v>
      </c>
    </row>
    <row r="606" spans="1:20" ht="14.1" customHeight="1">
      <c r="A606" s="53">
        <f t="shared" si="59"/>
        <v>606</v>
      </c>
      <c r="B606" s="378" t="s">
        <v>1116</v>
      </c>
      <c r="C606" s="365" t="s">
        <v>816</v>
      </c>
      <c r="D606" s="379">
        <v>2</v>
      </c>
      <c r="E606" s="427" t="s">
        <v>768</v>
      </c>
      <c r="F606" s="439" t="s">
        <v>769</v>
      </c>
      <c r="G606" s="434" t="s">
        <v>1047</v>
      </c>
      <c r="H606" s="433" t="s">
        <v>521</v>
      </c>
      <c r="I606" s="385">
        <v>47.22</v>
      </c>
      <c r="J606" s="380">
        <f t="shared" si="55"/>
        <v>80</v>
      </c>
      <c r="K606" s="324">
        <v>80</v>
      </c>
      <c r="L606" s="324"/>
      <c r="M606" s="325" t="e">
        <f t="shared" si="60"/>
        <v>#DIV/0!</v>
      </c>
      <c r="N606" s="325">
        <f t="shared" si="56"/>
        <v>0</v>
      </c>
      <c r="O606" s="381" t="e">
        <f>IF(K606="nio",0,IF(K606&gt;0,VLOOKUP(G606,'3-Productie normen'!A:K,VLOOKUP(K606,'3-Productie normen'!$B$34:$C$39,2,FALSE),FALSE)))/VLOOKUP(B606,'2-Kosten per locatie'!$A$14:$C$27,3,FALSE)</f>
        <v>#DIV/0!</v>
      </c>
      <c r="P606" s="381">
        <f t="shared" si="57"/>
        <v>0</v>
      </c>
      <c r="Q606" s="382" t="str">
        <f>VLOOKUP(G606,'3-Productie normen'!$A$10:$M$27,13,FALSE)</f>
        <v>L</v>
      </c>
      <c r="R606" s="382"/>
      <c r="T606" s="43">
        <f t="shared" si="58"/>
        <v>3777.6</v>
      </c>
    </row>
    <row r="607" spans="1:20" ht="14.1" customHeight="1">
      <c r="A607" s="53">
        <f t="shared" si="59"/>
        <v>607</v>
      </c>
      <c r="B607" s="378" t="s">
        <v>1116</v>
      </c>
      <c r="C607" s="365" t="s">
        <v>816</v>
      </c>
      <c r="D607" s="379">
        <v>2</v>
      </c>
      <c r="E607" s="427" t="s">
        <v>770</v>
      </c>
      <c r="F607" s="439" t="s">
        <v>771</v>
      </c>
      <c r="G607" s="434" t="s">
        <v>1047</v>
      </c>
      <c r="H607" s="433" t="s">
        <v>521</v>
      </c>
      <c r="I607" s="385">
        <v>51.5</v>
      </c>
      <c r="J607" s="380">
        <f t="shared" si="55"/>
        <v>80</v>
      </c>
      <c r="K607" s="324">
        <v>80</v>
      </c>
      <c r="L607" s="324"/>
      <c r="M607" s="325" t="e">
        <f t="shared" si="60"/>
        <v>#DIV/0!</v>
      </c>
      <c r="N607" s="325">
        <f t="shared" si="56"/>
        <v>0</v>
      </c>
      <c r="O607" s="381" t="e">
        <f>IF(K607="nio",0,IF(K607&gt;0,VLOOKUP(G607,'3-Productie normen'!A:K,VLOOKUP(K607,'3-Productie normen'!$B$34:$C$39,2,FALSE),FALSE)))/VLOOKUP(B607,'2-Kosten per locatie'!$A$14:$C$27,3,FALSE)</f>
        <v>#DIV/0!</v>
      </c>
      <c r="P607" s="381">
        <f t="shared" si="57"/>
        <v>0</v>
      </c>
      <c r="Q607" s="382" t="str">
        <f>VLOOKUP(G607,'3-Productie normen'!$A$10:$M$27,13,FALSE)</f>
        <v>L</v>
      </c>
      <c r="R607" s="382"/>
      <c r="T607" s="43">
        <f t="shared" si="58"/>
        <v>4120</v>
      </c>
    </row>
    <row r="608" spans="1:20" ht="14.1" customHeight="1">
      <c r="A608" s="53">
        <f t="shared" si="59"/>
        <v>608</v>
      </c>
      <c r="B608" s="378" t="s">
        <v>607</v>
      </c>
      <c r="C608" s="365" t="s">
        <v>815</v>
      </c>
      <c r="D608" s="379">
        <v>2</v>
      </c>
      <c r="E608" s="427">
        <v>213</v>
      </c>
      <c r="F608" s="439" t="s">
        <v>619</v>
      </c>
      <c r="G608" s="433" t="s">
        <v>1047</v>
      </c>
      <c r="H608" s="433" t="s">
        <v>521</v>
      </c>
      <c r="I608" s="385">
        <v>74</v>
      </c>
      <c r="J608" s="380">
        <f t="shared" si="55"/>
        <v>80</v>
      </c>
      <c r="K608" s="324">
        <v>80</v>
      </c>
      <c r="L608" s="324"/>
      <c r="M608" s="325" t="e">
        <f t="shared" si="60"/>
        <v>#DIV/0!</v>
      </c>
      <c r="N608" s="325">
        <f t="shared" si="56"/>
        <v>0</v>
      </c>
      <c r="O608" s="381" t="e">
        <f>IF(K608="nio",0,IF(K608&gt;0,VLOOKUP(G608,'3-Productie normen'!A:K,VLOOKUP(K608,'3-Productie normen'!$B$34:$C$39,2,FALSE),FALSE)))/VLOOKUP(B608,'2-Kosten per locatie'!$A$14:$C$27,3,FALSE)</f>
        <v>#DIV/0!</v>
      </c>
      <c r="P608" s="381">
        <f t="shared" si="57"/>
        <v>0</v>
      </c>
      <c r="Q608" s="382" t="str">
        <f>VLOOKUP(G608,'3-Productie normen'!$A$10:$M$27,13,FALSE)</f>
        <v>L</v>
      </c>
      <c r="R608" s="382"/>
      <c r="T608" s="43">
        <f t="shared" si="58"/>
        <v>5920</v>
      </c>
    </row>
    <row r="609" spans="1:20" ht="14.1" customHeight="1">
      <c r="A609" s="53">
        <f t="shared" si="59"/>
        <v>609</v>
      </c>
      <c r="B609" s="378" t="s">
        <v>607</v>
      </c>
      <c r="C609" s="365" t="s">
        <v>815</v>
      </c>
      <c r="D609" s="379">
        <v>2</v>
      </c>
      <c r="E609" s="427">
        <v>214</v>
      </c>
      <c r="F609" s="439" t="s">
        <v>772</v>
      </c>
      <c r="G609" s="440" t="s">
        <v>145</v>
      </c>
      <c r="H609" s="433" t="s">
        <v>521</v>
      </c>
      <c r="I609" s="385">
        <v>18</v>
      </c>
      <c r="J609" s="380">
        <f t="shared" si="55"/>
        <v>80</v>
      </c>
      <c r="K609" s="324">
        <v>80</v>
      </c>
      <c r="L609" s="324"/>
      <c r="M609" s="325" t="e">
        <f t="shared" si="60"/>
        <v>#DIV/0!</v>
      </c>
      <c r="N609" s="325">
        <f t="shared" si="56"/>
        <v>0</v>
      </c>
      <c r="O609" s="381" t="e">
        <f>IF(K609="nio",0,IF(K609&gt;0,VLOOKUP(G609,'3-Productie normen'!A:K,VLOOKUP(K609,'3-Productie normen'!$B$34:$C$39,2,FALSE),FALSE)))/VLOOKUP(B609,'2-Kosten per locatie'!$A$14:$C$27,3,FALSE)</f>
        <v>#DIV/0!</v>
      </c>
      <c r="P609" s="381">
        <f t="shared" si="57"/>
        <v>0</v>
      </c>
      <c r="Q609" s="382" t="str">
        <f>VLOOKUP(G609,'3-Productie normen'!$A$10:$M$27,13,FALSE)</f>
        <v>B</v>
      </c>
      <c r="R609" s="382"/>
      <c r="T609" s="43">
        <f t="shared" si="58"/>
        <v>1440</v>
      </c>
    </row>
    <row r="610" spans="1:20" ht="14.1" customHeight="1">
      <c r="A610" s="53">
        <f t="shared" si="59"/>
        <v>610</v>
      </c>
      <c r="B610" s="378" t="s">
        <v>607</v>
      </c>
      <c r="C610" s="365" t="s">
        <v>815</v>
      </c>
      <c r="D610" s="379">
        <v>2</v>
      </c>
      <c r="E610" s="427">
        <v>215</v>
      </c>
      <c r="F610" s="439" t="s">
        <v>690</v>
      </c>
      <c r="G610" s="434" t="s">
        <v>1047</v>
      </c>
      <c r="H610" s="433" t="s">
        <v>521</v>
      </c>
      <c r="I610" s="385">
        <v>75</v>
      </c>
      <c r="J610" s="380">
        <f t="shared" si="55"/>
        <v>80</v>
      </c>
      <c r="K610" s="324">
        <v>80</v>
      </c>
      <c r="L610" s="324"/>
      <c r="M610" s="325" t="e">
        <f t="shared" si="60"/>
        <v>#DIV/0!</v>
      </c>
      <c r="N610" s="325">
        <f t="shared" si="56"/>
        <v>0</v>
      </c>
      <c r="O610" s="381" t="e">
        <f>IF(K610="nio",0,IF(K610&gt;0,VLOOKUP(G610,'3-Productie normen'!A:K,VLOOKUP(K610,'3-Productie normen'!$B$34:$C$39,2,FALSE),FALSE)))/VLOOKUP(B610,'2-Kosten per locatie'!$A$14:$C$27,3,FALSE)</f>
        <v>#DIV/0!</v>
      </c>
      <c r="P610" s="381">
        <f t="shared" si="57"/>
        <v>0</v>
      </c>
      <c r="Q610" s="382" t="str">
        <f>VLOOKUP(G610,'3-Productie normen'!$A$10:$M$27,13,FALSE)</f>
        <v>L</v>
      </c>
      <c r="R610" s="382"/>
      <c r="T610" s="43">
        <f t="shared" si="58"/>
        <v>6000</v>
      </c>
    </row>
    <row r="611" spans="1:20" ht="14.1" customHeight="1">
      <c r="A611" s="53">
        <f t="shared" si="59"/>
        <v>611</v>
      </c>
      <c r="B611" s="378" t="s">
        <v>607</v>
      </c>
      <c r="C611" s="365" t="s">
        <v>815</v>
      </c>
      <c r="D611" s="379">
        <v>2</v>
      </c>
      <c r="E611" s="427">
        <v>216</v>
      </c>
      <c r="F611" s="439" t="s">
        <v>378</v>
      </c>
      <c r="G611" s="432" t="s">
        <v>199</v>
      </c>
      <c r="H611" s="433" t="s">
        <v>521</v>
      </c>
      <c r="I611" s="385">
        <v>64</v>
      </c>
      <c r="J611" s="380">
        <f t="shared" si="55"/>
        <v>200</v>
      </c>
      <c r="K611" s="324">
        <v>200</v>
      </c>
      <c r="L611" s="324"/>
      <c r="M611" s="325" t="e">
        <f t="shared" si="60"/>
        <v>#DIV/0!</v>
      </c>
      <c r="N611" s="325">
        <f t="shared" si="56"/>
        <v>0</v>
      </c>
      <c r="O611" s="381" t="e">
        <f>IF(K611="nio",0,IF(K611&gt;0,VLOOKUP(G611,'3-Productie normen'!A:K,VLOOKUP(K611,'3-Productie normen'!$B$34:$C$39,2,FALSE),FALSE)))/VLOOKUP(B611,'2-Kosten per locatie'!$A$14:$C$27,3,FALSE)</f>
        <v>#DIV/0!</v>
      </c>
      <c r="P611" s="381">
        <f t="shared" si="57"/>
        <v>0</v>
      </c>
      <c r="Q611" s="382" t="str">
        <f>VLOOKUP(G611,'3-Productie normen'!$A$10:$M$27,13,FALSE)</f>
        <v>V</v>
      </c>
      <c r="R611" s="382"/>
      <c r="T611" s="43">
        <f t="shared" si="58"/>
        <v>12800</v>
      </c>
    </row>
    <row r="612" spans="1:20" ht="14.1" customHeight="1">
      <c r="A612" s="53">
        <f t="shared" si="59"/>
        <v>612</v>
      </c>
      <c r="B612" s="378" t="s">
        <v>607</v>
      </c>
      <c r="C612" s="365" t="s">
        <v>815</v>
      </c>
      <c r="D612" s="379">
        <v>2</v>
      </c>
      <c r="E612" s="427">
        <v>217</v>
      </c>
      <c r="F612" s="439" t="s">
        <v>612</v>
      </c>
      <c r="G612" s="433" t="s">
        <v>145</v>
      </c>
      <c r="H612" s="433" t="s">
        <v>521</v>
      </c>
      <c r="I612" s="385">
        <v>8</v>
      </c>
      <c r="J612" s="380">
        <f t="shared" si="55"/>
        <v>40</v>
      </c>
      <c r="K612" s="324">
        <v>40</v>
      </c>
      <c r="L612" s="324"/>
      <c r="M612" s="325" t="e">
        <f t="shared" si="60"/>
        <v>#DIV/0!</v>
      </c>
      <c r="N612" s="325">
        <f t="shared" si="56"/>
        <v>0</v>
      </c>
      <c r="O612" s="381" t="e">
        <f>IF(K612="nio",0,IF(K612&gt;0,VLOOKUP(G612,'3-Productie normen'!A:K,VLOOKUP(K612,'3-Productie normen'!$B$34:$C$39,2,FALSE),FALSE)))/VLOOKUP(B612,'2-Kosten per locatie'!$A$14:$C$27,3,FALSE)</f>
        <v>#DIV/0!</v>
      </c>
      <c r="P612" s="381">
        <f t="shared" si="57"/>
        <v>0</v>
      </c>
      <c r="Q612" s="382" t="str">
        <f>VLOOKUP(G612,'3-Productie normen'!$A$10:$M$27,13,FALSE)</f>
        <v>B</v>
      </c>
      <c r="R612" s="382"/>
      <c r="T612" s="43">
        <f t="shared" si="58"/>
        <v>320</v>
      </c>
    </row>
    <row r="613" spans="1:20" ht="14.1" customHeight="1">
      <c r="A613" s="53">
        <f t="shared" si="59"/>
        <v>613</v>
      </c>
      <c r="B613" s="378" t="s">
        <v>607</v>
      </c>
      <c r="C613" s="365" t="s">
        <v>815</v>
      </c>
      <c r="D613" s="379">
        <v>2</v>
      </c>
      <c r="E613" s="427">
        <v>218</v>
      </c>
      <c r="F613" s="439" t="s">
        <v>630</v>
      </c>
      <c r="G613" s="432" t="s">
        <v>423</v>
      </c>
      <c r="H613" s="433" t="s">
        <v>521</v>
      </c>
      <c r="I613" s="385">
        <v>43</v>
      </c>
      <c r="J613" s="380">
        <f t="shared" si="55"/>
        <v>200</v>
      </c>
      <c r="K613" s="324">
        <v>200</v>
      </c>
      <c r="L613" s="324"/>
      <c r="M613" s="325" t="e">
        <f t="shared" si="60"/>
        <v>#DIV/0!</v>
      </c>
      <c r="N613" s="325">
        <f t="shared" si="56"/>
        <v>0</v>
      </c>
      <c r="O613" s="381" t="e">
        <f>IF(K613="nio",0,IF(K613&gt;0,VLOOKUP(G613,'3-Productie normen'!A:K,VLOOKUP(K613,'3-Productie normen'!$B$34:$C$39,2,FALSE),FALSE)))/VLOOKUP(B613,'2-Kosten per locatie'!$A$14:$C$27,3,FALSE)</f>
        <v>#DIV/0!</v>
      </c>
      <c r="P613" s="381">
        <f t="shared" si="57"/>
        <v>0</v>
      </c>
      <c r="Q613" s="382" t="str">
        <f>VLOOKUP(G613,'3-Productie normen'!$A$10:$M$27,13,FALSE)</f>
        <v>V</v>
      </c>
      <c r="R613" s="382"/>
      <c r="T613" s="43">
        <f t="shared" si="58"/>
        <v>8600</v>
      </c>
    </row>
    <row r="614" spans="1:20" ht="14.1" customHeight="1">
      <c r="A614" s="53">
        <f t="shared" si="59"/>
        <v>614</v>
      </c>
      <c r="B614" s="378" t="s">
        <v>607</v>
      </c>
      <c r="C614" s="365" t="s">
        <v>815</v>
      </c>
      <c r="D614" s="379">
        <v>2</v>
      </c>
      <c r="E614" s="427">
        <v>219</v>
      </c>
      <c r="F614" s="439" t="s">
        <v>380</v>
      </c>
      <c r="G614" s="433" t="s">
        <v>17</v>
      </c>
      <c r="H614" s="433" t="s">
        <v>386</v>
      </c>
      <c r="I614" s="385">
        <v>15</v>
      </c>
      <c r="J614" s="380">
        <f t="shared" ref="J614:J677" si="61">SUM(K614:L614)</f>
        <v>400</v>
      </c>
      <c r="K614" s="324">
        <v>200</v>
      </c>
      <c r="L614" s="324">
        <v>200</v>
      </c>
      <c r="M614" s="325" t="e">
        <f t="shared" si="60"/>
        <v>#DIV/0!</v>
      </c>
      <c r="N614" s="325" t="e">
        <f t="shared" ref="N614:N677" si="62">IF(L614&gt;0,L614*I614/P614,0)</f>
        <v>#DIV/0!</v>
      </c>
      <c r="O614" s="381" t="e">
        <f>IF(K614="nio",0,IF(K614&gt;0,VLOOKUP(G614,'3-Productie normen'!A:K,VLOOKUP(K614,'3-Productie normen'!$B$34:$C$39,2,FALSE),FALSE)))/VLOOKUP(B614,'2-Kosten per locatie'!$A$14:$C$27,3,FALSE)</f>
        <v>#DIV/0!</v>
      </c>
      <c r="P614" s="381" t="e">
        <f t="shared" ref="P614:P677" si="63">IF(L614&gt;0,O614*$P$8,0)</f>
        <v>#DIV/0!</v>
      </c>
      <c r="Q614" s="382" t="str">
        <f>VLOOKUP(G614,'3-Productie normen'!$A$10:$M$27,13,FALSE)</f>
        <v>S</v>
      </c>
      <c r="R614" s="382"/>
      <c r="T614" s="43">
        <f t="shared" ref="T614:T677" si="64">J614*I614</f>
        <v>6000</v>
      </c>
    </row>
    <row r="615" spans="1:20" ht="14.1" customHeight="1">
      <c r="A615" s="53">
        <f t="shared" si="59"/>
        <v>615</v>
      </c>
      <c r="B615" s="378" t="s">
        <v>607</v>
      </c>
      <c r="C615" s="365" t="s">
        <v>815</v>
      </c>
      <c r="D615" s="379">
        <v>2</v>
      </c>
      <c r="E615" s="427">
        <v>221</v>
      </c>
      <c r="F615" s="439" t="s">
        <v>630</v>
      </c>
      <c r="G615" s="432" t="s">
        <v>423</v>
      </c>
      <c r="H615" s="433" t="s">
        <v>521</v>
      </c>
      <c r="I615" s="385">
        <v>5</v>
      </c>
      <c r="J615" s="380">
        <f t="shared" si="61"/>
        <v>200</v>
      </c>
      <c r="K615" s="324">
        <v>200</v>
      </c>
      <c r="L615" s="324"/>
      <c r="M615" s="325" t="e">
        <f t="shared" si="60"/>
        <v>#DIV/0!</v>
      </c>
      <c r="N615" s="325">
        <f t="shared" si="62"/>
        <v>0</v>
      </c>
      <c r="O615" s="381" t="e">
        <f>IF(K615="nio",0,IF(K615&gt;0,VLOOKUP(G615,'3-Productie normen'!A:K,VLOOKUP(K615,'3-Productie normen'!$B$34:$C$39,2,FALSE),FALSE)))/VLOOKUP(B615,'2-Kosten per locatie'!$A$14:$C$27,3,FALSE)</f>
        <v>#DIV/0!</v>
      </c>
      <c r="P615" s="381">
        <f t="shared" si="63"/>
        <v>0</v>
      </c>
      <c r="Q615" s="382" t="str">
        <f>VLOOKUP(G615,'3-Productie normen'!$A$10:$M$27,13,FALSE)</f>
        <v>V</v>
      </c>
      <c r="R615" s="382"/>
      <c r="T615" s="43">
        <f t="shared" si="64"/>
        <v>1000</v>
      </c>
    </row>
    <row r="616" spans="1:20" ht="14.1" customHeight="1">
      <c r="A616" s="53">
        <f t="shared" si="59"/>
        <v>616</v>
      </c>
      <c r="B616" s="378" t="s">
        <v>607</v>
      </c>
      <c r="C616" s="365" t="s">
        <v>815</v>
      </c>
      <c r="D616" s="379">
        <v>2</v>
      </c>
      <c r="E616" s="427">
        <v>222</v>
      </c>
      <c r="F616" s="439" t="s">
        <v>380</v>
      </c>
      <c r="G616" s="433" t="s">
        <v>17</v>
      </c>
      <c r="H616" s="433" t="s">
        <v>386</v>
      </c>
      <c r="I616" s="385">
        <v>15</v>
      </c>
      <c r="J616" s="380">
        <f t="shared" si="61"/>
        <v>400</v>
      </c>
      <c r="K616" s="324">
        <v>200</v>
      </c>
      <c r="L616" s="324">
        <v>200</v>
      </c>
      <c r="M616" s="325" t="e">
        <f t="shared" si="60"/>
        <v>#DIV/0!</v>
      </c>
      <c r="N616" s="325" t="e">
        <f t="shared" si="62"/>
        <v>#DIV/0!</v>
      </c>
      <c r="O616" s="381" t="e">
        <f>IF(K616="nio",0,IF(K616&gt;0,VLOOKUP(G616,'3-Productie normen'!A:K,VLOOKUP(K616,'3-Productie normen'!$B$34:$C$39,2,FALSE),FALSE)))/VLOOKUP(B616,'2-Kosten per locatie'!$A$14:$C$27,3,FALSE)</f>
        <v>#DIV/0!</v>
      </c>
      <c r="P616" s="381" t="e">
        <f t="shared" si="63"/>
        <v>#DIV/0!</v>
      </c>
      <c r="Q616" s="382" t="str">
        <f>VLOOKUP(G616,'3-Productie normen'!$A$10:$M$27,13,FALSE)</f>
        <v>S</v>
      </c>
      <c r="R616" s="382"/>
      <c r="T616" s="43">
        <f t="shared" si="64"/>
        <v>6000</v>
      </c>
    </row>
    <row r="617" spans="1:20" ht="14.1" customHeight="1">
      <c r="A617" s="53">
        <f t="shared" si="59"/>
        <v>617</v>
      </c>
      <c r="B617" s="378" t="s">
        <v>607</v>
      </c>
      <c r="C617" s="365" t="s">
        <v>815</v>
      </c>
      <c r="D617" s="379">
        <v>2</v>
      </c>
      <c r="E617" s="427">
        <v>223</v>
      </c>
      <c r="F617" s="439" t="s">
        <v>378</v>
      </c>
      <c r="G617" s="432" t="s">
        <v>199</v>
      </c>
      <c r="H617" s="433" t="s">
        <v>521</v>
      </c>
      <c r="I617" s="385">
        <v>54</v>
      </c>
      <c r="J617" s="380">
        <f t="shared" si="61"/>
        <v>200</v>
      </c>
      <c r="K617" s="324">
        <v>200</v>
      </c>
      <c r="L617" s="324"/>
      <c r="M617" s="325" t="e">
        <f t="shared" si="60"/>
        <v>#DIV/0!</v>
      </c>
      <c r="N617" s="325">
        <f t="shared" si="62"/>
        <v>0</v>
      </c>
      <c r="O617" s="381" t="e">
        <f>IF(K617="nio",0,IF(K617&gt;0,VLOOKUP(G617,'3-Productie normen'!A:K,VLOOKUP(K617,'3-Productie normen'!$B$34:$C$39,2,FALSE),FALSE)))/VLOOKUP(B617,'2-Kosten per locatie'!$A$14:$C$27,3,FALSE)</f>
        <v>#DIV/0!</v>
      </c>
      <c r="P617" s="381">
        <f t="shared" si="63"/>
        <v>0</v>
      </c>
      <c r="Q617" s="382" t="str">
        <f>VLOOKUP(G617,'3-Productie normen'!$A$10:$M$27,13,FALSE)</f>
        <v>V</v>
      </c>
      <c r="R617" s="382"/>
      <c r="T617" s="43">
        <f t="shared" si="64"/>
        <v>10800</v>
      </c>
    </row>
    <row r="618" spans="1:20" ht="14.1" customHeight="1">
      <c r="A618" s="53">
        <f t="shared" si="59"/>
        <v>618</v>
      </c>
      <c r="B618" s="378" t="s">
        <v>607</v>
      </c>
      <c r="C618" s="365" t="s">
        <v>815</v>
      </c>
      <c r="D618" s="379">
        <v>2</v>
      </c>
      <c r="E618" s="427">
        <v>224</v>
      </c>
      <c r="F618" s="439" t="s">
        <v>378</v>
      </c>
      <c r="G618" s="432" t="s">
        <v>199</v>
      </c>
      <c r="H618" s="433" t="s">
        <v>521</v>
      </c>
      <c r="I618" s="385">
        <v>105</v>
      </c>
      <c r="J618" s="380">
        <f t="shared" si="61"/>
        <v>200</v>
      </c>
      <c r="K618" s="324">
        <v>200</v>
      </c>
      <c r="L618" s="324"/>
      <c r="M618" s="325" t="e">
        <f t="shared" si="60"/>
        <v>#DIV/0!</v>
      </c>
      <c r="N618" s="325">
        <f t="shared" si="62"/>
        <v>0</v>
      </c>
      <c r="O618" s="381" t="e">
        <f>IF(K618="nio",0,IF(K618&gt;0,VLOOKUP(G618,'3-Productie normen'!A:K,VLOOKUP(K618,'3-Productie normen'!$B$34:$C$39,2,FALSE),FALSE)))/VLOOKUP(B618,'2-Kosten per locatie'!$A$14:$C$27,3,FALSE)</f>
        <v>#DIV/0!</v>
      </c>
      <c r="P618" s="381">
        <f t="shared" si="63"/>
        <v>0</v>
      </c>
      <c r="Q618" s="382" t="str">
        <f>VLOOKUP(G618,'3-Productie normen'!$A$10:$M$27,13,FALSE)</f>
        <v>V</v>
      </c>
      <c r="R618" s="382"/>
      <c r="T618" s="43">
        <f t="shared" si="64"/>
        <v>21000</v>
      </c>
    </row>
    <row r="619" spans="1:20" ht="14.1" customHeight="1">
      <c r="A619" s="53">
        <f t="shared" si="59"/>
        <v>619</v>
      </c>
      <c r="B619" s="378" t="s">
        <v>607</v>
      </c>
      <c r="C619" s="365" t="s">
        <v>815</v>
      </c>
      <c r="D619" s="379">
        <v>2</v>
      </c>
      <c r="E619" s="427" t="s">
        <v>773</v>
      </c>
      <c r="F619" s="439" t="s">
        <v>630</v>
      </c>
      <c r="G619" s="432" t="s">
        <v>423</v>
      </c>
      <c r="H619" s="433" t="s">
        <v>521</v>
      </c>
      <c r="I619" s="385">
        <v>7.5</v>
      </c>
      <c r="J619" s="380">
        <f t="shared" si="61"/>
        <v>200</v>
      </c>
      <c r="K619" s="324">
        <v>200</v>
      </c>
      <c r="L619" s="324"/>
      <c r="M619" s="325" t="e">
        <f t="shared" si="60"/>
        <v>#DIV/0!</v>
      </c>
      <c r="N619" s="325">
        <f t="shared" si="62"/>
        <v>0</v>
      </c>
      <c r="O619" s="381" t="e">
        <f>IF(K619="nio",0,IF(K619&gt;0,VLOOKUP(G619,'3-Productie normen'!A:K,VLOOKUP(K619,'3-Productie normen'!$B$34:$C$39,2,FALSE),FALSE)))/VLOOKUP(B619,'2-Kosten per locatie'!$A$14:$C$27,3,FALSE)</f>
        <v>#DIV/0!</v>
      </c>
      <c r="P619" s="381">
        <f t="shared" si="63"/>
        <v>0</v>
      </c>
      <c r="Q619" s="382" t="str">
        <f>VLOOKUP(G619,'3-Productie normen'!$A$10:$M$27,13,FALSE)</f>
        <v>V</v>
      </c>
      <c r="R619" s="382"/>
      <c r="T619" s="43">
        <f t="shared" si="64"/>
        <v>1500</v>
      </c>
    </row>
    <row r="620" spans="1:20" ht="14.1" customHeight="1">
      <c r="A620" s="53">
        <f t="shared" si="59"/>
        <v>620</v>
      </c>
      <c r="B620" s="378" t="s">
        <v>1116</v>
      </c>
      <c r="C620" s="365" t="s">
        <v>816</v>
      </c>
      <c r="D620" s="379">
        <v>2</v>
      </c>
      <c r="E620" s="427" t="s">
        <v>774</v>
      </c>
      <c r="F620" s="439" t="s">
        <v>775</v>
      </c>
      <c r="G620" s="433" t="s">
        <v>145</v>
      </c>
      <c r="H620" s="433" t="s">
        <v>521</v>
      </c>
      <c r="I620" s="385">
        <v>17.82</v>
      </c>
      <c r="J620" s="380">
        <f t="shared" si="61"/>
        <v>40</v>
      </c>
      <c r="K620" s="324">
        <v>40</v>
      </c>
      <c r="L620" s="324"/>
      <c r="M620" s="325" t="e">
        <f t="shared" si="60"/>
        <v>#DIV/0!</v>
      </c>
      <c r="N620" s="325">
        <f t="shared" si="62"/>
        <v>0</v>
      </c>
      <c r="O620" s="381" t="e">
        <f>IF(K620="nio",0,IF(K620&gt;0,VLOOKUP(G620,'3-Productie normen'!A:K,VLOOKUP(K620,'3-Productie normen'!$B$34:$C$39,2,FALSE),FALSE)))/VLOOKUP(B620,'2-Kosten per locatie'!$A$14:$C$27,3,FALSE)</f>
        <v>#DIV/0!</v>
      </c>
      <c r="P620" s="381">
        <f t="shared" si="63"/>
        <v>0</v>
      </c>
      <c r="Q620" s="382" t="str">
        <f>VLOOKUP(G620,'3-Productie normen'!$A$10:$M$27,13,FALSE)</f>
        <v>B</v>
      </c>
      <c r="R620" s="382"/>
      <c r="T620" s="43">
        <f t="shared" si="64"/>
        <v>712.8</v>
      </c>
    </row>
    <row r="621" spans="1:20" ht="14.1" customHeight="1">
      <c r="A621" s="53">
        <f t="shared" si="59"/>
        <v>621</v>
      </c>
      <c r="B621" s="378" t="s">
        <v>1116</v>
      </c>
      <c r="C621" s="365" t="s">
        <v>816</v>
      </c>
      <c r="D621" s="379">
        <v>2</v>
      </c>
      <c r="E621" s="427" t="s">
        <v>776</v>
      </c>
      <c r="F621" s="439" t="s">
        <v>777</v>
      </c>
      <c r="G621" s="434" t="s">
        <v>1047</v>
      </c>
      <c r="H621" s="433" t="s">
        <v>521</v>
      </c>
      <c r="I621" s="385">
        <v>51.89</v>
      </c>
      <c r="J621" s="380">
        <f t="shared" si="61"/>
        <v>80</v>
      </c>
      <c r="K621" s="324">
        <v>80</v>
      </c>
      <c r="L621" s="324"/>
      <c r="M621" s="325" t="e">
        <f t="shared" si="60"/>
        <v>#DIV/0!</v>
      </c>
      <c r="N621" s="325">
        <f t="shared" si="62"/>
        <v>0</v>
      </c>
      <c r="O621" s="381" t="e">
        <f>IF(K621="nio",0,IF(K621&gt;0,VLOOKUP(G621,'3-Productie normen'!A:K,VLOOKUP(K621,'3-Productie normen'!$B$34:$C$39,2,FALSE),FALSE)))/VLOOKUP(B621,'2-Kosten per locatie'!$A$14:$C$27,3,FALSE)</f>
        <v>#DIV/0!</v>
      </c>
      <c r="P621" s="381">
        <f t="shared" si="63"/>
        <v>0</v>
      </c>
      <c r="Q621" s="382" t="str">
        <f>VLOOKUP(G621,'3-Productie normen'!$A$10:$M$27,13,FALSE)</f>
        <v>L</v>
      </c>
      <c r="R621" s="382"/>
      <c r="T621" s="43">
        <f t="shared" si="64"/>
        <v>4151.2</v>
      </c>
    </row>
    <row r="622" spans="1:20" ht="14.1" customHeight="1">
      <c r="A622" s="53">
        <f t="shared" si="59"/>
        <v>622</v>
      </c>
      <c r="B622" s="378" t="s">
        <v>1116</v>
      </c>
      <c r="C622" s="365" t="s">
        <v>816</v>
      </c>
      <c r="D622" s="379">
        <v>2</v>
      </c>
      <c r="E622" s="427" t="s">
        <v>778</v>
      </c>
      <c r="F622" s="439" t="s">
        <v>779</v>
      </c>
      <c r="G622" s="434" t="s">
        <v>1047</v>
      </c>
      <c r="H622" s="433" t="s">
        <v>521</v>
      </c>
      <c r="I622" s="385">
        <v>52.31</v>
      </c>
      <c r="J622" s="380">
        <f t="shared" si="61"/>
        <v>80</v>
      </c>
      <c r="K622" s="324">
        <v>80</v>
      </c>
      <c r="L622" s="324"/>
      <c r="M622" s="325" t="e">
        <f t="shared" si="60"/>
        <v>#DIV/0!</v>
      </c>
      <c r="N622" s="325">
        <f t="shared" si="62"/>
        <v>0</v>
      </c>
      <c r="O622" s="381" t="e">
        <f>IF(K622="nio",0,IF(K622&gt;0,VLOOKUP(G622,'3-Productie normen'!A:K,VLOOKUP(K622,'3-Productie normen'!$B$34:$C$39,2,FALSE),FALSE)))/VLOOKUP(B622,'2-Kosten per locatie'!$A$14:$C$27,3,FALSE)</f>
        <v>#DIV/0!</v>
      </c>
      <c r="P622" s="381">
        <f t="shared" si="63"/>
        <v>0</v>
      </c>
      <c r="Q622" s="382" t="str">
        <f>VLOOKUP(G622,'3-Productie normen'!$A$10:$M$27,13,FALSE)</f>
        <v>L</v>
      </c>
      <c r="R622" s="382"/>
      <c r="T622" s="43">
        <f t="shared" si="64"/>
        <v>4184.8</v>
      </c>
    </row>
    <row r="623" spans="1:20" ht="14.1" customHeight="1">
      <c r="A623" s="53">
        <f t="shared" si="59"/>
        <v>623</v>
      </c>
      <c r="B623" s="378" t="s">
        <v>1116</v>
      </c>
      <c r="C623" s="365" t="s">
        <v>816</v>
      </c>
      <c r="D623" s="379">
        <v>2</v>
      </c>
      <c r="E623" s="427" t="s">
        <v>780</v>
      </c>
      <c r="F623" s="439" t="s">
        <v>712</v>
      </c>
      <c r="G623" s="432" t="s">
        <v>423</v>
      </c>
      <c r="H623" s="433" t="s">
        <v>521</v>
      </c>
      <c r="I623" s="385">
        <v>8.68</v>
      </c>
      <c r="J623" s="380">
        <f t="shared" si="61"/>
        <v>200</v>
      </c>
      <c r="K623" s="324">
        <v>200</v>
      </c>
      <c r="L623" s="324"/>
      <c r="M623" s="325" t="e">
        <f t="shared" si="60"/>
        <v>#DIV/0!</v>
      </c>
      <c r="N623" s="325">
        <f t="shared" si="62"/>
        <v>0</v>
      </c>
      <c r="O623" s="381" t="e">
        <f>IF(K623="nio",0,IF(K623&gt;0,VLOOKUP(G623,'3-Productie normen'!A:K,VLOOKUP(K623,'3-Productie normen'!$B$34:$C$39,2,FALSE),FALSE)))/VLOOKUP(B623,'2-Kosten per locatie'!$A$14:$C$27,3,FALSE)</f>
        <v>#DIV/0!</v>
      </c>
      <c r="P623" s="381">
        <f t="shared" si="63"/>
        <v>0</v>
      </c>
      <c r="Q623" s="382" t="str">
        <f>VLOOKUP(G623,'3-Productie normen'!$A$10:$M$27,13,FALSE)</f>
        <v>V</v>
      </c>
      <c r="R623" s="382"/>
      <c r="T623" s="43">
        <f t="shared" si="64"/>
        <v>1736</v>
      </c>
    </row>
    <row r="624" spans="1:20" ht="14.1" customHeight="1">
      <c r="A624" s="53">
        <f t="shared" si="59"/>
        <v>624</v>
      </c>
      <c r="B624" s="378" t="s">
        <v>1116</v>
      </c>
      <c r="C624" s="365" t="s">
        <v>816</v>
      </c>
      <c r="D624" s="379">
        <v>2</v>
      </c>
      <c r="E624" s="427" t="s">
        <v>781</v>
      </c>
      <c r="F624" s="439" t="s">
        <v>714</v>
      </c>
      <c r="G624" s="440" t="s">
        <v>199</v>
      </c>
      <c r="H624" s="433" t="s">
        <v>521</v>
      </c>
      <c r="I624" s="385">
        <v>4.26</v>
      </c>
      <c r="J624" s="380">
        <f t="shared" si="61"/>
        <v>200</v>
      </c>
      <c r="K624" s="324">
        <v>200</v>
      </c>
      <c r="L624" s="324"/>
      <c r="M624" s="325" t="e">
        <f t="shared" si="60"/>
        <v>#DIV/0!</v>
      </c>
      <c r="N624" s="325">
        <f t="shared" si="62"/>
        <v>0</v>
      </c>
      <c r="O624" s="381" t="e">
        <f>IF(K624="nio",0,IF(K624&gt;0,VLOOKUP(G624,'3-Productie normen'!A:K,VLOOKUP(K624,'3-Productie normen'!$B$34:$C$39,2,FALSE),FALSE)))/VLOOKUP(B624,'2-Kosten per locatie'!$A$14:$C$27,3,FALSE)</f>
        <v>#DIV/0!</v>
      </c>
      <c r="P624" s="381">
        <f t="shared" si="63"/>
        <v>0</v>
      </c>
      <c r="Q624" s="382" t="str">
        <f>VLOOKUP(G624,'3-Productie normen'!$A$10:$M$27,13,FALSE)</f>
        <v>V</v>
      </c>
      <c r="R624" s="382"/>
      <c r="T624" s="43">
        <f t="shared" si="64"/>
        <v>852</v>
      </c>
    </row>
    <row r="625" spans="1:20" ht="14.1" customHeight="1">
      <c r="A625" s="53">
        <f t="shared" si="59"/>
        <v>625</v>
      </c>
      <c r="B625" s="378" t="s">
        <v>1116</v>
      </c>
      <c r="C625" s="365" t="s">
        <v>816</v>
      </c>
      <c r="D625" s="379">
        <v>2</v>
      </c>
      <c r="E625" s="427" t="s">
        <v>782</v>
      </c>
      <c r="F625" s="439" t="s">
        <v>783</v>
      </c>
      <c r="G625" s="440" t="s">
        <v>1045</v>
      </c>
      <c r="H625" s="433" t="s">
        <v>521</v>
      </c>
      <c r="I625" s="385">
        <v>0.69</v>
      </c>
      <c r="J625" s="380">
        <f t="shared" si="61"/>
        <v>4</v>
      </c>
      <c r="K625" s="324">
        <v>4</v>
      </c>
      <c r="L625" s="324"/>
      <c r="M625" s="325" t="e">
        <f t="shared" si="60"/>
        <v>#DIV/0!</v>
      </c>
      <c r="N625" s="325">
        <f t="shared" si="62"/>
        <v>0</v>
      </c>
      <c r="O625" s="381" t="e">
        <f>IF(K625="nio",0,IF(K625&gt;0,VLOOKUP(G625,'3-Productie normen'!A:K,VLOOKUP(K625,'3-Productie normen'!$B$34:$C$39,2,FALSE),FALSE)))/VLOOKUP(B625,'2-Kosten per locatie'!$A$14:$C$27,3,FALSE)</f>
        <v>#DIV/0!</v>
      </c>
      <c r="P625" s="381">
        <f t="shared" si="63"/>
        <v>0</v>
      </c>
      <c r="Q625" s="382" t="str">
        <f>VLOOKUP(G625,'3-Productie normen'!$A$10:$M$27,13,FALSE)</f>
        <v>V</v>
      </c>
      <c r="R625" s="382"/>
      <c r="T625" s="43">
        <f t="shared" si="64"/>
        <v>2.76</v>
      </c>
    </row>
    <row r="626" spans="1:20" ht="14.1" customHeight="1">
      <c r="A626" s="53">
        <f t="shared" si="59"/>
        <v>626</v>
      </c>
      <c r="B626" s="378" t="s">
        <v>1116</v>
      </c>
      <c r="C626" s="365" t="s">
        <v>816</v>
      </c>
      <c r="D626" s="379">
        <v>2</v>
      </c>
      <c r="E626" s="427" t="s">
        <v>784</v>
      </c>
      <c r="F626" s="439" t="s">
        <v>785</v>
      </c>
      <c r="G626" s="434" t="s">
        <v>1047</v>
      </c>
      <c r="H626" s="433" t="s">
        <v>521</v>
      </c>
      <c r="I626" s="385">
        <v>52.96</v>
      </c>
      <c r="J626" s="380">
        <f t="shared" si="61"/>
        <v>80</v>
      </c>
      <c r="K626" s="324">
        <v>80</v>
      </c>
      <c r="L626" s="324"/>
      <c r="M626" s="325" t="e">
        <f t="shared" si="60"/>
        <v>#DIV/0!</v>
      </c>
      <c r="N626" s="325">
        <f t="shared" si="62"/>
        <v>0</v>
      </c>
      <c r="O626" s="381" t="e">
        <f>IF(K626="nio",0,IF(K626&gt;0,VLOOKUP(G626,'3-Productie normen'!A:K,VLOOKUP(K626,'3-Productie normen'!$B$34:$C$39,2,FALSE),FALSE)))/VLOOKUP(B626,'2-Kosten per locatie'!$A$14:$C$27,3,FALSE)</f>
        <v>#DIV/0!</v>
      </c>
      <c r="P626" s="381">
        <f t="shared" si="63"/>
        <v>0</v>
      </c>
      <c r="Q626" s="382" t="str">
        <f>VLOOKUP(G626,'3-Productie normen'!$A$10:$M$27,13,FALSE)</f>
        <v>L</v>
      </c>
      <c r="R626" s="382"/>
      <c r="T626" s="43">
        <f t="shared" si="64"/>
        <v>4236.8</v>
      </c>
    </row>
    <row r="627" spans="1:20" ht="14.1" customHeight="1">
      <c r="A627" s="53">
        <f t="shared" si="59"/>
        <v>627</v>
      </c>
      <c r="B627" s="378" t="s">
        <v>1116</v>
      </c>
      <c r="C627" s="365" t="s">
        <v>816</v>
      </c>
      <c r="D627" s="379">
        <v>2</v>
      </c>
      <c r="E627" s="427" t="s">
        <v>786</v>
      </c>
      <c r="F627" s="439" t="s">
        <v>787</v>
      </c>
      <c r="G627" s="434" t="s">
        <v>1047</v>
      </c>
      <c r="H627" s="433" t="s">
        <v>521</v>
      </c>
      <c r="I627" s="385">
        <v>61.31</v>
      </c>
      <c r="J627" s="380">
        <f t="shared" si="61"/>
        <v>80</v>
      </c>
      <c r="K627" s="324">
        <v>80</v>
      </c>
      <c r="L627" s="324"/>
      <c r="M627" s="325" t="e">
        <f t="shared" si="60"/>
        <v>#DIV/0!</v>
      </c>
      <c r="N627" s="325">
        <f t="shared" si="62"/>
        <v>0</v>
      </c>
      <c r="O627" s="381" t="e">
        <f>IF(K627="nio",0,IF(K627&gt;0,VLOOKUP(G627,'3-Productie normen'!A:K,VLOOKUP(K627,'3-Productie normen'!$B$34:$C$39,2,FALSE),FALSE)))/VLOOKUP(B627,'2-Kosten per locatie'!$A$14:$C$27,3,FALSE)</f>
        <v>#DIV/0!</v>
      </c>
      <c r="P627" s="381">
        <f t="shared" si="63"/>
        <v>0</v>
      </c>
      <c r="Q627" s="382" t="str">
        <f>VLOOKUP(G627,'3-Productie normen'!$A$10:$M$27,13,FALSE)</f>
        <v>L</v>
      </c>
      <c r="R627" s="382"/>
      <c r="T627" s="43">
        <f t="shared" si="64"/>
        <v>4904.8</v>
      </c>
    </row>
    <row r="628" spans="1:20" ht="14.1" customHeight="1">
      <c r="A628" s="53">
        <f t="shared" si="59"/>
        <v>628</v>
      </c>
      <c r="B628" s="378" t="s">
        <v>1116</v>
      </c>
      <c r="C628" s="365" t="s">
        <v>816</v>
      </c>
      <c r="D628" s="379">
        <v>2</v>
      </c>
      <c r="E628" s="427" t="s">
        <v>788</v>
      </c>
      <c r="F628" s="439" t="s">
        <v>378</v>
      </c>
      <c r="G628" s="432" t="s">
        <v>199</v>
      </c>
      <c r="H628" s="433" t="s">
        <v>521</v>
      </c>
      <c r="I628" s="385">
        <v>82.9</v>
      </c>
      <c r="J628" s="380">
        <f t="shared" si="61"/>
        <v>200</v>
      </c>
      <c r="K628" s="324">
        <v>200</v>
      </c>
      <c r="L628" s="324"/>
      <c r="M628" s="325" t="e">
        <f t="shared" si="60"/>
        <v>#DIV/0!</v>
      </c>
      <c r="N628" s="325">
        <f t="shared" si="62"/>
        <v>0</v>
      </c>
      <c r="O628" s="381" t="e">
        <f>IF(K628="nio",0,IF(K628&gt;0,VLOOKUP(G628,'3-Productie normen'!A:K,VLOOKUP(K628,'3-Productie normen'!$B$34:$C$39,2,FALSE),FALSE)))/VLOOKUP(B628,'2-Kosten per locatie'!$A$14:$C$27,3,FALSE)</f>
        <v>#DIV/0!</v>
      </c>
      <c r="P628" s="381">
        <f t="shared" si="63"/>
        <v>0</v>
      </c>
      <c r="Q628" s="382" t="str">
        <f>VLOOKUP(G628,'3-Productie normen'!$A$10:$M$27,13,FALSE)</f>
        <v>V</v>
      </c>
      <c r="R628" s="382"/>
      <c r="T628" s="43">
        <f t="shared" si="64"/>
        <v>16580</v>
      </c>
    </row>
    <row r="629" spans="1:20" ht="14.1" customHeight="1">
      <c r="A629" s="53">
        <f t="shared" si="59"/>
        <v>629</v>
      </c>
      <c r="B629" s="378" t="s">
        <v>817</v>
      </c>
      <c r="C629" s="365" t="s">
        <v>818</v>
      </c>
      <c r="D629" s="385">
        <v>0</v>
      </c>
      <c r="E629" s="427" t="s">
        <v>789</v>
      </c>
      <c r="F629" s="439" t="s">
        <v>488</v>
      </c>
      <c r="G629" s="435" t="s">
        <v>1045</v>
      </c>
      <c r="H629" s="433" t="s">
        <v>822</v>
      </c>
      <c r="I629" s="385">
        <v>18</v>
      </c>
      <c r="J629" s="380">
        <f t="shared" si="61"/>
        <v>4</v>
      </c>
      <c r="K629" s="324">
        <v>4</v>
      </c>
      <c r="L629" s="324"/>
      <c r="M629" s="325" t="e">
        <f t="shared" si="60"/>
        <v>#DIV/0!</v>
      </c>
      <c r="N629" s="325">
        <f t="shared" si="62"/>
        <v>0</v>
      </c>
      <c r="O629" s="381" t="e">
        <f>IF(K629="nio",0,IF(K629&gt;0,VLOOKUP(G629,'3-Productie normen'!A:K,VLOOKUP(K629,'3-Productie normen'!$B$34:$C$39,2,FALSE),FALSE)))/VLOOKUP(B629,'2-Kosten per locatie'!$A$14:$C$27,3,FALSE)</f>
        <v>#DIV/0!</v>
      </c>
      <c r="P629" s="381">
        <f t="shared" si="63"/>
        <v>0</v>
      </c>
      <c r="Q629" s="382" t="str">
        <f>VLOOKUP(G629,'3-Productie normen'!$A$10:$M$27,13,FALSE)</f>
        <v>V</v>
      </c>
      <c r="R629" s="382"/>
      <c r="T629" s="43">
        <f t="shared" si="64"/>
        <v>72</v>
      </c>
    </row>
    <row r="630" spans="1:20" ht="14.1" customHeight="1">
      <c r="A630" s="53">
        <f t="shared" si="59"/>
        <v>630</v>
      </c>
      <c r="B630" s="378" t="s">
        <v>817</v>
      </c>
      <c r="C630" s="365" t="s">
        <v>818</v>
      </c>
      <c r="D630" s="385">
        <v>0</v>
      </c>
      <c r="E630" s="427" t="s">
        <v>790</v>
      </c>
      <c r="F630" s="439" t="s">
        <v>630</v>
      </c>
      <c r="G630" s="432" t="s">
        <v>423</v>
      </c>
      <c r="H630" s="433" t="s">
        <v>822</v>
      </c>
      <c r="I630" s="385">
        <v>8.5</v>
      </c>
      <c r="J630" s="380">
        <f t="shared" si="61"/>
        <v>200</v>
      </c>
      <c r="K630" s="324">
        <v>200</v>
      </c>
      <c r="L630" s="324"/>
      <c r="M630" s="325" t="e">
        <f t="shared" si="60"/>
        <v>#DIV/0!</v>
      </c>
      <c r="N630" s="325">
        <f t="shared" si="62"/>
        <v>0</v>
      </c>
      <c r="O630" s="381" t="e">
        <f>IF(K630="nio",0,IF(K630&gt;0,VLOOKUP(G630,'3-Productie normen'!A:K,VLOOKUP(K630,'3-Productie normen'!$B$34:$C$39,2,FALSE),FALSE)))/VLOOKUP(B630,'2-Kosten per locatie'!$A$14:$C$27,3,FALSE)</f>
        <v>#DIV/0!</v>
      </c>
      <c r="P630" s="381">
        <f t="shared" si="63"/>
        <v>0</v>
      </c>
      <c r="Q630" s="382" t="str">
        <f>VLOOKUP(G630,'3-Productie normen'!$A$10:$M$27,13,FALSE)</f>
        <v>V</v>
      </c>
      <c r="R630" s="382"/>
      <c r="T630" s="43">
        <f t="shared" si="64"/>
        <v>1700</v>
      </c>
    </row>
    <row r="631" spans="1:20" ht="14.1" customHeight="1">
      <c r="A631" s="53">
        <f t="shared" si="59"/>
        <v>631</v>
      </c>
      <c r="B631" s="378" t="s">
        <v>817</v>
      </c>
      <c r="C631" s="365" t="s">
        <v>818</v>
      </c>
      <c r="D631" s="385">
        <v>0</v>
      </c>
      <c r="E631" s="427" t="s">
        <v>791</v>
      </c>
      <c r="F631" s="439" t="s">
        <v>380</v>
      </c>
      <c r="G631" s="433" t="s">
        <v>17</v>
      </c>
      <c r="H631" s="433" t="s">
        <v>386</v>
      </c>
      <c r="I631" s="385">
        <v>6.72</v>
      </c>
      <c r="J631" s="380">
        <f t="shared" si="61"/>
        <v>200</v>
      </c>
      <c r="K631" s="324">
        <v>200</v>
      </c>
      <c r="L631" s="324"/>
      <c r="M631" s="325" t="e">
        <f t="shared" si="60"/>
        <v>#DIV/0!</v>
      </c>
      <c r="N631" s="325">
        <f t="shared" si="62"/>
        <v>0</v>
      </c>
      <c r="O631" s="381" t="e">
        <f>IF(K631="nio",0,IF(K631&gt;0,VLOOKUP(G631,'3-Productie normen'!A:K,VLOOKUP(K631,'3-Productie normen'!$B$34:$C$39,2,FALSE),FALSE)))/VLOOKUP(B631,'2-Kosten per locatie'!$A$14:$C$27,3,FALSE)</f>
        <v>#DIV/0!</v>
      </c>
      <c r="P631" s="381">
        <f t="shared" si="63"/>
        <v>0</v>
      </c>
      <c r="Q631" s="382" t="str">
        <f>VLOOKUP(G631,'3-Productie normen'!$A$10:$M$27,13,FALSE)</f>
        <v>S</v>
      </c>
      <c r="R631" s="382"/>
      <c r="T631" s="43">
        <f t="shared" si="64"/>
        <v>1344</v>
      </c>
    </row>
    <row r="632" spans="1:20" ht="14.1" customHeight="1">
      <c r="A632" s="53">
        <f t="shared" si="59"/>
        <v>632</v>
      </c>
      <c r="B632" s="378" t="s">
        <v>817</v>
      </c>
      <c r="C632" s="365" t="s">
        <v>818</v>
      </c>
      <c r="D632" s="385">
        <v>0</v>
      </c>
      <c r="E632" s="427" t="s">
        <v>792</v>
      </c>
      <c r="F632" s="439" t="s">
        <v>378</v>
      </c>
      <c r="G632" s="432" t="s">
        <v>199</v>
      </c>
      <c r="H632" s="433" t="s">
        <v>822</v>
      </c>
      <c r="I632" s="385">
        <v>6.83</v>
      </c>
      <c r="J632" s="380">
        <f t="shared" si="61"/>
        <v>200</v>
      </c>
      <c r="K632" s="324">
        <v>200</v>
      </c>
      <c r="L632" s="324"/>
      <c r="M632" s="325" t="e">
        <f t="shared" si="60"/>
        <v>#DIV/0!</v>
      </c>
      <c r="N632" s="325">
        <f t="shared" si="62"/>
        <v>0</v>
      </c>
      <c r="O632" s="381" t="e">
        <f>IF(K632="nio",0,IF(K632&gt;0,VLOOKUP(G632,'3-Productie normen'!A:K,VLOOKUP(K632,'3-Productie normen'!$B$34:$C$39,2,FALSE),FALSE)))/VLOOKUP(B632,'2-Kosten per locatie'!$A$14:$C$27,3,FALSE)</f>
        <v>#DIV/0!</v>
      </c>
      <c r="P632" s="381">
        <f t="shared" si="63"/>
        <v>0</v>
      </c>
      <c r="Q632" s="382" t="str">
        <f>VLOOKUP(G632,'3-Productie normen'!$A$10:$M$27,13,FALSE)</f>
        <v>V</v>
      </c>
      <c r="R632" s="382"/>
      <c r="T632" s="43">
        <f t="shared" si="64"/>
        <v>1366</v>
      </c>
    </row>
    <row r="633" spans="1:20" ht="14.1" customHeight="1">
      <c r="A633" s="53">
        <f t="shared" si="59"/>
        <v>633</v>
      </c>
      <c r="B633" s="378" t="s">
        <v>817</v>
      </c>
      <c r="C633" s="365" t="s">
        <v>818</v>
      </c>
      <c r="D633" s="385">
        <v>0</v>
      </c>
      <c r="E633" s="427" t="s">
        <v>793</v>
      </c>
      <c r="F633" s="439" t="s">
        <v>632</v>
      </c>
      <c r="G633" s="435" t="s">
        <v>421</v>
      </c>
      <c r="H633" s="433" t="s">
        <v>822</v>
      </c>
      <c r="I633" s="385">
        <v>214.14</v>
      </c>
      <c r="J633" s="380">
        <f t="shared" si="61"/>
        <v>200</v>
      </c>
      <c r="K633" s="324">
        <v>200</v>
      </c>
      <c r="L633" s="324"/>
      <c r="M633" s="325" t="e">
        <f t="shared" si="60"/>
        <v>#DIV/0!</v>
      </c>
      <c r="N633" s="325">
        <f t="shared" si="62"/>
        <v>0</v>
      </c>
      <c r="O633" s="381" t="e">
        <f>IF(K633="nio",0,IF(K633&gt;0,VLOOKUP(G633,'3-Productie normen'!A:K,VLOOKUP(K633,'3-Productie normen'!$B$34:$C$39,2,FALSE),FALSE)))/VLOOKUP(B633,'2-Kosten per locatie'!$A$14:$C$27,3,FALSE)</f>
        <v>#DIV/0!</v>
      </c>
      <c r="P633" s="381">
        <f t="shared" si="63"/>
        <v>0</v>
      </c>
      <c r="Q633" s="382" t="str">
        <f>VLOOKUP(G633,'3-Productie normen'!$A$10:$M$27,13,FALSE)</f>
        <v>V</v>
      </c>
      <c r="R633" s="382"/>
      <c r="T633" s="43">
        <f t="shared" si="64"/>
        <v>42828</v>
      </c>
    </row>
    <row r="634" spans="1:20" ht="14.1" customHeight="1">
      <c r="A634" s="53">
        <f t="shared" si="59"/>
        <v>634</v>
      </c>
      <c r="B634" s="378" t="s">
        <v>817</v>
      </c>
      <c r="C634" s="365" t="s">
        <v>818</v>
      </c>
      <c r="D634" s="385">
        <v>0</v>
      </c>
      <c r="E634" s="427" t="s">
        <v>794</v>
      </c>
      <c r="F634" s="439" t="s">
        <v>380</v>
      </c>
      <c r="G634" s="433" t="s">
        <v>17</v>
      </c>
      <c r="H634" s="433" t="s">
        <v>386</v>
      </c>
      <c r="I634" s="385">
        <v>7.82</v>
      </c>
      <c r="J634" s="380">
        <f t="shared" si="61"/>
        <v>200</v>
      </c>
      <c r="K634" s="324">
        <v>200</v>
      </c>
      <c r="L634" s="324"/>
      <c r="M634" s="325" t="e">
        <f t="shared" si="60"/>
        <v>#DIV/0!</v>
      </c>
      <c r="N634" s="325">
        <f t="shared" si="62"/>
        <v>0</v>
      </c>
      <c r="O634" s="381" t="e">
        <f>IF(K634="nio",0,IF(K634&gt;0,VLOOKUP(G634,'3-Productie normen'!A:K,VLOOKUP(K634,'3-Productie normen'!$B$34:$C$39,2,FALSE),FALSE)))/VLOOKUP(B634,'2-Kosten per locatie'!$A$14:$C$27,3,FALSE)</f>
        <v>#DIV/0!</v>
      </c>
      <c r="P634" s="381">
        <f t="shared" si="63"/>
        <v>0</v>
      </c>
      <c r="Q634" s="382" t="str">
        <f>VLOOKUP(G634,'3-Productie normen'!$A$10:$M$27,13,FALSE)</f>
        <v>S</v>
      </c>
      <c r="R634" s="382"/>
      <c r="T634" s="43">
        <f t="shared" si="64"/>
        <v>1564</v>
      </c>
    </row>
    <row r="635" spans="1:20" ht="14.1" customHeight="1">
      <c r="A635" s="53">
        <f t="shared" si="59"/>
        <v>635</v>
      </c>
      <c r="B635" s="378" t="s">
        <v>817</v>
      </c>
      <c r="C635" s="365" t="s">
        <v>818</v>
      </c>
      <c r="D635" s="385">
        <v>0</v>
      </c>
      <c r="E635" s="427" t="s">
        <v>795</v>
      </c>
      <c r="F635" s="439" t="s">
        <v>380</v>
      </c>
      <c r="G635" s="433" t="s">
        <v>17</v>
      </c>
      <c r="H635" s="433" t="s">
        <v>386</v>
      </c>
      <c r="I635" s="385">
        <v>9.09</v>
      </c>
      <c r="J635" s="380">
        <f t="shared" si="61"/>
        <v>200</v>
      </c>
      <c r="K635" s="324">
        <v>200</v>
      </c>
      <c r="L635" s="324"/>
      <c r="M635" s="325" t="e">
        <f t="shared" si="60"/>
        <v>#DIV/0!</v>
      </c>
      <c r="N635" s="325">
        <f t="shared" si="62"/>
        <v>0</v>
      </c>
      <c r="O635" s="381" t="e">
        <f>IF(K635="nio",0,IF(K635&gt;0,VLOOKUP(G635,'3-Productie normen'!A:K,VLOOKUP(K635,'3-Productie normen'!$B$34:$C$39,2,FALSE),FALSE)))/VLOOKUP(B635,'2-Kosten per locatie'!$A$14:$C$27,3,FALSE)</f>
        <v>#DIV/0!</v>
      </c>
      <c r="P635" s="381">
        <f t="shared" si="63"/>
        <v>0</v>
      </c>
      <c r="Q635" s="382" t="str">
        <f>VLOOKUP(G635,'3-Productie normen'!$A$10:$M$27,13,FALSE)</f>
        <v>S</v>
      </c>
      <c r="R635" s="382"/>
      <c r="T635" s="43">
        <f t="shared" si="64"/>
        <v>1818</v>
      </c>
    </row>
    <row r="636" spans="1:20" ht="14.1" customHeight="1">
      <c r="A636" s="53">
        <f t="shared" si="59"/>
        <v>636</v>
      </c>
      <c r="B636" s="378" t="s">
        <v>817</v>
      </c>
      <c r="C636" s="365" t="s">
        <v>818</v>
      </c>
      <c r="D636" s="379">
        <v>1</v>
      </c>
      <c r="E636" s="427" t="s">
        <v>796</v>
      </c>
      <c r="F636" s="439" t="s">
        <v>615</v>
      </c>
      <c r="G636" s="438" t="s">
        <v>1047</v>
      </c>
      <c r="H636" s="433" t="s">
        <v>521</v>
      </c>
      <c r="I636" s="385">
        <v>50.84</v>
      </c>
      <c r="J636" s="380">
        <f t="shared" si="61"/>
        <v>80</v>
      </c>
      <c r="K636" s="324">
        <v>80</v>
      </c>
      <c r="L636" s="324"/>
      <c r="M636" s="325" t="e">
        <f t="shared" si="60"/>
        <v>#DIV/0!</v>
      </c>
      <c r="N636" s="325">
        <f t="shared" si="62"/>
        <v>0</v>
      </c>
      <c r="O636" s="381" t="e">
        <f>IF(K636="nio",0,IF(K636&gt;0,VLOOKUP(G636,'3-Productie normen'!A:K,VLOOKUP(K636,'3-Productie normen'!$B$34:$C$39,2,FALSE),FALSE)))/VLOOKUP(B636,'2-Kosten per locatie'!$A$14:$C$27,3,FALSE)</f>
        <v>#DIV/0!</v>
      </c>
      <c r="P636" s="381">
        <f t="shared" si="63"/>
        <v>0</v>
      </c>
      <c r="Q636" s="382" t="str">
        <f>VLOOKUP(G636,'3-Productie normen'!$A$10:$M$27,13,FALSE)</f>
        <v>L</v>
      </c>
      <c r="R636" s="382"/>
      <c r="T636" s="43">
        <f t="shared" si="64"/>
        <v>4067.2000000000003</v>
      </c>
    </row>
    <row r="637" spans="1:20" ht="14.1" customHeight="1">
      <c r="A637" s="53">
        <f t="shared" si="59"/>
        <v>637</v>
      </c>
      <c r="B637" s="378" t="s">
        <v>817</v>
      </c>
      <c r="C637" s="365" t="s">
        <v>818</v>
      </c>
      <c r="D637" s="379">
        <v>1</v>
      </c>
      <c r="E637" s="427" t="s">
        <v>797</v>
      </c>
      <c r="F637" s="439" t="s">
        <v>798</v>
      </c>
      <c r="G637" s="433" t="s">
        <v>396</v>
      </c>
      <c r="H637" s="433" t="s">
        <v>521</v>
      </c>
      <c r="I637" s="385">
        <v>83.85</v>
      </c>
      <c r="J637" s="380">
        <f t="shared" si="61"/>
        <v>80</v>
      </c>
      <c r="K637" s="324">
        <v>80</v>
      </c>
      <c r="L637" s="324"/>
      <c r="M637" s="325" t="e">
        <f t="shared" si="60"/>
        <v>#DIV/0!</v>
      </c>
      <c r="N637" s="325">
        <f t="shared" si="62"/>
        <v>0</v>
      </c>
      <c r="O637" s="381" t="e">
        <f>IF(K637="nio",0,IF(K637&gt;0,VLOOKUP(G637,'3-Productie normen'!A:K,VLOOKUP(K637,'3-Productie normen'!$B$34:$C$39,2,FALSE),FALSE)))/VLOOKUP(B637,'2-Kosten per locatie'!$A$14:$C$27,3,FALSE)</f>
        <v>#DIV/0!</v>
      </c>
      <c r="P637" s="381">
        <f t="shared" si="63"/>
        <v>0</v>
      </c>
      <c r="Q637" s="382" t="str">
        <f>VLOOKUP(G637,'3-Productie normen'!$A$10:$M$27,13,FALSE)</f>
        <v>V</v>
      </c>
      <c r="R637" s="382"/>
      <c r="T637" s="43">
        <f t="shared" si="64"/>
        <v>6708</v>
      </c>
    </row>
    <row r="638" spans="1:20" ht="14.1" customHeight="1">
      <c r="A638" s="53">
        <f t="shared" si="59"/>
        <v>638</v>
      </c>
      <c r="B638" s="378" t="s">
        <v>817</v>
      </c>
      <c r="C638" s="365" t="s">
        <v>818</v>
      </c>
      <c r="D638" s="379">
        <v>1</v>
      </c>
      <c r="E638" s="427" t="s">
        <v>799</v>
      </c>
      <c r="F638" s="439" t="s">
        <v>614</v>
      </c>
      <c r="G638" s="433" t="s">
        <v>146</v>
      </c>
      <c r="H638" s="433" t="s">
        <v>521</v>
      </c>
      <c r="I638" s="385">
        <v>9.5</v>
      </c>
      <c r="J638" s="380">
        <f t="shared" si="61"/>
        <v>80</v>
      </c>
      <c r="K638" s="324">
        <v>80</v>
      </c>
      <c r="L638" s="324"/>
      <c r="M638" s="325" t="e">
        <f t="shared" si="60"/>
        <v>#DIV/0!</v>
      </c>
      <c r="N638" s="325">
        <f t="shared" si="62"/>
        <v>0</v>
      </c>
      <c r="O638" s="381" t="e">
        <f>IF(K638="nio",0,IF(K638&gt;0,VLOOKUP(G638,'3-Productie normen'!A:K,VLOOKUP(K638,'3-Productie normen'!$B$34:$C$39,2,FALSE),FALSE)))/VLOOKUP(B638,'2-Kosten per locatie'!$A$14:$C$27,3,FALSE)</f>
        <v>#DIV/0!</v>
      </c>
      <c r="P638" s="381">
        <f t="shared" si="63"/>
        <v>0</v>
      </c>
      <c r="Q638" s="382" t="str">
        <f>VLOOKUP(G638,'3-Productie normen'!$A$10:$M$27,13,FALSE)</f>
        <v>B</v>
      </c>
      <c r="R638" s="382"/>
      <c r="T638" s="43">
        <f t="shared" si="64"/>
        <v>760</v>
      </c>
    </row>
    <row r="639" spans="1:20" ht="14.1" customHeight="1">
      <c r="A639" s="53">
        <f t="shared" si="59"/>
        <v>639</v>
      </c>
      <c r="B639" s="378" t="s">
        <v>817</v>
      </c>
      <c r="C639" s="365" t="s">
        <v>818</v>
      </c>
      <c r="D639" s="379">
        <v>1</v>
      </c>
      <c r="E639" s="427" t="s">
        <v>800</v>
      </c>
      <c r="F639" s="439" t="s">
        <v>615</v>
      </c>
      <c r="G639" s="438" t="s">
        <v>1047</v>
      </c>
      <c r="H639" s="433" t="s">
        <v>521</v>
      </c>
      <c r="I639" s="385">
        <v>50.48</v>
      </c>
      <c r="J639" s="380">
        <f t="shared" si="61"/>
        <v>80</v>
      </c>
      <c r="K639" s="324">
        <v>80</v>
      </c>
      <c r="L639" s="324"/>
      <c r="M639" s="325" t="e">
        <f t="shared" si="60"/>
        <v>#DIV/0!</v>
      </c>
      <c r="N639" s="325">
        <f t="shared" si="62"/>
        <v>0</v>
      </c>
      <c r="O639" s="381" t="e">
        <f>IF(K639="nio",0,IF(K639&gt;0,VLOOKUP(G639,'3-Productie normen'!A:K,VLOOKUP(K639,'3-Productie normen'!$B$34:$C$39,2,FALSE),FALSE)))/VLOOKUP(B639,'2-Kosten per locatie'!$A$14:$C$27,3,FALSE)</f>
        <v>#DIV/0!</v>
      </c>
      <c r="P639" s="381">
        <f t="shared" si="63"/>
        <v>0</v>
      </c>
      <c r="Q639" s="382" t="str">
        <f>VLOOKUP(G639,'3-Productie normen'!$A$10:$M$27,13,FALSE)</f>
        <v>L</v>
      </c>
      <c r="R639" s="382"/>
      <c r="T639" s="43">
        <f t="shared" si="64"/>
        <v>4038.3999999999996</v>
      </c>
    </row>
    <row r="640" spans="1:20" ht="14.1" customHeight="1">
      <c r="A640" s="53">
        <f t="shared" si="59"/>
        <v>640</v>
      </c>
      <c r="B640" s="378" t="s">
        <v>817</v>
      </c>
      <c r="C640" s="365" t="s">
        <v>818</v>
      </c>
      <c r="D640" s="379">
        <v>1</v>
      </c>
      <c r="E640" s="427" t="s">
        <v>801</v>
      </c>
      <c r="F640" s="439" t="s">
        <v>712</v>
      </c>
      <c r="G640" s="432" t="s">
        <v>423</v>
      </c>
      <c r="H640" s="433" t="s">
        <v>521</v>
      </c>
      <c r="I640" s="385">
        <v>12.41</v>
      </c>
      <c r="J640" s="380">
        <f t="shared" si="61"/>
        <v>200</v>
      </c>
      <c r="K640" s="324">
        <v>200</v>
      </c>
      <c r="L640" s="324"/>
      <c r="M640" s="325" t="e">
        <f t="shared" si="60"/>
        <v>#DIV/0!</v>
      </c>
      <c r="N640" s="325">
        <f t="shared" si="62"/>
        <v>0</v>
      </c>
      <c r="O640" s="381" t="e">
        <f>IF(K640="nio",0,IF(K640&gt;0,VLOOKUP(G640,'3-Productie normen'!A:K,VLOOKUP(K640,'3-Productie normen'!$B$34:$C$39,2,FALSE),FALSE)))/VLOOKUP(B640,'2-Kosten per locatie'!$A$14:$C$27,3,FALSE)</f>
        <v>#DIV/0!</v>
      </c>
      <c r="P640" s="381">
        <f t="shared" si="63"/>
        <v>0</v>
      </c>
      <c r="Q640" s="382" t="str">
        <f>VLOOKUP(G640,'3-Productie normen'!$A$10:$M$27,13,FALSE)</f>
        <v>V</v>
      </c>
      <c r="R640" s="382"/>
      <c r="T640" s="43">
        <f t="shared" si="64"/>
        <v>2482</v>
      </c>
    </row>
    <row r="641" spans="1:20" ht="14.1" customHeight="1">
      <c r="A641" s="53">
        <f t="shared" si="59"/>
        <v>641</v>
      </c>
      <c r="B641" s="378" t="s">
        <v>817</v>
      </c>
      <c r="C641" s="365" t="s">
        <v>818</v>
      </c>
      <c r="D641" s="379">
        <v>1</v>
      </c>
      <c r="E641" s="427" t="s">
        <v>802</v>
      </c>
      <c r="F641" s="439" t="s">
        <v>615</v>
      </c>
      <c r="G641" s="438" t="s">
        <v>1047</v>
      </c>
      <c r="H641" s="433" t="s">
        <v>521</v>
      </c>
      <c r="I641" s="385">
        <v>53.89</v>
      </c>
      <c r="J641" s="380">
        <f t="shared" si="61"/>
        <v>80</v>
      </c>
      <c r="K641" s="324">
        <v>80</v>
      </c>
      <c r="L641" s="324"/>
      <c r="M641" s="325" t="e">
        <f t="shared" si="60"/>
        <v>#DIV/0!</v>
      </c>
      <c r="N641" s="325">
        <f t="shared" si="62"/>
        <v>0</v>
      </c>
      <c r="O641" s="381" t="e">
        <f>IF(K641="nio",0,IF(K641&gt;0,VLOOKUP(G641,'3-Productie normen'!A:K,VLOOKUP(K641,'3-Productie normen'!$B$34:$C$39,2,FALSE),FALSE)))/VLOOKUP(B641,'2-Kosten per locatie'!$A$14:$C$27,3,FALSE)</f>
        <v>#DIV/0!</v>
      </c>
      <c r="P641" s="381">
        <f t="shared" si="63"/>
        <v>0</v>
      </c>
      <c r="Q641" s="382" t="str">
        <f>VLOOKUP(G641,'3-Productie normen'!$A$10:$M$27,13,FALSE)</f>
        <v>L</v>
      </c>
      <c r="R641" s="382"/>
      <c r="T641" s="43">
        <f t="shared" si="64"/>
        <v>4311.2</v>
      </c>
    </row>
    <row r="642" spans="1:20" ht="14.1" customHeight="1">
      <c r="A642" s="53">
        <f t="shared" si="59"/>
        <v>642</v>
      </c>
      <c r="B642" s="378" t="s">
        <v>817</v>
      </c>
      <c r="C642" s="365" t="s">
        <v>818</v>
      </c>
      <c r="D642" s="379">
        <v>1</v>
      </c>
      <c r="E642" s="427" t="s">
        <v>803</v>
      </c>
      <c r="F642" s="439" t="s">
        <v>804</v>
      </c>
      <c r="G642" s="433" t="s">
        <v>146</v>
      </c>
      <c r="H642" s="433" t="s">
        <v>521</v>
      </c>
      <c r="I642" s="385">
        <v>100.7</v>
      </c>
      <c r="J642" s="380">
        <f t="shared" si="61"/>
        <v>80</v>
      </c>
      <c r="K642" s="324">
        <v>80</v>
      </c>
      <c r="L642" s="324"/>
      <c r="M642" s="325" t="e">
        <f t="shared" si="60"/>
        <v>#DIV/0!</v>
      </c>
      <c r="N642" s="325">
        <f t="shared" si="62"/>
        <v>0</v>
      </c>
      <c r="O642" s="381" t="e">
        <f>IF(K642="nio",0,IF(K642&gt;0,VLOOKUP(G642,'3-Productie normen'!A:K,VLOOKUP(K642,'3-Productie normen'!$B$34:$C$39,2,FALSE),FALSE)))/VLOOKUP(B642,'2-Kosten per locatie'!$A$14:$C$27,3,FALSE)</f>
        <v>#DIV/0!</v>
      </c>
      <c r="P642" s="381">
        <f t="shared" si="63"/>
        <v>0</v>
      </c>
      <c r="Q642" s="382" t="str">
        <f>VLOOKUP(G642,'3-Productie normen'!$A$10:$M$27,13,FALSE)</f>
        <v>B</v>
      </c>
      <c r="R642" s="382"/>
      <c r="T642" s="43">
        <f t="shared" si="64"/>
        <v>8056</v>
      </c>
    </row>
    <row r="643" spans="1:20" ht="14.1" customHeight="1">
      <c r="A643" s="53">
        <f t="shared" si="59"/>
        <v>643</v>
      </c>
      <c r="B643" s="378" t="s">
        <v>817</v>
      </c>
      <c r="C643" s="365" t="s">
        <v>818</v>
      </c>
      <c r="D643" s="379">
        <v>1</v>
      </c>
      <c r="E643" s="427" t="s">
        <v>805</v>
      </c>
      <c r="F643" s="439" t="s">
        <v>615</v>
      </c>
      <c r="G643" s="438" t="s">
        <v>1047</v>
      </c>
      <c r="H643" s="433" t="s">
        <v>521</v>
      </c>
      <c r="I643" s="385">
        <v>78</v>
      </c>
      <c r="J643" s="380">
        <f t="shared" si="61"/>
        <v>80</v>
      </c>
      <c r="K643" s="324">
        <v>80</v>
      </c>
      <c r="L643" s="324"/>
      <c r="M643" s="325" t="e">
        <f t="shared" si="60"/>
        <v>#DIV/0!</v>
      </c>
      <c r="N643" s="325">
        <f t="shared" si="62"/>
        <v>0</v>
      </c>
      <c r="O643" s="381" t="e">
        <f>IF(K643="nio",0,IF(K643&gt;0,VLOOKUP(G643,'3-Productie normen'!A:K,VLOOKUP(K643,'3-Productie normen'!$B$34:$C$39,2,FALSE),FALSE)))/VLOOKUP(B643,'2-Kosten per locatie'!$A$14:$C$27,3,FALSE)</f>
        <v>#DIV/0!</v>
      </c>
      <c r="P643" s="381">
        <f t="shared" si="63"/>
        <v>0</v>
      </c>
      <c r="Q643" s="382" t="str">
        <f>VLOOKUP(G643,'3-Productie normen'!$A$10:$M$27,13,FALSE)</f>
        <v>L</v>
      </c>
      <c r="R643" s="382"/>
      <c r="T643" s="43">
        <f t="shared" si="64"/>
        <v>6240</v>
      </c>
    </row>
    <row r="644" spans="1:20" ht="14.1" customHeight="1">
      <c r="A644" s="53">
        <f t="shared" si="59"/>
        <v>644</v>
      </c>
      <c r="B644" s="378" t="s">
        <v>817</v>
      </c>
      <c r="C644" s="365" t="s">
        <v>818</v>
      </c>
      <c r="D644" s="379">
        <v>1</v>
      </c>
      <c r="E644" s="427" t="s">
        <v>806</v>
      </c>
      <c r="F644" s="439" t="s">
        <v>807</v>
      </c>
      <c r="G644" s="440" t="s">
        <v>199</v>
      </c>
      <c r="H644" s="433" t="s">
        <v>521</v>
      </c>
      <c r="I644" s="385">
        <v>125.23</v>
      </c>
      <c r="J644" s="380">
        <f t="shared" si="61"/>
        <v>200</v>
      </c>
      <c r="K644" s="324">
        <v>200</v>
      </c>
      <c r="L644" s="324"/>
      <c r="M644" s="325" t="e">
        <f t="shared" si="60"/>
        <v>#DIV/0!</v>
      </c>
      <c r="N644" s="325">
        <f t="shared" si="62"/>
        <v>0</v>
      </c>
      <c r="O644" s="381" t="e">
        <f>IF(K644="nio",0,IF(K644&gt;0,VLOOKUP(G644,'3-Productie normen'!A:K,VLOOKUP(K644,'3-Productie normen'!$B$34:$C$39,2,FALSE),FALSE)))/VLOOKUP(B644,'2-Kosten per locatie'!$A$14:$C$27,3,FALSE)</f>
        <v>#DIV/0!</v>
      </c>
      <c r="P644" s="381">
        <f t="shared" si="63"/>
        <v>0</v>
      </c>
      <c r="Q644" s="382" t="str">
        <f>VLOOKUP(G644,'3-Productie normen'!$A$10:$M$27,13,FALSE)</f>
        <v>V</v>
      </c>
      <c r="R644" s="382"/>
      <c r="T644" s="43">
        <f t="shared" si="64"/>
        <v>25046</v>
      </c>
    </row>
    <row r="645" spans="1:20" ht="14.1" customHeight="1">
      <c r="A645" s="53">
        <f t="shared" si="59"/>
        <v>645</v>
      </c>
      <c r="B645" s="378" t="s">
        <v>817</v>
      </c>
      <c r="C645" s="365" t="s">
        <v>818</v>
      </c>
      <c r="D645" s="385" t="s">
        <v>814</v>
      </c>
      <c r="E645" s="427" t="s">
        <v>808</v>
      </c>
      <c r="F645" s="439" t="s">
        <v>809</v>
      </c>
      <c r="G645" s="440" t="s">
        <v>1046</v>
      </c>
      <c r="H645" s="433" t="s">
        <v>521</v>
      </c>
      <c r="I645" s="385">
        <v>222</v>
      </c>
      <c r="J645" s="380">
        <f t="shared" si="61"/>
        <v>200</v>
      </c>
      <c r="K645" s="324">
        <v>200</v>
      </c>
      <c r="L645" s="324"/>
      <c r="M645" s="325" t="e">
        <f t="shared" si="60"/>
        <v>#DIV/0!</v>
      </c>
      <c r="N645" s="325">
        <f t="shared" si="62"/>
        <v>0</v>
      </c>
      <c r="O645" s="381" t="e">
        <f>IF(K645="nio",0,IF(K645&gt;0,VLOOKUP(G645,'3-Productie normen'!A:K,VLOOKUP(K645,'3-Productie normen'!$B$34:$C$39,2,FALSE),FALSE)))/VLOOKUP(B645,'2-Kosten per locatie'!$A$14:$C$27,3,FALSE)</f>
        <v>#DIV/0!</v>
      </c>
      <c r="P645" s="381">
        <f t="shared" si="63"/>
        <v>0</v>
      </c>
      <c r="Q645" s="382" t="str">
        <f>VLOOKUP(G645,'3-Productie normen'!$A$10:$M$27,13,FALSE)</f>
        <v>L</v>
      </c>
      <c r="R645" s="382"/>
      <c r="T645" s="43">
        <f t="shared" si="64"/>
        <v>44400</v>
      </c>
    </row>
    <row r="646" spans="1:20" ht="14.1" customHeight="1">
      <c r="A646" s="53">
        <f t="shared" si="59"/>
        <v>646</v>
      </c>
      <c r="B646" s="378" t="s">
        <v>817</v>
      </c>
      <c r="C646" s="365" t="s">
        <v>818</v>
      </c>
      <c r="D646" s="385" t="s">
        <v>814</v>
      </c>
      <c r="E646" s="427" t="s">
        <v>810</v>
      </c>
      <c r="F646" s="439" t="s">
        <v>811</v>
      </c>
      <c r="G646" s="440" t="s">
        <v>423</v>
      </c>
      <c r="H646" s="433" t="s">
        <v>521</v>
      </c>
      <c r="I646" s="385">
        <v>310</v>
      </c>
      <c r="J646" s="380">
        <f t="shared" si="61"/>
        <v>200</v>
      </c>
      <c r="K646" s="324">
        <v>200</v>
      </c>
      <c r="L646" s="324"/>
      <c r="M646" s="325" t="e">
        <f t="shared" si="60"/>
        <v>#DIV/0!</v>
      </c>
      <c r="N646" s="325">
        <f t="shared" si="62"/>
        <v>0</v>
      </c>
      <c r="O646" s="381" t="e">
        <f>IF(K646="nio",0,IF(K646&gt;0,VLOOKUP(G646,'3-Productie normen'!A:K,VLOOKUP(K646,'3-Productie normen'!$B$34:$C$39,2,FALSE),FALSE)))/VLOOKUP(B646,'2-Kosten per locatie'!$A$14:$C$27,3,FALSE)</f>
        <v>#DIV/0!</v>
      </c>
      <c r="P646" s="381">
        <f t="shared" si="63"/>
        <v>0</v>
      </c>
      <c r="Q646" s="382" t="str">
        <f>VLOOKUP(G646,'3-Productie normen'!$A$10:$M$27,13,FALSE)</f>
        <v>V</v>
      </c>
      <c r="R646" s="382"/>
      <c r="T646" s="43">
        <f t="shared" si="64"/>
        <v>62000</v>
      </c>
    </row>
    <row r="647" spans="1:20" ht="14.1" customHeight="1">
      <c r="A647" s="53">
        <f t="shared" si="59"/>
        <v>647</v>
      </c>
      <c r="B647" s="378" t="s">
        <v>817</v>
      </c>
      <c r="C647" s="365" t="s">
        <v>818</v>
      </c>
      <c r="D647" s="385" t="s">
        <v>814</v>
      </c>
      <c r="E647" s="427" t="s">
        <v>812</v>
      </c>
      <c r="F647" s="439" t="s">
        <v>669</v>
      </c>
      <c r="G647" s="440" t="s">
        <v>1045</v>
      </c>
      <c r="H647" s="433" t="s">
        <v>521</v>
      </c>
      <c r="I647" s="385">
        <v>17.38</v>
      </c>
      <c r="J647" s="380">
        <f t="shared" si="61"/>
        <v>4</v>
      </c>
      <c r="K647" s="324">
        <v>4</v>
      </c>
      <c r="L647" s="324"/>
      <c r="M647" s="325" t="e">
        <f t="shared" si="60"/>
        <v>#DIV/0!</v>
      </c>
      <c r="N647" s="325">
        <f t="shared" si="62"/>
        <v>0</v>
      </c>
      <c r="O647" s="381" t="e">
        <f>IF(K647="nio",0,IF(K647&gt;0,VLOOKUP(G647,'3-Productie normen'!A:K,VLOOKUP(K647,'3-Productie normen'!$B$34:$C$39,2,FALSE),FALSE)))/VLOOKUP(B647,'2-Kosten per locatie'!$A$14:$C$27,3,FALSE)</f>
        <v>#DIV/0!</v>
      </c>
      <c r="P647" s="381">
        <f t="shared" si="63"/>
        <v>0</v>
      </c>
      <c r="Q647" s="382" t="str">
        <f>VLOOKUP(G647,'3-Productie normen'!$A$10:$M$27,13,FALSE)</f>
        <v>V</v>
      </c>
      <c r="R647" s="382"/>
      <c r="T647" s="43">
        <f t="shared" si="64"/>
        <v>69.52</v>
      </c>
    </row>
    <row r="648" spans="1:20" ht="14.1" customHeight="1">
      <c r="A648" s="53">
        <f t="shared" si="59"/>
        <v>648</v>
      </c>
      <c r="B648" s="378" t="s">
        <v>817</v>
      </c>
      <c r="C648" s="365" t="s">
        <v>818</v>
      </c>
      <c r="D648" s="385" t="s">
        <v>814</v>
      </c>
      <c r="E648" s="427" t="s">
        <v>813</v>
      </c>
      <c r="F648" s="439" t="s">
        <v>488</v>
      </c>
      <c r="G648" s="435" t="s">
        <v>1045</v>
      </c>
      <c r="H648" s="433" t="s">
        <v>521</v>
      </c>
      <c r="I648" s="385">
        <v>55.28</v>
      </c>
      <c r="J648" s="380">
        <f t="shared" si="61"/>
        <v>4</v>
      </c>
      <c r="K648" s="324">
        <v>4</v>
      </c>
      <c r="L648" s="324"/>
      <c r="M648" s="325" t="e">
        <f t="shared" si="60"/>
        <v>#DIV/0!</v>
      </c>
      <c r="N648" s="325">
        <f t="shared" si="62"/>
        <v>0</v>
      </c>
      <c r="O648" s="381" t="e">
        <f>IF(K648="nio",0,IF(K648&gt;0,VLOOKUP(G648,'3-Productie normen'!A:K,VLOOKUP(K648,'3-Productie normen'!$B$34:$C$39,2,FALSE),FALSE)))/VLOOKUP(B648,'2-Kosten per locatie'!$A$14:$C$27,3,FALSE)</f>
        <v>#DIV/0!</v>
      </c>
      <c r="P648" s="381">
        <f t="shared" si="63"/>
        <v>0</v>
      </c>
      <c r="Q648" s="382" t="str">
        <f>VLOOKUP(G648,'3-Productie normen'!$A$10:$M$27,13,FALSE)</f>
        <v>V</v>
      </c>
      <c r="R648" s="382"/>
      <c r="T648" s="43">
        <f t="shared" si="64"/>
        <v>221.12</v>
      </c>
    </row>
    <row r="649" spans="1:20" ht="14.1" customHeight="1">
      <c r="A649" s="53">
        <f t="shared" si="59"/>
        <v>649</v>
      </c>
      <c r="B649" s="378" t="s">
        <v>851</v>
      </c>
      <c r="C649" s="378" t="s">
        <v>852</v>
      </c>
      <c r="D649" s="379" t="s">
        <v>89</v>
      </c>
      <c r="E649" s="423" t="s">
        <v>823</v>
      </c>
      <c r="F649" s="440" t="s">
        <v>423</v>
      </c>
      <c r="G649" s="432" t="s">
        <v>423</v>
      </c>
      <c r="H649" s="433" t="s">
        <v>387</v>
      </c>
      <c r="I649" s="385">
        <v>6.4</v>
      </c>
      <c r="J649" s="380">
        <f t="shared" si="61"/>
        <v>200</v>
      </c>
      <c r="K649" s="324">
        <v>200</v>
      </c>
      <c r="L649" s="324"/>
      <c r="M649" s="325" t="e">
        <f t="shared" si="60"/>
        <v>#DIV/0!</v>
      </c>
      <c r="N649" s="325">
        <f t="shared" si="62"/>
        <v>0</v>
      </c>
      <c r="O649" s="381" t="e">
        <f>IF(K649="nio",0,IF(K649&gt;0,VLOOKUP(G649,'3-Productie normen'!A:K,VLOOKUP(K649,'3-Productie normen'!$B$34:$C$39,2,FALSE),FALSE)))/VLOOKUP(B649,'2-Kosten per locatie'!$A$14:$C$27,3,FALSE)</f>
        <v>#DIV/0!</v>
      </c>
      <c r="P649" s="381">
        <f t="shared" si="63"/>
        <v>0</v>
      </c>
      <c r="Q649" s="382" t="str">
        <f>VLOOKUP(G649,'3-Productie normen'!$A$10:$M$27,13,FALSE)</f>
        <v>V</v>
      </c>
      <c r="R649" s="382"/>
      <c r="T649" s="43">
        <f t="shared" si="64"/>
        <v>1280</v>
      </c>
    </row>
    <row r="650" spans="1:20" ht="14.1" customHeight="1">
      <c r="A650" s="53">
        <f t="shared" si="59"/>
        <v>650</v>
      </c>
      <c r="B650" s="378" t="s">
        <v>851</v>
      </c>
      <c r="C650" s="378" t="s">
        <v>852</v>
      </c>
      <c r="D650" s="379" t="s">
        <v>89</v>
      </c>
      <c r="E650" s="423" t="s">
        <v>824</v>
      </c>
      <c r="F650" s="440" t="s">
        <v>388</v>
      </c>
      <c r="G650" s="433" t="s">
        <v>17</v>
      </c>
      <c r="H650" s="433" t="s">
        <v>371</v>
      </c>
      <c r="I650" s="385">
        <v>15</v>
      </c>
      <c r="J650" s="380">
        <f t="shared" si="61"/>
        <v>200</v>
      </c>
      <c r="K650" s="324">
        <v>200</v>
      </c>
      <c r="L650" s="324"/>
      <c r="M650" s="325" t="e">
        <f t="shared" si="60"/>
        <v>#DIV/0!</v>
      </c>
      <c r="N650" s="325">
        <f t="shared" si="62"/>
        <v>0</v>
      </c>
      <c r="O650" s="381" t="e">
        <f>IF(K650="nio",0,IF(K650&gt;0,VLOOKUP(G650,'3-Productie normen'!A:K,VLOOKUP(K650,'3-Productie normen'!$B$34:$C$39,2,FALSE),FALSE)))/VLOOKUP(B650,'2-Kosten per locatie'!$A$14:$C$27,3,FALSE)</f>
        <v>#DIV/0!</v>
      </c>
      <c r="P650" s="381">
        <f t="shared" si="63"/>
        <v>0</v>
      </c>
      <c r="Q650" s="382" t="str">
        <f>VLOOKUP(G650,'3-Productie normen'!$A$10:$M$27,13,FALSE)</f>
        <v>S</v>
      </c>
      <c r="R650" s="382"/>
      <c r="T650" s="43">
        <f t="shared" si="64"/>
        <v>3000</v>
      </c>
    </row>
    <row r="651" spans="1:20" ht="14.1" customHeight="1">
      <c r="A651" s="53">
        <f t="shared" ref="A651:A714" si="65">A650+1</f>
        <v>651</v>
      </c>
      <c r="B651" s="378" t="s">
        <v>851</v>
      </c>
      <c r="C651" s="378" t="s">
        <v>852</v>
      </c>
      <c r="D651" s="379" t="s">
        <v>89</v>
      </c>
      <c r="E651" s="423" t="s">
        <v>825</v>
      </c>
      <c r="F651" s="440" t="s">
        <v>630</v>
      </c>
      <c r="G651" s="432" t="s">
        <v>423</v>
      </c>
      <c r="H651" s="433" t="s">
        <v>375</v>
      </c>
      <c r="I651" s="385">
        <v>41.8</v>
      </c>
      <c r="J651" s="380">
        <f t="shared" si="61"/>
        <v>200</v>
      </c>
      <c r="K651" s="324">
        <v>200</v>
      </c>
      <c r="L651" s="324"/>
      <c r="M651" s="325" t="e">
        <f t="shared" si="60"/>
        <v>#DIV/0!</v>
      </c>
      <c r="N651" s="325">
        <f t="shared" si="62"/>
        <v>0</v>
      </c>
      <c r="O651" s="381" t="e">
        <f>IF(K651="nio",0,IF(K651&gt;0,VLOOKUP(G651,'3-Productie normen'!A:K,VLOOKUP(K651,'3-Productie normen'!$B$34:$C$39,2,FALSE),FALSE)))/VLOOKUP(B651,'2-Kosten per locatie'!$A$14:$C$27,3,FALSE)</f>
        <v>#DIV/0!</v>
      </c>
      <c r="P651" s="381">
        <f t="shared" si="63"/>
        <v>0</v>
      </c>
      <c r="Q651" s="382" t="str">
        <f>VLOOKUP(G651,'3-Productie normen'!$A$10:$M$27,13,FALSE)</f>
        <v>V</v>
      </c>
      <c r="R651" s="382"/>
      <c r="T651" s="43">
        <f t="shared" si="64"/>
        <v>8360</v>
      </c>
    </row>
    <row r="652" spans="1:20" ht="14.1" customHeight="1">
      <c r="A652" s="53">
        <f t="shared" si="65"/>
        <v>652</v>
      </c>
      <c r="B652" s="378" t="s">
        <v>851</v>
      </c>
      <c r="C652" s="378" t="s">
        <v>852</v>
      </c>
      <c r="D652" s="379" t="s">
        <v>89</v>
      </c>
      <c r="E652" s="423" t="s">
        <v>826</v>
      </c>
      <c r="F652" s="440" t="s">
        <v>388</v>
      </c>
      <c r="G652" s="433" t="s">
        <v>17</v>
      </c>
      <c r="H652" s="433" t="s">
        <v>371</v>
      </c>
      <c r="I652" s="385">
        <v>15</v>
      </c>
      <c r="J652" s="380">
        <f t="shared" si="61"/>
        <v>200</v>
      </c>
      <c r="K652" s="324">
        <v>200</v>
      </c>
      <c r="L652" s="324"/>
      <c r="M652" s="325" t="e">
        <f t="shared" si="60"/>
        <v>#DIV/0!</v>
      </c>
      <c r="N652" s="325">
        <f t="shared" si="62"/>
        <v>0</v>
      </c>
      <c r="O652" s="381" t="e">
        <f>IF(K652="nio",0,IF(K652&gt;0,VLOOKUP(G652,'3-Productie normen'!A:K,VLOOKUP(K652,'3-Productie normen'!$B$34:$C$39,2,FALSE),FALSE)))/VLOOKUP(B652,'2-Kosten per locatie'!$A$14:$C$27,3,FALSE)</f>
        <v>#DIV/0!</v>
      </c>
      <c r="P652" s="381">
        <f t="shared" si="63"/>
        <v>0</v>
      </c>
      <c r="Q652" s="382" t="str">
        <f>VLOOKUP(G652,'3-Productie normen'!$A$10:$M$27,13,FALSE)</f>
        <v>S</v>
      </c>
      <c r="R652" s="382"/>
      <c r="T652" s="43">
        <f t="shared" si="64"/>
        <v>3000</v>
      </c>
    </row>
    <row r="653" spans="1:20" ht="14.1" customHeight="1">
      <c r="A653" s="53">
        <f t="shared" si="65"/>
        <v>653</v>
      </c>
      <c r="B653" s="378" t="s">
        <v>851</v>
      </c>
      <c r="C653" s="378" t="s">
        <v>852</v>
      </c>
      <c r="D653" s="379" t="s">
        <v>89</v>
      </c>
      <c r="E653" s="423" t="s">
        <v>827</v>
      </c>
      <c r="F653" s="440" t="s">
        <v>377</v>
      </c>
      <c r="G653" s="432" t="s">
        <v>199</v>
      </c>
      <c r="H653" s="433" t="s">
        <v>375</v>
      </c>
      <c r="I653" s="385">
        <v>78</v>
      </c>
      <c r="J653" s="380">
        <f t="shared" si="61"/>
        <v>200</v>
      </c>
      <c r="K653" s="324">
        <v>200</v>
      </c>
      <c r="L653" s="324"/>
      <c r="M653" s="325" t="e">
        <f t="shared" si="60"/>
        <v>#DIV/0!</v>
      </c>
      <c r="N653" s="325">
        <f t="shared" si="62"/>
        <v>0</v>
      </c>
      <c r="O653" s="381" t="e">
        <f>IF(K653="nio",0,IF(K653&gt;0,VLOOKUP(G653,'3-Productie normen'!A:K,VLOOKUP(K653,'3-Productie normen'!$B$34:$C$39,2,FALSE),FALSE)))/VLOOKUP(B653,'2-Kosten per locatie'!$A$14:$C$27,3,FALSE)</f>
        <v>#DIV/0!</v>
      </c>
      <c r="P653" s="381">
        <f t="shared" si="63"/>
        <v>0</v>
      </c>
      <c r="Q653" s="382" t="str">
        <f>VLOOKUP(G653,'3-Productie normen'!$A$10:$M$27,13,FALSE)</f>
        <v>V</v>
      </c>
      <c r="R653" s="382"/>
      <c r="T653" s="43">
        <f t="shared" si="64"/>
        <v>15600</v>
      </c>
    </row>
    <row r="654" spans="1:20" ht="14.1" customHeight="1">
      <c r="A654" s="53">
        <f t="shared" si="65"/>
        <v>654</v>
      </c>
      <c r="B654" s="378" t="s">
        <v>851</v>
      </c>
      <c r="C654" s="378" t="s">
        <v>852</v>
      </c>
      <c r="D654" s="379" t="s">
        <v>89</v>
      </c>
      <c r="E654" s="423" t="s">
        <v>828</v>
      </c>
      <c r="F654" s="440" t="s">
        <v>376</v>
      </c>
      <c r="G654" s="434" t="s">
        <v>1047</v>
      </c>
      <c r="H654" s="433" t="s">
        <v>375</v>
      </c>
      <c r="I654" s="385">
        <v>77.5</v>
      </c>
      <c r="J654" s="380">
        <f t="shared" si="61"/>
        <v>80</v>
      </c>
      <c r="K654" s="324">
        <v>80</v>
      </c>
      <c r="L654" s="324"/>
      <c r="M654" s="325" t="e">
        <f t="shared" si="60"/>
        <v>#DIV/0!</v>
      </c>
      <c r="N654" s="325">
        <f t="shared" si="62"/>
        <v>0</v>
      </c>
      <c r="O654" s="381" t="e">
        <f>IF(K654="nio",0,IF(K654&gt;0,VLOOKUP(G654,'3-Productie normen'!A:K,VLOOKUP(K654,'3-Productie normen'!$B$34:$C$39,2,FALSE),FALSE)))/VLOOKUP(B654,'2-Kosten per locatie'!$A$14:$C$27,3,FALSE)</f>
        <v>#DIV/0!</v>
      </c>
      <c r="P654" s="381">
        <f t="shared" si="63"/>
        <v>0</v>
      </c>
      <c r="Q654" s="382" t="str">
        <f>VLOOKUP(G654,'3-Productie normen'!$A$10:$M$27,13,FALSE)</f>
        <v>L</v>
      </c>
      <c r="R654" s="382"/>
      <c r="T654" s="43">
        <f t="shared" si="64"/>
        <v>6200</v>
      </c>
    </row>
    <row r="655" spans="1:20" ht="14.1" customHeight="1">
      <c r="A655" s="53">
        <f t="shared" si="65"/>
        <v>655</v>
      </c>
      <c r="B655" s="378" t="s">
        <v>851</v>
      </c>
      <c r="C655" s="378" t="s">
        <v>852</v>
      </c>
      <c r="D655" s="379" t="s">
        <v>89</v>
      </c>
      <c r="E655" s="423" t="s">
        <v>829</v>
      </c>
      <c r="F655" s="440" t="s">
        <v>429</v>
      </c>
      <c r="G655" s="433" t="s">
        <v>1046</v>
      </c>
      <c r="H655" s="433" t="s">
        <v>375</v>
      </c>
      <c r="I655" s="385">
        <v>79</v>
      </c>
      <c r="J655" s="380">
        <f t="shared" si="61"/>
        <v>80</v>
      </c>
      <c r="K655" s="324">
        <v>80</v>
      </c>
      <c r="L655" s="324"/>
      <c r="M655" s="325" t="e">
        <f t="shared" si="60"/>
        <v>#DIV/0!</v>
      </c>
      <c r="N655" s="325">
        <f t="shared" si="62"/>
        <v>0</v>
      </c>
      <c r="O655" s="381" t="e">
        <f>IF(K655="nio",0,IF(K655&gt;0,VLOOKUP(G655,'3-Productie normen'!A:K,VLOOKUP(K655,'3-Productie normen'!$B$34:$C$39,2,FALSE),FALSE)))/VLOOKUP(B655,'2-Kosten per locatie'!$A$14:$C$27,3,FALSE)</f>
        <v>#DIV/0!</v>
      </c>
      <c r="P655" s="381">
        <f t="shared" si="63"/>
        <v>0</v>
      </c>
      <c r="Q655" s="382" t="str">
        <f>VLOOKUP(G655,'3-Productie normen'!$A$10:$M$27,13,FALSE)</f>
        <v>L</v>
      </c>
      <c r="R655" s="382"/>
      <c r="T655" s="43">
        <f t="shared" si="64"/>
        <v>6320</v>
      </c>
    </row>
    <row r="656" spans="1:20" ht="14.1" customHeight="1">
      <c r="A656" s="53">
        <f t="shared" si="65"/>
        <v>656</v>
      </c>
      <c r="B656" s="378" t="s">
        <v>851</v>
      </c>
      <c r="C656" s="378" t="s">
        <v>852</v>
      </c>
      <c r="D656" s="379" t="s">
        <v>89</v>
      </c>
      <c r="E656" s="423" t="s">
        <v>830</v>
      </c>
      <c r="F656" s="440" t="s">
        <v>374</v>
      </c>
      <c r="G656" s="433" t="s">
        <v>1045</v>
      </c>
      <c r="H656" s="433" t="s">
        <v>375</v>
      </c>
      <c r="I656" s="385">
        <v>25</v>
      </c>
      <c r="J656" s="380">
        <f t="shared" si="61"/>
        <v>80</v>
      </c>
      <c r="K656" s="324">
        <v>80</v>
      </c>
      <c r="L656" s="324"/>
      <c r="M656" s="325" t="e">
        <f t="shared" ref="M656:M719" si="66">IF(K656="nio",0,IF(K656&gt;0,K656*I656/O656,0))</f>
        <v>#DIV/0!</v>
      </c>
      <c r="N656" s="325">
        <f t="shared" si="62"/>
        <v>0</v>
      </c>
      <c r="O656" s="381" t="e">
        <f>IF(K656="nio",0,IF(K656&gt;0,VLOOKUP(G656,'3-Productie normen'!A:K,VLOOKUP(K656,'3-Productie normen'!$B$34:$C$39,2,FALSE),FALSE)))/VLOOKUP(B656,'2-Kosten per locatie'!$A$14:$C$27,3,FALSE)</f>
        <v>#DIV/0!</v>
      </c>
      <c r="P656" s="381">
        <f t="shared" si="63"/>
        <v>0</v>
      </c>
      <c r="Q656" s="382" t="str">
        <f>VLOOKUP(G656,'3-Productie normen'!$A$10:$M$27,13,FALSE)</f>
        <v>V</v>
      </c>
      <c r="R656" s="382"/>
      <c r="T656" s="43">
        <f t="shared" si="64"/>
        <v>2000</v>
      </c>
    </row>
    <row r="657" spans="1:20" ht="14.1" customHeight="1">
      <c r="A657" s="53">
        <f t="shared" si="65"/>
        <v>657</v>
      </c>
      <c r="B657" s="378" t="s">
        <v>851</v>
      </c>
      <c r="C657" s="378" t="s">
        <v>852</v>
      </c>
      <c r="D657" s="379" t="s">
        <v>89</v>
      </c>
      <c r="E657" s="423" t="s">
        <v>830</v>
      </c>
      <c r="F657" s="440" t="s">
        <v>376</v>
      </c>
      <c r="G657" s="434" t="s">
        <v>1047</v>
      </c>
      <c r="H657" s="433" t="s">
        <v>375</v>
      </c>
      <c r="I657" s="385">
        <v>70</v>
      </c>
      <c r="J657" s="380">
        <f t="shared" si="61"/>
        <v>80</v>
      </c>
      <c r="K657" s="324">
        <v>80</v>
      </c>
      <c r="L657" s="324"/>
      <c r="M657" s="325" t="e">
        <f t="shared" si="66"/>
        <v>#DIV/0!</v>
      </c>
      <c r="N657" s="325">
        <f t="shared" si="62"/>
        <v>0</v>
      </c>
      <c r="O657" s="381" t="e">
        <f>IF(K657="nio",0,IF(K657&gt;0,VLOOKUP(G657,'3-Productie normen'!A:K,VLOOKUP(K657,'3-Productie normen'!$B$34:$C$39,2,FALSE),FALSE)))/VLOOKUP(B657,'2-Kosten per locatie'!$A$14:$C$27,3,FALSE)</f>
        <v>#DIV/0!</v>
      </c>
      <c r="P657" s="381">
        <f t="shared" si="63"/>
        <v>0</v>
      </c>
      <c r="Q657" s="382" t="str">
        <f>VLOOKUP(G657,'3-Productie normen'!$A$10:$M$27,13,FALSE)</f>
        <v>L</v>
      </c>
      <c r="R657" s="382"/>
      <c r="T657" s="43">
        <f t="shared" si="64"/>
        <v>5600</v>
      </c>
    </row>
    <row r="658" spans="1:20" ht="14.1" customHeight="1">
      <c r="A658" s="53">
        <f t="shared" si="65"/>
        <v>658</v>
      </c>
      <c r="B658" s="378" t="s">
        <v>851</v>
      </c>
      <c r="C658" s="378" t="s">
        <v>852</v>
      </c>
      <c r="D658" s="379" t="s">
        <v>89</v>
      </c>
      <c r="E658" s="423" t="s">
        <v>831</v>
      </c>
      <c r="F658" s="440" t="s">
        <v>376</v>
      </c>
      <c r="G658" s="434" t="s">
        <v>1047</v>
      </c>
      <c r="H658" s="433" t="s">
        <v>375</v>
      </c>
      <c r="I658" s="385">
        <v>75</v>
      </c>
      <c r="J658" s="380">
        <f t="shared" si="61"/>
        <v>80</v>
      </c>
      <c r="K658" s="324">
        <v>80</v>
      </c>
      <c r="L658" s="324"/>
      <c r="M658" s="325" t="e">
        <f t="shared" si="66"/>
        <v>#DIV/0!</v>
      </c>
      <c r="N658" s="325">
        <f t="shared" si="62"/>
        <v>0</v>
      </c>
      <c r="O658" s="381" t="e">
        <f>IF(K658="nio",0,IF(K658&gt;0,VLOOKUP(G658,'3-Productie normen'!A:K,VLOOKUP(K658,'3-Productie normen'!$B$34:$C$39,2,FALSE),FALSE)))/VLOOKUP(B658,'2-Kosten per locatie'!$A$14:$C$27,3,FALSE)</f>
        <v>#DIV/0!</v>
      </c>
      <c r="P658" s="381">
        <f t="shared" si="63"/>
        <v>0</v>
      </c>
      <c r="Q658" s="382" t="str">
        <f>VLOOKUP(G658,'3-Productie normen'!$A$10:$M$27,13,FALSE)</f>
        <v>L</v>
      </c>
      <c r="R658" s="382"/>
      <c r="T658" s="43">
        <f t="shared" si="64"/>
        <v>6000</v>
      </c>
    </row>
    <row r="659" spans="1:20" ht="14.1" customHeight="1">
      <c r="A659" s="53">
        <f t="shared" si="65"/>
        <v>659</v>
      </c>
      <c r="B659" s="378" t="s">
        <v>851</v>
      </c>
      <c r="C659" s="378" t="s">
        <v>852</v>
      </c>
      <c r="D659" s="379" t="s">
        <v>89</v>
      </c>
      <c r="E659" s="423" t="s">
        <v>832</v>
      </c>
      <c r="F659" s="440" t="s">
        <v>376</v>
      </c>
      <c r="G659" s="434" t="s">
        <v>1047</v>
      </c>
      <c r="H659" s="433" t="s">
        <v>375</v>
      </c>
      <c r="I659" s="385">
        <v>80</v>
      </c>
      <c r="J659" s="380">
        <f t="shared" si="61"/>
        <v>80</v>
      </c>
      <c r="K659" s="324">
        <v>80</v>
      </c>
      <c r="L659" s="324"/>
      <c r="M659" s="325" t="e">
        <f t="shared" si="66"/>
        <v>#DIV/0!</v>
      </c>
      <c r="N659" s="325">
        <f t="shared" si="62"/>
        <v>0</v>
      </c>
      <c r="O659" s="381" t="e">
        <f>IF(K659="nio",0,IF(K659&gt;0,VLOOKUP(G659,'3-Productie normen'!A:K,VLOOKUP(K659,'3-Productie normen'!$B$34:$C$39,2,FALSE),FALSE)))/VLOOKUP(B659,'2-Kosten per locatie'!$A$14:$C$27,3,FALSE)</f>
        <v>#DIV/0!</v>
      </c>
      <c r="P659" s="381">
        <f t="shared" si="63"/>
        <v>0</v>
      </c>
      <c r="Q659" s="382" t="str">
        <f>VLOOKUP(G659,'3-Productie normen'!$A$10:$M$27,13,FALSE)</f>
        <v>L</v>
      </c>
      <c r="R659" s="382"/>
      <c r="T659" s="43">
        <f t="shared" si="64"/>
        <v>6400</v>
      </c>
    </row>
    <row r="660" spans="1:20" ht="14.1" customHeight="1">
      <c r="A660" s="53">
        <f t="shared" si="65"/>
        <v>660</v>
      </c>
      <c r="B660" s="378" t="s">
        <v>851</v>
      </c>
      <c r="C660" s="378" t="s">
        <v>852</v>
      </c>
      <c r="D660" s="379" t="s">
        <v>89</v>
      </c>
      <c r="E660" s="423" t="s">
        <v>833</v>
      </c>
      <c r="F660" s="440" t="s">
        <v>374</v>
      </c>
      <c r="G660" s="433" t="s">
        <v>1045</v>
      </c>
      <c r="H660" s="433" t="s">
        <v>375</v>
      </c>
      <c r="I660" s="385">
        <v>25</v>
      </c>
      <c r="J660" s="380">
        <f t="shared" si="61"/>
        <v>80</v>
      </c>
      <c r="K660" s="324">
        <v>80</v>
      </c>
      <c r="L660" s="324"/>
      <c r="M660" s="325" t="e">
        <f t="shared" si="66"/>
        <v>#DIV/0!</v>
      </c>
      <c r="N660" s="325">
        <f t="shared" si="62"/>
        <v>0</v>
      </c>
      <c r="O660" s="381" t="e">
        <f>IF(K660="nio",0,IF(K660&gt;0,VLOOKUP(G660,'3-Productie normen'!A:K,VLOOKUP(K660,'3-Productie normen'!$B$34:$C$39,2,FALSE),FALSE)))/VLOOKUP(B660,'2-Kosten per locatie'!$A$14:$C$27,3,FALSE)</f>
        <v>#DIV/0!</v>
      </c>
      <c r="P660" s="381">
        <f t="shared" si="63"/>
        <v>0</v>
      </c>
      <c r="Q660" s="382" t="str">
        <f>VLOOKUP(G660,'3-Productie normen'!$A$10:$M$27,13,FALSE)</f>
        <v>V</v>
      </c>
      <c r="R660" s="382"/>
      <c r="T660" s="43">
        <f t="shared" si="64"/>
        <v>2000</v>
      </c>
    </row>
    <row r="661" spans="1:20" ht="14.1" customHeight="1">
      <c r="A661" s="53">
        <f t="shared" si="65"/>
        <v>661</v>
      </c>
      <c r="B661" s="378" t="s">
        <v>851</v>
      </c>
      <c r="C661" s="378" t="s">
        <v>852</v>
      </c>
      <c r="D661" s="379" t="s">
        <v>89</v>
      </c>
      <c r="E661" s="423" t="s">
        <v>834</v>
      </c>
      <c r="F661" s="440" t="s">
        <v>376</v>
      </c>
      <c r="G661" s="434" t="s">
        <v>1047</v>
      </c>
      <c r="H661" s="433" t="s">
        <v>375</v>
      </c>
      <c r="I661" s="385">
        <v>84</v>
      </c>
      <c r="J661" s="380">
        <f t="shared" si="61"/>
        <v>80</v>
      </c>
      <c r="K661" s="324">
        <v>80</v>
      </c>
      <c r="L661" s="324"/>
      <c r="M661" s="325" t="e">
        <f t="shared" si="66"/>
        <v>#DIV/0!</v>
      </c>
      <c r="N661" s="325">
        <f t="shared" si="62"/>
        <v>0</v>
      </c>
      <c r="O661" s="381" t="e">
        <f>IF(K661="nio",0,IF(K661&gt;0,VLOOKUP(G661,'3-Productie normen'!A:K,VLOOKUP(K661,'3-Productie normen'!$B$34:$C$39,2,FALSE),FALSE)))/VLOOKUP(B661,'2-Kosten per locatie'!$A$14:$C$27,3,FALSE)</f>
        <v>#DIV/0!</v>
      </c>
      <c r="P661" s="381">
        <f t="shared" si="63"/>
        <v>0</v>
      </c>
      <c r="Q661" s="382" t="str">
        <f>VLOOKUP(G661,'3-Productie normen'!$A$10:$M$27,13,FALSE)</f>
        <v>L</v>
      </c>
      <c r="R661" s="382"/>
      <c r="T661" s="43">
        <f t="shared" si="64"/>
        <v>6720</v>
      </c>
    </row>
    <row r="662" spans="1:20" ht="14.1" customHeight="1">
      <c r="A662" s="53">
        <f t="shared" si="65"/>
        <v>662</v>
      </c>
      <c r="B662" s="378" t="s">
        <v>851</v>
      </c>
      <c r="C662" s="378" t="s">
        <v>852</v>
      </c>
      <c r="D662" s="379" t="s">
        <v>89</v>
      </c>
      <c r="E662" s="423" t="s">
        <v>835</v>
      </c>
      <c r="F662" s="440" t="s">
        <v>505</v>
      </c>
      <c r="G662" s="433" t="s">
        <v>1046</v>
      </c>
      <c r="H662" s="433" t="s">
        <v>375</v>
      </c>
      <c r="I662" s="385">
        <v>160</v>
      </c>
      <c r="J662" s="380">
        <f t="shared" si="61"/>
        <v>80</v>
      </c>
      <c r="K662" s="324">
        <v>80</v>
      </c>
      <c r="L662" s="324"/>
      <c r="M662" s="325" t="e">
        <f t="shared" si="66"/>
        <v>#DIV/0!</v>
      </c>
      <c r="N662" s="325">
        <f t="shared" si="62"/>
        <v>0</v>
      </c>
      <c r="O662" s="381" t="e">
        <f>IF(K662="nio",0,IF(K662&gt;0,VLOOKUP(G662,'3-Productie normen'!A:K,VLOOKUP(K662,'3-Productie normen'!$B$34:$C$39,2,FALSE),FALSE)))/VLOOKUP(B662,'2-Kosten per locatie'!$A$14:$C$27,3,FALSE)</f>
        <v>#DIV/0!</v>
      </c>
      <c r="P662" s="381">
        <f t="shared" si="63"/>
        <v>0</v>
      </c>
      <c r="Q662" s="382" t="str">
        <f>VLOOKUP(G662,'3-Productie normen'!$A$10:$M$27,13,FALSE)</f>
        <v>L</v>
      </c>
      <c r="R662" s="382"/>
      <c r="T662" s="43">
        <f t="shared" si="64"/>
        <v>12800</v>
      </c>
    </row>
    <row r="663" spans="1:20" ht="14.1" customHeight="1">
      <c r="A663" s="53">
        <f t="shared" si="65"/>
        <v>663</v>
      </c>
      <c r="B663" s="378" t="s">
        <v>851</v>
      </c>
      <c r="C663" s="378" t="s">
        <v>852</v>
      </c>
      <c r="D663" s="379" t="s">
        <v>89</v>
      </c>
      <c r="E663" s="423" t="s">
        <v>836</v>
      </c>
      <c r="F663" s="440" t="s">
        <v>837</v>
      </c>
      <c r="G663" s="440" t="s">
        <v>1045</v>
      </c>
      <c r="H663" s="433" t="s">
        <v>375</v>
      </c>
      <c r="I663" s="385">
        <v>16</v>
      </c>
      <c r="J663" s="380">
        <f t="shared" si="61"/>
        <v>4</v>
      </c>
      <c r="K663" s="324">
        <v>4</v>
      </c>
      <c r="L663" s="324"/>
      <c r="M663" s="325" t="e">
        <f t="shared" si="66"/>
        <v>#DIV/0!</v>
      </c>
      <c r="N663" s="325">
        <f t="shared" si="62"/>
        <v>0</v>
      </c>
      <c r="O663" s="381" t="e">
        <f>IF(K663="nio",0,IF(K663&gt;0,VLOOKUP(G663,'3-Productie normen'!A:K,VLOOKUP(K663,'3-Productie normen'!$B$34:$C$39,2,FALSE),FALSE)))/VLOOKUP(B663,'2-Kosten per locatie'!$A$14:$C$27,3,FALSE)</f>
        <v>#DIV/0!</v>
      </c>
      <c r="P663" s="381">
        <f t="shared" si="63"/>
        <v>0</v>
      </c>
      <c r="Q663" s="382" t="str">
        <f>VLOOKUP(G663,'3-Productie normen'!$A$10:$M$27,13,FALSE)</f>
        <v>V</v>
      </c>
      <c r="R663" s="382"/>
      <c r="T663" s="43">
        <f t="shared" si="64"/>
        <v>64</v>
      </c>
    </row>
    <row r="664" spans="1:20" ht="14.1" customHeight="1">
      <c r="A664" s="53">
        <f t="shared" si="65"/>
        <v>664</v>
      </c>
      <c r="B664" s="378" t="s">
        <v>851</v>
      </c>
      <c r="C664" s="378" t="s">
        <v>852</v>
      </c>
      <c r="D664" s="379" t="s">
        <v>89</v>
      </c>
      <c r="E664" s="423" t="s">
        <v>838</v>
      </c>
      <c r="F664" s="440" t="s">
        <v>630</v>
      </c>
      <c r="G664" s="432" t="s">
        <v>423</v>
      </c>
      <c r="H664" s="433" t="s">
        <v>375</v>
      </c>
      <c r="I664" s="385">
        <v>41</v>
      </c>
      <c r="J664" s="380">
        <f t="shared" si="61"/>
        <v>200</v>
      </c>
      <c r="K664" s="324">
        <v>200</v>
      </c>
      <c r="L664" s="324"/>
      <c r="M664" s="325" t="e">
        <f t="shared" si="66"/>
        <v>#DIV/0!</v>
      </c>
      <c r="N664" s="325">
        <f t="shared" si="62"/>
        <v>0</v>
      </c>
      <c r="O664" s="381" t="e">
        <f>IF(K664="nio",0,IF(K664&gt;0,VLOOKUP(G664,'3-Productie normen'!A:K,VLOOKUP(K664,'3-Productie normen'!$B$34:$C$39,2,FALSE),FALSE)))/VLOOKUP(B664,'2-Kosten per locatie'!$A$14:$C$27,3,FALSE)</f>
        <v>#DIV/0!</v>
      </c>
      <c r="P664" s="381">
        <f t="shared" si="63"/>
        <v>0</v>
      </c>
      <c r="Q664" s="382" t="str">
        <f>VLOOKUP(G664,'3-Productie normen'!$A$10:$M$27,13,FALSE)</f>
        <v>V</v>
      </c>
      <c r="R664" s="382"/>
      <c r="T664" s="43">
        <f t="shared" si="64"/>
        <v>8200</v>
      </c>
    </row>
    <row r="665" spans="1:20" ht="14.1" customHeight="1">
      <c r="A665" s="53">
        <f t="shared" si="65"/>
        <v>665</v>
      </c>
      <c r="B665" s="378" t="s">
        <v>851</v>
      </c>
      <c r="C665" s="378" t="s">
        <v>852</v>
      </c>
      <c r="D665" s="379" t="s">
        <v>89</v>
      </c>
      <c r="E665" s="423" t="s">
        <v>839</v>
      </c>
      <c r="F665" s="440" t="s">
        <v>376</v>
      </c>
      <c r="G665" s="434" t="s">
        <v>1047</v>
      </c>
      <c r="H665" s="433" t="s">
        <v>375</v>
      </c>
      <c r="I665" s="385">
        <v>58</v>
      </c>
      <c r="J665" s="380">
        <f t="shared" si="61"/>
        <v>80</v>
      </c>
      <c r="K665" s="324">
        <v>80</v>
      </c>
      <c r="L665" s="324"/>
      <c r="M665" s="325" t="e">
        <f t="shared" si="66"/>
        <v>#DIV/0!</v>
      </c>
      <c r="N665" s="325">
        <f t="shared" si="62"/>
        <v>0</v>
      </c>
      <c r="O665" s="381" t="e">
        <f>IF(K665="nio",0,IF(K665&gt;0,VLOOKUP(G665,'3-Productie normen'!A:K,VLOOKUP(K665,'3-Productie normen'!$B$34:$C$39,2,FALSE),FALSE)))/VLOOKUP(B665,'2-Kosten per locatie'!$A$14:$C$27,3,FALSE)</f>
        <v>#DIV/0!</v>
      </c>
      <c r="P665" s="381">
        <f t="shared" si="63"/>
        <v>0</v>
      </c>
      <c r="Q665" s="382" t="str">
        <f>VLOOKUP(G665,'3-Productie normen'!$A$10:$M$27,13,FALSE)</f>
        <v>L</v>
      </c>
      <c r="R665" s="382"/>
      <c r="T665" s="43">
        <f t="shared" si="64"/>
        <v>4640</v>
      </c>
    </row>
    <row r="666" spans="1:20" ht="14.1" customHeight="1">
      <c r="A666" s="53">
        <f t="shared" si="65"/>
        <v>666</v>
      </c>
      <c r="B666" s="378" t="s">
        <v>851</v>
      </c>
      <c r="C666" s="378" t="s">
        <v>852</v>
      </c>
      <c r="D666" s="379" t="s">
        <v>89</v>
      </c>
      <c r="E666" s="423" t="s">
        <v>840</v>
      </c>
      <c r="F666" s="440" t="s">
        <v>376</v>
      </c>
      <c r="G666" s="434" t="s">
        <v>1047</v>
      </c>
      <c r="H666" s="433" t="s">
        <v>375</v>
      </c>
      <c r="I666" s="385">
        <v>52</v>
      </c>
      <c r="J666" s="380">
        <f t="shared" si="61"/>
        <v>80</v>
      </c>
      <c r="K666" s="324">
        <v>80</v>
      </c>
      <c r="L666" s="324"/>
      <c r="M666" s="325" t="e">
        <f t="shared" si="66"/>
        <v>#DIV/0!</v>
      </c>
      <c r="N666" s="325">
        <f t="shared" si="62"/>
        <v>0</v>
      </c>
      <c r="O666" s="381" t="e">
        <f>IF(K666="nio",0,IF(K666&gt;0,VLOOKUP(G666,'3-Productie normen'!A:K,VLOOKUP(K666,'3-Productie normen'!$B$34:$C$39,2,FALSE),FALSE)))/VLOOKUP(B666,'2-Kosten per locatie'!$A$14:$C$27,3,FALSE)</f>
        <v>#DIV/0!</v>
      </c>
      <c r="P666" s="381">
        <f t="shared" si="63"/>
        <v>0</v>
      </c>
      <c r="Q666" s="382" t="str">
        <f>VLOOKUP(G666,'3-Productie normen'!$A$10:$M$27,13,FALSE)</f>
        <v>L</v>
      </c>
      <c r="R666" s="382"/>
      <c r="T666" s="43">
        <f t="shared" si="64"/>
        <v>4160</v>
      </c>
    </row>
    <row r="667" spans="1:20" ht="14.1" customHeight="1">
      <c r="A667" s="53">
        <f t="shared" si="65"/>
        <v>667</v>
      </c>
      <c r="B667" s="378" t="s">
        <v>851</v>
      </c>
      <c r="C667" s="378" t="s">
        <v>852</v>
      </c>
      <c r="D667" s="379" t="s">
        <v>89</v>
      </c>
      <c r="E667" s="423" t="s">
        <v>841</v>
      </c>
      <c r="F667" s="440" t="s">
        <v>376</v>
      </c>
      <c r="G667" s="434" t="s">
        <v>1047</v>
      </c>
      <c r="H667" s="433" t="s">
        <v>375</v>
      </c>
      <c r="I667" s="385">
        <v>63</v>
      </c>
      <c r="J667" s="380">
        <f t="shared" si="61"/>
        <v>80</v>
      </c>
      <c r="K667" s="324">
        <v>80</v>
      </c>
      <c r="L667" s="324"/>
      <c r="M667" s="325" t="e">
        <f t="shared" si="66"/>
        <v>#DIV/0!</v>
      </c>
      <c r="N667" s="325">
        <f t="shared" si="62"/>
        <v>0</v>
      </c>
      <c r="O667" s="381" t="e">
        <f>IF(K667="nio",0,IF(K667&gt;0,VLOOKUP(G667,'3-Productie normen'!A:K,VLOOKUP(K667,'3-Productie normen'!$B$34:$C$39,2,FALSE),FALSE)))/VLOOKUP(B667,'2-Kosten per locatie'!$A$14:$C$27,3,FALSE)</f>
        <v>#DIV/0!</v>
      </c>
      <c r="P667" s="381">
        <f t="shared" si="63"/>
        <v>0</v>
      </c>
      <c r="Q667" s="382" t="str">
        <f>VLOOKUP(G667,'3-Productie normen'!$A$10:$M$27,13,FALSE)</f>
        <v>L</v>
      </c>
      <c r="R667" s="382"/>
      <c r="T667" s="43">
        <f t="shared" si="64"/>
        <v>5040</v>
      </c>
    </row>
    <row r="668" spans="1:20" ht="14.1" customHeight="1">
      <c r="A668" s="53">
        <f t="shared" si="65"/>
        <v>668</v>
      </c>
      <c r="B668" s="378" t="s">
        <v>851</v>
      </c>
      <c r="C668" s="378" t="s">
        <v>852</v>
      </c>
      <c r="D668" s="379" t="s">
        <v>89</v>
      </c>
      <c r="E668" s="423" t="s">
        <v>842</v>
      </c>
      <c r="F668" s="440" t="s">
        <v>843</v>
      </c>
      <c r="G668" s="440" t="s">
        <v>396</v>
      </c>
      <c r="H668" s="433" t="s">
        <v>375</v>
      </c>
      <c r="I668" s="385">
        <v>140</v>
      </c>
      <c r="J668" s="380">
        <f t="shared" si="61"/>
        <v>80</v>
      </c>
      <c r="K668" s="324">
        <v>80</v>
      </c>
      <c r="L668" s="324"/>
      <c r="M668" s="325" t="e">
        <f t="shared" si="66"/>
        <v>#DIV/0!</v>
      </c>
      <c r="N668" s="325">
        <f t="shared" si="62"/>
        <v>0</v>
      </c>
      <c r="O668" s="381" t="e">
        <f>IF(K668="nio",0,IF(K668&gt;0,VLOOKUP(G668,'3-Productie normen'!A:K,VLOOKUP(K668,'3-Productie normen'!$B$34:$C$39,2,FALSE),FALSE)))/VLOOKUP(B668,'2-Kosten per locatie'!$A$14:$C$27,3,FALSE)</f>
        <v>#DIV/0!</v>
      </c>
      <c r="P668" s="381">
        <f t="shared" si="63"/>
        <v>0</v>
      </c>
      <c r="Q668" s="382" t="str">
        <f>VLOOKUP(G668,'3-Productie normen'!$A$10:$M$27,13,FALSE)</f>
        <v>V</v>
      </c>
      <c r="R668" s="382"/>
      <c r="T668" s="43">
        <f t="shared" si="64"/>
        <v>11200</v>
      </c>
    </row>
    <row r="669" spans="1:20" ht="14.1" customHeight="1">
      <c r="A669" s="53">
        <f t="shared" si="65"/>
        <v>669</v>
      </c>
      <c r="B669" s="378" t="s">
        <v>851</v>
      </c>
      <c r="C669" s="378" t="s">
        <v>852</v>
      </c>
      <c r="D669" s="379" t="s">
        <v>89</v>
      </c>
      <c r="E669" s="423" t="s">
        <v>844</v>
      </c>
      <c r="F669" s="440" t="s">
        <v>377</v>
      </c>
      <c r="G669" s="432" t="s">
        <v>199</v>
      </c>
      <c r="H669" s="433" t="s">
        <v>375</v>
      </c>
      <c r="I669" s="385">
        <v>30</v>
      </c>
      <c r="J669" s="380">
        <f t="shared" si="61"/>
        <v>200</v>
      </c>
      <c r="K669" s="324">
        <v>200</v>
      </c>
      <c r="L669" s="324"/>
      <c r="M669" s="325" t="e">
        <f t="shared" si="66"/>
        <v>#DIV/0!</v>
      </c>
      <c r="N669" s="325">
        <f t="shared" si="62"/>
        <v>0</v>
      </c>
      <c r="O669" s="381" t="e">
        <f>IF(K669="nio",0,IF(K669&gt;0,VLOOKUP(G669,'3-Productie normen'!A:K,VLOOKUP(K669,'3-Productie normen'!$B$34:$C$39,2,FALSE),FALSE)))/VLOOKUP(B669,'2-Kosten per locatie'!$A$14:$C$27,3,FALSE)</f>
        <v>#DIV/0!</v>
      </c>
      <c r="P669" s="381">
        <f t="shared" si="63"/>
        <v>0</v>
      </c>
      <c r="Q669" s="382" t="str">
        <f>VLOOKUP(G669,'3-Productie normen'!$A$10:$M$27,13,FALSE)</f>
        <v>V</v>
      </c>
      <c r="R669" s="382"/>
      <c r="T669" s="43">
        <f t="shared" si="64"/>
        <v>6000</v>
      </c>
    </row>
    <row r="670" spans="1:20" ht="14.1" customHeight="1">
      <c r="A670" s="53">
        <f t="shared" si="65"/>
        <v>670</v>
      </c>
      <c r="B670" s="378" t="s">
        <v>851</v>
      </c>
      <c r="C670" s="378" t="s">
        <v>852</v>
      </c>
      <c r="D670" s="379" t="s">
        <v>89</v>
      </c>
      <c r="E670" s="423" t="s">
        <v>845</v>
      </c>
      <c r="F670" s="440" t="s">
        <v>388</v>
      </c>
      <c r="G670" s="433" t="s">
        <v>17</v>
      </c>
      <c r="H670" s="433" t="s">
        <v>371</v>
      </c>
      <c r="I670" s="385">
        <v>10</v>
      </c>
      <c r="J670" s="380">
        <f t="shared" si="61"/>
        <v>200</v>
      </c>
      <c r="K670" s="324">
        <v>200</v>
      </c>
      <c r="L670" s="324"/>
      <c r="M670" s="325" t="e">
        <f t="shared" si="66"/>
        <v>#DIV/0!</v>
      </c>
      <c r="N670" s="325">
        <f t="shared" si="62"/>
        <v>0</v>
      </c>
      <c r="O670" s="381" t="e">
        <f>IF(K670="nio",0,IF(K670&gt;0,VLOOKUP(G670,'3-Productie normen'!A:K,VLOOKUP(K670,'3-Productie normen'!$B$34:$C$39,2,FALSE),FALSE)))/VLOOKUP(B670,'2-Kosten per locatie'!$A$14:$C$27,3,FALSE)</f>
        <v>#DIV/0!</v>
      </c>
      <c r="P670" s="381">
        <f t="shared" si="63"/>
        <v>0</v>
      </c>
      <c r="Q670" s="382" t="str">
        <f>VLOOKUP(G670,'3-Productie normen'!$A$10:$M$27,13,FALSE)</f>
        <v>S</v>
      </c>
      <c r="R670" s="382"/>
      <c r="T670" s="43">
        <f t="shared" si="64"/>
        <v>2000</v>
      </c>
    </row>
    <row r="671" spans="1:20" ht="14.1" customHeight="1">
      <c r="A671" s="53">
        <f t="shared" si="65"/>
        <v>671</v>
      </c>
      <c r="B671" s="378" t="s">
        <v>851</v>
      </c>
      <c r="C671" s="378" t="s">
        <v>852</v>
      </c>
      <c r="D671" s="379" t="s">
        <v>89</v>
      </c>
      <c r="E671" s="423" t="s">
        <v>846</v>
      </c>
      <c r="F671" s="440" t="s">
        <v>388</v>
      </c>
      <c r="G671" s="433" t="s">
        <v>17</v>
      </c>
      <c r="H671" s="433" t="s">
        <v>371</v>
      </c>
      <c r="I671" s="385">
        <v>5</v>
      </c>
      <c r="J671" s="380">
        <f t="shared" si="61"/>
        <v>200</v>
      </c>
      <c r="K671" s="324">
        <v>200</v>
      </c>
      <c r="L671" s="324"/>
      <c r="M671" s="325" t="e">
        <f t="shared" si="66"/>
        <v>#DIV/0!</v>
      </c>
      <c r="N671" s="325">
        <f t="shared" si="62"/>
        <v>0</v>
      </c>
      <c r="O671" s="381" t="e">
        <f>IF(K671="nio",0,IF(K671&gt;0,VLOOKUP(G671,'3-Productie normen'!A:K,VLOOKUP(K671,'3-Productie normen'!$B$34:$C$39,2,FALSE),FALSE)))/VLOOKUP(B671,'2-Kosten per locatie'!$A$14:$C$27,3,FALSE)</f>
        <v>#DIV/0!</v>
      </c>
      <c r="P671" s="381">
        <f t="shared" si="63"/>
        <v>0</v>
      </c>
      <c r="Q671" s="382" t="str">
        <f>VLOOKUP(G671,'3-Productie normen'!$A$10:$M$27,13,FALSE)</f>
        <v>S</v>
      </c>
      <c r="R671" s="382"/>
      <c r="T671" s="43">
        <f t="shared" si="64"/>
        <v>1000</v>
      </c>
    </row>
    <row r="672" spans="1:20" ht="14.1" customHeight="1">
      <c r="A672" s="53">
        <f t="shared" si="65"/>
        <v>672</v>
      </c>
      <c r="B672" s="378" t="s">
        <v>851</v>
      </c>
      <c r="C672" s="378" t="s">
        <v>852</v>
      </c>
      <c r="D672" s="379" t="s">
        <v>89</v>
      </c>
      <c r="E672" s="423" t="s">
        <v>847</v>
      </c>
      <c r="F672" s="440" t="s">
        <v>396</v>
      </c>
      <c r="G672" s="433" t="s">
        <v>396</v>
      </c>
      <c r="H672" s="433" t="s">
        <v>385</v>
      </c>
      <c r="I672" s="385">
        <v>336</v>
      </c>
      <c r="J672" s="380">
        <f t="shared" si="61"/>
        <v>80</v>
      </c>
      <c r="K672" s="324">
        <v>80</v>
      </c>
      <c r="L672" s="324"/>
      <c r="M672" s="325" t="e">
        <f t="shared" si="66"/>
        <v>#DIV/0!</v>
      </c>
      <c r="N672" s="325">
        <f t="shared" si="62"/>
        <v>0</v>
      </c>
      <c r="O672" s="381" t="e">
        <f>IF(K672="nio",0,IF(K672&gt;0,VLOOKUP(G672,'3-Productie normen'!A:K,VLOOKUP(K672,'3-Productie normen'!$B$34:$C$39,2,FALSE),FALSE)))/VLOOKUP(B672,'2-Kosten per locatie'!$A$14:$C$27,3,FALSE)</f>
        <v>#DIV/0!</v>
      </c>
      <c r="P672" s="381">
        <f t="shared" si="63"/>
        <v>0</v>
      </c>
      <c r="Q672" s="382" t="str">
        <f>VLOOKUP(G672,'3-Productie normen'!$A$10:$M$27,13,FALSE)</f>
        <v>V</v>
      </c>
      <c r="R672" s="382"/>
      <c r="T672" s="43">
        <f t="shared" si="64"/>
        <v>26880</v>
      </c>
    </row>
    <row r="673" spans="1:20" ht="14.1" customHeight="1">
      <c r="A673" s="53">
        <f t="shared" si="65"/>
        <v>673</v>
      </c>
      <c r="B673" s="378" t="s">
        <v>851</v>
      </c>
      <c r="C673" s="378" t="s">
        <v>852</v>
      </c>
      <c r="D673" s="379" t="s">
        <v>89</v>
      </c>
      <c r="E673" s="423" t="s">
        <v>848</v>
      </c>
      <c r="F673" s="440" t="s">
        <v>630</v>
      </c>
      <c r="G673" s="432" t="s">
        <v>423</v>
      </c>
      <c r="H673" s="433" t="s">
        <v>375</v>
      </c>
      <c r="I673" s="385">
        <v>41</v>
      </c>
      <c r="J673" s="380">
        <f t="shared" si="61"/>
        <v>200</v>
      </c>
      <c r="K673" s="324">
        <v>200</v>
      </c>
      <c r="L673" s="324"/>
      <c r="M673" s="325" t="e">
        <f t="shared" si="66"/>
        <v>#DIV/0!</v>
      </c>
      <c r="N673" s="325">
        <f t="shared" si="62"/>
        <v>0</v>
      </c>
      <c r="O673" s="381" t="e">
        <f>IF(K673="nio",0,IF(K673&gt;0,VLOOKUP(G673,'3-Productie normen'!A:K,VLOOKUP(K673,'3-Productie normen'!$B$34:$C$39,2,FALSE),FALSE)))/VLOOKUP(B673,'2-Kosten per locatie'!$A$14:$C$27,3,FALSE)</f>
        <v>#DIV/0!</v>
      </c>
      <c r="P673" s="381">
        <f t="shared" si="63"/>
        <v>0</v>
      </c>
      <c r="Q673" s="382" t="str">
        <f>VLOOKUP(G673,'3-Productie normen'!$A$10:$M$27,13,FALSE)</f>
        <v>V</v>
      </c>
      <c r="R673" s="382"/>
      <c r="T673" s="43">
        <f t="shared" si="64"/>
        <v>8200</v>
      </c>
    </row>
    <row r="674" spans="1:20" ht="14.1" customHeight="1">
      <c r="A674" s="53">
        <f t="shared" si="65"/>
        <v>674</v>
      </c>
      <c r="B674" s="378" t="s">
        <v>851</v>
      </c>
      <c r="C674" s="378" t="s">
        <v>852</v>
      </c>
      <c r="D674" s="379" t="s">
        <v>89</v>
      </c>
      <c r="E674" s="423" t="s">
        <v>849</v>
      </c>
      <c r="F674" s="440" t="s">
        <v>388</v>
      </c>
      <c r="G674" s="433" t="s">
        <v>17</v>
      </c>
      <c r="H674" s="433" t="s">
        <v>371</v>
      </c>
      <c r="I674" s="385">
        <v>5</v>
      </c>
      <c r="J674" s="380">
        <f t="shared" si="61"/>
        <v>200</v>
      </c>
      <c r="K674" s="324">
        <v>200</v>
      </c>
      <c r="L674" s="324"/>
      <c r="M674" s="325" t="e">
        <f t="shared" si="66"/>
        <v>#DIV/0!</v>
      </c>
      <c r="N674" s="325">
        <f t="shared" si="62"/>
        <v>0</v>
      </c>
      <c r="O674" s="381" t="e">
        <f>IF(K674="nio",0,IF(K674&gt;0,VLOOKUP(G674,'3-Productie normen'!A:K,VLOOKUP(K674,'3-Productie normen'!$B$34:$C$39,2,FALSE),FALSE)))/VLOOKUP(B674,'2-Kosten per locatie'!$A$14:$C$27,3,FALSE)</f>
        <v>#DIV/0!</v>
      </c>
      <c r="P674" s="381">
        <f t="shared" si="63"/>
        <v>0</v>
      </c>
      <c r="Q674" s="382" t="str">
        <f>VLOOKUP(G674,'3-Productie normen'!$A$10:$M$27,13,FALSE)</f>
        <v>S</v>
      </c>
      <c r="R674" s="382"/>
      <c r="T674" s="43">
        <f t="shared" si="64"/>
        <v>1000</v>
      </c>
    </row>
    <row r="675" spans="1:20" ht="14.1" customHeight="1">
      <c r="A675" s="53">
        <f t="shared" si="65"/>
        <v>675</v>
      </c>
      <c r="B675" s="378" t="s">
        <v>851</v>
      </c>
      <c r="C675" s="378" t="s">
        <v>852</v>
      </c>
      <c r="D675" s="379" t="s">
        <v>89</v>
      </c>
      <c r="E675" s="423" t="s">
        <v>850</v>
      </c>
      <c r="F675" s="440" t="s">
        <v>388</v>
      </c>
      <c r="G675" s="433" t="s">
        <v>17</v>
      </c>
      <c r="H675" s="433" t="s">
        <v>371</v>
      </c>
      <c r="I675" s="385">
        <v>10</v>
      </c>
      <c r="J675" s="380">
        <f t="shared" si="61"/>
        <v>200</v>
      </c>
      <c r="K675" s="324">
        <v>200</v>
      </c>
      <c r="L675" s="324"/>
      <c r="M675" s="325" t="e">
        <f t="shared" si="66"/>
        <v>#DIV/0!</v>
      </c>
      <c r="N675" s="325">
        <f t="shared" si="62"/>
        <v>0</v>
      </c>
      <c r="O675" s="381" t="e">
        <f>IF(K675="nio",0,IF(K675&gt;0,VLOOKUP(G675,'3-Productie normen'!A:K,VLOOKUP(K675,'3-Productie normen'!$B$34:$C$39,2,FALSE),FALSE)))/VLOOKUP(B675,'2-Kosten per locatie'!$A$14:$C$27,3,FALSE)</f>
        <v>#DIV/0!</v>
      </c>
      <c r="P675" s="381">
        <f t="shared" si="63"/>
        <v>0</v>
      </c>
      <c r="Q675" s="382" t="str">
        <f>VLOOKUP(G675,'3-Productie normen'!$A$10:$M$27,13,FALSE)</f>
        <v>S</v>
      </c>
      <c r="R675" s="382"/>
      <c r="T675" s="43">
        <f t="shared" si="64"/>
        <v>2000</v>
      </c>
    </row>
    <row r="676" spans="1:20" ht="14.1" customHeight="1">
      <c r="A676" s="53">
        <f t="shared" si="65"/>
        <v>676</v>
      </c>
      <c r="B676" s="378" t="s">
        <v>851</v>
      </c>
      <c r="C676" s="378" t="s">
        <v>852</v>
      </c>
      <c r="D676" s="379" t="s">
        <v>89</v>
      </c>
      <c r="E676" s="423" t="s">
        <v>853</v>
      </c>
      <c r="F676" s="440" t="s">
        <v>860</v>
      </c>
      <c r="G676" s="434" t="s">
        <v>1047</v>
      </c>
      <c r="H676" s="433" t="s">
        <v>375</v>
      </c>
      <c r="I676" s="385">
        <v>52</v>
      </c>
      <c r="J676" s="380">
        <f t="shared" si="61"/>
        <v>80</v>
      </c>
      <c r="K676" s="324">
        <v>80</v>
      </c>
      <c r="L676" s="324"/>
      <c r="M676" s="325" t="e">
        <f t="shared" si="66"/>
        <v>#DIV/0!</v>
      </c>
      <c r="N676" s="325">
        <f t="shared" si="62"/>
        <v>0</v>
      </c>
      <c r="O676" s="381" t="e">
        <f>IF(K676="nio",0,IF(K676&gt;0,VLOOKUP(G676,'3-Productie normen'!A:K,VLOOKUP(K676,'3-Productie normen'!$B$34:$C$39,2,FALSE),FALSE)))/VLOOKUP(B676,'2-Kosten per locatie'!$A$14:$C$27,3,FALSE)</f>
        <v>#DIV/0!</v>
      </c>
      <c r="P676" s="381">
        <f t="shared" si="63"/>
        <v>0</v>
      </c>
      <c r="Q676" s="382" t="str">
        <f>VLOOKUP(G676,'3-Productie normen'!$A$10:$M$27,13,FALSE)</f>
        <v>L</v>
      </c>
      <c r="R676" s="382"/>
      <c r="T676" s="43">
        <f t="shared" si="64"/>
        <v>4160</v>
      </c>
    </row>
    <row r="677" spans="1:20" ht="14.1" customHeight="1">
      <c r="A677" s="53">
        <f t="shared" si="65"/>
        <v>677</v>
      </c>
      <c r="B677" s="378" t="s">
        <v>851</v>
      </c>
      <c r="C677" s="378" t="s">
        <v>852</v>
      </c>
      <c r="D677" s="379" t="s">
        <v>89</v>
      </c>
      <c r="E677" s="423" t="s">
        <v>854</v>
      </c>
      <c r="F677" s="440" t="s">
        <v>860</v>
      </c>
      <c r="G677" s="434" t="s">
        <v>1047</v>
      </c>
      <c r="H677" s="433" t="s">
        <v>375</v>
      </c>
      <c r="I677" s="385">
        <v>51.8</v>
      </c>
      <c r="J677" s="380">
        <f t="shared" si="61"/>
        <v>80</v>
      </c>
      <c r="K677" s="324">
        <v>80</v>
      </c>
      <c r="L677" s="324"/>
      <c r="M677" s="325" t="e">
        <f t="shared" si="66"/>
        <v>#DIV/0!</v>
      </c>
      <c r="N677" s="325">
        <f t="shared" si="62"/>
        <v>0</v>
      </c>
      <c r="O677" s="381" t="e">
        <f>IF(K677="nio",0,IF(K677&gt;0,VLOOKUP(G677,'3-Productie normen'!A:K,VLOOKUP(K677,'3-Productie normen'!$B$34:$C$39,2,FALSE),FALSE)))/VLOOKUP(B677,'2-Kosten per locatie'!$A$14:$C$27,3,FALSE)</f>
        <v>#DIV/0!</v>
      </c>
      <c r="P677" s="381">
        <f t="shared" si="63"/>
        <v>0</v>
      </c>
      <c r="Q677" s="382" t="str">
        <f>VLOOKUP(G677,'3-Productie normen'!$A$10:$M$27,13,FALSE)</f>
        <v>L</v>
      </c>
      <c r="R677" s="382"/>
      <c r="T677" s="43">
        <f t="shared" si="64"/>
        <v>4144</v>
      </c>
    </row>
    <row r="678" spans="1:20" ht="14.1" customHeight="1">
      <c r="A678" s="53">
        <f t="shared" si="65"/>
        <v>678</v>
      </c>
      <c r="B678" s="378" t="s">
        <v>851</v>
      </c>
      <c r="C678" s="378" t="s">
        <v>852</v>
      </c>
      <c r="D678" s="379" t="s">
        <v>89</v>
      </c>
      <c r="E678" s="423" t="s">
        <v>855</v>
      </c>
      <c r="F678" s="440" t="s">
        <v>417</v>
      </c>
      <c r="G678" s="433" t="s">
        <v>145</v>
      </c>
      <c r="H678" s="433" t="s">
        <v>375</v>
      </c>
      <c r="I678" s="385">
        <v>18.600000000000001</v>
      </c>
      <c r="J678" s="380">
        <f t="shared" ref="J678:J741" si="67">SUM(K678:L678)</f>
        <v>40</v>
      </c>
      <c r="K678" s="324">
        <v>40</v>
      </c>
      <c r="L678" s="324"/>
      <c r="M678" s="325" t="e">
        <f t="shared" si="66"/>
        <v>#DIV/0!</v>
      </c>
      <c r="N678" s="325">
        <f t="shared" ref="N678:N741" si="68">IF(L678&gt;0,L678*I678/P678,0)</f>
        <v>0</v>
      </c>
      <c r="O678" s="381" t="e">
        <f>IF(K678="nio",0,IF(K678&gt;0,VLOOKUP(G678,'3-Productie normen'!A:K,VLOOKUP(K678,'3-Productie normen'!$B$34:$C$39,2,FALSE),FALSE)))/VLOOKUP(B678,'2-Kosten per locatie'!$A$14:$C$27,3,FALSE)</f>
        <v>#DIV/0!</v>
      </c>
      <c r="P678" s="381">
        <f t="shared" ref="P678:P741" si="69">IF(L678&gt;0,O678*$P$8,0)</f>
        <v>0</v>
      </c>
      <c r="Q678" s="382" t="str">
        <f>VLOOKUP(G678,'3-Productie normen'!$A$10:$M$27,13,FALSE)</f>
        <v>B</v>
      </c>
      <c r="R678" s="382"/>
      <c r="T678" s="43">
        <f t="shared" ref="T678:T741" si="70">J678*I678</f>
        <v>744</v>
      </c>
    </row>
    <row r="679" spans="1:20" ht="14.1" customHeight="1">
      <c r="A679" s="53">
        <f t="shared" si="65"/>
        <v>679</v>
      </c>
      <c r="B679" s="378" t="s">
        <v>851</v>
      </c>
      <c r="C679" s="378" t="s">
        <v>852</v>
      </c>
      <c r="D679" s="379" t="s">
        <v>89</v>
      </c>
      <c r="E679" s="423" t="s">
        <v>856</v>
      </c>
      <c r="F679" s="440" t="s">
        <v>860</v>
      </c>
      <c r="G679" s="434" t="s">
        <v>1047</v>
      </c>
      <c r="H679" s="433" t="s">
        <v>375</v>
      </c>
      <c r="I679" s="385">
        <v>51.8</v>
      </c>
      <c r="J679" s="380">
        <f t="shared" si="67"/>
        <v>80</v>
      </c>
      <c r="K679" s="324">
        <v>80</v>
      </c>
      <c r="L679" s="324"/>
      <c r="M679" s="325" t="e">
        <f t="shared" si="66"/>
        <v>#DIV/0!</v>
      </c>
      <c r="N679" s="325">
        <f t="shared" si="68"/>
        <v>0</v>
      </c>
      <c r="O679" s="381" t="e">
        <f>IF(K679="nio",0,IF(K679&gt;0,VLOOKUP(G679,'3-Productie normen'!A:K,VLOOKUP(K679,'3-Productie normen'!$B$34:$C$39,2,FALSE),FALSE)))/VLOOKUP(B679,'2-Kosten per locatie'!$A$14:$C$27,3,FALSE)</f>
        <v>#DIV/0!</v>
      </c>
      <c r="P679" s="381">
        <f t="shared" si="69"/>
        <v>0</v>
      </c>
      <c r="Q679" s="382" t="str">
        <f>VLOOKUP(G679,'3-Productie normen'!$A$10:$M$27,13,FALSE)</f>
        <v>L</v>
      </c>
      <c r="R679" s="382"/>
      <c r="T679" s="43">
        <f t="shared" si="70"/>
        <v>4144</v>
      </c>
    </row>
    <row r="680" spans="1:20" ht="14.1" customHeight="1">
      <c r="A680" s="53">
        <f t="shared" si="65"/>
        <v>680</v>
      </c>
      <c r="B680" s="378" t="s">
        <v>851</v>
      </c>
      <c r="C680" s="378" t="s">
        <v>852</v>
      </c>
      <c r="D680" s="379" t="s">
        <v>89</v>
      </c>
      <c r="E680" s="423" t="s">
        <v>857</v>
      </c>
      <c r="F680" s="440" t="s">
        <v>860</v>
      </c>
      <c r="G680" s="434" t="s">
        <v>1047</v>
      </c>
      <c r="H680" s="433" t="s">
        <v>375</v>
      </c>
      <c r="I680" s="385">
        <v>52</v>
      </c>
      <c r="J680" s="380">
        <f t="shared" si="67"/>
        <v>80</v>
      </c>
      <c r="K680" s="324">
        <v>80</v>
      </c>
      <c r="L680" s="324"/>
      <c r="M680" s="325" t="e">
        <f t="shared" si="66"/>
        <v>#DIV/0!</v>
      </c>
      <c r="N680" s="325">
        <f t="shared" si="68"/>
        <v>0</v>
      </c>
      <c r="O680" s="381" t="e">
        <f>IF(K680="nio",0,IF(K680&gt;0,VLOOKUP(G680,'3-Productie normen'!A:K,VLOOKUP(K680,'3-Productie normen'!$B$34:$C$39,2,FALSE),FALSE)))/VLOOKUP(B680,'2-Kosten per locatie'!$A$14:$C$27,3,FALSE)</f>
        <v>#DIV/0!</v>
      </c>
      <c r="P680" s="381">
        <f t="shared" si="69"/>
        <v>0</v>
      </c>
      <c r="Q680" s="382" t="str">
        <f>VLOOKUP(G680,'3-Productie normen'!$A$10:$M$27,13,FALSE)</f>
        <v>L</v>
      </c>
      <c r="R680" s="382"/>
      <c r="T680" s="43">
        <f t="shared" si="70"/>
        <v>4160</v>
      </c>
    </row>
    <row r="681" spans="1:20" ht="14.1" customHeight="1">
      <c r="A681" s="53">
        <f t="shared" si="65"/>
        <v>681</v>
      </c>
      <c r="B681" s="378" t="s">
        <v>851</v>
      </c>
      <c r="C681" s="378" t="s">
        <v>852</v>
      </c>
      <c r="D681" s="379" t="s">
        <v>89</v>
      </c>
      <c r="E681" s="423" t="s">
        <v>858</v>
      </c>
      <c r="F681" s="440" t="s">
        <v>404</v>
      </c>
      <c r="G681" s="433" t="s">
        <v>1047</v>
      </c>
      <c r="H681" s="433" t="s">
        <v>385</v>
      </c>
      <c r="I681" s="385">
        <v>58</v>
      </c>
      <c r="J681" s="380">
        <f t="shared" si="67"/>
        <v>80</v>
      </c>
      <c r="K681" s="324">
        <v>80</v>
      </c>
      <c r="L681" s="324"/>
      <c r="M681" s="325" t="e">
        <f t="shared" si="66"/>
        <v>#DIV/0!</v>
      </c>
      <c r="N681" s="325">
        <f t="shared" si="68"/>
        <v>0</v>
      </c>
      <c r="O681" s="381" t="e">
        <f>IF(K681="nio",0,IF(K681&gt;0,VLOOKUP(G681,'3-Productie normen'!A:K,VLOOKUP(K681,'3-Productie normen'!$B$34:$C$39,2,FALSE),FALSE)))/VLOOKUP(B681,'2-Kosten per locatie'!$A$14:$C$27,3,FALSE)</f>
        <v>#DIV/0!</v>
      </c>
      <c r="P681" s="381">
        <f t="shared" si="69"/>
        <v>0</v>
      </c>
      <c r="Q681" s="382" t="str">
        <f>VLOOKUP(G681,'3-Productie normen'!$A$10:$M$27,13,FALSE)</f>
        <v>L</v>
      </c>
      <c r="R681" s="382"/>
      <c r="T681" s="43">
        <f t="shared" si="70"/>
        <v>4640</v>
      </c>
    </row>
    <row r="682" spans="1:20" ht="14.1" customHeight="1">
      <c r="A682" s="53">
        <f t="shared" si="65"/>
        <v>682</v>
      </c>
      <c r="B682" s="378" t="s">
        <v>851</v>
      </c>
      <c r="C682" s="378" t="s">
        <v>852</v>
      </c>
      <c r="D682" s="379" t="s">
        <v>89</v>
      </c>
      <c r="E682" s="423" t="s">
        <v>859</v>
      </c>
      <c r="F682" s="440" t="s">
        <v>377</v>
      </c>
      <c r="G682" s="432" t="s">
        <v>199</v>
      </c>
      <c r="H682" s="433" t="s">
        <v>375</v>
      </c>
      <c r="I682" s="385">
        <v>33.6</v>
      </c>
      <c r="J682" s="380">
        <f t="shared" si="67"/>
        <v>200</v>
      </c>
      <c r="K682" s="324">
        <v>200</v>
      </c>
      <c r="L682" s="324"/>
      <c r="M682" s="325" t="e">
        <f t="shared" si="66"/>
        <v>#DIV/0!</v>
      </c>
      <c r="N682" s="325">
        <f t="shared" si="68"/>
        <v>0</v>
      </c>
      <c r="O682" s="381" t="e">
        <f>IF(K682="nio",0,IF(K682&gt;0,VLOOKUP(G682,'3-Productie normen'!A:K,VLOOKUP(K682,'3-Productie normen'!$B$34:$C$39,2,FALSE),FALSE)))/VLOOKUP(B682,'2-Kosten per locatie'!$A$14:$C$27,3,FALSE)</f>
        <v>#DIV/0!</v>
      </c>
      <c r="P682" s="381">
        <f t="shared" si="69"/>
        <v>0</v>
      </c>
      <c r="Q682" s="382" t="str">
        <f>VLOOKUP(G682,'3-Productie normen'!$A$10:$M$27,13,FALSE)</f>
        <v>V</v>
      </c>
      <c r="R682" s="382"/>
      <c r="T682" s="43">
        <f t="shared" si="70"/>
        <v>6720</v>
      </c>
    </row>
    <row r="683" spans="1:20" ht="14.1" customHeight="1">
      <c r="A683" s="53">
        <f t="shared" si="65"/>
        <v>683</v>
      </c>
      <c r="B683" s="378" t="s">
        <v>851</v>
      </c>
      <c r="C683" s="378" t="s">
        <v>852</v>
      </c>
      <c r="D683" s="379" t="s">
        <v>89</v>
      </c>
      <c r="E683" s="423" t="s">
        <v>861</v>
      </c>
      <c r="F683" s="440" t="s">
        <v>500</v>
      </c>
      <c r="G683" s="433" t="s">
        <v>146</v>
      </c>
      <c r="H683" s="433" t="s">
        <v>375</v>
      </c>
      <c r="I683" s="385">
        <v>50</v>
      </c>
      <c r="J683" s="380">
        <f t="shared" si="67"/>
        <v>80</v>
      </c>
      <c r="K683" s="324">
        <v>80</v>
      </c>
      <c r="L683" s="324"/>
      <c r="M683" s="325" t="e">
        <f t="shared" si="66"/>
        <v>#DIV/0!</v>
      </c>
      <c r="N683" s="325">
        <f t="shared" si="68"/>
        <v>0</v>
      </c>
      <c r="O683" s="381" t="e">
        <f>IF(K683="nio",0,IF(K683&gt;0,VLOOKUP(G683,'3-Productie normen'!A:K,VLOOKUP(K683,'3-Productie normen'!$B$34:$C$39,2,FALSE),FALSE)))/VLOOKUP(B683,'2-Kosten per locatie'!$A$14:$C$27,3,FALSE)</f>
        <v>#DIV/0!</v>
      </c>
      <c r="P683" s="381">
        <f t="shared" si="69"/>
        <v>0</v>
      </c>
      <c r="Q683" s="382" t="str">
        <f>VLOOKUP(G683,'3-Productie normen'!$A$10:$M$27,13,FALSE)</f>
        <v>B</v>
      </c>
      <c r="R683" s="382"/>
      <c r="T683" s="43">
        <f t="shared" si="70"/>
        <v>4000</v>
      </c>
    </row>
    <row r="684" spans="1:20" ht="14.1" customHeight="1">
      <c r="A684" s="53">
        <f t="shared" si="65"/>
        <v>684</v>
      </c>
      <c r="B684" s="378" t="s">
        <v>851</v>
      </c>
      <c r="C684" s="378" t="s">
        <v>852</v>
      </c>
      <c r="D684" s="379" t="s">
        <v>89</v>
      </c>
      <c r="E684" s="423" t="s">
        <v>862</v>
      </c>
      <c r="F684" s="440" t="s">
        <v>459</v>
      </c>
      <c r="G684" s="433" t="s">
        <v>146</v>
      </c>
      <c r="H684" s="433" t="s">
        <v>375</v>
      </c>
      <c r="I684" s="385">
        <v>13</v>
      </c>
      <c r="J684" s="380">
        <f t="shared" si="67"/>
        <v>40</v>
      </c>
      <c r="K684" s="324">
        <v>40</v>
      </c>
      <c r="L684" s="324"/>
      <c r="M684" s="325" t="e">
        <f t="shared" si="66"/>
        <v>#DIV/0!</v>
      </c>
      <c r="N684" s="325">
        <f t="shared" si="68"/>
        <v>0</v>
      </c>
      <c r="O684" s="381" t="e">
        <f>IF(K684="nio",0,IF(K684&gt;0,VLOOKUP(G684,'3-Productie normen'!A:K,VLOOKUP(K684,'3-Productie normen'!$B$34:$C$39,2,FALSE),FALSE)))/VLOOKUP(B684,'2-Kosten per locatie'!$A$14:$C$27,3,FALSE)</f>
        <v>#DIV/0!</v>
      </c>
      <c r="P684" s="381">
        <f t="shared" si="69"/>
        <v>0</v>
      </c>
      <c r="Q684" s="382" t="str">
        <f>VLOOKUP(G684,'3-Productie normen'!$A$10:$M$27,13,FALSE)</f>
        <v>B</v>
      </c>
      <c r="R684" s="382"/>
      <c r="T684" s="43">
        <f t="shared" si="70"/>
        <v>520</v>
      </c>
    </row>
    <row r="685" spans="1:20" ht="14.1" customHeight="1">
      <c r="A685" s="53">
        <f t="shared" si="65"/>
        <v>685</v>
      </c>
      <c r="B685" s="378" t="s">
        <v>851</v>
      </c>
      <c r="C685" s="378" t="s">
        <v>852</v>
      </c>
      <c r="D685" s="379" t="s">
        <v>89</v>
      </c>
      <c r="E685" s="423" t="s">
        <v>863</v>
      </c>
      <c r="F685" s="440" t="s">
        <v>459</v>
      </c>
      <c r="G685" s="433" t="s">
        <v>146</v>
      </c>
      <c r="H685" s="433" t="s">
        <v>375</v>
      </c>
      <c r="I685" s="385">
        <v>12.9</v>
      </c>
      <c r="J685" s="380">
        <f t="shared" si="67"/>
        <v>40</v>
      </c>
      <c r="K685" s="324">
        <v>40</v>
      </c>
      <c r="L685" s="324"/>
      <c r="M685" s="325" t="e">
        <f t="shared" si="66"/>
        <v>#DIV/0!</v>
      </c>
      <c r="N685" s="325">
        <f t="shared" si="68"/>
        <v>0</v>
      </c>
      <c r="O685" s="381" t="e">
        <f>IF(K685="nio",0,IF(K685&gt;0,VLOOKUP(G685,'3-Productie normen'!A:K,VLOOKUP(K685,'3-Productie normen'!$B$34:$C$39,2,FALSE),FALSE)))/VLOOKUP(B685,'2-Kosten per locatie'!$A$14:$C$27,3,FALSE)</f>
        <v>#DIV/0!</v>
      </c>
      <c r="P685" s="381">
        <f t="shared" si="69"/>
        <v>0</v>
      </c>
      <c r="Q685" s="382" t="str">
        <f>VLOOKUP(G685,'3-Productie normen'!$A$10:$M$27,13,FALSE)</f>
        <v>B</v>
      </c>
      <c r="R685" s="382"/>
      <c r="T685" s="43">
        <f t="shared" si="70"/>
        <v>516</v>
      </c>
    </row>
    <row r="686" spans="1:20" ht="14.1" customHeight="1">
      <c r="A686" s="53">
        <f t="shared" si="65"/>
        <v>686</v>
      </c>
      <c r="B686" s="378" t="s">
        <v>851</v>
      </c>
      <c r="C686" s="378" t="s">
        <v>852</v>
      </c>
      <c r="D686" s="379" t="s">
        <v>89</v>
      </c>
      <c r="E686" s="423" t="s">
        <v>864</v>
      </c>
      <c r="F686" s="440" t="s">
        <v>459</v>
      </c>
      <c r="G686" s="433" t="s">
        <v>146</v>
      </c>
      <c r="H686" s="433" t="s">
        <v>375</v>
      </c>
      <c r="I686" s="385">
        <v>13.1</v>
      </c>
      <c r="J686" s="380">
        <f t="shared" si="67"/>
        <v>40</v>
      </c>
      <c r="K686" s="324">
        <v>40</v>
      </c>
      <c r="L686" s="324"/>
      <c r="M686" s="325" t="e">
        <f t="shared" si="66"/>
        <v>#DIV/0!</v>
      </c>
      <c r="N686" s="325">
        <f t="shared" si="68"/>
        <v>0</v>
      </c>
      <c r="O686" s="381" t="e">
        <f>IF(K686="nio",0,IF(K686&gt;0,VLOOKUP(G686,'3-Productie normen'!A:K,VLOOKUP(K686,'3-Productie normen'!$B$34:$C$39,2,FALSE),FALSE)))/VLOOKUP(B686,'2-Kosten per locatie'!$A$14:$C$27,3,FALSE)</f>
        <v>#DIV/0!</v>
      </c>
      <c r="P686" s="381">
        <f t="shared" si="69"/>
        <v>0</v>
      </c>
      <c r="Q686" s="382" t="str">
        <f>VLOOKUP(G686,'3-Productie normen'!$A$10:$M$27,13,FALSE)</f>
        <v>B</v>
      </c>
      <c r="R686" s="382"/>
      <c r="T686" s="43">
        <f t="shared" si="70"/>
        <v>524</v>
      </c>
    </row>
    <row r="687" spans="1:20" ht="14.1" customHeight="1">
      <c r="A687" s="53">
        <f t="shared" si="65"/>
        <v>687</v>
      </c>
      <c r="B687" s="378" t="s">
        <v>851</v>
      </c>
      <c r="C687" s="378" t="s">
        <v>852</v>
      </c>
      <c r="D687" s="379" t="s">
        <v>89</v>
      </c>
      <c r="E687" s="423" t="s">
        <v>865</v>
      </c>
      <c r="F687" s="440" t="s">
        <v>459</v>
      </c>
      <c r="G687" s="433" t="s">
        <v>146</v>
      </c>
      <c r="H687" s="433" t="s">
        <v>375</v>
      </c>
      <c r="I687" s="385">
        <v>13.1</v>
      </c>
      <c r="J687" s="380">
        <f t="shared" si="67"/>
        <v>40</v>
      </c>
      <c r="K687" s="324">
        <v>40</v>
      </c>
      <c r="L687" s="324"/>
      <c r="M687" s="325" t="e">
        <f t="shared" si="66"/>
        <v>#DIV/0!</v>
      </c>
      <c r="N687" s="325">
        <f t="shared" si="68"/>
        <v>0</v>
      </c>
      <c r="O687" s="381" t="e">
        <f>IF(K687="nio",0,IF(K687&gt;0,VLOOKUP(G687,'3-Productie normen'!A:K,VLOOKUP(K687,'3-Productie normen'!$B$34:$C$39,2,FALSE),FALSE)))/VLOOKUP(B687,'2-Kosten per locatie'!$A$14:$C$27,3,FALSE)</f>
        <v>#DIV/0!</v>
      </c>
      <c r="P687" s="381">
        <f t="shared" si="69"/>
        <v>0</v>
      </c>
      <c r="Q687" s="382" t="str">
        <f>VLOOKUP(G687,'3-Productie normen'!$A$10:$M$27,13,FALSE)</f>
        <v>B</v>
      </c>
      <c r="R687" s="382"/>
      <c r="T687" s="43">
        <f t="shared" si="70"/>
        <v>524</v>
      </c>
    </row>
    <row r="688" spans="1:20" ht="14.1" customHeight="1">
      <c r="A688" s="53">
        <f t="shared" si="65"/>
        <v>688</v>
      </c>
      <c r="B688" s="378" t="s">
        <v>851</v>
      </c>
      <c r="C688" s="378" t="s">
        <v>852</v>
      </c>
      <c r="D688" s="379" t="s">
        <v>89</v>
      </c>
      <c r="E688" s="423" t="s">
        <v>866</v>
      </c>
      <c r="F688" s="440" t="s">
        <v>867</v>
      </c>
      <c r="G688" s="440" t="s">
        <v>199</v>
      </c>
      <c r="H688" s="433" t="s">
        <v>375</v>
      </c>
      <c r="I688" s="385">
        <v>8.6999999999999993</v>
      </c>
      <c r="J688" s="380">
        <f t="shared" si="67"/>
        <v>200</v>
      </c>
      <c r="K688" s="324">
        <v>200</v>
      </c>
      <c r="L688" s="324"/>
      <c r="M688" s="325" t="e">
        <f t="shared" si="66"/>
        <v>#DIV/0!</v>
      </c>
      <c r="N688" s="325">
        <f t="shared" si="68"/>
        <v>0</v>
      </c>
      <c r="O688" s="381" t="e">
        <f>IF(K688="nio",0,IF(K688&gt;0,VLOOKUP(G688,'3-Productie normen'!A:K,VLOOKUP(K688,'3-Productie normen'!$B$34:$C$39,2,FALSE),FALSE)))/VLOOKUP(B688,'2-Kosten per locatie'!$A$14:$C$27,3,FALSE)</f>
        <v>#DIV/0!</v>
      </c>
      <c r="P688" s="381">
        <f t="shared" si="69"/>
        <v>0</v>
      </c>
      <c r="Q688" s="382" t="str">
        <f>VLOOKUP(G688,'3-Productie normen'!$A$10:$M$27,13,FALSE)</f>
        <v>V</v>
      </c>
      <c r="R688" s="382"/>
      <c r="T688" s="43">
        <f t="shared" si="70"/>
        <v>1739.9999999999998</v>
      </c>
    </row>
    <row r="689" spans="1:20" ht="14.1" customHeight="1">
      <c r="A689" s="53">
        <f t="shared" si="65"/>
        <v>689</v>
      </c>
      <c r="B689" s="378" t="s">
        <v>851</v>
      </c>
      <c r="C689" s="378" t="s">
        <v>852</v>
      </c>
      <c r="D689" s="379" t="s">
        <v>89</v>
      </c>
      <c r="E689" s="423" t="s">
        <v>868</v>
      </c>
      <c r="F689" s="440" t="s">
        <v>377</v>
      </c>
      <c r="G689" s="432" t="s">
        <v>199</v>
      </c>
      <c r="H689" s="433" t="s">
        <v>375</v>
      </c>
      <c r="I689" s="385">
        <v>2.7</v>
      </c>
      <c r="J689" s="380">
        <f t="shared" si="67"/>
        <v>200</v>
      </c>
      <c r="K689" s="324">
        <v>200</v>
      </c>
      <c r="L689" s="324"/>
      <c r="M689" s="325" t="e">
        <f t="shared" si="66"/>
        <v>#DIV/0!</v>
      </c>
      <c r="N689" s="325">
        <f t="shared" si="68"/>
        <v>0</v>
      </c>
      <c r="O689" s="381" t="e">
        <f>IF(K689="nio",0,IF(K689&gt;0,VLOOKUP(G689,'3-Productie normen'!A:K,VLOOKUP(K689,'3-Productie normen'!$B$34:$C$39,2,FALSE),FALSE)))/VLOOKUP(B689,'2-Kosten per locatie'!$A$14:$C$27,3,FALSE)</f>
        <v>#DIV/0!</v>
      </c>
      <c r="P689" s="381">
        <f t="shared" si="69"/>
        <v>0</v>
      </c>
      <c r="Q689" s="382" t="str">
        <f>VLOOKUP(G689,'3-Productie normen'!$A$10:$M$27,13,FALSE)</f>
        <v>V</v>
      </c>
      <c r="R689" s="382"/>
      <c r="T689" s="43">
        <f t="shared" si="70"/>
        <v>540</v>
      </c>
    </row>
    <row r="690" spans="1:20" ht="14.1" customHeight="1">
      <c r="A690" s="53">
        <f t="shared" si="65"/>
        <v>690</v>
      </c>
      <c r="B690" s="378" t="s">
        <v>851</v>
      </c>
      <c r="C690" s="378" t="s">
        <v>852</v>
      </c>
      <c r="D690" s="379" t="s">
        <v>89</v>
      </c>
      <c r="E690" s="423" t="s">
        <v>869</v>
      </c>
      <c r="F690" s="440" t="s">
        <v>198</v>
      </c>
      <c r="G690" s="432" t="s">
        <v>198</v>
      </c>
      <c r="H690" s="433" t="s">
        <v>375</v>
      </c>
      <c r="I690" s="385">
        <v>40.5</v>
      </c>
      <c r="J690" s="380">
        <f t="shared" si="67"/>
        <v>200</v>
      </c>
      <c r="K690" s="324">
        <v>200</v>
      </c>
      <c r="L690" s="324"/>
      <c r="M690" s="325" t="e">
        <f t="shared" si="66"/>
        <v>#DIV/0!</v>
      </c>
      <c r="N690" s="325">
        <f t="shared" si="68"/>
        <v>0</v>
      </c>
      <c r="O690" s="381" t="e">
        <f>IF(K690="nio",0,IF(K690&gt;0,VLOOKUP(G690,'3-Productie normen'!A:K,VLOOKUP(K690,'3-Productie normen'!$B$34:$C$39,2,FALSE),FALSE)))/VLOOKUP(B690,'2-Kosten per locatie'!$A$14:$C$27,3,FALSE)</f>
        <v>#DIV/0!</v>
      </c>
      <c r="P690" s="381">
        <f t="shared" si="69"/>
        <v>0</v>
      </c>
      <c r="Q690" s="382" t="str">
        <f>VLOOKUP(G690,'3-Productie normen'!$A$10:$M$27,13,FALSE)</f>
        <v>V</v>
      </c>
      <c r="R690" s="382"/>
      <c r="T690" s="43">
        <f t="shared" si="70"/>
        <v>8100</v>
      </c>
    </row>
    <row r="691" spans="1:20" ht="14.1" customHeight="1">
      <c r="A691" s="53">
        <f t="shared" si="65"/>
        <v>691</v>
      </c>
      <c r="B691" s="378" t="s">
        <v>851</v>
      </c>
      <c r="C691" s="378" t="s">
        <v>852</v>
      </c>
      <c r="D691" s="379" t="s">
        <v>89</v>
      </c>
      <c r="E691" s="423" t="s">
        <v>870</v>
      </c>
      <c r="F691" s="440" t="s">
        <v>379</v>
      </c>
      <c r="G691" s="433" t="s">
        <v>17</v>
      </c>
      <c r="H691" s="433" t="s">
        <v>386</v>
      </c>
      <c r="I691" s="385">
        <v>9</v>
      </c>
      <c r="J691" s="380">
        <f t="shared" si="67"/>
        <v>200</v>
      </c>
      <c r="K691" s="324">
        <v>200</v>
      </c>
      <c r="L691" s="324"/>
      <c r="M691" s="325" t="e">
        <f t="shared" si="66"/>
        <v>#DIV/0!</v>
      </c>
      <c r="N691" s="325">
        <f t="shared" si="68"/>
        <v>0</v>
      </c>
      <c r="O691" s="381" t="e">
        <f>IF(K691="nio",0,IF(K691&gt;0,VLOOKUP(G691,'3-Productie normen'!A:K,VLOOKUP(K691,'3-Productie normen'!$B$34:$C$39,2,FALSE),FALSE)))/VLOOKUP(B691,'2-Kosten per locatie'!$A$14:$C$27,3,FALSE)</f>
        <v>#DIV/0!</v>
      </c>
      <c r="P691" s="381">
        <f t="shared" si="69"/>
        <v>0</v>
      </c>
      <c r="Q691" s="382" t="str">
        <f>VLOOKUP(G691,'3-Productie normen'!$A$10:$M$27,13,FALSE)</f>
        <v>S</v>
      </c>
      <c r="R691" s="382"/>
      <c r="T691" s="43">
        <f t="shared" si="70"/>
        <v>1800</v>
      </c>
    </row>
    <row r="692" spans="1:20" ht="14.1" customHeight="1">
      <c r="A692" s="53">
        <f t="shared" si="65"/>
        <v>692</v>
      </c>
      <c r="B692" s="378" t="s">
        <v>851</v>
      </c>
      <c r="C692" s="378" t="s">
        <v>852</v>
      </c>
      <c r="D692" s="379" t="s">
        <v>89</v>
      </c>
      <c r="E692" s="423" t="s">
        <v>871</v>
      </c>
      <c r="F692" s="440" t="s">
        <v>884</v>
      </c>
      <c r="G692" s="433" t="s">
        <v>146</v>
      </c>
      <c r="H692" s="433" t="s">
        <v>375</v>
      </c>
      <c r="I692" s="385">
        <v>12.7</v>
      </c>
      <c r="J692" s="380">
        <f t="shared" si="67"/>
        <v>200</v>
      </c>
      <c r="K692" s="324">
        <v>200</v>
      </c>
      <c r="L692" s="324"/>
      <c r="M692" s="325" t="e">
        <f t="shared" si="66"/>
        <v>#DIV/0!</v>
      </c>
      <c r="N692" s="325">
        <f t="shared" si="68"/>
        <v>0</v>
      </c>
      <c r="O692" s="381" t="e">
        <f>IF(K692="nio",0,IF(K692&gt;0,VLOOKUP(G692,'3-Productie normen'!A:K,VLOOKUP(K692,'3-Productie normen'!$B$34:$C$39,2,FALSE),FALSE)))/VLOOKUP(B692,'2-Kosten per locatie'!$A$14:$C$27,3,FALSE)</f>
        <v>#DIV/0!</v>
      </c>
      <c r="P692" s="381">
        <f t="shared" si="69"/>
        <v>0</v>
      </c>
      <c r="Q692" s="382" t="str">
        <f>VLOOKUP(G692,'3-Productie normen'!$A$10:$M$27,13,FALSE)</f>
        <v>B</v>
      </c>
      <c r="R692" s="382"/>
      <c r="T692" s="43">
        <f t="shared" si="70"/>
        <v>2540</v>
      </c>
    </row>
    <row r="693" spans="1:20" ht="14.1" customHeight="1">
      <c r="A693" s="53">
        <f t="shared" si="65"/>
        <v>693</v>
      </c>
      <c r="B693" s="378" t="s">
        <v>851</v>
      </c>
      <c r="C693" s="378" t="s">
        <v>852</v>
      </c>
      <c r="D693" s="379" t="s">
        <v>89</v>
      </c>
      <c r="E693" s="423" t="s">
        <v>872</v>
      </c>
      <c r="F693" s="440" t="s">
        <v>884</v>
      </c>
      <c r="G693" s="433" t="s">
        <v>146</v>
      </c>
      <c r="H693" s="433" t="s">
        <v>375</v>
      </c>
      <c r="I693" s="385">
        <v>11.8</v>
      </c>
      <c r="J693" s="380">
        <f t="shared" si="67"/>
        <v>200</v>
      </c>
      <c r="K693" s="324">
        <v>200</v>
      </c>
      <c r="L693" s="324"/>
      <c r="M693" s="325" t="e">
        <f t="shared" si="66"/>
        <v>#DIV/0!</v>
      </c>
      <c r="N693" s="325">
        <f t="shared" si="68"/>
        <v>0</v>
      </c>
      <c r="O693" s="381" t="e">
        <f>IF(K693="nio",0,IF(K693&gt;0,VLOOKUP(G693,'3-Productie normen'!A:K,VLOOKUP(K693,'3-Productie normen'!$B$34:$C$39,2,FALSE),FALSE)))/VLOOKUP(B693,'2-Kosten per locatie'!$A$14:$C$27,3,FALSE)</f>
        <v>#DIV/0!</v>
      </c>
      <c r="P693" s="381">
        <f t="shared" si="69"/>
        <v>0</v>
      </c>
      <c r="Q693" s="382" t="str">
        <f>VLOOKUP(G693,'3-Productie normen'!$A$10:$M$27,13,FALSE)</f>
        <v>B</v>
      </c>
      <c r="R693" s="382"/>
      <c r="T693" s="43">
        <f t="shared" si="70"/>
        <v>2360</v>
      </c>
    </row>
    <row r="694" spans="1:20" ht="14.1" customHeight="1">
      <c r="A694" s="53">
        <f t="shared" si="65"/>
        <v>694</v>
      </c>
      <c r="B694" s="378" t="s">
        <v>851</v>
      </c>
      <c r="C694" s="378" t="s">
        <v>852</v>
      </c>
      <c r="D694" s="379" t="s">
        <v>89</v>
      </c>
      <c r="E694" s="423" t="s">
        <v>873</v>
      </c>
      <c r="F694" s="440" t="s">
        <v>884</v>
      </c>
      <c r="G694" s="433" t="s">
        <v>146</v>
      </c>
      <c r="H694" s="433" t="s">
        <v>375</v>
      </c>
      <c r="I694" s="385">
        <v>12.9</v>
      </c>
      <c r="J694" s="380">
        <f t="shared" si="67"/>
        <v>200</v>
      </c>
      <c r="K694" s="324">
        <v>200</v>
      </c>
      <c r="L694" s="324"/>
      <c r="M694" s="325" t="e">
        <f t="shared" si="66"/>
        <v>#DIV/0!</v>
      </c>
      <c r="N694" s="325">
        <f t="shared" si="68"/>
        <v>0</v>
      </c>
      <c r="O694" s="381" t="e">
        <f>IF(K694="nio",0,IF(K694&gt;0,VLOOKUP(G694,'3-Productie normen'!A:K,VLOOKUP(K694,'3-Productie normen'!$B$34:$C$39,2,FALSE),FALSE)))/VLOOKUP(B694,'2-Kosten per locatie'!$A$14:$C$27,3,FALSE)</f>
        <v>#DIV/0!</v>
      </c>
      <c r="P694" s="381">
        <f t="shared" si="69"/>
        <v>0</v>
      </c>
      <c r="Q694" s="382" t="str">
        <f>VLOOKUP(G694,'3-Productie normen'!$A$10:$M$27,13,FALSE)</f>
        <v>B</v>
      </c>
      <c r="R694" s="382"/>
      <c r="T694" s="43">
        <f t="shared" si="70"/>
        <v>2580</v>
      </c>
    </row>
    <row r="695" spans="1:20" ht="14.1" customHeight="1">
      <c r="A695" s="53">
        <f t="shared" si="65"/>
        <v>695</v>
      </c>
      <c r="B695" s="378" t="s">
        <v>851</v>
      </c>
      <c r="C695" s="378" t="s">
        <v>852</v>
      </c>
      <c r="D695" s="379" t="s">
        <v>89</v>
      </c>
      <c r="E695" s="423" t="s">
        <v>874</v>
      </c>
      <c r="F695" s="440" t="s">
        <v>884</v>
      </c>
      <c r="G695" s="433" t="s">
        <v>146</v>
      </c>
      <c r="H695" s="433" t="s">
        <v>375</v>
      </c>
      <c r="I695" s="385">
        <v>12.8</v>
      </c>
      <c r="J695" s="380">
        <f t="shared" si="67"/>
        <v>200</v>
      </c>
      <c r="K695" s="324">
        <v>200</v>
      </c>
      <c r="L695" s="324"/>
      <c r="M695" s="325" t="e">
        <f t="shared" si="66"/>
        <v>#DIV/0!</v>
      </c>
      <c r="N695" s="325">
        <f t="shared" si="68"/>
        <v>0</v>
      </c>
      <c r="O695" s="381" t="e">
        <f>IF(K695="nio",0,IF(K695&gt;0,VLOOKUP(G695,'3-Productie normen'!A:K,VLOOKUP(K695,'3-Productie normen'!$B$34:$C$39,2,FALSE),FALSE)))/VLOOKUP(B695,'2-Kosten per locatie'!$A$14:$C$27,3,FALSE)</f>
        <v>#DIV/0!</v>
      </c>
      <c r="P695" s="381">
        <f t="shared" si="69"/>
        <v>0</v>
      </c>
      <c r="Q695" s="382" t="str">
        <f>VLOOKUP(G695,'3-Productie normen'!$A$10:$M$27,13,FALSE)</f>
        <v>B</v>
      </c>
      <c r="R695" s="382"/>
      <c r="T695" s="43">
        <f t="shared" si="70"/>
        <v>2560</v>
      </c>
    </row>
    <row r="696" spans="1:20" ht="14.1" customHeight="1">
      <c r="A696" s="53">
        <f t="shared" si="65"/>
        <v>696</v>
      </c>
      <c r="B696" s="378" t="s">
        <v>851</v>
      </c>
      <c r="C696" s="378" t="s">
        <v>852</v>
      </c>
      <c r="D696" s="379" t="s">
        <v>89</v>
      </c>
      <c r="E696" s="423" t="s">
        <v>875</v>
      </c>
      <c r="F696" s="440" t="s">
        <v>421</v>
      </c>
      <c r="G696" s="435" t="s">
        <v>421</v>
      </c>
      <c r="H696" s="433" t="s">
        <v>375</v>
      </c>
      <c r="I696" s="385">
        <v>286.60000000000002</v>
      </c>
      <c r="J696" s="380">
        <f t="shared" si="67"/>
        <v>200</v>
      </c>
      <c r="K696" s="324">
        <v>200</v>
      </c>
      <c r="L696" s="324"/>
      <c r="M696" s="325" t="e">
        <f t="shared" si="66"/>
        <v>#DIV/0!</v>
      </c>
      <c r="N696" s="325">
        <f t="shared" si="68"/>
        <v>0</v>
      </c>
      <c r="O696" s="381" t="e">
        <f>IF(K696="nio",0,IF(K696&gt;0,VLOOKUP(G696,'3-Productie normen'!A:K,VLOOKUP(K696,'3-Productie normen'!$B$34:$C$39,2,FALSE),FALSE)))/VLOOKUP(B696,'2-Kosten per locatie'!$A$14:$C$27,3,FALSE)</f>
        <v>#DIV/0!</v>
      </c>
      <c r="P696" s="381">
        <f t="shared" si="69"/>
        <v>0</v>
      </c>
      <c r="Q696" s="382" t="str">
        <f>VLOOKUP(G696,'3-Productie normen'!$A$10:$M$27,13,FALSE)</f>
        <v>V</v>
      </c>
      <c r="R696" s="382"/>
      <c r="T696" s="43">
        <f t="shared" si="70"/>
        <v>57320.000000000007</v>
      </c>
    </row>
    <row r="697" spans="1:20" ht="14.1" customHeight="1">
      <c r="A697" s="53">
        <f t="shared" si="65"/>
        <v>697</v>
      </c>
      <c r="B697" s="378" t="s">
        <v>851</v>
      </c>
      <c r="C697" s="378" t="s">
        <v>852</v>
      </c>
      <c r="D697" s="379" t="s">
        <v>89</v>
      </c>
      <c r="E697" s="423" t="s">
        <v>876</v>
      </c>
      <c r="F697" s="440" t="s">
        <v>423</v>
      </c>
      <c r="G697" s="432" t="s">
        <v>423</v>
      </c>
      <c r="H697" s="433" t="s">
        <v>398</v>
      </c>
      <c r="I697" s="385">
        <v>39</v>
      </c>
      <c r="J697" s="380">
        <f t="shared" si="67"/>
        <v>200</v>
      </c>
      <c r="K697" s="324">
        <v>200</v>
      </c>
      <c r="L697" s="324"/>
      <c r="M697" s="325" t="e">
        <f t="shared" si="66"/>
        <v>#DIV/0!</v>
      </c>
      <c r="N697" s="325">
        <f t="shared" si="68"/>
        <v>0</v>
      </c>
      <c r="O697" s="381" t="e">
        <f>IF(K697="nio",0,IF(K697&gt;0,VLOOKUP(G697,'3-Productie normen'!A:K,VLOOKUP(K697,'3-Productie normen'!$B$34:$C$39,2,FALSE),FALSE)))/VLOOKUP(B697,'2-Kosten per locatie'!$A$14:$C$27,3,FALSE)</f>
        <v>#DIV/0!</v>
      </c>
      <c r="P697" s="381">
        <f t="shared" si="69"/>
        <v>0</v>
      </c>
      <c r="Q697" s="382" t="str">
        <f>VLOOKUP(G697,'3-Productie normen'!$A$10:$M$27,13,FALSE)</f>
        <v>V</v>
      </c>
      <c r="R697" s="382"/>
      <c r="T697" s="43">
        <f t="shared" si="70"/>
        <v>7800</v>
      </c>
    </row>
    <row r="698" spans="1:20" ht="14.1" customHeight="1">
      <c r="A698" s="53">
        <f t="shared" si="65"/>
        <v>698</v>
      </c>
      <c r="B698" s="378" t="s">
        <v>851</v>
      </c>
      <c r="C698" s="378" t="s">
        <v>852</v>
      </c>
      <c r="D698" s="379" t="s">
        <v>89</v>
      </c>
      <c r="E698" s="423" t="s">
        <v>877</v>
      </c>
      <c r="F698" s="440" t="s">
        <v>885</v>
      </c>
      <c r="G698" s="440" t="s">
        <v>145</v>
      </c>
      <c r="H698" s="433" t="s">
        <v>375</v>
      </c>
      <c r="I698" s="385">
        <v>15.1</v>
      </c>
      <c r="J698" s="380">
        <f t="shared" si="67"/>
        <v>80</v>
      </c>
      <c r="K698" s="324">
        <v>80</v>
      </c>
      <c r="L698" s="324"/>
      <c r="M698" s="325" t="e">
        <f t="shared" si="66"/>
        <v>#DIV/0!</v>
      </c>
      <c r="N698" s="325">
        <f t="shared" si="68"/>
        <v>0</v>
      </c>
      <c r="O698" s="381" t="e">
        <f>IF(K698="nio",0,IF(K698&gt;0,VLOOKUP(G698,'3-Productie normen'!A:K,VLOOKUP(K698,'3-Productie normen'!$B$34:$C$39,2,FALSE),FALSE)))/VLOOKUP(B698,'2-Kosten per locatie'!$A$14:$C$27,3,FALSE)</f>
        <v>#DIV/0!</v>
      </c>
      <c r="P698" s="381">
        <f t="shared" si="69"/>
        <v>0</v>
      </c>
      <c r="Q698" s="382" t="str">
        <f>VLOOKUP(G698,'3-Productie normen'!$A$10:$M$27,13,FALSE)</f>
        <v>B</v>
      </c>
      <c r="R698" s="382"/>
      <c r="T698" s="43">
        <f t="shared" si="70"/>
        <v>1208</v>
      </c>
    </row>
    <row r="699" spans="1:20" ht="14.1" customHeight="1">
      <c r="A699" s="53">
        <f t="shared" si="65"/>
        <v>699</v>
      </c>
      <c r="B699" s="378" t="s">
        <v>851</v>
      </c>
      <c r="C699" s="378" t="s">
        <v>852</v>
      </c>
      <c r="D699" s="379" t="s">
        <v>89</v>
      </c>
      <c r="E699" s="428" t="s">
        <v>878</v>
      </c>
      <c r="F699" s="440" t="s">
        <v>885</v>
      </c>
      <c r="G699" s="440" t="s">
        <v>145</v>
      </c>
      <c r="H699" s="433" t="s">
        <v>375</v>
      </c>
      <c r="I699" s="385">
        <v>16.7</v>
      </c>
      <c r="J699" s="380">
        <f t="shared" si="67"/>
        <v>80</v>
      </c>
      <c r="K699" s="393">
        <v>80</v>
      </c>
      <c r="L699" s="386"/>
      <c r="M699" s="325" t="e">
        <f t="shared" si="66"/>
        <v>#DIV/0!</v>
      </c>
      <c r="N699" s="325">
        <f t="shared" si="68"/>
        <v>0</v>
      </c>
      <c r="O699" s="381" t="e">
        <f>IF(K699="nio",0,IF(K699&gt;0,VLOOKUP(G699,'3-Productie normen'!A:K,VLOOKUP(K699,'3-Productie normen'!$B$34:$C$39,2,FALSE),FALSE)))/VLOOKUP(B699,'2-Kosten per locatie'!$A$14:$C$27,3,FALSE)</f>
        <v>#DIV/0!</v>
      </c>
      <c r="P699" s="381">
        <f t="shared" si="69"/>
        <v>0</v>
      </c>
      <c r="Q699" s="382" t="str">
        <f>VLOOKUP(G699,'3-Productie normen'!$A$10:$M$27,13,FALSE)</f>
        <v>B</v>
      </c>
      <c r="R699" s="382"/>
      <c r="T699" s="43">
        <f t="shared" si="70"/>
        <v>1336</v>
      </c>
    </row>
    <row r="700" spans="1:20" ht="14.1" customHeight="1">
      <c r="A700" s="53">
        <f t="shared" si="65"/>
        <v>700</v>
      </c>
      <c r="B700" s="378" t="s">
        <v>851</v>
      </c>
      <c r="C700" s="378" t="s">
        <v>852</v>
      </c>
      <c r="D700" s="379" t="s">
        <v>89</v>
      </c>
      <c r="E700" s="423" t="s">
        <v>879</v>
      </c>
      <c r="F700" s="440" t="s">
        <v>885</v>
      </c>
      <c r="G700" s="440" t="s">
        <v>145</v>
      </c>
      <c r="H700" s="433" t="s">
        <v>375</v>
      </c>
      <c r="I700" s="385">
        <v>16.7</v>
      </c>
      <c r="J700" s="380">
        <f t="shared" si="67"/>
        <v>80</v>
      </c>
      <c r="K700" s="393">
        <v>80</v>
      </c>
      <c r="L700" s="386"/>
      <c r="M700" s="325" t="e">
        <f t="shared" si="66"/>
        <v>#DIV/0!</v>
      </c>
      <c r="N700" s="325">
        <f t="shared" si="68"/>
        <v>0</v>
      </c>
      <c r="O700" s="381" t="e">
        <f>IF(K700="nio",0,IF(K700&gt;0,VLOOKUP(G700,'3-Productie normen'!A:K,VLOOKUP(K700,'3-Productie normen'!$B$34:$C$39,2,FALSE),FALSE)))/VLOOKUP(B700,'2-Kosten per locatie'!$A$14:$C$27,3,FALSE)</f>
        <v>#DIV/0!</v>
      </c>
      <c r="P700" s="381">
        <f t="shared" si="69"/>
        <v>0</v>
      </c>
      <c r="Q700" s="382" t="str">
        <f>VLOOKUP(G700,'3-Productie normen'!$A$10:$M$27,13,FALSE)</f>
        <v>B</v>
      </c>
      <c r="R700" s="382"/>
      <c r="T700" s="43">
        <f t="shared" si="70"/>
        <v>1336</v>
      </c>
    </row>
    <row r="701" spans="1:20" ht="14.1" customHeight="1">
      <c r="A701" s="53">
        <f t="shared" si="65"/>
        <v>701</v>
      </c>
      <c r="B701" s="378" t="s">
        <v>851</v>
      </c>
      <c r="C701" s="378" t="s">
        <v>852</v>
      </c>
      <c r="D701" s="379" t="s">
        <v>89</v>
      </c>
      <c r="E701" s="428" t="s">
        <v>880</v>
      </c>
      <c r="F701" s="440" t="s">
        <v>885</v>
      </c>
      <c r="G701" s="440" t="s">
        <v>145</v>
      </c>
      <c r="H701" s="433" t="s">
        <v>375</v>
      </c>
      <c r="I701" s="385">
        <v>16.7</v>
      </c>
      <c r="J701" s="380">
        <f t="shared" si="67"/>
        <v>80</v>
      </c>
      <c r="K701" s="393">
        <v>80</v>
      </c>
      <c r="L701" s="386"/>
      <c r="M701" s="325" t="e">
        <f t="shared" si="66"/>
        <v>#DIV/0!</v>
      </c>
      <c r="N701" s="325">
        <f t="shared" si="68"/>
        <v>0</v>
      </c>
      <c r="O701" s="381" t="e">
        <f>IF(K701="nio",0,IF(K701&gt;0,VLOOKUP(G701,'3-Productie normen'!A:K,VLOOKUP(K701,'3-Productie normen'!$B$34:$C$39,2,FALSE),FALSE)))/VLOOKUP(B701,'2-Kosten per locatie'!$A$14:$C$27,3,FALSE)</f>
        <v>#DIV/0!</v>
      </c>
      <c r="P701" s="381">
        <f t="shared" si="69"/>
        <v>0</v>
      </c>
      <c r="Q701" s="382" t="str">
        <f>VLOOKUP(G701,'3-Productie normen'!$A$10:$M$27,13,FALSE)</f>
        <v>B</v>
      </c>
      <c r="R701" s="382"/>
      <c r="T701" s="43">
        <f t="shared" si="70"/>
        <v>1336</v>
      </c>
    </row>
    <row r="702" spans="1:20" ht="14.1" customHeight="1">
      <c r="A702" s="53">
        <f t="shared" si="65"/>
        <v>702</v>
      </c>
      <c r="B702" s="378" t="s">
        <v>851</v>
      </c>
      <c r="C702" s="378" t="s">
        <v>852</v>
      </c>
      <c r="D702" s="379" t="s">
        <v>89</v>
      </c>
      <c r="E702" s="423" t="s">
        <v>881</v>
      </c>
      <c r="F702" s="440" t="s">
        <v>885</v>
      </c>
      <c r="G702" s="440" t="s">
        <v>145</v>
      </c>
      <c r="H702" s="433" t="s">
        <v>375</v>
      </c>
      <c r="I702" s="385">
        <v>16.7</v>
      </c>
      <c r="J702" s="380">
        <f t="shared" si="67"/>
        <v>80</v>
      </c>
      <c r="K702" s="393">
        <v>80</v>
      </c>
      <c r="L702" s="386"/>
      <c r="M702" s="325" t="e">
        <f t="shared" si="66"/>
        <v>#DIV/0!</v>
      </c>
      <c r="N702" s="325">
        <f t="shared" si="68"/>
        <v>0</v>
      </c>
      <c r="O702" s="381" t="e">
        <f>IF(K702="nio",0,IF(K702&gt;0,VLOOKUP(G702,'3-Productie normen'!A:K,VLOOKUP(K702,'3-Productie normen'!$B$34:$C$39,2,FALSE),FALSE)))/VLOOKUP(B702,'2-Kosten per locatie'!$A$14:$C$27,3,FALSE)</f>
        <v>#DIV/0!</v>
      </c>
      <c r="P702" s="381">
        <f t="shared" si="69"/>
        <v>0</v>
      </c>
      <c r="Q702" s="382" t="str">
        <f>VLOOKUP(G702,'3-Productie normen'!$A$10:$M$27,13,FALSE)</f>
        <v>B</v>
      </c>
      <c r="R702" s="382"/>
      <c r="T702" s="43">
        <f t="shared" si="70"/>
        <v>1336</v>
      </c>
    </row>
    <row r="703" spans="1:20" ht="14.1" customHeight="1">
      <c r="A703" s="53">
        <f t="shared" si="65"/>
        <v>703</v>
      </c>
      <c r="B703" s="378" t="s">
        <v>851</v>
      </c>
      <c r="C703" s="378" t="s">
        <v>852</v>
      </c>
      <c r="D703" s="379" t="s">
        <v>89</v>
      </c>
      <c r="E703" s="428" t="s">
        <v>882</v>
      </c>
      <c r="F703" s="433" t="s">
        <v>379</v>
      </c>
      <c r="G703" s="433" t="s">
        <v>17</v>
      </c>
      <c r="H703" s="433" t="s">
        <v>386</v>
      </c>
      <c r="I703" s="385">
        <v>9</v>
      </c>
      <c r="J703" s="380">
        <f t="shared" si="67"/>
        <v>200</v>
      </c>
      <c r="K703" s="393">
        <v>200</v>
      </c>
      <c r="L703" s="386"/>
      <c r="M703" s="325" t="e">
        <f t="shared" si="66"/>
        <v>#DIV/0!</v>
      </c>
      <c r="N703" s="325">
        <f t="shared" si="68"/>
        <v>0</v>
      </c>
      <c r="O703" s="381" t="e">
        <f>IF(K703="nio",0,IF(K703&gt;0,VLOOKUP(G703,'3-Productie normen'!A:K,VLOOKUP(K703,'3-Productie normen'!$B$34:$C$39,2,FALSE),FALSE)))/VLOOKUP(B703,'2-Kosten per locatie'!$A$14:$C$27,3,FALSE)</f>
        <v>#DIV/0!</v>
      </c>
      <c r="P703" s="381">
        <f t="shared" si="69"/>
        <v>0</v>
      </c>
      <c r="Q703" s="382" t="str">
        <f>VLOOKUP(G703,'3-Productie normen'!$A$10:$M$27,13,FALSE)</f>
        <v>S</v>
      </c>
      <c r="R703" s="382"/>
      <c r="T703" s="43">
        <f t="shared" si="70"/>
        <v>1800</v>
      </c>
    </row>
    <row r="704" spans="1:20" ht="14.1" customHeight="1">
      <c r="A704" s="53">
        <f t="shared" si="65"/>
        <v>704</v>
      </c>
      <c r="B704" s="378" t="s">
        <v>851</v>
      </c>
      <c r="C704" s="378" t="s">
        <v>852</v>
      </c>
      <c r="D704" s="379" t="s">
        <v>89</v>
      </c>
      <c r="E704" s="428" t="s">
        <v>883</v>
      </c>
      <c r="F704" s="433" t="s">
        <v>377</v>
      </c>
      <c r="G704" s="432" t="s">
        <v>199</v>
      </c>
      <c r="H704" s="433" t="s">
        <v>375</v>
      </c>
      <c r="I704" s="385">
        <v>24.15</v>
      </c>
      <c r="J704" s="380">
        <f t="shared" si="67"/>
        <v>200</v>
      </c>
      <c r="K704" s="393">
        <v>200</v>
      </c>
      <c r="L704" s="386"/>
      <c r="M704" s="325" t="e">
        <f t="shared" si="66"/>
        <v>#DIV/0!</v>
      </c>
      <c r="N704" s="325">
        <f t="shared" si="68"/>
        <v>0</v>
      </c>
      <c r="O704" s="381" t="e">
        <f>IF(K704="nio",0,IF(K704&gt;0,VLOOKUP(G704,'3-Productie normen'!A:K,VLOOKUP(K704,'3-Productie normen'!$B$34:$C$39,2,FALSE),FALSE)))/VLOOKUP(B704,'2-Kosten per locatie'!$A$14:$C$27,3,FALSE)</f>
        <v>#DIV/0!</v>
      </c>
      <c r="P704" s="381">
        <f t="shared" si="69"/>
        <v>0</v>
      </c>
      <c r="Q704" s="382" t="str">
        <f>VLOOKUP(G704,'3-Productie normen'!$A$10:$M$27,13,FALSE)</f>
        <v>V</v>
      </c>
      <c r="R704" s="382"/>
      <c r="T704" s="43">
        <f t="shared" si="70"/>
        <v>4830</v>
      </c>
    </row>
    <row r="705" spans="1:20" ht="14.1" customHeight="1">
      <c r="A705" s="53">
        <f t="shared" si="65"/>
        <v>705</v>
      </c>
      <c r="B705" s="378" t="s">
        <v>851</v>
      </c>
      <c r="C705" s="378" t="s">
        <v>852</v>
      </c>
      <c r="D705" s="379" t="s">
        <v>89</v>
      </c>
      <c r="E705" s="428" t="s">
        <v>886</v>
      </c>
      <c r="F705" s="433" t="s">
        <v>887</v>
      </c>
      <c r="G705" s="433" t="s">
        <v>1046</v>
      </c>
      <c r="H705" s="433" t="s">
        <v>375</v>
      </c>
      <c r="I705" s="385">
        <v>6.1</v>
      </c>
      <c r="J705" s="380">
        <f t="shared" si="67"/>
        <v>80</v>
      </c>
      <c r="K705" s="393">
        <v>80</v>
      </c>
      <c r="L705" s="386"/>
      <c r="M705" s="325" t="e">
        <f t="shared" si="66"/>
        <v>#DIV/0!</v>
      </c>
      <c r="N705" s="325">
        <f t="shared" si="68"/>
        <v>0</v>
      </c>
      <c r="O705" s="381" t="e">
        <f>IF(K705="nio",0,IF(K705&gt;0,VLOOKUP(G705,'3-Productie normen'!A:K,VLOOKUP(K705,'3-Productie normen'!$B$34:$C$39,2,FALSE),FALSE)))/VLOOKUP(B705,'2-Kosten per locatie'!$A$14:$C$27,3,FALSE)</f>
        <v>#DIV/0!</v>
      </c>
      <c r="P705" s="381">
        <f t="shared" si="69"/>
        <v>0</v>
      </c>
      <c r="Q705" s="382" t="str">
        <f>VLOOKUP(G705,'3-Productie normen'!$A$10:$M$27,13,FALSE)</f>
        <v>L</v>
      </c>
      <c r="R705" s="382"/>
      <c r="T705" s="43">
        <f t="shared" si="70"/>
        <v>488</v>
      </c>
    </row>
    <row r="706" spans="1:20" ht="14.1" customHeight="1">
      <c r="A706" s="53">
        <f t="shared" si="65"/>
        <v>706</v>
      </c>
      <c r="B706" s="378" t="s">
        <v>851</v>
      </c>
      <c r="C706" s="378" t="s">
        <v>852</v>
      </c>
      <c r="D706" s="379" t="s">
        <v>89</v>
      </c>
      <c r="E706" s="428" t="s">
        <v>888</v>
      </c>
      <c r="F706" s="433" t="s">
        <v>887</v>
      </c>
      <c r="G706" s="433" t="s">
        <v>1046</v>
      </c>
      <c r="H706" s="433" t="s">
        <v>375</v>
      </c>
      <c r="I706" s="385">
        <v>6.1</v>
      </c>
      <c r="J706" s="380">
        <f t="shared" si="67"/>
        <v>80</v>
      </c>
      <c r="K706" s="393">
        <v>80</v>
      </c>
      <c r="L706" s="386"/>
      <c r="M706" s="325" t="e">
        <f t="shared" si="66"/>
        <v>#DIV/0!</v>
      </c>
      <c r="N706" s="325">
        <f t="shared" si="68"/>
        <v>0</v>
      </c>
      <c r="O706" s="381" t="e">
        <f>IF(K706="nio",0,IF(K706&gt;0,VLOOKUP(G706,'3-Productie normen'!A:K,VLOOKUP(K706,'3-Productie normen'!$B$34:$C$39,2,FALSE),FALSE)))/VLOOKUP(B706,'2-Kosten per locatie'!$A$14:$C$27,3,FALSE)</f>
        <v>#DIV/0!</v>
      </c>
      <c r="P706" s="381">
        <f t="shared" si="69"/>
        <v>0</v>
      </c>
      <c r="Q706" s="382" t="str">
        <f>VLOOKUP(G706,'3-Productie normen'!$A$10:$M$27,13,FALSE)</f>
        <v>L</v>
      </c>
      <c r="R706" s="382"/>
      <c r="T706" s="43">
        <f t="shared" si="70"/>
        <v>488</v>
      </c>
    </row>
    <row r="707" spans="1:20" ht="14.1" customHeight="1">
      <c r="A707" s="53">
        <f t="shared" si="65"/>
        <v>707</v>
      </c>
      <c r="B707" s="378" t="s">
        <v>851</v>
      </c>
      <c r="C707" s="378" t="s">
        <v>852</v>
      </c>
      <c r="D707" s="379" t="s">
        <v>89</v>
      </c>
      <c r="E707" s="428" t="s">
        <v>889</v>
      </c>
      <c r="F707" s="433" t="s">
        <v>890</v>
      </c>
      <c r="G707" s="433" t="s">
        <v>1046</v>
      </c>
      <c r="H707" s="433" t="s">
        <v>375</v>
      </c>
      <c r="I707" s="385">
        <v>13.6</v>
      </c>
      <c r="J707" s="380">
        <f t="shared" si="67"/>
        <v>80</v>
      </c>
      <c r="K707" s="393">
        <v>80</v>
      </c>
      <c r="L707" s="386"/>
      <c r="M707" s="325" t="e">
        <f t="shared" si="66"/>
        <v>#DIV/0!</v>
      </c>
      <c r="N707" s="325">
        <f t="shared" si="68"/>
        <v>0</v>
      </c>
      <c r="O707" s="381" t="e">
        <f>IF(K707="nio",0,IF(K707&gt;0,VLOOKUP(G707,'3-Productie normen'!A:K,VLOOKUP(K707,'3-Productie normen'!$B$34:$C$39,2,FALSE),FALSE)))/VLOOKUP(B707,'2-Kosten per locatie'!$A$14:$C$27,3,FALSE)</f>
        <v>#DIV/0!</v>
      </c>
      <c r="P707" s="381">
        <f t="shared" si="69"/>
        <v>0</v>
      </c>
      <c r="Q707" s="382" t="str">
        <f>VLOOKUP(G707,'3-Productie normen'!$A$10:$M$27,13,FALSE)</f>
        <v>L</v>
      </c>
      <c r="R707" s="382"/>
      <c r="T707" s="43">
        <f t="shared" si="70"/>
        <v>1088</v>
      </c>
    </row>
    <row r="708" spans="1:20" ht="14.1" customHeight="1">
      <c r="A708" s="53">
        <f t="shared" si="65"/>
        <v>708</v>
      </c>
      <c r="B708" s="378" t="s">
        <v>851</v>
      </c>
      <c r="C708" s="378" t="s">
        <v>852</v>
      </c>
      <c r="D708" s="379" t="s">
        <v>89</v>
      </c>
      <c r="E708" s="428" t="s">
        <v>891</v>
      </c>
      <c r="F708" s="433" t="s">
        <v>887</v>
      </c>
      <c r="G708" s="433" t="s">
        <v>1046</v>
      </c>
      <c r="H708" s="433" t="s">
        <v>375</v>
      </c>
      <c r="I708" s="385">
        <v>6.1</v>
      </c>
      <c r="J708" s="380">
        <f t="shared" si="67"/>
        <v>80</v>
      </c>
      <c r="K708" s="393">
        <v>80</v>
      </c>
      <c r="L708" s="386"/>
      <c r="M708" s="325" t="e">
        <f t="shared" si="66"/>
        <v>#DIV/0!</v>
      </c>
      <c r="N708" s="325">
        <f t="shared" si="68"/>
        <v>0</v>
      </c>
      <c r="O708" s="381" t="e">
        <f>IF(K708="nio",0,IF(K708&gt;0,VLOOKUP(G708,'3-Productie normen'!A:K,VLOOKUP(K708,'3-Productie normen'!$B$34:$C$39,2,FALSE),FALSE)))/VLOOKUP(B708,'2-Kosten per locatie'!$A$14:$C$27,3,FALSE)</f>
        <v>#DIV/0!</v>
      </c>
      <c r="P708" s="381">
        <f t="shared" si="69"/>
        <v>0</v>
      </c>
      <c r="Q708" s="382" t="str">
        <f>VLOOKUP(G708,'3-Productie normen'!$A$10:$M$27,13,FALSE)</f>
        <v>L</v>
      </c>
      <c r="R708" s="382"/>
      <c r="T708" s="43">
        <f t="shared" si="70"/>
        <v>488</v>
      </c>
    </row>
    <row r="709" spans="1:20" ht="14.1" customHeight="1">
      <c r="A709" s="53">
        <f t="shared" si="65"/>
        <v>709</v>
      </c>
      <c r="B709" s="378" t="s">
        <v>851</v>
      </c>
      <c r="C709" s="378" t="s">
        <v>852</v>
      </c>
      <c r="D709" s="379" t="s">
        <v>89</v>
      </c>
      <c r="E709" s="428" t="s">
        <v>892</v>
      </c>
      <c r="F709" s="433" t="s">
        <v>887</v>
      </c>
      <c r="G709" s="433" t="s">
        <v>1046</v>
      </c>
      <c r="H709" s="433" t="s">
        <v>375</v>
      </c>
      <c r="I709" s="385">
        <v>6.1</v>
      </c>
      <c r="J709" s="380">
        <f t="shared" si="67"/>
        <v>80</v>
      </c>
      <c r="K709" s="393">
        <v>80</v>
      </c>
      <c r="L709" s="386"/>
      <c r="M709" s="325" t="e">
        <f t="shared" si="66"/>
        <v>#DIV/0!</v>
      </c>
      <c r="N709" s="325">
        <f t="shared" si="68"/>
        <v>0</v>
      </c>
      <c r="O709" s="381" t="e">
        <f>IF(K709="nio",0,IF(K709&gt;0,VLOOKUP(G709,'3-Productie normen'!A:K,VLOOKUP(K709,'3-Productie normen'!$B$34:$C$39,2,FALSE),FALSE)))/VLOOKUP(B709,'2-Kosten per locatie'!$A$14:$C$27,3,FALSE)</f>
        <v>#DIV/0!</v>
      </c>
      <c r="P709" s="381">
        <f t="shared" si="69"/>
        <v>0</v>
      </c>
      <c r="Q709" s="382" t="str">
        <f>VLOOKUP(G709,'3-Productie normen'!$A$10:$M$27,13,FALSE)</f>
        <v>L</v>
      </c>
      <c r="R709" s="382"/>
      <c r="T709" s="43">
        <f t="shared" si="70"/>
        <v>488</v>
      </c>
    </row>
    <row r="710" spans="1:20" ht="14.1" customHeight="1">
      <c r="A710" s="53">
        <f t="shared" si="65"/>
        <v>710</v>
      </c>
      <c r="B710" s="378" t="s">
        <v>851</v>
      </c>
      <c r="C710" s="378" t="s">
        <v>852</v>
      </c>
      <c r="D710" s="379" t="s">
        <v>89</v>
      </c>
      <c r="E710" s="428" t="s">
        <v>893</v>
      </c>
      <c r="F710" s="433" t="s">
        <v>421</v>
      </c>
      <c r="G710" s="435" t="s">
        <v>421</v>
      </c>
      <c r="H710" s="433" t="s">
        <v>375</v>
      </c>
      <c r="I710" s="385">
        <v>214</v>
      </c>
      <c r="J710" s="380">
        <f t="shared" si="67"/>
        <v>200</v>
      </c>
      <c r="K710" s="393">
        <v>200</v>
      </c>
      <c r="L710" s="386"/>
      <c r="M710" s="325" t="e">
        <f t="shared" si="66"/>
        <v>#DIV/0!</v>
      </c>
      <c r="N710" s="325">
        <f t="shared" si="68"/>
        <v>0</v>
      </c>
      <c r="O710" s="381" t="e">
        <f>IF(K710="nio",0,IF(K710&gt;0,VLOOKUP(G710,'3-Productie normen'!A:K,VLOOKUP(K710,'3-Productie normen'!$B$34:$C$39,2,FALSE),FALSE)))/VLOOKUP(B710,'2-Kosten per locatie'!$A$14:$C$27,3,FALSE)</f>
        <v>#DIV/0!</v>
      </c>
      <c r="P710" s="381">
        <f t="shared" si="69"/>
        <v>0</v>
      </c>
      <c r="Q710" s="382" t="str">
        <f>VLOOKUP(G710,'3-Productie normen'!$A$10:$M$27,13,FALSE)</f>
        <v>V</v>
      </c>
      <c r="R710" s="382"/>
      <c r="T710" s="43">
        <f t="shared" si="70"/>
        <v>42800</v>
      </c>
    </row>
    <row r="711" spans="1:20" ht="14.1" customHeight="1">
      <c r="A711" s="53">
        <f t="shared" si="65"/>
        <v>711</v>
      </c>
      <c r="B711" s="378" t="s">
        <v>851</v>
      </c>
      <c r="C711" s="378" t="s">
        <v>852</v>
      </c>
      <c r="D711" s="379" t="s">
        <v>89</v>
      </c>
      <c r="E711" s="428" t="s">
        <v>893</v>
      </c>
      <c r="F711" s="433" t="s">
        <v>421</v>
      </c>
      <c r="G711" s="435" t="s">
        <v>421</v>
      </c>
      <c r="H711" s="433" t="s">
        <v>556</v>
      </c>
      <c r="I711" s="385">
        <v>4</v>
      </c>
      <c r="J711" s="380">
        <f t="shared" si="67"/>
        <v>200</v>
      </c>
      <c r="K711" s="393">
        <v>200</v>
      </c>
      <c r="L711" s="386"/>
      <c r="M711" s="325" t="e">
        <f t="shared" si="66"/>
        <v>#DIV/0!</v>
      </c>
      <c r="N711" s="325">
        <f t="shared" si="68"/>
        <v>0</v>
      </c>
      <c r="O711" s="381" t="e">
        <f>IF(K711="nio",0,IF(K711&gt;0,VLOOKUP(G711,'3-Productie normen'!A:K,VLOOKUP(K711,'3-Productie normen'!$B$34:$C$39,2,FALSE),FALSE)))/VLOOKUP(B711,'2-Kosten per locatie'!$A$14:$C$27,3,FALSE)</f>
        <v>#DIV/0!</v>
      </c>
      <c r="P711" s="381">
        <f t="shared" si="69"/>
        <v>0</v>
      </c>
      <c r="Q711" s="382" t="str">
        <f>VLOOKUP(G711,'3-Productie normen'!$A$10:$M$27,13,FALSE)</f>
        <v>V</v>
      </c>
      <c r="R711" s="382"/>
      <c r="T711" s="43">
        <f t="shared" si="70"/>
        <v>800</v>
      </c>
    </row>
    <row r="712" spans="1:20" ht="14.1" customHeight="1">
      <c r="A712" s="53">
        <f t="shared" si="65"/>
        <v>712</v>
      </c>
      <c r="B712" s="378" t="s">
        <v>851</v>
      </c>
      <c r="C712" s="378" t="s">
        <v>852</v>
      </c>
      <c r="D712" s="379" t="s">
        <v>89</v>
      </c>
      <c r="E712" s="428" t="s">
        <v>894</v>
      </c>
      <c r="F712" s="433" t="s">
        <v>898</v>
      </c>
      <c r="G712" s="433" t="s">
        <v>1047</v>
      </c>
      <c r="H712" s="433" t="s">
        <v>375</v>
      </c>
      <c r="I712" s="385">
        <v>33</v>
      </c>
      <c r="J712" s="380">
        <f t="shared" si="67"/>
        <v>80</v>
      </c>
      <c r="K712" s="393">
        <v>80</v>
      </c>
      <c r="L712" s="386"/>
      <c r="M712" s="325" t="e">
        <f t="shared" si="66"/>
        <v>#DIV/0!</v>
      </c>
      <c r="N712" s="325">
        <f t="shared" si="68"/>
        <v>0</v>
      </c>
      <c r="O712" s="381" t="e">
        <f>IF(K712="nio",0,IF(K712&gt;0,VLOOKUP(G712,'3-Productie normen'!A:K,VLOOKUP(K712,'3-Productie normen'!$B$34:$C$39,2,FALSE),FALSE)))/VLOOKUP(B712,'2-Kosten per locatie'!$A$14:$C$27,3,FALSE)</f>
        <v>#DIV/0!</v>
      </c>
      <c r="P712" s="381">
        <f t="shared" si="69"/>
        <v>0</v>
      </c>
      <c r="Q712" s="382" t="str">
        <f>VLOOKUP(G712,'3-Productie normen'!$A$10:$M$27,13,FALSE)</f>
        <v>L</v>
      </c>
      <c r="R712" s="382"/>
      <c r="T712" s="43">
        <f t="shared" si="70"/>
        <v>2640</v>
      </c>
    </row>
    <row r="713" spans="1:20" ht="14.1" customHeight="1">
      <c r="A713" s="53">
        <f t="shared" si="65"/>
        <v>713</v>
      </c>
      <c r="B713" s="378" t="s">
        <v>851</v>
      </c>
      <c r="C713" s="378" t="s">
        <v>852</v>
      </c>
      <c r="D713" s="379" t="s">
        <v>89</v>
      </c>
      <c r="E713" s="428" t="s">
        <v>895</v>
      </c>
      <c r="F713" s="433" t="s">
        <v>898</v>
      </c>
      <c r="G713" s="433" t="s">
        <v>1047</v>
      </c>
      <c r="H713" s="433" t="s">
        <v>375</v>
      </c>
      <c r="I713" s="385">
        <v>61.4</v>
      </c>
      <c r="J713" s="380">
        <f t="shared" si="67"/>
        <v>80</v>
      </c>
      <c r="K713" s="393">
        <v>80</v>
      </c>
      <c r="L713" s="386"/>
      <c r="M713" s="325" t="e">
        <f t="shared" si="66"/>
        <v>#DIV/0!</v>
      </c>
      <c r="N713" s="325">
        <f t="shared" si="68"/>
        <v>0</v>
      </c>
      <c r="O713" s="381" t="e">
        <f>IF(K713="nio",0,IF(K713&gt;0,VLOOKUP(G713,'3-Productie normen'!A:K,VLOOKUP(K713,'3-Productie normen'!$B$34:$C$39,2,FALSE),FALSE)))/VLOOKUP(B713,'2-Kosten per locatie'!$A$14:$C$27,3,FALSE)</f>
        <v>#DIV/0!</v>
      </c>
      <c r="P713" s="381">
        <f t="shared" si="69"/>
        <v>0</v>
      </c>
      <c r="Q713" s="382" t="str">
        <f>VLOOKUP(G713,'3-Productie normen'!$A$10:$M$27,13,FALSE)</f>
        <v>L</v>
      </c>
      <c r="R713" s="382"/>
      <c r="T713" s="43">
        <f t="shared" si="70"/>
        <v>4912</v>
      </c>
    </row>
    <row r="714" spans="1:20" ht="14.1" customHeight="1">
      <c r="A714" s="53">
        <f t="shared" si="65"/>
        <v>714</v>
      </c>
      <c r="B714" s="378" t="s">
        <v>851</v>
      </c>
      <c r="C714" s="378" t="s">
        <v>852</v>
      </c>
      <c r="D714" s="379" t="s">
        <v>89</v>
      </c>
      <c r="E714" s="428" t="s">
        <v>896</v>
      </c>
      <c r="F714" s="433" t="s">
        <v>898</v>
      </c>
      <c r="G714" s="433" t="s">
        <v>1047</v>
      </c>
      <c r="H714" s="433" t="s">
        <v>375</v>
      </c>
      <c r="I714" s="385">
        <v>67</v>
      </c>
      <c r="J714" s="380">
        <f t="shared" si="67"/>
        <v>80</v>
      </c>
      <c r="K714" s="393">
        <v>80</v>
      </c>
      <c r="L714" s="386"/>
      <c r="M714" s="325" t="e">
        <f t="shared" si="66"/>
        <v>#DIV/0!</v>
      </c>
      <c r="N714" s="325">
        <f t="shared" si="68"/>
        <v>0</v>
      </c>
      <c r="O714" s="381" t="e">
        <f>IF(K714="nio",0,IF(K714&gt;0,VLOOKUP(G714,'3-Productie normen'!A:K,VLOOKUP(K714,'3-Productie normen'!$B$34:$C$39,2,FALSE),FALSE)))/VLOOKUP(B714,'2-Kosten per locatie'!$A$14:$C$27,3,FALSE)</f>
        <v>#DIV/0!</v>
      </c>
      <c r="P714" s="381">
        <f t="shared" si="69"/>
        <v>0</v>
      </c>
      <c r="Q714" s="382" t="str">
        <f>VLOOKUP(G714,'3-Productie normen'!$A$10:$M$27,13,FALSE)</f>
        <v>L</v>
      </c>
      <c r="R714" s="382"/>
      <c r="T714" s="43">
        <f t="shared" si="70"/>
        <v>5360</v>
      </c>
    </row>
    <row r="715" spans="1:20" ht="14.1" customHeight="1">
      <c r="A715" s="53">
        <f t="shared" ref="A715:A778" si="71">A714+1</f>
        <v>715</v>
      </c>
      <c r="B715" s="378" t="s">
        <v>851</v>
      </c>
      <c r="C715" s="378" t="s">
        <v>852</v>
      </c>
      <c r="D715" s="379" t="s">
        <v>89</v>
      </c>
      <c r="E715" s="428" t="s">
        <v>896</v>
      </c>
      <c r="F715" s="433" t="s">
        <v>898</v>
      </c>
      <c r="G715" s="433" t="s">
        <v>1047</v>
      </c>
      <c r="H715" s="433" t="s">
        <v>375</v>
      </c>
      <c r="I715" s="385">
        <v>4</v>
      </c>
      <c r="J715" s="380">
        <f t="shared" si="67"/>
        <v>80</v>
      </c>
      <c r="K715" s="393">
        <v>80</v>
      </c>
      <c r="L715" s="386"/>
      <c r="M715" s="325" t="e">
        <f t="shared" si="66"/>
        <v>#DIV/0!</v>
      </c>
      <c r="N715" s="325">
        <f t="shared" si="68"/>
        <v>0</v>
      </c>
      <c r="O715" s="381" t="e">
        <f>IF(K715="nio",0,IF(K715&gt;0,VLOOKUP(G715,'3-Productie normen'!A:K,VLOOKUP(K715,'3-Productie normen'!$B$34:$C$39,2,FALSE),FALSE)))/VLOOKUP(B715,'2-Kosten per locatie'!$A$14:$C$27,3,FALSE)</f>
        <v>#DIV/0!</v>
      </c>
      <c r="P715" s="381">
        <f t="shared" si="69"/>
        <v>0</v>
      </c>
      <c r="Q715" s="382" t="str">
        <f>VLOOKUP(G715,'3-Productie normen'!$A$10:$M$27,13,FALSE)</f>
        <v>L</v>
      </c>
      <c r="R715" s="382"/>
      <c r="T715" s="43">
        <f t="shared" si="70"/>
        <v>320</v>
      </c>
    </row>
    <row r="716" spans="1:20" ht="14.1" customHeight="1">
      <c r="A716" s="53">
        <f t="shared" si="71"/>
        <v>716</v>
      </c>
      <c r="B716" s="378" t="s">
        <v>851</v>
      </c>
      <c r="C716" s="378" t="s">
        <v>852</v>
      </c>
      <c r="D716" s="379" t="s">
        <v>89</v>
      </c>
      <c r="E716" s="428" t="s">
        <v>897</v>
      </c>
      <c r="F716" s="433" t="s">
        <v>898</v>
      </c>
      <c r="G716" s="433" t="s">
        <v>1047</v>
      </c>
      <c r="H716" s="433" t="s">
        <v>556</v>
      </c>
      <c r="I716" s="385">
        <v>56.4</v>
      </c>
      <c r="J716" s="380">
        <f t="shared" si="67"/>
        <v>80</v>
      </c>
      <c r="K716" s="393">
        <v>80</v>
      </c>
      <c r="L716" s="386"/>
      <c r="M716" s="325" t="e">
        <f t="shared" si="66"/>
        <v>#DIV/0!</v>
      </c>
      <c r="N716" s="325">
        <f t="shared" si="68"/>
        <v>0</v>
      </c>
      <c r="O716" s="381" t="e">
        <f>IF(K716="nio",0,IF(K716&gt;0,VLOOKUP(G716,'3-Productie normen'!A:K,VLOOKUP(K716,'3-Productie normen'!$B$34:$C$39,2,FALSE),FALSE)))/VLOOKUP(B716,'2-Kosten per locatie'!$A$14:$C$27,3,FALSE)</f>
        <v>#DIV/0!</v>
      </c>
      <c r="P716" s="381">
        <f t="shared" si="69"/>
        <v>0</v>
      </c>
      <c r="Q716" s="382" t="str">
        <f>VLOOKUP(G716,'3-Productie normen'!$A$10:$M$27,13,FALSE)</f>
        <v>L</v>
      </c>
      <c r="R716" s="382"/>
      <c r="T716" s="43">
        <f t="shared" si="70"/>
        <v>4512</v>
      </c>
    </row>
    <row r="717" spans="1:20" ht="14.1" customHeight="1">
      <c r="A717" s="53">
        <f t="shared" si="71"/>
        <v>717</v>
      </c>
      <c r="B717" s="378" t="s">
        <v>851</v>
      </c>
      <c r="C717" s="378" t="s">
        <v>852</v>
      </c>
      <c r="D717" s="387">
        <v>1</v>
      </c>
      <c r="E717" s="428" t="s">
        <v>899</v>
      </c>
      <c r="F717" s="433" t="s">
        <v>392</v>
      </c>
      <c r="G717" s="433" t="s">
        <v>1049</v>
      </c>
      <c r="H717" s="433" t="s">
        <v>375</v>
      </c>
      <c r="I717" s="385">
        <v>511.45</v>
      </c>
      <c r="J717" s="380">
        <f t="shared" si="67"/>
        <v>200</v>
      </c>
      <c r="K717" s="393">
        <v>200</v>
      </c>
      <c r="L717" s="386"/>
      <c r="M717" s="325" t="e">
        <f t="shared" si="66"/>
        <v>#DIV/0!</v>
      </c>
      <c r="N717" s="325">
        <f t="shared" si="68"/>
        <v>0</v>
      </c>
      <c r="O717" s="381" t="e">
        <f>IF(K717="nio",0,IF(K717&gt;0,VLOOKUP(G717,'3-Productie normen'!A:K,VLOOKUP(K717,'3-Productie normen'!$B$34:$C$39,2,FALSE),FALSE)))/VLOOKUP(B717,'2-Kosten per locatie'!$A$14:$C$27,3,FALSE)</f>
        <v>#DIV/0!</v>
      </c>
      <c r="P717" s="381">
        <f t="shared" si="69"/>
        <v>0</v>
      </c>
      <c r="Q717" s="382" t="str">
        <f>VLOOKUP(G717,'3-Productie normen'!$A$10:$M$27,13,FALSE)</f>
        <v>V</v>
      </c>
      <c r="R717" s="382"/>
      <c r="T717" s="43">
        <f t="shared" si="70"/>
        <v>102290</v>
      </c>
    </row>
    <row r="718" spans="1:20" ht="14.1" customHeight="1">
      <c r="A718" s="53">
        <f t="shared" si="71"/>
        <v>718</v>
      </c>
      <c r="B718" s="378" t="s">
        <v>851</v>
      </c>
      <c r="C718" s="378" t="s">
        <v>852</v>
      </c>
      <c r="D718" s="387">
        <v>1</v>
      </c>
      <c r="E718" s="428" t="s">
        <v>900</v>
      </c>
      <c r="F718" s="433" t="s">
        <v>394</v>
      </c>
      <c r="G718" s="433" t="s">
        <v>1045</v>
      </c>
      <c r="H718" s="433" t="s">
        <v>393</v>
      </c>
      <c r="I718" s="385">
        <v>27.75</v>
      </c>
      <c r="J718" s="380">
        <f t="shared" si="67"/>
        <v>4</v>
      </c>
      <c r="K718" s="393">
        <v>4</v>
      </c>
      <c r="L718" s="386"/>
      <c r="M718" s="325" t="e">
        <f t="shared" si="66"/>
        <v>#DIV/0!</v>
      </c>
      <c r="N718" s="325">
        <f t="shared" si="68"/>
        <v>0</v>
      </c>
      <c r="O718" s="381" t="e">
        <f>IF(K718="nio",0,IF(K718&gt;0,VLOOKUP(G718,'3-Productie normen'!A:K,VLOOKUP(K718,'3-Productie normen'!$B$34:$C$39,2,FALSE),FALSE)))/VLOOKUP(B718,'2-Kosten per locatie'!$A$14:$C$27,3,FALSE)</f>
        <v>#DIV/0!</v>
      </c>
      <c r="P718" s="381">
        <f t="shared" si="69"/>
        <v>0</v>
      </c>
      <c r="Q718" s="382" t="str">
        <f>VLOOKUP(G718,'3-Productie normen'!$A$10:$M$27,13,FALSE)</f>
        <v>V</v>
      </c>
      <c r="R718" s="382"/>
      <c r="T718" s="43">
        <f t="shared" si="70"/>
        <v>111</v>
      </c>
    </row>
    <row r="719" spans="1:20" ht="14.1" customHeight="1">
      <c r="A719" s="53">
        <f t="shared" si="71"/>
        <v>719</v>
      </c>
      <c r="B719" s="378" t="s">
        <v>851</v>
      </c>
      <c r="C719" s="378" t="s">
        <v>852</v>
      </c>
      <c r="D719" s="387">
        <v>1</v>
      </c>
      <c r="E719" s="428" t="s">
        <v>901</v>
      </c>
      <c r="F719" s="433" t="s">
        <v>394</v>
      </c>
      <c r="G719" s="433" t="s">
        <v>1045</v>
      </c>
      <c r="H719" s="433" t="s">
        <v>393</v>
      </c>
      <c r="I719" s="385">
        <v>30.45</v>
      </c>
      <c r="J719" s="380">
        <f t="shared" si="67"/>
        <v>4</v>
      </c>
      <c r="K719" s="393">
        <v>4</v>
      </c>
      <c r="L719" s="386"/>
      <c r="M719" s="325" t="e">
        <f t="shared" si="66"/>
        <v>#DIV/0!</v>
      </c>
      <c r="N719" s="325">
        <f t="shared" si="68"/>
        <v>0</v>
      </c>
      <c r="O719" s="381" t="e">
        <f>IF(K719="nio",0,IF(K719&gt;0,VLOOKUP(G719,'3-Productie normen'!A:K,VLOOKUP(K719,'3-Productie normen'!$B$34:$C$39,2,FALSE),FALSE)))/VLOOKUP(B719,'2-Kosten per locatie'!$A$14:$C$27,3,FALSE)</f>
        <v>#DIV/0!</v>
      </c>
      <c r="P719" s="381">
        <f t="shared" si="69"/>
        <v>0</v>
      </c>
      <c r="Q719" s="382" t="str">
        <f>VLOOKUP(G719,'3-Productie normen'!$A$10:$M$27,13,FALSE)</f>
        <v>V</v>
      </c>
      <c r="R719" s="382"/>
      <c r="T719" s="43">
        <f t="shared" si="70"/>
        <v>121.8</v>
      </c>
    </row>
    <row r="720" spans="1:20" ht="14.1" customHeight="1">
      <c r="A720" s="53">
        <f t="shared" si="71"/>
        <v>720</v>
      </c>
      <c r="B720" s="378" t="s">
        <v>851</v>
      </c>
      <c r="C720" s="378" t="s">
        <v>852</v>
      </c>
      <c r="D720" s="387">
        <v>1</v>
      </c>
      <c r="E720" s="428" t="s">
        <v>902</v>
      </c>
      <c r="F720" s="433" t="s">
        <v>91</v>
      </c>
      <c r="G720" s="433" t="s">
        <v>1</v>
      </c>
      <c r="H720" s="433" t="s">
        <v>393</v>
      </c>
      <c r="I720" s="385">
        <v>29.95</v>
      </c>
      <c r="J720" s="380">
        <f t="shared" si="67"/>
        <v>109</v>
      </c>
      <c r="K720" s="393">
        <v>109</v>
      </c>
      <c r="L720" s="386"/>
      <c r="M720" s="325" t="e">
        <f t="shared" ref="M720:M783" si="72">IF(K720="nio",0,IF(K720&gt;0,K720*I720/O720,0))</f>
        <v>#DIV/0!</v>
      </c>
      <c r="N720" s="325">
        <f t="shared" si="68"/>
        <v>0</v>
      </c>
      <c r="O720" s="381" t="e">
        <f>IF(K720="nio",0,IF(K720&gt;0,VLOOKUP(G720,'3-Productie normen'!A:K,VLOOKUP(K720,'3-Productie normen'!$B$34:$C$39,2,FALSE),FALSE)))/VLOOKUP(B720,'2-Kosten per locatie'!$A$14:$C$27,3,FALSE)</f>
        <v>#DIV/0!</v>
      </c>
      <c r="P720" s="381">
        <f t="shared" si="69"/>
        <v>0</v>
      </c>
      <c r="Q720" s="382" t="str">
        <f>VLOOKUP(G720,'3-Productie normen'!$A$10:$M$27,13,FALSE)</f>
        <v>S</v>
      </c>
      <c r="R720" s="382"/>
      <c r="T720" s="43">
        <f t="shared" si="70"/>
        <v>3264.5499999999997</v>
      </c>
    </row>
    <row r="721" spans="1:20" ht="14.1" customHeight="1">
      <c r="A721" s="53">
        <f t="shared" si="71"/>
        <v>721</v>
      </c>
      <c r="B721" s="378" t="s">
        <v>851</v>
      </c>
      <c r="C721" s="378" t="s">
        <v>852</v>
      </c>
      <c r="D721" s="387">
        <v>1</v>
      </c>
      <c r="E721" s="428" t="s">
        <v>903</v>
      </c>
      <c r="F721" s="433" t="s">
        <v>379</v>
      </c>
      <c r="G721" s="433" t="s">
        <v>17</v>
      </c>
      <c r="H721" s="433" t="s">
        <v>371</v>
      </c>
      <c r="I721" s="385">
        <v>0.9</v>
      </c>
      <c r="J721" s="380">
        <f t="shared" si="67"/>
        <v>200</v>
      </c>
      <c r="K721" s="393">
        <v>200</v>
      </c>
      <c r="L721" s="386"/>
      <c r="M721" s="325" t="e">
        <f t="shared" si="72"/>
        <v>#DIV/0!</v>
      </c>
      <c r="N721" s="325">
        <f t="shared" si="68"/>
        <v>0</v>
      </c>
      <c r="O721" s="381" t="e">
        <f>IF(K721="nio",0,IF(K721&gt;0,VLOOKUP(G721,'3-Productie normen'!A:K,VLOOKUP(K721,'3-Productie normen'!$B$34:$C$39,2,FALSE),FALSE)))/VLOOKUP(B721,'2-Kosten per locatie'!$A$14:$C$27,3,FALSE)</f>
        <v>#DIV/0!</v>
      </c>
      <c r="P721" s="381">
        <f t="shared" si="69"/>
        <v>0</v>
      </c>
      <c r="Q721" s="382" t="str">
        <f>VLOOKUP(G721,'3-Productie normen'!$A$10:$M$27,13,FALSE)</f>
        <v>S</v>
      </c>
      <c r="R721" s="382"/>
      <c r="T721" s="43">
        <f t="shared" si="70"/>
        <v>180</v>
      </c>
    </row>
    <row r="722" spans="1:20" ht="14.1" customHeight="1">
      <c r="A722" s="53">
        <f t="shared" si="71"/>
        <v>722</v>
      </c>
      <c r="B722" s="378" t="s">
        <v>851</v>
      </c>
      <c r="C722" s="378" t="s">
        <v>852</v>
      </c>
      <c r="D722" s="387">
        <v>1</v>
      </c>
      <c r="E722" s="428" t="s">
        <v>904</v>
      </c>
      <c r="F722" s="433" t="s">
        <v>379</v>
      </c>
      <c r="G722" s="433" t="s">
        <v>17</v>
      </c>
      <c r="H722" s="433" t="s">
        <v>371</v>
      </c>
      <c r="I722" s="385">
        <v>0.9</v>
      </c>
      <c r="J722" s="380">
        <f t="shared" si="67"/>
        <v>200</v>
      </c>
      <c r="K722" s="393">
        <v>200</v>
      </c>
      <c r="L722" s="386"/>
      <c r="M722" s="325" t="e">
        <f t="shared" si="72"/>
        <v>#DIV/0!</v>
      </c>
      <c r="N722" s="325">
        <f t="shared" si="68"/>
        <v>0</v>
      </c>
      <c r="O722" s="381" t="e">
        <f>IF(K722="nio",0,IF(K722&gt;0,VLOOKUP(G722,'3-Productie normen'!A:K,VLOOKUP(K722,'3-Productie normen'!$B$34:$C$39,2,FALSE),FALSE)))/VLOOKUP(B722,'2-Kosten per locatie'!$A$14:$C$27,3,FALSE)</f>
        <v>#DIV/0!</v>
      </c>
      <c r="P722" s="381">
        <f t="shared" si="69"/>
        <v>0</v>
      </c>
      <c r="Q722" s="382" t="str">
        <f>VLOOKUP(G722,'3-Productie normen'!$A$10:$M$27,13,FALSE)</f>
        <v>S</v>
      </c>
      <c r="R722" s="382"/>
      <c r="T722" s="43">
        <f t="shared" si="70"/>
        <v>180</v>
      </c>
    </row>
    <row r="723" spans="1:20" ht="14.1" customHeight="1">
      <c r="A723" s="53">
        <f t="shared" si="71"/>
        <v>723</v>
      </c>
      <c r="B723" s="378" t="s">
        <v>851</v>
      </c>
      <c r="C723" s="378" t="s">
        <v>852</v>
      </c>
      <c r="D723" s="387">
        <v>1</v>
      </c>
      <c r="E723" s="428" t="s">
        <v>905</v>
      </c>
      <c r="F723" s="433" t="s">
        <v>382</v>
      </c>
      <c r="G723" s="432" t="s">
        <v>1048</v>
      </c>
      <c r="H723" s="433" t="s">
        <v>371</v>
      </c>
      <c r="I723" s="385">
        <v>32.799999999999997</v>
      </c>
      <c r="J723" s="380">
        <f t="shared" si="67"/>
        <v>109</v>
      </c>
      <c r="K723" s="393">
        <v>109</v>
      </c>
      <c r="L723" s="386"/>
      <c r="M723" s="325" t="e">
        <f t="shared" si="72"/>
        <v>#DIV/0!</v>
      </c>
      <c r="N723" s="325">
        <f t="shared" si="68"/>
        <v>0</v>
      </c>
      <c r="O723" s="381" t="e">
        <f>IF(K723="nio",0,IF(K723&gt;0,VLOOKUP(G723,'3-Productie normen'!A:K,VLOOKUP(K723,'3-Productie normen'!$B$34:$C$39,2,FALSE),FALSE)))/VLOOKUP(B723,'2-Kosten per locatie'!$A$14:$C$27,3,FALSE)</f>
        <v>#DIV/0!</v>
      </c>
      <c r="P723" s="381">
        <f t="shared" si="69"/>
        <v>0</v>
      </c>
      <c r="Q723" s="382" t="str">
        <f>VLOOKUP(G723,'3-Productie normen'!$A$10:$M$27,13,FALSE)</f>
        <v>S</v>
      </c>
      <c r="R723" s="382"/>
      <c r="T723" s="43">
        <f t="shared" si="70"/>
        <v>3575.2</v>
      </c>
    </row>
    <row r="724" spans="1:20" ht="14.1" customHeight="1">
      <c r="A724" s="53">
        <f t="shared" si="71"/>
        <v>724</v>
      </c>
      <c r="B724" s="378" t="s">
        <v>851</v>
      </c>
      <c r="C724" s="378" t="s">
        <v>852</v>
      </c>
      <c r="D724" s="387">
        <v>1</v>
      </c>
      <c r="E724" s="428" t="s">
        <v>906</v>
      </c>
      <c r="F724" s="433" t="s">
        <v>468</v>
      </c>
      <c r="G724" s="433" t="s">
        <v>145</v>
      </c>
      <c r="H724" s="433" t="s">
        <v>371</v>
      </c>
      <c r="I724" s="385">
        <v>18.350000000000001</v>
      </c>
      <c r="J724" s="380">
        <f t="shared" si="67"/>
        <v>200</v>
      </c>
      <c r="K724" s="393">
        <v>200</v>
      </c>
      <c r="L724" s="386"/>
      <c r="M724" s="325" t="e">
        <f t="shared" si="72"/>
        <v>#DIV/0!</v>
      </c>
      <c r="N724" s="325">
        <f t="shared" si="68"/>
        <v>0</v>
      </c>
      <c r="O724" s="381" t="e">
        <f>IF(K724="nio",0,IF(K724&gt;0,VLOOKUP(G724,'3-Productie normen'!A:K,VLOOKUP(K724,'3-Productie normen'!$B$34:$C$39,2,FALSE),FALSE)))/VLOOKUP(B724,'2-Kosten per locatie'!$A$14:$C$27,3,FALSE)</f>
        <v>#DIV/0!</v>
      </c>
      <c r="P724" s="381">
        <f t="shared" si="69"/>
        <v>0</v>
      </c>
      <c r="Q724" s="382" t="str">
        <f>VLOOKUP(G724,'3-Productie normen'!$A$10:$M$27,13,FALSE)</f>
        <v>B</v>
      </c>
      <c r="R724" s="382"/>
      <c r="T724" s="43">
        <f t="shared" si="70"/>
        <v>3670.0000000000005</v>
      </c>
    </row>
    <row r="725" spans="1:20" ht="14.1" customHeight="1">
      <c r="A725" s="53">
        <f t="shared" si="71"/>
        <v>725</v>
      </c>
      <c r="B725" s="378" t="s">
        <v>851</v>
      </c>
      <c r="C725" s="378" t="s">
        <v>852</v>
      </c>
      <c r="D725" s="387">
        <v>1</v>
      </c>
      <c r="E725" s="428" t="s">
        <v>907</v>
      </c>
      <c r="F725" s="433" t="s">
        <v>91</v>
      </c>
      <c r="G725" s="433" t="s">
        <v>1</v>
      </c>
      <c r="H725" s="433" t="s">
        <v>371</v>
      </c>
      <c r="I725" s="385">
        <v>31.1</v>
      </c>
      <c r="J725" s="380">
        <f t="shared" si="67"/>
        <v>109</v>
      </c>
      <c r="K725" s="393">
        <v>109</v>
      </c>
      <c r="L725" s="386"/>
      <c r="M725" s="325" t="e">
        <f t="shared" si="72"/>
        <v>#DIV/0!</v>
      </c>
      <c r="N725" s="325">
        <f t="shared" si="68"/>
        <v>0</v>
      </c>
      <c r="O725" s="381" t="e">
        <f>IF(K725="nio",0,IF(K725&gt;0,VLOOKUP(G725,'3-Productie normen'!A:K,VLOOKUP(K725,'3-Productie normen'!$B$34:$C$39,2,FALSE),FALSE)))/VLOOKUP(B725,'2-Kosten per locatie'!$A$14:$C$27,3,FALSE)</f>
        <v>#DIV/0!</v>
      </c>
      <c r="P725" s="381">
        <f t="shared" si="69"/>
        <v>0</v>
      </c>
      <c r="Q725" s="382" t="str">
        <f>VLOOKUP(G725,'3-Productie normen'!$A$10:$M$27,13,FALSE)</f>
        <v>S</v>
      </c>
      <c r="R725" s="382"/>
      <c r="T725" s="43">
        <f t="shared" si="70"/>
        <v>3389.9</v>
      </c>
    </row>
    <row r="726" spans="1:20" ht="14.1" customHeight="1">
      <c r="A726" s="53">
        <f t="shared" si="71"/>
        <v>726</v>
      </c>
      <c r="B726" s="378" t="s">
        <v>851</v>
      </c>
      <c r="C726" s="378" t="s">
        <v>852</v>
      </c>
      <c r="D726" s="387">
        <v>1</v>
      </c>
      <c r="E726" s="428" t="s">
        <v>908</v>
      </c>
      <c r="F726" s="433" t="s">
        <v>91</v>
      </c>
      <c r="G726" s="433" t="s">
        <v>1</v>
      </c>
      <c r="H726" s="433" t="s">
        <v>386</v>
      </c>
      <c r="I726" s="385">
        <v>32.700000000000003</v>
      </c>
      <c r="J726" s="380">
        <f t="shared" si="67"/>
        <v>109</v>
      </c>
      <c r="K726" s="393">
        <v>109</v>
      </c>
      <c r="L726" s="386"/>
      <c r="M726" s="325" t="e">
        <f t="shared" si="72"/>
        <v>#DIV/0!</v>
      </c>
      <c r="N726" s="325">
        <f t="shared" si="68"/>
        <v>0</v>
      </c>
      <c r="O726" s="381" t="e">
        <f>IF(K726="nio",0,IF(K726&gt;0,VLOOKUP(G726,'3-Productie normen'!A:K,VLOOKUP(K726,'3-Productie normen'!$B$34:$C$39,2,FALSE),FALSE)))/VLOOKUP(B726,'2-Kosten per locatie'!$A$14:$C$27,3,FALSE)</f>
        <v>#DIV/0!</v>
      </c>
      <c r="P726" s="381">
        <f t="shared" si="69"/>
        <v>0</v>
      </c>
      <c r="Q726" s="382" t="str">
        <f>VLOOKUP(G726,'3-Productie normen'!$A$10:$M$27,13,FALSE)</f>
        <v>S</v>
      </c>
      <c r="R726" s="382"/>
      <c r="T726" s="43">
        <f t="shared" si="70"/>
        <v>3564.3</v>
      </c>
    </row>
    <row r="727" spans="1:20" ht="14.1" customHeight="1">
      <c r="A727" s="53">
        <f t="shared" si="71"/>
        <v>727</v>
      </c>
      <c r="B727" s="378" t="s">
        <v>851</v>
      </c>
      <c r="C727" s="378" t="s">
        <v>852</v>
      </c>
      <c r="D727" s="387">
        <v>1</v>
      </c>
      <c r="E727" s="428" t="s">
        <v>909</v>
      </c>
      <c r="F727" s="433" t="s">
        <v>379</v>
      </c>
      <c r="G727" s="433" t="s">
        <v>17</v>
      </c>
      <c r="H727" s="433" t="s">
        <v>371</v>
      </c>
      <c r="I727" s="385">
        <v>0.95</v>
      </c>
      <c r="J727" s="380">
        <f t="shared" si="67"/>
        <v>200</v>
      </c>
      <c r="K727" s="393">
        <v>200</v>
      </c>
      <c r="L727" s="386"/>
      <c r="M727" s="325" t="e">
        <f t="shared" si="72"/>
        <v>#DIV/0!</v>
      </c>
      <c r="N727" s="325">
        <f t="shared" si="68"/>
        <v>0</v>
      </c>
      <c r="O727" s="381" t="e">
        <f>IF(K727="nio",0,IF(K727&gt;0,VLOOKUP(G727,'3-Productie normen'!A:K,VLOOKUP(K727,'3-Productie normen'!$B$34:$C$39,2,FALSE),FALSE)))/VLOOKUP(B727,'2-Kosten per locatie'!$A$14:$C$27,3,FALSE)</f>
        <v>#DIV/0!</v>
      </c>
      <c r="P727" s="381">
        <f t="shared" si="69"/>
        <v>0</v>
      </c>
      <c r="Q727" s="382" t="str">
        <f>VLOOKUP(G727,'3-Productie normen'!$A$10:$M$27,13,FALSE)</f>
        <v>S</v>
      </c>
      <c r="R727" s="382"/>
      <c r="T727" s="43">
        <f t="shared" si="70"/>
        <v>190</v>
      </c>
    </row>
    <row r="728" spans="1:20" ht="14.1" customHeight="1">
      <c r="A728" s="53">
        <f t="shared" si="71"/>
        <v>728</v>
      </c>
      <c r="B728" s="378" t="s">
        <v>851</v>
      </c>
      <c r="C728" s="378" t="s">
        <v>852</v>
      </c>
      <c r="D728" s="387">
        <v>1</v>
      </c>
      <c r="E728" s="428" t="s">
        <v>910</v>
      </c>
      <c r="F728" s="433" t="s">
        <v>379</v>
      </c>
      <c r="G728" s="433" t="s">
        <v>17</v>
      </c>
      <c r="H728" s="433" t="s">
        <v>371</v>
      </c>
      <c r="I728" s="385">
        <v>0.9</v>
      </c>
      <c r="J728" s="380">
        <f t="shared" si="67"/>
        <v>200</v>
      </c>
      <c r="K728" s="393">
        <v>200</v>
      </c>
      <c r="L728" s="386"/>
      <c r="M728" s="325" t="e">
        <f t="shared" si="72"/>
        <v>#DIV/0!</v>
      </c>
      <c r="N728" s="325">
        <f t="shared" si="68"/>
        <v>0</v>
      </c>
      <c r="O728" s="381" t="e">
        <f>IF(K728="nio",0,IF(K728&gt;0,VLOOKUP(G728,'3-Productie normen'!A:K,VLOOKUP(K728,'3-Productie normen'!$B$34:$C$39,2,FALSE),FALSE)))/VLOOKUP(B728,'2-Kosten per locatie'!$A$14:$C$27,3,FALSE)</f>
        <v>#DIV/0!</v>
      </c>
      <c r="P728" s="381">
        <f t="shared" si="69"/>
        <v>0</v>
      </c>
      <c r="Q728" s="382" t="str">
        <f>VLOOKUP(G728,'3-Productie normen'!$A$10:$M$27,13,FALSE)</f>
        <v>S</v>
      </c>
      <c r="R728" s="382"/>
      <c r="T728" s="43">
        <f t="shared" si="70"/>
        <v>180</v>
      </c>
    </row>
    <row r="729" spans="1:20" ht="14.1" customHeight="1">
      <c r="A729" s="53">
        <f t="shared" si="71"/>
        <v>729</v>
      </c>
      <c r="B729" s="378" t="s">
        <v>851</v>
      </c>
      <c r="C729" s="378" t="s">
        <v>852</v>
      </c>
      <c r="D729" s="387">
        <v>1</v>
      </c>
      <c r="E729" s="428" t="s">
        <v>911</v>
      </c>
      <c r="F729" s="433" t="s">
        <v>379</v>
      </c>
      <c r="G729" s="433" t="s">
        <v>17</v>
      </c>
      <c r="H729" s="433" t="s">
        <v>371</v>
      </c>
      <c r="I729" s="385">
        <v>0.9</v>
      </c>
      <c r="J729" s="380">
        <f t="shared" si="67"/>
        <v>200</v>
      </c>
      <c r="K729" s="393">
        <v>200</v>
      </c>
      <c r="L729" s="386"/>
      <c r="M729" s="325" t="e">
        <f t="shared" si="72"/>
        <v>#DIV/0!</v>
      </c>
      <c r="N729" s="325">
        <f t="shared" si="68"/>
        <v>0</v>
      </c>
      <c r="O729" s="381" t="e">
        <f>IF(K729="nio",0,IF(K729&gt;0,VLOOKUP(G729,'3-Productie normen'!A:K,VLOOKUP(K729,'3-Productie normen'!$B$34:$C$39,2,FALSE),FALSE)))/VLOOKUP(B729,'2-Kosten per locatie'!$A$14:$C$27,3,FALSE)</f>
        <v>#DIV/0!</v>
      </c>
      <c r="P729" s="381">
        <f t="shared" si="69"/>
        <v>0</v>
      </c>
      <c r="Q729" s="382" t="str">
        <f>VLOOKUP(G729,'3-Productie normen'!$A$10:$M$27,13,FALSE)</f>
        <v>S</v>
      </c>
      <c r="R729" s="382"/>
      <c r="T729" s="43">
        <f t="shared" si="70"/>
        <v>180</v>
      </c>
    </row>
    <row r="730" spans="1:20" ht="14.1" customHeight="1">
      <c r="A730" s="53">
        <f t="shared" si="71"/>
        <v>730</v>
      </c>
      <c r="B730" s="378" t="s">
        <v>851</v>
      </c>
      <c r="C730" s="378" t="s">
        <v>852</v>
      </c>
      <c r="D730" s="387">
        <v>1</v>
      </c>
      <c r="E730" s="428" t="s">
        <v>912</v>
      </c>
      <c r="F730" s="433" t="s">
        <v>377</v>
      </c>
      <c r="G730" s="432" t="s">
        <v>199</v>
      </c>
      <c r="H730" s="433" t="s">
        <v>556</v>
      </c>
      <c r="I730" s="385">
        <v>69.25</v>
      </c>
      <c r="J730" s="380">
        <f t="shared" si="67"/>
        <v>200</v>
      </c>
      <c r="K730" s="393">
        <v>200</v>
      </c>
      <c r="L730" s="386"/>
      <c r="M730" s="325" t="e">
        <f t="shared" si="72"/>
        <v>#DIV/0!</v>
      </c>
      <c r="N730" s="325">
        <f t="shared" si="68"/>
        <v>0</v>
      </c>
      <c r="O730" s="381" t="e">
        <f>IF(K730="nio",0,IF(K730&gt;0,VLOOKUP(G730,'3-Productie normen'!A:K,VLOOKUP(K730,'3-Productie normen'!$B$34:$C$39,2,FALSE),FALSE)))/VLOOKUP(B730,'2-Kosten per locatie'!$A$14:$C$27,3,FALSE)</f>
        <v>#DIV/0!</v>
      </c>
      <c r="P730" s="381">
        <f t="shared" si="69"/>
        <v>0</v>
      </c>
      <c r="Q730" s="382" t="str">
        <f>VLOOKUP(G730,'3-Productie normen'!$A$10:$M$27,13,FALSE)</f>
        <v>V</v>
      </c>
      <c r="R730" s="382"/>
      <c r="T730" s="43">
        <f t="shared" si="70"/>
        <v>13850</v>
      </c>
    </row>
    <row r="731" spans="1:20" ht="14.1" customHeight="1">
      <c r="A731" s="53">
        <f t="shared" si="71"/>
        <v>731</v>
      </c>
      <c r="B731" s="378" t="s">
        <v>851</v>
      </c>
      <c r="C731" s="378" t="s">
        <v>852</v>
      </c>
      <c r="D731" s="387">
        <v>1</v>
      </c>
      <c r="E731" s="428" t="s">
        <v>912</v>
      </c>
      <c r="F731" s="433" t="s">
        <v>377</v>
      </c>
      <c r="G731" s="432" t="s">
        <v>199</v>
      </c>
      <c r="H731" s="433" t="s">
        <v>387</v>
      </c>
      <c r="I731" s="385">
        <v>2.5499999999999998</v>
      </c>
      <c r="J731" s="380">
        <f t="shared" si="67"/>
        <v>200</v>
      </c>
      <c r="K731" s="393">
        <v>200</v>
      </c>
      <c r="L731" s="386"/>
      <c r="M731" s="325" t="e">
        <f t="shared" si="72"/>
        <v>#DIV/0!</v>
      </c>
      <c r="N731" s="325">
        <f t="shared" si="68"/>
        <v>0</v>
      </c>
      <c r="O731" s="381" t="e">
        <f>IF(K731="nio",0,IF(K731&gt;0,VLOOKUP(G731,'3-Productie normen'!A:K,VLOOKUP(K731,'3-Productie normen'!$B$34:$C$39,2,FALSE),FALSE)))/VLOOKUP(B731,'2-Kosten per locatie'!$A$14:$C$27,3,FALSE)</f>
        <v>#DIV/0!</v>
      </c>
      <c r="P731" s="381">
        <f t="shared" si="69"/>
        <v>0</v>
      </c>
      <c r="Q731" s="382" t="str">
        <f>VLOOKUP(G731,'3-Productie normen'!$A$10:$M$27,13,FALSE)</f>
        <v>V</v>
      </c>
      <c r="R731" s="382"/>
      <c r="T731" s="43">
        <f t="shared" si="70"/>
        <v>509.99999999999994</v>
      </c>
    </row>
    <row r="732" spans="1:20" ht="14.1" customHeight="1">
      <c r="A732" s="53">
        <f t="shared" si="71"/>
        <v>732</v>
      </c>
      <c r="B732" s="378" t="s">
        <v>851</v>
      </c>
      <c r="C732" s="378" t="s">
        <v>852</v>
      </c>
      <c r="D732" s="387">
        <v>1</v>
      </c>
      <c r="E732" s="428" t="s">
        <v>913</v>
      </c>
      <c r="F732" s="433" t="s">
        <v>391</v>
      </c>
      <c r="G732" s="432" t="s">
        <v>199</v>
      </c>
      <c r="H732" s="433" t="s">
        <v>375</v>
      </c>
      <c r="I732" s="385">
        <v>33</v>
      </c>
      <c r="J732" s="380">
        <f t="shared" si="67"/>
        <v>200</v>
      </c>
      <c r="K732" s="393">
        <v>200</v>
      </c>
      <c r="L732" s="386"/>
      <c r="M732" s="325" t="e">
        <f t="shared" si="72"/>
        <v>#DIV/0!</v>
      </c>
      <c r="N732" s="325">
        <f t="shared" si="68"/>
        <v>0</v>
      </c>
      <c r="O732" s="381" t="e">
        <f>IF(K732="nio",0,IF(K732&gt;0,VLOOKUP(G732,'3-Productie normen'!A:K,VLOOKUP(K732,'3-Productie normen'!$B$34:$C$39,2,FALSE),FALSE)))/VLOOKUP(B732,'2-Kosten per locatie'!$A$14:$C$27,3,FALSE)</f>
        <v>#DIV/0!</v>
      </c>
      <c r="P732" s="381">
        <f t="shared" si="69"/>
        <v>0</v>
      </c>
      <c r="Q732" s="382" t="str">
        <f>VLOOKUP(G732,'3-Productie normen'!$A$10:$M$27,13,FALSE)</f>
        <v>V</v>
      </c>
      <c r="R732" s="382"/>
      <c r="T732" s="43">
        <f t="shared" si="70"/>
        <v>6600</v>
      </c>
    </row>
    <row r="733" spans="1:20" ht="14.1" customHeight="1">
      <c r="A733" s="53">
        <f t="shared" si="71"/>
        <v>733</v>
      </c>
      <c r="B733" s="378" t="s">
        <v>851</v>
      </c>
      <c r="C733" s="378" t="s">
        <v>852</v>
      </c>
      <c r="D733" s="387">
        <v>1</v>
      </c>
      <c r="E733" s="428" t="s">
        <v>914</v>
      </c>
      <c r="F733" s="433" t="s">
        <v>91</v>
      </c>
      <c r="G733" s="433" t="s">
        <v>1</v>
      </c>
      <c r="H733" s="433" t="s">
        <v>371</v>
      </c>
      <c r="I733" s="385">
        <v>31.6</v>
      </c>
      <c r="J733" s="380">
        <f t="shared" si="67"/>
        <v>109</v>
      </c>
      <c r="K733" s="393">
        <v>109</v>
      </c>
      <c r="L733" s="386"/>
      <c r="M733" s="325" t="e">
        <f t="shared" si="72"/>
        <v>#DIV/0!</v>
      </c>
      <c r="N733" s="325">
        <f t="shared" si="68"/>
        <v>0</v>
      </c>
      <c r="O733" s="381" t="e">
        <f>IF(K733="nio",0,IF(K733&gt;0,VLOOKUP(G733,'3-Productie normen'!A:K,VLOOKUP(K733,'3-Productie normen'!$B$34:$C$39,2,FALSE),FALSE)))/VLOOKUP(B733,'2-Kosten per locatie'!$A$14:$C$27,3,FALSE)</f>
        <v>#DIV/0!</v>
      </c>
      <c r="P733" s="381">
        <f t="shared" si="69"/>
        <v>0</v>
      </c>
      <c r="Q733" s="382" t="str">
        <f>VLOOKUP(G733,'3-Productie normen'!$A$10:$M$27,13,FALSE)</f>
        <v>S</v>
      </c>
      <c r="R733" s="382"/>
      <c r="T733" s="43">
        <f t="shared" si="70"/>
        <v>3444.4</v>
      </c>
    </row>
    <row r="734" spans="1:20" ht="14.1" customHeight="1">
      <c r="A734" s="53">
        <f t="shared" si="71"/>
        <v>734</v>
      </c>
      <c r="B734" s="378" t="s">
        <v>851</v>
      </c>
      <c r="C734" s="378" t="s">
        <v>852</v>
      </c>
      <c r="D734" s="387">
        <v>1</v>
      </c>
      <c r="E734" s="428" t="s">
        <v>915</v>
      </c>
      <c r="F734" s="433" t="s">
        <v>379</v>
      </c>
      <c r="G734" s="433" t="s">
        <v>17</v>
      </c>
      <c r="H734" s="433" t="s">
        <v>371</v>
      </c>
      <c r="I734" s="385">
        <v>0.95</v>
      </c>
      <c r="J734" s="380">
        <f t="shared" si="67"/>
        <v>200</v>
      </c>
      <c r="K734" s="393">
        <v>200</v>
      </c>
      <c r="L734" s="386"/>
      <c r="M734" s="325" t="e">
        <f t="shared" si="72"/>
        <v>#DIV/0!</v>
      </c>
      <c r="N734" s="325">
        <f t="shared" si="68"/>
        <v>0</v>
      </c>
      <c r="O734" s="381" t="e">
        <f>IF(K734="nio",0,IF(K734&gt;0,VLOOKUP(G734,'3-Productie normen'!A:K,VLOOKUP(K734,'3-Productie normen'!$B$34:$C$39,2,FALSE),FALSE)))/VLOOKUP(B734,'2-Kosten per locatie'!$A$14:$C$27,3,FALSE)</f>
        <v>#DIV/0!</v>
      </c>
      <c r="P734" s="381">
        <f t="shared" si="69"/>
        <v>0</v>
      </c>
      <c r="Q734" s="382" t="str">
        <f>VLOOKUP(G734,'3-Productie normen'!$A$10:$M$27,13,FALSE)</f>
        <v>S</v>
      </c>
      <c r="R734" s="382"/>
      <c r="T734" s="43">
        <f t="shared" si="70"/>
        <v>190</v>
      </c>
    </row>
    <row r="735" spans="1:20" ht="14.1" customHeight="1">
      <c r="A735" s="53">
        <f t="shared" si="71"/>
        <v>735</v>
      </c>
      <c r="B735" s="378" t="s">
        <v>851</v>
      </c>
      <c r="C735" s="378" t="s">
        <v>852</v>
      </c>
      <c r="D735" s="387">
        <v>1</v>
      </c>
      <c r="E735" s="428" t="s">
        <v>916</v>
      </c>
      <c r="F735" s="433" t="s">
        <v>379</v>
      </c>
      <c r="G735" s="433" t="s">
        <v>17</v>
      </c>
      <c r="H735" s="433" t="s">
        <v>371</v>
      </c>
      <c r="I735" s="385">
        <v>0.95</v>
      </c>
      <c r="J735" s="380">
        <f t="shared" si="67"/>
        <v>200</v>
      </c>
      <c r="K735" s="393">
        <v>200</v>
      </c>
      <c r="L735" s="386"/>
      <c r="M735" s="325" t="e">
        <f t="shared" si="72"/>
        <v>#DIV/0!</v>
      </c>
      <c r="N735" s="325">
        <f t="shared" si="68"/>
        <v>0</v>
      </c>
      <c r="O735" s="381" t="e">
        <f>IF(K735="nio",0,IF(K735&gt;0,VLOOKUP(G735,'3-Productie normen'!A:K,VLOOKUP(K735,'3-Productie normen'!$B$34:$C$39,2,FALSE),FALSE)))/VLOOKUP(B735,'2-Kosten per locatie'!$A$14:$C$27,3,FALSE)</f>
        <v>#DIV/0!</v>
      </c>
      <c r="P735" s="381">
        <f t="shared" si="69"/>
        <v>0</v>
      </c>
      <c r="Q735" s="382" t="str">
        <f>VLOOKUP(G735,'3-Productie normen'!$A$10:$M$27,13,FALSE)</f>
        <v>S</v>
      </c>
      <c r="R735" s="382"/>
      <c r="T735" s="43">
        <f t="shared" si="70"/>
        <v>190</v>
      </c>
    </row>
    <row r="736" spans="1:20" ht="14.1" customHeight="1">
      <c r="A736" s="53">
        <f t="shared" si="71"/>
        <v>736</v>
      </c>
      <c r="B736" s="378" t="s">
        <v>851</v>
      </c>
      <c r="C736" s="378" t="s">
        <v>852</v>
      </c>
      <c r="D736" s="387">
        <v>1</v>
      </c>
      <c r="E736" s="428" t="s">
        <v>917</v>
      </c>
      <c r="F736" s="433" t="s">
        <v>379</v>
      </c>
      <c r="G736" s="433" t="s">
        <v>17</v>
      </c>
      <c r="H736" s="433" t="s">
        <v>371</v>
      </c>
      <c r="I736" s="385">
        <v>21.3</v>
      </c>
      <c r="J736" s="380">
        <f t="shared" si="67"/>
        <v>109</v>
      </c>
      <c r="K736" s="393">
        <v>109</v>
      </c>
      <c r="L736" s="386"/>
      <c r="M736" s="325" t="e">
        <f t="shared" si="72"/>
        <v>#DIV/0!</v>
      </c>
      <c r="N736" s="325">
        <f t="shared" si="68"/>
        <v>0</v>
      </c>
      <c r="O736" s="381" t="e">
        <f>IF(K736="nio",0,IF(K736&gt;0,VLOOKUP(G736,'3-Productie normen'!A:K,VLOOKUP(K736,'3-Productie normen'!$B$34:$C$39,2,FALSE),FALSE)))/VLOOKUP(B736,'2-Kosten per locatie'!$A$14:$C$27,3,FALSE)</f>
        <v>#DIV/0!</v>
      </c>
      <c r="P736" s="381">
        <f t="shared" si="69"/>
        <v>0</v>
      </c>
      <c r="Q736" s="382" t="str">
        <f>VLOOKUP(G736,'3-Productie normen'!$A$10:$M$27,13,FALSE)</f>
        <v>S</v>
      </c>
      <c r="R736" s="382"/>
      <c r="T736" s="43">
        <f t="shared" si="70"/>
        <v>2321.7000000000003</v>
      </c>
    </row>
    <row r="737" spans="1:20" ht="14.1" customHeight="1">
      <c r="A737" s="53">
        <f t="shared" si="71"/>
        <v>737</v>
      </c>
      <c r="B737" s="378" t="s">
        <v>851</v>
      </c>
      <c r="C737" s="378" t="s">
        <v>852</v>
      </c>
      <c r="D737" s="387">
        <v>1</v>
      </c>
      <c r="E737" s="428" t="s">
        <v>918</v>
      </c>
      <c r="F737" s="433" t="s">
        <v>392</v>
      </c>
      <c r="G737" s="433" t="s">
        <v>1049</v>
      </c>
      <c r="H737" s="433" t="s">
        <v>393</v>
      </c>
      <c r="I737" s="385">
        <v>250</v>
      </c>
      <c r="J737" s="380">
        <f t="shared" si="67"/>
        <v>200</v>
      </c>
      <c r="K737" s="393">
        <v>200</v>
      </c>
      <c r="L737" s="386"/>
      <c r="M737" s="325" t="e">
        <f t="shared" si="72"/>
        <v>#DIV/0!</v>
      </c>
      <c r="N737" s="325">
        <f t="shared" si="68"/>
        <v>0</v>
      </c>
      <c r="O737" s="381" t="e">
        <f>IF(K737="nio",0,IF(K737&gt;0,VLOOKUP(G737,'3-Productie normen'!A:K,VLOOKUP(K737,'3-Productie normen'!$B$34:$C$39,2,FALSE),FALSE)))/VLOOKUP(B737,'2-Kosten per locatie'!$A$14:$C$27,3,FALSE)</f>
        <v>#DIV/0!</v>
      </c>
      <c r="P737" s="381">
        <f t="shared" si="69"/>
        <v>0</v>
      </c>
      <c r="Q737" s="382" t="str">
        <f>VLOOKUP(G737,'3-Productie normen'!$A$10:$M$27,13,FALSE)</f>
        <v>V</v>
      </c>
      <c r="R737" s="382"/>
      <c r="T737" s="43">
        <f t="shared" si="70"/>
        <v>50000</v>
      </c>
    </row>
    <row r="738" spans="1:20" ht="14.1" customHeight="1">
      <c r="A738" s="53">
        <f t="shared" si="71"/>
        <v>738</v>
      </c>
      <c r="B738" s="378" t="s">
        <v>851</v>
      </c>
      <c r="C738" s="378" t="s">
        <v>852</v>
      </c>
      <c r="D738" s="387">
        <v>1</v>
      </c>
      <c r="E738" s="428" t="s">
        <v>919</v>
      </c>
      <c r="F738" s="433" t="s">
        <v>394</v>
      </c>
      <c r="G738" s="433" t="s">
        <v>1045</v>
      </c>
      <c r="H738" s="433" t="s">
        <v>393</v>
      </c>
      <c r="I738" s="385">
        <v>32.35</v>
      </c>
      <c r="J738" s="380">
        <f t="shared" si="67"/>
        <v>4</v>
      </c>
      <c r="K738" s="393">
        <v>4</v>
      </c>
      <c r="L738" s="386"/>
      <c r="M738" s="325" t="e">
        <f t="shared" si="72"/>
        <v>#DIV/0!</v>
      </c>
      <c r="N738" s="325">
        <f t="shared" si="68"/>
        <v>0</v>
      </c>
      <c r="O738" s="381" t="e">
        <f>IF(K738="nio",0,IF(K738&gt;0,VLOOKUP(G738,'3-Productie normen'!A:K,VLOOKUP(K738,'3-Productie normen'!$B$34:$C$39,2,FALSE),FALSE)))/VLOOKUP(B738,'2-Kosten per locatie'!$A$14:$C$27,3,FALSE)</f>
        <v>#DIV/0!</v>
      </c>
      <c r="P738" s="381">
        <f t="shared" si="69"/>
        <v>0</v>
      </c>
      <c r="Q738" s="382" t="str">
        <f>VLOOKUP(G738,'3-Productie normen'!$A$10:$M$27,13,FALSE)</f>
        <v>V</v>
      </c>
      <c r="R738" s="382"/>
      <c r="T738" s="43">
        <f t="shared" si="70"/>
        <v>129.4</v>
      </c>
    </row>
    <row r="739" spans="1:20" ht="14.1" customHeight="1">
      <c r="A739" s="53">
        <f t="shared" si="71"/>
        <v>739</v>
      </c>
      <c r="B739" s="378" t="s">
        <v>851</v>
      </c>
      <c r="C739" s="378" t="s">
        <v>852</v>
      </c>
      <c r="D739" s="387">
        <v>1</v>
      </c>
      <c r="E739" s="428" t="s">
        <v>287</v>
      </c>
      <c r="F739" s="433" t="s">
        <v>197</v>
      </c>
      <c r="G739" s="432" t="s">
        <v>423</v>
      </c>
      <c r="H739" s="433" t="s">
        <v>375</v>
      </c>
      <c r="I739" s="385">
        <v>27.1</v>
      </c>
      <c r="J739" s="380">
        <f t="shared" si="67"/>
        <v>200</v>
      </c>
      <c r="K739" s="393">
        <v>200</v>
      </c>
      <c r="L739" s="386"/>
      <c r="M739" s="325" t="e">
        <f t="shared" si="72"/>
        <v>#DIV/0!</v>
      </c>
      <c r="N739" s="325">
        <f t="shared" si="68"/>
        <v>0</v>
      </c>
      <c r="O739" s="381" t="e">
        <f>IF(K739="nio",0,IF(K739&gt;0,VLOOKUP(G739,'3-Productie normen'!A:K,VLOOKUP(K739,'3-Productie normen'!$B$34:$C$39,2,FALSE),FALSE)))/VLOOKUP(B739,'2-Kosten per locatie'!$A$14:$C$27,3,FALSE)</f>
        <v>#DIV/0!</v>
      </c>
      <c r="P739" s="381">
        <f t="shared" si="69"/>
        <v>0</v>
      </c>
      <c r="Q739" s="382" t="str">
        <f>VLOOKUP(G739,'3-Productie normen'!$A$10:$M$27,13,FALSE)</f>
        <v>V</v>
      </c>
      <c r="R739" s="382"/>
      <c r="T739" s="43">
        <f t="shared" si="70"/>
        <v>5420</v>
      </c>
    </row>
    <row r="740" spans="1:20" ht="14.1" customHeight="1">
      <c r="A740" s="53">
        <f t="shared" si="71"/>
        <v>740</v>
      </c>
      <c r="B740" s="378" t="s">
        <v>851</v>
      </c>
      <c r="C740" s="378" t="s">
        <v>852</v>
      </c>
      <c r="D740" s="387">
        <v>1</v>
      </c>
      <c r="E740" s="428" t="s">
        <v>286</v>
      </c>
      <c r="F740" s="433" t="s">
        <v>379</v>
      </c>
      <c r="G740" s="433" t="s">
        <v>17</v>
      </c>
      <c r="H740" s="433" t="s">
        <v>371</v>
      </c>
      <c r="I740" s="385">
        <v>5</v>
      </c>
      <c r="J740" s="380">
        <f t="shared" si="67"/>
        <v>200</v>
      </c>
      <c r="K740" s="393">
        <v>200</v>
      </c>
      <c r="L740" s="386"/>
      <c r="M740" s="325" t="e">
        <f t="shared" si="72"/>
        <v>#DIV/0!</v>
      </c>
      <c r="N740" s="325">
        <f t="shared" si="68"/>
        <v>0</v>
      </c>
      <c r="O740" s="381" t="e">
        <f>IF(K740="nio",0,IF(K740&gt;0,VLOOKUP(G740,'3-Productie normen'!A:K,VLOOKUP(K740,'3-Productie normen'!$B$34:$C$39,2,FALSE),FALSE)))/VLOOKUP(B740,'2-Kosten per locatie'!$A$14:$C$27,3,FALSE)</f>
        <v>#DIV/0!</v>
      </c>
      <c r="P740" s="381">
        <f t="shared" si="69"/>
        <v>0</v>
      </c>
      <c r="Q740" s="382" t="str">
        <f>VLOOKUP(G740,'3-Productie normen'!$A$10:$M$27,13,FALSE)</f>
        <v>S</v>
      </c>
      <c r="R740" s="382"/>
      <c r="T740" s="43">
        <f t="shared" si="70"/>
        <v>1000</v>
      </c>
    </row>
    <row r="741" spans="1:20" ht="14.1" customHeight="1">
      <c r="A741" s="53">
        <f t="shared" si="71"/>
        <v>741</v>
      </c>
      <c r="B741" s="378" t="s">
        <v>851</v>
      </c>
      <c r="C741" s="378" t="s">
        <v>852</v>
      </c>
      <c r="D741" s="387">
        <v>1</v>
      </c>
      <c r="E741" s="428" t="s">
        <v>283</v>
      </c>
      <c r="F741" s="433" t="s">
        <v>379</v>
      </c>
      <c r="G741" s="433" t="s">
        <v>17</v>
      </c>
      <c r="H741" s="433" t="s">
        <v>371</v>
      </c>
      <c r="I741" s="385">
        <v>10</v>
      </c>
      <c r="J741" s="380">
        <f t="shared" si="67"/>
        <v>200</v>
      </c>
      <c r="K741" s="393">
        <v>200</v>
      </c>
      <c r="L741" s="386"/>
      <c r="M741" s="325" t="e">
        <f t="shared" si="72"/>
        <v>#DIV/0!</v>
      </c>
      <c r="N741" s="325">
        <f t="shared" si="68"/>
        <v>0</v>
      </c>
      <c r="O741" s="381" t="e">
        <f>IF(K741="nio",0,IF(K741&gt;0,VLOOKUP(G741,'3-Productie normen'!A:K,VLOOKUP(K741,'3-Productie normen'!$B$34:$C$39,2,FALSE),FALSE)))/VLOOKUP(B741,'2-Kosten per locatie'!$A$14:$C$27,3,FALSE)</f>
        <v>#DIV/0!</v>
      </c>
      <c r="P741" s="381">
        <f t="shared" si="69"/>
        <v>0</v>
      </c>
      <c r="Q741" s="382" t="str">
        <f>VLOOKUP(G741,'3-Productie normen'!$A$10:$M$27,13,FALSE)</f>
        <v>S</v>
      </c>
      <c r="R741" s="382"/>
      <c r="T741" s="43">
        <f t="shared" si="70"/>
        <v>2000</v>
      </c>
    </row>
    <row r="742" spans="1:20" ht="14.1" customHeight="1">
      <c r="A742" s="53">
        <f t="shared" si="71"/>
        <v>742</v>
      </c>
      <c r="B742" s="378" t="s">
        <v>851</v>
      </c>
      <c r="C742" s="378" t="s">
        <v>852</v>
      </c>
      <c r="D742" s="387">
        <v>1</v>
      </c>
      <c r="E742" s="428" t="s">
        <v>273</v>
      </c>
      <c r="F742" s="433" t="s">
        <v>376</v>
      </c>
      <c r="G742" s="434" t="s">
        <v>1047</v>
      </c>
      <c r="H742" s="433" t="s">
        <v>375</v>
      </c>
      <c r="I742" s="385">
        <v>52</v>
      </c>
      <c r="J742" s="380">
        <f t="shared" ref="J742:J833" si="73">SUM(K742:L742)</f>
        <v>80</v>
      </c>
      <c r="K742" s="393">
        <v>80</v>
      </c>
      <c r="L742" s="386"/>
      <c r="M742" s="325" t="e">
        <f t="shared" si="72"/>
        <v>#DIV/0!</v>
      </c>
      <c r="N742" s="325">
        <f t="shared" ref="N742:N792" si="74">IF(L742&gt;0,L742*I742/P742,0)</f>
        <v>0</v>
      </c>
      <c r="O742" s="381" t="e">
        <f>IF(K742="nio",0,IF(K742&gt;0,VLOOKUP(G742,'3-Productie normen'!A:K,VLOOKUP(K742,'3-Productie normen'!$B$34:$C$39,2,FALSE),FALSE)))/VLOOKUP(B742,'2-Kosten per locatie'!$A$14:$C$27,3,FALSE)</f>
        <v>#DIV/0!</v>
      </c>
      <c r="P742" s="381">
        <f t="shared" ref="P742:P792" si="75">IF(L742&gt;0,O742*$P$8,0)</f>
        <v>0</v>
      </c>
      <c r="Q742" s="382" t="str">
        <f>VLOOKUP(G742,'3-Productie normen'!$A$10:$M$27,13,FALSE)</f>
        <v>L</v>
      </c>
      <c r="R742" s="382"/>
      <c r="T742" s="43">
        <f t="shared" ref="T742:T833" si="76">J742*I742</f>
        <v>4160</v>
      </c>
    </row>
    <row r="743" spans="1:20" ht="14.1" customHeight="1">
      <c r="A743" s="53">
        <f t="shared" si="71"/>
        <v>743</v>
      </c>
      <c r="B743" s="378" t="s">
        <v>851</v>
      </c>
      <c r="C743" s="378" t="s">
        <v>852</v>
      </c>
      <c r="D743" s="387">
        <v>1</v>
      </c>
      <c r="E743" s="428" t="s">
        <v>277</v>
      </c>
      <c r="F743" s="433" t="s">
        <v>376</v>
      </c>
      <c r="G743" s="434" t="s">
        <v>1047</v>
      </c>
      <c r="H743" s="433" t="s">
        <v>375</v>
      </c>
      <c r="I743" s="385">
        <v>52</v>
      </c>
      <c r="J743" s="380">
        <f t="shared" si="73"/>
        <v>80</v>
      </c>
      <c r="K743" s="393">
        <v>80</v>
      </c>
      <c r="L743" s="386"/>
      <c r="M743" s="325" t="e">
        <f t="shared" si="72"/>
        <v>#DIV/0!</v>
      </c>
      <c r="N743" s="325">
        <f t="shared" si="74"/>
        <v>0</v>
      </c>
      <c r="O743" s="381" t="e">
        <f>IF(K743="nio",0,IF(K743&gt;0,VLOOKUP(G743,'3-Productie normen'!A:K,VLOOKUP(K743,'3-Productie normen'!$B$34:$C$39,2,FALSE),FALSE)))/VLOOKUP(B743,'2-Kosten per locatie'!$A$14:$C$27,3,FALSE)</f>
        <v>#DIV/0!</v>
      </c>
      <c r="P743" s="381">
        <f t="shared" si="75"/>
        <v>0</v>
      </c>
      <c r="Q743" s="382" t="str">
        <f>VLOOKUP(G743,'3-Productie normen'!$A$10:$M$27,13,FALSE)</f>
        <v>L</v>
      </c>
      <c r="R743" s="382"/>
      <c r="T743" s="43">
        <f t="shared" si="76"/>
        <v>4160</v>
      </c>
    </row>
    <row r="744" spans="1:20" ht="14.1" customHeight="1">
      <c r="A744" s="53">
        <f t="shared" si="71"/>
        <v>744</v>
      </c>
      <c r="B744" s="378" t="s">
        <v>851</v>
      </c>
      <c r="C744" s="378" t="s">
        <v>852</v>
      </c>
      <c r="D744" s="387">
        <v>1</v>
      </c>
      <c r="E744" s="428" t="s">
        <v>281</v>
      </c>
      <c r="F744" s="433" t="s">
        <v>417</v>
      </c>
      <c r="G744" s="433" t="s">
        <v>145</v>
      </c>
      <c r="H744" s="433" t="s">
        <v>375</v>
      </c>
      <c r="I744" s="385">
        <v>18.5</v>
      </c>
      <c r="J744" s="380">
        <f t="shared" si="73"/>
        <v>40</v>
      </c>
      <c r="K744" s="393">
        <v>40</v>
      </c>
      <c r="L744" s="386"/>
      <c r="M744" s="325" t="e">
        <f t="shared" si="72"/>
        <v>#DIV/0!</v>
      </c>
      <c r="N744" s="325">
        <f t="shared" si="74"/>
        <v>0</v>
      </c>
      <c r="O744" s="381" t="e">
        <f>IF(K744="nio",0,IF(K744&gt;0,VLOOKUP(G744,'3-Productie normen'!A:K,VLOOKUP(K744,'3-Productie normen'!$B$34:$C$39,2,FALSE),FALSE)))/VLOOKUP(B744,'2-Kosten per locatie'!$A$14:$C$27,3,FALSE)</f>
        <v>#DIV/0!</v>
      </c>
      <c r="P744" s="381">
        <f t="shared" si="75"/>
        <v>0</v>
      </c>
      <c r="Q744" s="382" t="str">
        <f>VLOOKUP(G744,'3-Productie normen'!$A$10:$M$27,13,FALSE)</f>
        <v>B</v>
      </c>
      <c r="R744" s="382"/>
      <c r="T744" s="43">
        <f t="shared" si="76"/>
        <v>740</v>
      </c>
    </row>
    <row r="745" spans="1:20" ht="14.1" customHeight="1">
      <c r="A745" s="53">
        <f t="shared" si="71"/>
        <v>745</v>
      </c>
      <c r="B745" s="378" t="s">
        <v>851</v>
      </c>
      <c r="C745" s="378" t="s">
        <v>852</v>
      </c>
      <c r="D745" s="387">
        <v>1</v>
      </c>
      <c r="E745" s="428" t="s">
        <v>284</v>
      </c>
      <c r="F745" s="433" t="s">
        <v>376</v>
      </c>
      <c r="G745" s="434" t="s">
        <v>1047</v>
      </c>
      <c r="H745" s="433" t="s">
        <v>375</v>
      </c>
      <c r="I745" s="385">
        <v>52</v>
      </c>
      <c r="J745" s="380">
        <f t="shared" si="73"/>
        <v>80</v>
      </c>
      <c r="K745" s="393">
        <v>80</v>
      </c>
      <c r="L745" s="386"/>
      <c r="M745" s="325" t="e">
        <f t="shared" si="72"/>
        <v>#DIV/0!</v>
      </c>
      <c r="N745" s="325">
        <f t="shared" si="74"/>
        <v>0</v>
      </c>
      <c r="O745" s="381" t="e">
        <f>IF(K745="nio",0,IF(K745&gt;0,VLOOKUP(G745,'3-Productie normen'!A:K,VLOOKUP(K745,'3-Productie normen'!$B$34:$C$39,2,FALSE),FALSE)))/VLOOKUP(B745,'2-Kosten per locatie'!$A$14:$C$27,3,FALSE)</f>
        <v>#DIV/0!</v>
      </c>
      <c r="P745" s="381">
        <f t="shared" si="75"/>
        <v>0</v>
      </c>
      <c r="Q745" s="382" t="str">
        <f>VLOOKUP(G745,'3-Productie normen'!$A$10:$M$27,13,FALSE)</f>
        <v>L</v>
      </c>
      <c r="R745" s="382"/>
      <c r="T745" s="43">
        <f t="shared" si="76"/>
        <v>4160</v>
      </c>
    </row>
    <row r="746" spans="1:20" ht="14.1" customHeight="1">
      <c r="A746" s="53">
        <f t="shared" si="71"/>
        <v>746</v>
      </c>
      <c r="B746" s="378" t="s">
        <v>851</v>
      </c>
      <c r="C746" s="378" t="s">
        <v>852</v>
      </c>
      <c r="D746" s="387">
        <v>1</v>
      </c>
      <c r="E746" s="428" t="s">
        <v>920</v>
      </c>
      <c r="F746" s="433" t="s">
        <v>376</v>
      </c>
      <c r="G746" s="434" t="s">
        <v>1047</v>
      </c>
      <c r="H746" s="433" t="s">
        <v>375</v>
      </c>
      <c r="I746" s="385">
        <v>52</v>
      </c>
      <c r="J746" s="380">
        <f t="shared" si="73"/>
        <v>80</v>
      </c>
      <c r="K746" s="393">
        <v>80</v>
      </c>
      <c r="L746" s="386"/>
      <c r="M746" s="325" t="e">
        <f t="shared" si="72"/>
        <v>#DIV/0!</v>
      </c>
      <c r="N746" s="325">
        <f t="shared" si="74"/>
        <v>0</v>
      </c>
      <c r="O746" s="381" t="e">
        <f>IF(K746="nio",0,IF(K746&gt;0,VLOOKUP(G746,'3-Productie normen'!A:K,VLOOKUP(K746,'3-Productie normen'!$B$34:$C$39,2,FALSE),FALSE)))/VLOOKUP(B746,'2-Kosten per locatie'!$A$14:$C$27,3,FALSE)</f>
        <v>#DIV/0!</v>
      </c>
      <c r="P746" s="381">
        <f t="shared" si="75"/>
        <v>0</v>
      </c>
      <c r="Q746" s="382" t="str">
        <f>VLOOKUP(G746,'3-Productie normen'!$A$10:$M$27,13,FALSE)</f>
        <v>L</v>
      </c>
      <c r="R746" s="382"/>
      <c r="T746" s="43">
        <f t="shared" si="76"/>
        <v>4160</v>
      </c>
    </row>
    <row r="747" spans="1:20" ht="14.1" customHeight="1">
      <c r="A747" s="53">
        <f t="shared" si="71"/>
        <v>747</v>
      </c>
      <c r="B747" s="378" t="s">
        <v>851</v>
      </c>
      <c r="C747" s="378" t="s">
        <v>852</v>
      </c>
      <c r="D747" s="387">
        <v>1</v>
      </c>
      <c r="E747" s="428" t="s">
        <v>285</v>
      </c>
      <c r="F747" s="433" t="s">
        <v>376</v>
      </c>
      <c r="G747" s="434" t="s">
        <v>1047</v>
      </c>
      <c r="H747" s="433" t="s">
        <v>375</v>
      </c>
      <c r="I747" s="385">
        <v>58</v>
      </c>
      <c r="J747" s="380">
        <f t="shared" si="73"/>
        <v>80</v>
      </c>
      <c r="K747" s="393">
        <v>80</v>
      </c>
      <c r="L747" s="386"/>
      <c r="M747" s="325" t="e">
        <f t="shared" si="72"/>
        <v>#DIV/0!</v>
      </c>
      <c r="N747" s="325">
        <f t="shared" si="74"/>
        <v>0</v>
      </c>
      <c r="O747" s="381" t="e">
        <f>IF(K747="nio",0,IF(K747&gt;0,VLOOKUP(G747,'3-Productie normen'!A:K,VLOOKUP(K747,'3-Productie normen'!$B$34:$C$39,2,FALSE),FALSE)))/VLOOKUP(B747,'2-Kosten per locatie'!$A$14:$C$27,3,FALSE)</f>
        <v>#DIV/0!</v>
      </c>
      <c r="P747" s="381">
        <f t="shared" si="75"/>
        <v>0</v>
      </c>
      <c r="Q747" s="382" t="str">
        <f>VLOOKUP(G747,'3-Productie normen'!$A$10:$M$27,13,FALSE)</f>
        <v>L</v>
      </c>
      <c r="R747" s="382"/>
      <c r="T747" s="43">
        <f t="shared" si="76"/>
        <v>4640</v>
      </c>
    </row>
    <row r="748" spans="1:20" ht="14.1" customHeight="1">
      <c r="A748" s="53">
        <f t="shared" si="71"/>
        <v>748</v>
      </c>
      <c r="B748" s="378" t="s">
        <v>851</v>
      </c>
      <c r="C748" s="378" t="s">
        <v>852</v>
      </c>
      <c r="D748" s="387">
        <v>1</v>
      </c>
      <c r="E748" s="428" t="s">
        <v>921</v>
      </c>
      <c r="F748" s="433" t="s">
        <v>377</v>
      </c>
      <c r="G748" s="432" t="s">
        <v>199</v>
      </c>
      <c r="H748" s="433" t="s">
        <v>375</v>
      </c>
      <c r="I748" s="385">
        <v>34</v>
      </c>
      <c r="J748" s="380">
        <f t="shared" si="73"/>
        <v>200</v>
      </c>
      <c r="K748" s="393">
        <v>200</v>
      </c>
      <c r="L748" s="386"/>
      <c r="M748" s="325" t="e">
        <f t="shared" si="72"/>
        <v>#DIV/0!</v>
      </c>
      <c r="N748" s="325">
        <f t="shared" si="74"/>
        <v>0</v>
      </c>
      <c r="O748" s="381" t="e">
        <f>IF(K748="nio",0,IF(K748&gt;0,VLOOKUP(G748,'3-Productie normen'!A:K,VLOOKUP(K748,'3-Productie normen'!$B$34:$C$39,2,FALSE),FALSE)))/VLOOKUP(B748,'2-Kosten per locatie'!$A$14:$C$27,3,FALSE)</f>
        <v>#DIV/0!</v>
      </c>
      <c r="P748" s="381">
        <f t="shared" si="75"/>
        <v>0</v>
      </c>
      <c r="Q748" s="382" t="str">
        <f>VLOOKUP(G748,'3-Productie normen'!$A$10:$M$27,13,FALSE)</f>
        <v>V</v>
      </c>
      <c r="R748" s="382"/>
      <c r="T748" s="43">
        <f t="shared" si="76"/>
        <v>6800</v>
      </c>
    </row>
    <row r="749" spans="1:20" ht="14.1" customHeight="1">
      <c r="A749" s="53">
        <f t="shared" si="71"/>
        <v>749</v>
      </c>
      <c r="B749" s="378" t="s">
        <v>851</v>
      </c>
      <c r="C749" s="378" t="s">
        <v>852</v>
      </c>
      <c r="D749" s="387">
        <v>1</v>
      </c>
      <c r="E749" s="428" t="s">
        <v>922</v>
      </c>
      <c r="F749" s="433" t="s">
        <v>473</v>
      </c>
      <c r="G749" s="433" t="s">
        <v>1046</v>
      </c>
      <c r="H749" s="433" t="s">
        <v>375</v>
      </c>
      <c r="I749" s="385">
        <v>66.5</v>
      </c>
      <c r="J749" s="380">
        <f t="shared" si="73"/>
        <v>80</v>
      </c>
      <c r="K749" s="393">
        <v>80</v>
      </c>
      <c r="L749" s="386"/>
      <c r="M749" s="325" t="e">
        <f t="shared" si="72"/>
        <v>#DIV/0!</v>
      </c>
      <c r="N749" s="325">
        <f t="shared" si="74"/>
        <v>0</v>
      </c>
      <c r="O749" s="381" t="e">
        <f>IF(K749="nio",0,IF(K749&gt;0,VLOOKUP(G749,'3-Productie normen'!A:K,VLOOKUP(K749,'3-Productie normen'!$B$34:$C$39,2,FALSE),FALSE)))/VLOOKUP(B749,'2-Kosten per locatie'!$A$14:$C$27,3,FALSE)</f>
        <v>#DIV/0!</v>
      </c>
      <c r="P749" s="381">
        <f t="shared" si="75"/>
        <v>0</v>
      </c>
      <c r="Q749" s="382" t="str">
        <f>VLOOKUP(G749,'3-Productie normen'!$A$10:$M$27,13,FALSE)</f>
        <v>L</v>
      </c>
      <c r="R749" s="382"/>
      <c r="T749" s="43">
        <f t="shared" si="76"/>
        <v>5320</v>
      </c>
    </row>
    <row r="750" spans="1:20" ht="14.1" customHeight="1">
      <c r="A750" s="53">
        <f t="shared" si="71"/>
        <v>750</v>
      </c>
      <c r="B750" s="378" t="s">
        <v>851</v>
      </c>
      <c r="C750" s="378" t="s">
        <v>852</v>
      </c>
      <c r="D750" s="387">
        <v>1</v>
      </c>
      <c r="E750" s="428" t="s">
        <v>589</v>
      </c>
      <c r="F750" s="433" t="s">
        <v>379</v>
      </c>
      <c r="G750" s="433" t="s">
        <v>17</v>
      </c>
      <c r="H750" s="433" t="s">
        <v>371</v>
      </c>
      <c r="I750" s="385">
        <v>12</v>
      </c>
      <c r="J750" s="380">
        <f t="shared" si="73"/>
        <v>200</v>
      </c>
      <c r="K750" s="393">
        <v>200</v>
      </c>
      <c r="L750" s="386"/>
      <c r="M750" s="325" t="e">
        <f t="shared" si="72"/>
        <v>#DIV/0!</v>
      </c>
      <c r="N750" s="325">
        <f t="shared" si="74"/>
        <v>0</v>
      </c>
      <c r="O750" s="381" t="e">
        <f>IF(K750="nio",0,IF(K750&gt;0,VLOOKUP(G750,'3-Productie normen'!A:K,VLOOKUP(K750,'3-Productie normen'!$B$34:$C$39,2,FALSE),FALSE)))/VLOOKUP(B750,'2-Kosten per locatie'!$A$14:$C$27,3,FALSE)</f>
        <v>#DIV/0!</v>
      </c>
      <c r="P750" s="381">
        <f t="shared" si="75"/>
        <v>0</v>
      </c>
      <c r="Q750" s="382" t="str">
        <f>VLOOKUP(G750,'3-Productie normen'!$A$10:$M$27,13,FALSE)</f>
        <v>S</v>
      </c>
      <c r="R750" s="382"/>
      <c r="T750" s="43">
        <f t="shared" si="76"/>
        <v>2400</v>
      </c>
    </row>
    <row r="751" spans="1:20" ht="14.1" customHeight="1">
      <c r="A751" s="53">
        <f t="shared" si="71"/>
        <v>751</v>
      </c>
      <c r="B751" s="378" t="s">
        <v>851</v>
      </c>
      <c r="C751" s="378" t="s">
        <v>852</v>
      </c>
      <c r="D751" s="387">
        <v>1</v>
      </c>
      <c r="E751" s="428" t="s">
        <v>923</v>
      </c>
      <c r="F751" s="433" t="s">
        <v>379</v>
      </c>
      <c r="G751" s="433" t="s">
        <v>17</v>
      </c>
      <c r="H751" s="433" t="s">
        <v>371</v>
      </c>
      <c r="I751" s="385">
        <v>6</v>
      </c>
      <c r="J751" s="380">
        <f t="shared" si="73"/>
        <v>200</v>
      </c>
      <c r="K751" s="393">
        <v>200</v>
      </c>
      <c r="L751" s="386"/>
      <c r="M751" s="325" t="e">
        <f t="shared" si="72"/>
        <v>#DIV/0!</v>
      </c>
      <c r="N751" s="325">
        <f t="shared" si="74"/>
        <v>0</v>
      </c>
      <c r="O751" s="381" t="e">
        <f>IF(K751="nio",0,IF(K751&gt;0,VLOOKUP(G751,'3-Productie normen'!A:K,VLOOKUP(K751,'3-Productie normen'!$B$34:$C$39,2,FALSE),FALSE)))/VLOOKUP(B751,'2-Kosten per locatie'!$A$14:$C$27,3,FALSE)</f>
        <v>#DIV/0!</v>
      </c>
      <c r="P751" s="381">
        <f t="shared" si="75"/>
        <v>0</v>
      </c>
      <c r="Q751" s="382" t="str">
        <f>VLOOKUP(G751,'3-Productie normen'!$A$10:$M$27,13,FALSE)</f>
        <v>S</v>
      </c>
      <c r="R751" s="382"/>
      <c r="T751" s="43">
        <f t="shared" si="76"/>
        <v>1200</v>
      </c>
    </row>
    <row r="752" spans="1:20" ht="14.1" customHeight="1">
      <c r="A752" s="53">
        <f t="shared" si="71"/>
        <v>752</v>
      </c>
      <c r="B752" s="378" t="s">
        <v>851</v>
      </c>
      <c r="C752" s="378" t="s">
        <v>852</v>
      </c>
      <c r="D752" s="387">
        <v>1</v>
      </c>
      <c r="E752" s="428" t="s">
        <v>924</v>
      </c>
      <c r="F752" s="433" t="s">
        <v>197</v>
      </c>
      <c r="G752" s="432" t="s">
        <v>423</v>
      </c>
      <c r="H752" s="433" t="s">
        <v>375</v>
      </c>
      <c r="I752" s="385">
        <v>38</v>
      </c>
      <c r="J752" s="380">
        <f t="shared" si="73"/>
        <v>200</v>
      </c>
      <c r="K752" s="393">
        <v>200</v>
      </c>
      <c r="L752" s="386"/>
      <c r="M752" s="325" t="e">
        <f t="shared" si="72"/>
        <v>#DIV/0!</v>
      </c>
      <c r="N752" s="325">
        <f t="shared" si="74"/>
        <v>0</v>
      </c>
      <c r="O752" s="381" t="e">
        <f>IF(K752="nio",0,IF(K752&gt;0,VLOOKUP(G752,'3-Productie normen'!A:K,VLOOKUP(K752,'3-Productie normen'!$B$34:$C$39,2,FALSE),FALSE)))/VLOOKUP(B752,'2-Kosten per locatie'!$A$14:$C$27,3,FALSE)</f>
        <v>#DIV/0!</v>
      </c>
      <c r="P752" s="381">
        <f t="shared" si="75"/>
        <v>0</v>
      </c>
      <c r="Q752" s="382" t="str">
        <f>VLOOKUP(G752,'3-Productie normen'!$A$10:$M$27,13,FALSE)</f>
        <v>V</v>
      </c>
      <c r="R752" s="382"/>
      <c r="T752" s="43">
        <f t="shared" si="76"/>
        <v>7600</v>
      </c>
    </row>
    <row r="753" spans="1:20" ht="14.1" customHeight="1">
      <c r="A753" s="53">
        <f t="shared" si="71"/>
        <v>753</v>
      </c>
      <c r="B753" s="378" t="s">
        <v>851</v>
      </c>
      <c r="C753" s="378" t="s">
        <v>852</v>
      </c>
      <c r="D753" s="387">
        <v>1</v>
      </c>
      <c r="E753" s="428" t="s">
        <v>925</v>
      </c>
      <c r="F753" s="433" t="s">
        <v>376</v>
      </c>
      <c r="G753" s="434" t="s">
        <v>1047</v>
      </c>
      <c r="H753" s="433" t="s">
        <v>375</v>
      </c>
      <c r="I753" s="385">
        <v>72</v>
      </c>
      <c r="J753" s="380">
        <f t="shared" si="73"/>
        <v>80</v>
      </c>
      <c r="K753" s="393">
        <v>80</v>
      </c>
      <c r="L753" s="386"/>
      <c r="M753" s="325" t="e">
        <f t="shared" si="72"/>
        <v>#DIV/0!</v>
      </c>
      <c r="N753" s="325">
        <f t="shared" si="74"/>
        <v>0</v>
      </c>
      <c r="O753" s="381" t="e">
        <f>IF(K753="nio",0,IF(K753&gt;0,VLOOKUP(G753,'3-Productie normen'!A:K,VLOOKUP(K753,'3-Productie normen'!$B$34:$C$39,2,FALSE),FALSE)))/VLOOKUP(B753,'2-Kosten per locatie'!$A$14:$C$27,3,FALSE)</f>
        <v>#DIV/0!</v>
      </c>
      <c r="P753" s="381">
        <f t="shared" si="75"/>
        <v>0</v>
      </c>
      <c r="Q753" s="382" t="str">
        <f>VLOOKUP(G753,'3-Productie normen'!$A$10:$M$27,13,FALSE)</f>
        <v>L</v>
      </c>
      <c r="R753" s="382"/>
      <c r="T753" s="43">
        <f t="shared" si="76"/>
        <v>5760</v>
      </c>
    </row>
    <row r="754" spans="1:20" ht="14.1" customHeight="1">
      <c r="A754" s="53">
        <f t="shared" si="71"/>
        <v>754</v>
      </c>
      <c r="B754" s="378" t="s">
        <v>851</v>
      </c>
      <c r="C754" s="378" t="s">
        <v>852</v>
      </c>
      <c r="D754" s="387">
        <v>1</v>
      </c>
      <c r="E754" s="428" t="s">
        <v>926</v>
      </c>
      <c r="F754" s="433" t="s">
        <v>376</v>
      </c>
      <c r="G754" s="434" t="s">
        <v>1047</v>
      </c>
      <c r="H754" s="433" t="s">
        <v>375</v>
      </c>
      <c r="I754" s="385">
        <v>72</v>
      </c>
      <c r="J754" s="380">
        <f t="shared" si="73"/>
        <v>80</v>
      </c>
      <c r="K754" s="393">
        <v>80</v>
      </c>
      <c r="L754" s="386"/>
      <c r="M754" s="325" t="e">
        <f t="shared" si="72"/>
        <v>#DIV/0!</v>
      </c>
      <c r="N754" s="325">
        <f t="shared" si="74"/>
        <v>0</v>
      </c>
      <c r="O754" s="381" t="e">
        <f>IF(K754="nio",0,IF(K754&gt;0,VLOOKUP(G754,'3-Productie normen'!A:K,VLOOKUP(K754,'3-Productie normen'!$B$34:$C$39,2,FALSE),FALSE)))/VLOOKUP(B754,'2-Kosten per locatie'!$A$14:$C$27,3,FALSE)</f>
        <v>#DIV/0!</v>
      </c>
      <c r="P754" s="381">
        <f t="shared" si="75"/>
        <v>0</v>
      </c>
      <c r="Q754" s="382" t="str">
        <f>VLOOKUP(G754,'3-Productie normen'!$A$10:$M$27,13,FALSE)</f>
        <v>L</v>
      </c>
      <c r="R754" s="382"/>
      <c r="T754" s="43">
        <f t="shared" si="76"/>
        <v>5760</v>
      </c>
    </row>
    <row r="755" spans="1:20" ht="14.1" customHeight="1">
      <c r="A755" s="53">
        <f t="shared" si="71"/>
        <v>755</v>
      </c>
      <c r="B755" s="378" t="s">
        <v>851</v>
      </c>
      <c r="C755" s="378" t="s">
        <v>852</v>
      </c>
      <c r="D755" s="387">
        <v>1</v>
      </c>
      <c r="E755" s="428" t="s">
        <v>927</v>
      </c>
      <c r="F755" s="433" t="s">
        <v>429</v>
      </c>
      <c r="G755" s="433" t="s">
        <v>1046</v>
      </c>
      <c r="H755" s="433" t="s">
        <v>375</v>
      </c>
      <c r="I755" s="385">
        <v>60</v>
      </c>
      <c r="J755" s="380">
        <f t="shared" si="73"/>
        <v>80</v>
      </c>
      <c r="K755" s="393">
        <v>80</v>
      </c>
      <c r="L755" s="386"/>
      <c r="M755" s="325" t="e">
        <f t="shared" si="72"/>
        <v>#DIV/0!</v>
      </c>
      <c r="N755" s="325">
        <f t="shared" si="74"/>
        <v>0</v>
      </c>
      <c r="O755" s="381" t="e">
        <f>IF(K755="nio",0,IF(K755&gt;0,VLOOKUP(G755,'3-Productie normen'!A:K,VLOOKUP(K755,'3-Productie normen'!$B$34:$C$39,2,FALSE),FALSE)))/VLOOKUP(B755,'2-Kosten per locatie'!$A$14:$C$27,3,FALSE)</f>
        <v>#DIV/0!</v>
      </c>
      <c r="P755" s="381">
        <f t="shared" si="75"/>
        <v>0</v>
      </c>
      <c r="Q755" s="382" t="str">
        <f>VLOOKUP(G755,'3-Productie normen'!$A$10:$M$27,13,FALSE)</f>
        <v>L</v>
      </c>
      <c r="R755" s="382"/>
      <c r="T755" s="43">
        <f t="shared" si="76"/>
        <v>4800</v>
      </c>
    </row>
    <row r="756" spans="1:20" ht="14.1" customHeight="1">
      <c r="A756" s="53">
        <f t="shared" si="71"/>
        <v>756</v>
      </c>
      <c r="B756" s="378" t="s">
        <v>851</v>
      </c>
      <c r="C756" s="378" t="s">
        <v>852</v>
      </c>
      <c r="D756" s="387">
        <v>1</v>
      </c>
      <c r="E756" s="428" t="s">
        <v>928</v>
      </c>
      <c r="F756" s="433" t="s">
        <v>376</v>
      </c>
      <c r="G756" s="434" t="s">
        <v>1047</v>
      </c>
      <c r="H756" s="433" t="s">
        <v>375</v>
      </c>
      <c r="I756" s="385">
        <v>46</v>
      </c>
      <c r="J756" s="380">
        <f t="shared" si="73"/>
        <v>80</v>
      </c>
      <c r="K756" s="393">
        <v>80</v>
      </c>
      <c r="L756" s="386"/>
      <c r="M756" s="325" t="e">
        <f t="shared" si="72"/>
        <v>#DIV/0!</v>
      </c>
      <c r="N756" s="325">
        <f t="shared" si="74"/>
        <v>0</v>
      </c>
      <c r="O756" s="381" t="e">
        <f>IF(K756="nio",0,IF(K756&gt;0,VLOOKUP(G756,'3-Productie normen'!A:K,VLOOKUP(K756,'3-Productie normen'!$B$34:$C$39,2,FALSE),FALSE)))/VLOOKUP(B756,'2-Kosten per locatie'!$A$14:$C$27,3,FALSE)</f>
        <v>#DIV/0!</v>
      </c>
      <c r="P756" s="381">
        <f t="shared" si="75"/>
        <v>0</v>
      </c>
      <c r="Q756" s="382" t="str">
        <f>VLOOKUP(G756,'3-Productie normen'!$A$10:$M$27,13,FALSE)</f>
        <v>L</v>
      </c>
      <c r="R756" s="382"/>
      <c r="T756" s="43">
        <f t="shared" si="76"/>
        <v>3680</v>
      </c>
    </row>
    <row r="757" spans="1:20" ht="14.1" customHeight="1">
      <c r="A757" s="53">
        <f t="shared" si="71"/>
        <v>757</v>
      </c>
      <c r="B757" s="378" t="s">
        <v>851</v>
      </c>
      <c r="C757" s="378" t="s">
        <v>852</v>
      </c>
      <c r="D757" s="387">
        <v>1</v>
      </c>
      <c r="E757" s="428" t="s">
        <v>929</v>
      </c>
      <c r="F757" s="433" t="s">
        <v>377</v>
      </c>
      <c r="G757" s="432" t="s">
        <v>199</v>
      </c>
      <c r="H757" s="433" t="s">
        <v>375</v>
      </c>
      <c r="I757" s="385">
        <v>132</v>
      </c>
      <c r="J757" s="380">
        <f t="shared" si="73"/>
        <v>200</v>
      </c>
      <c r="K757" s="393">
        <v>200</v>
      </c>
      <c r="L757" s="386"/>
      <c r="M757" s="325" t="e">
        <f t="shared" si="72"/>
        <v>#DIV/0!</v>
      </c>
      <c r="N757" s="325">
        <f t="shared" si="74"/>
        <v>0</v>
      </c>
      <c r="O757" s="381" t="e">
        <f>IF(K757="nio",0,IF(K757&gt;0,VLOOKUP(G757,'3-Productie normen'!A:K,VLOOKUP(K757,'3-Productie normen'!$B$34:$C$39,2,FALSE),FALSE)))/VLOOKUP(B757,'2-Kosten per locatie'!$A$14:$C$27,3,FALSE)</f>
        <v>#DIV/0!</v>
      </c>
      <c r="P757" s="381">
        <f t="shared" si="75"/>
        <v>0</v>
      </c>
      <c r="Q757" s="382" t="str">
        <f>VLOOKUP(G757,'3-Productie normen'!$A$10:$M$27,13,FALSE)</f>
        <v>V</v>
      </c>
      <c r="R757" s="382"/>
      <c r="T757" s="43">
        <f t="shared" si="76"/>
        <v>26400</v>
      </c>
    </row>
    <row r="758" spans="1:20" ht="14.1" customHeight="1">
      <c r="A758" s="53">
        <f t="shared" si="71"/>
        <v>758</v>
      </c>
      <c r="B758" s="378" t="s">
        <v>851</v>
      </c>
      <c r="C758" s="378" t="s">
        <v>852</v>
      </c>
      <c r="D758" s="387">
        <v>1</v>
      </c>
      <c r="E758" s="428" t="s">
        <v>930</v>
      </c>
      <c r="F758" s="433" t="s">
        <v>389</v>
      </c>
      <c r="G758" s="433" t="s">
        <v>1046</v>
      </c>
      <c r="H758" s="433" t="s">
        <v>375</v>
      </c>
      <c r="I758" s="385">
        <v>145</v>
      </c>
      <c r="J758" s="380">
        <f t="shared" si="73"/>
        <v>80</v>
      </c>
      <c r="K758" s="393">
        <v>80</v>
      </c>
      <c r="L758" s="386"/>
      <c r="M758" s="325" t="e">
        <f t="shared" si="72"/>
        <v>#DIV/0!</v>
      </c>
      <c r="N758" s="325">
        <f t="shared" si="74"/>
        <v>0</v>
      </c>
      <c r="O758" s="381" t="e">
        <f>IF(K758="nio",0,IF(K758&gt;0,VLOOKUP(G758,'3-Productie normen'!A:K,VLOOKUP(K758,'3-Productie normen'!$B$34:$C$39,2,FALSE),FALSE)))/VLOOKUP(B758,'2-Kosten per locatie'!$A$14:$C$27,3,FALSE)</f>
        <v>#DIV/0!</v>
      </c>
      <c r="P758" s="381">
        <f t="shared" si="75"/>
        <v>0</v>
      </c>
      <c r="Q758" s="382" t="str">
        <f>VLOOKUP(G758,'3-Productie normen'!$A$10:$M$27,13,FALSE)</f>
        <v>L</v>
      </c>
      <c r="R758" s="382"/>
      <c r="T758" s="43">
        <f t="shared" si="76"/>
        <v>11600</v>
      </c>
    </row>
    <row r="759" spans="1:20" ht="14.1" customHeight="1">
      <c r="A759" s="53">
        <f t="shared" si="71"/>
        <v>759</v>
      </c>
      <c r="B759" s="378" t="s">
        <v>851</v>
      </c>
      <c r="C759" s="378" t="s">
        <v>852</v>
      </c>
      <c r="D759" s="387">
        <v>1</v>
      </c>
      <c r="E759" s="428" t="s">
        <v>931</v>
      </c>
      <c r="F759" s="433" t="s">
        <v>376</v>
      </c>
      <c r="G759" s="434" t="s">
        <v>1047</v>
      </c>
      <c r="H759" s="433" t="s">
        <v>375</v>
      </c>
      <c r="I759" s="385">
        <v>126</v>
      </c>
      <c r="J759" s="380">
        <f t="shared" si="73"/>
        <v>80</v>
      </c>
      <c r="K759" s="393">
        <v>80</v>
      </c>
      <c r="L759" s="386"/>
      <c r="M759" s="325" t="e">
        <f t="shared" si="72"/>
        <v>#DIV/0!</v>
      </c>
      <c r="N759" s="325">
        <f t="shared" si="74"/>
        <v>0</v>
      </c>
      <c r="O759" s="381" t="e">
        <f>IF(K759="nio",0,IF(K759&gt;0,VLOOKUP(G759,'3-Productie normen'!A:K,VLOOKUP(K759,'3-Productie normen'!$B$34:$C$39,2,FALSE),FALSE)))/VLOOKUP(B759,'2-Kosten per locatie'!$A$14:$C$27,3,FALSE)</f>
        <v>#DIV/0!</v>
      </c>
      <c r="P759" s="381">
        <f t="shared" si="75"/>
        <v>0</v>
      </c>
      <c r="Q759" s="382" t="str">
        <f>VLOOKUP(G759,'3-Productie normen'!$A$10:$M$27,13,FALSE)</f>
        <v>L</v>
      </c>
      <c r="R759" s="382"/>
      <c r="T759" s="43">
        <f t="shared" si="76"/>
        <v>10080</v>
      </c>
    </row>
    <row r="760" spans="1:20" ht="14.1" customHeight="1">
      <c r="A760" s="53">
        <f t="shared" si="71"/>
        <v>760</v>
      </c>
      <c r="B760" s="378" t="s">
        <v>851</v>
      </c>
      <c r="C760" s="378" t="s">
        <v>852</v>
      </c>
      <c r="D760" s="387">
        <v>1</v>
      </c>
      <c r="E760" s="428" t="s">
        <v>932</v>
      </c>
      <c r="F760" s="433" t="s">
        <v>405</v>
      </c>
      <c r="G760" s="433" t="s">
        <v>1046</v>
      </c>
      <c r="H760" s="433" t="s">
        <v>375</v>
      </c>
      <c r="I760" s="385">
        <v>83</v>
      </c>
      <c r="J760" s="380">
        <f t="shared" si="73"/>
        <v>80</v>
      </c>
      <c r="K760" s="393">
        <v>80</v>
      </c>
      <c r="L760" s="386"/>
      <c r="M760" s="325" t="e">
        <f t="shared" si="72"/>
        <v>#DIV/0!</v>
      </c>
      <c r="N760" s="325">
        <f t="shared" si="74"/>
        <v>0</v>
      </c>
      <c r="O760" s="381" t="e">
        <f>IF(K760="nio",0,IF(K760&gt;0,VLOOKUP(G760,'3-Productie normen'!A:K,VLOOKUP(K760,'3-Productie normen'!$B$34:$C$39,2,FALSE),FALSE)))/VLOOKUP(B760,'2-Kosten per locatie'!$A$14:$C$27,3,FALSE)</f>
        <v>#DIV/0!</v>
      </c>
      <c r="P760" s="381">
        <f t="shared" si="75"/>
        <v>0</v>
      </c>
      <c r="Q760" s="382" t="str">
        <f>VLOOKUP(G760,'3-Productie normen'!$A$10:$M$27,13,FALSE)</f>
        <v>L</v>
      </c>
      <c r="R760" s="382"/>
      <c r="T760" s="43">
        <f t="shared" si="76"/>
        <v>6640</v>
      </c>
    </row>
    <row r="761" spans="1:20" ht="14.1" customHeight="1">
      <c r="A761" s="53">
        <f t="shared" si="71"/>
        <v>761</v>
      </c>
      <c r="B761" s="378" t="s">
        <v>851</v>
      </c>
      <c r="C761" s="378" t="s">
        <v>852</v>
      </c>
      <c r="D761" s="387">
        <v>1</v>
      </c>
      <c r="E761" s="428" t="s">
        <v>933</v>
      </c>
      <c r="F761" s="433" t="s">
        <v>379</v>
      </c>
      <c r="G761" s="433" t="s">
        <v>17</v>
      </c>
      <c r="H761" s="433" t="s">
        <v>371</v>
      </c>
      <c r="I761" s="385">
        <v>15</v>
      </c>
      <c r="J761" s="380">
        <f t="shared" si="73"/>
        <v>200</v>
      </c>
      <c r="K761" s="393">
        <v>200</v>
      </c>
      <c r="L761" s="386"/>
      <c r="M761" s="325" t="e">
        <f t="shared" si="72"/>
        <v>#DIV/0!</v>
      </c>
      <c r="N761" s="325">
        <f t="shared" si="74"/>
        <v>0</v>
      </c>
      <c r="O761" s="381" t="e">
        <f>IF(K761="nio",0,IF(K761&gt;0,VLOOKUP(G761,'3-Productie normen'!A:K,VLOOKUP(K761,'3-Productie normen'!$B$34:$C$39,2,FALSE),FALSE)))/VLOOKUP(B761,'2-Kosten per locatie'!$A$14:$C$27,3,FALSE)</f>
        <v>#DIV/0!</v>
      </c>
      <c r="P761" s="381">
        <f t="shared" si="75"/>
        <v>0</v>
      </c>
      <c r="Q761" s="382" t="str">
        <f>VLOOKUP(G761,'3-Productie normen'!$A$10:$M$27,13,FALSE)</f>
        <v>S</v>
      </c>
      <c r="R761" s="382"/>
      <c r="T761" s="43">
        <f t="shared" si="76"/>
        <v>3000</v>
      </c>
    </row>
    <row r="762" spans="1:20" ht="14.1" customHeight="1">
      <c r="A762" s="53">
        <f t="shared" si="71"/>
        <v>762</v>
      </c>
      <c r="B762" s="378" t="s">
        <v>851</v>
      </c>
      <c r="C762" s="378" t="s">
        <v>852</v>
      </c>
      <c r="D762" s="387">
        <v>1</v>
      </c>
      <c r="E762" s="428" t="s">
        <v>934</v>
      </c>
      <c r="F762" s="433" t="s">
        <v>197</v>
      </c>
      <c r="G762" s="432" t="s">
        <v>423</v>
      </c>
      <c r="H762" s="433" t="s">
        <v>375</v>
      </c>
      <c r="I762" s="385">
        <v>27.1</v>
      </c>
      <c r="J762" s="380">
        <f t="shared" si="73"/>
        <v>200</v>
      </c>
      <c r="K762" s="393">
        <v>200</v>
      </c>
      <c r="L762" s="386"/>
      <c r="M762" s="325" t="e">
        <f t="shared" si="72"/>
        <v>#DIV/0!</v>
      </c>
      <c r="N762" s="325">
        <f t="shared" si="74"/>
        <v>0</v>
      </c>
      <c r="O762" s="381" t="e">
        <f>IF(K762="nio",0,IF(K762&gt;0,VLOOKUP(G762,'3-Productie normen'!A:K,VLOOKUP(K762,'3-Productie normen'!$B$34:$C$39,2,FALSE),FALSE)))/VLOOKUP(B762,'2-Kosten per locatie'!$A$14:$C$27,3,FALSE)</f>
        <v>#DIV/0!</v>
      </c>
      <c r="P762" s="381">
        <f t="shared" si="75"/>
        <v>0</v>
      </c>
      <c r="Q762" s="382" t="str">
        <f>VLOOKUP(G762,'3-Productie normen'!$A$10:$M$27,13,FALSE)</f>
        <v>V</v>
      </c>
      <c r="R762" s="382"/>
      <c r="T762" s="43">
        <f t="shared" si="76"/>
        <v>5420</v>
      </c>
    </row>
    <row r="763" spans="1:20" ht="14.1" customHeight="1">
      <c r="A763" s="53">
        <f t="shared" si="71"/>
        <v>763</v>
      </c>
      <c r="B763" s="378" t="s">
        <v>851</v>
      </c>
      <c r="C763" s="378" t="s">
        <v>852</v>
      </c>
      <c r="D763" s="387">
        <v>1</v>
      </c>
      <c r="E763" s="428" t="s">
        <v>935</v>
      </c>
      <c r="F763" s="433" t="s">
        <v>404</v>
      </c>
      <c r="G763" s="433" t="s">
        <v>1047</v>
      </c>
      <c r="H763" s="433" t="s">
        <v>375</v>
      </c>
      <c r="I763" s="385">
        <v>58</v>
      </c>
      <c r="J763" s="380">
        <f t="shared" si="73"/>
        <v>80</v>
      </c>
      <c r="K763" s="393">
        <v>80</v>
      </c>
      <c r="L763" s="386"/>
      <c r="M763" s="325" t="e">
        <f t="shared" si="72"/>
        <v>#DIV/0!</v>
      </c>
      <c r="N763" s="325">
        <f t="shared" si="74"/>
        <v>0</v>
      </c>
      <c r="O763" s="381" t="e">
        <f>IF(K763="nio",0,IF(K763&gt;0,VLOOKUP(G763,'3-Productie normen'!A:K,VLOOKUP(K763,'3-Productie normen'!$B$34:$C$39,2,FALSE),FALSE)))/VLOOKUP(B763,'2-Kosten per locatie'!$A$14:$C$27,3,FALSE)</f>
        <v>#DIV/0!</v>
      </c>
      <c r="P763" s="381">
        <f t="shared" si="75"/>
        <v>0</v>
      </c>
      <c r="Q763" s="382" t="str">
        <f>VLOOKUP(G763,'3-Productie normen'!$A$10:$M$27,13,FALSE)</f>
        <v>L</v>
      </c>
      <c r="R763" s="382"/>
      <c r="T763" s="43">
        <f t="shared" si="76"/>
        <v>4640</v>
      </c>
    </row>
    <row r="764" spans="1:20" ht="14.1" customHeight="1">
      <c r="A764" s="53">
        <f t="shared" si="71"/>
        <v>764</v>
      </c>
      <c r="B764" s="378" t="s">
        <v>851</v>
      </c>
      <c r="C764" s="378" t="s">
        <v>852</v>
      </c>
      <c r="D764" s="387">
        <v>1</v>
      </c>
      <c r="E764" s="428" t="s">
        <v>936</v>
      </c>
      <c r="F764" s="433" t="s">
        <v>404</v>
      </c>
      <c r="G764" s="433" t="s">
        <v>1047</v>
      </c>
      <c r="H764" s="433" t="s">
        <v>375</v>
      </c>
      <c r="I764" s="385">
        <v>52</v>
      </c>
      <c r="J764" s="380">
        <f t="shared" si="73"/>
        <v>80</v>
      </c>
      <c r="K764" s="393">
        <v>80</v>
      </c>
      <c r="L764" s="386"/>
      <c r="M764" s="325" t="e">
        <f t="shared" si="72"/>
        <v>#DIV/0!</v>
      </c>
      <c r="N764" s="325">
        <f t="shared" si="74"/>
        <v>0</v>
      </c>
      <c r="O764" s="381" t="e">
        <f>IF(K764="nio",0,IF(K764&gt;0,VLOOKUP(G764,'3-Productie normen'!A:K,VLOOKUP(K764,'3-Productie normen'!$B$34:$C$39,2,FALSE),FALSE)))/VLOOKUP(B764,'2-Kosten per locatie'!$A$14:$C$27,3,FALSE)</f>
        <v>#DIV/0!</v>
      </c>
      <c r="P764" s="381">
        <f t="shared" si="75"/>
        <v>0</v>
      </c>
      <c r="Q764" s="382" t="str">
        <f>VLOOKUP(G764,'3-Productie normen'!$A$10:$M$27,13,FALSE)</f>
        <v>L</v>
      </c>
      <c r="R764" s="382"/>
      <c r="T764" s="43">
        <f t="shared" si="76"/>
        <v>4160</v>
      </c>
    </row>
    <row r="765" spans="1:20" ht="14.1" customHeight="1">
      <c r="A765" s="53">
        <f t="shared" si="71"/>
        <v>765</v>
      </c>
      <c r="B765" s="378" t="s">
        <v>851</v>
      </c>
      <c r="C765" s="378" t="s">
        <v>852</v>
      </c>
      <c r="D765" s="387">
        <v>1</v>
      </c>
      <c r="E765" s="428" t="s">
        <v>937</v>
      </c>
      <c r="F765" s="433" t="s">
        <v>376</v>
      </c>
      <c r="G765" s="434" t="s">
        <v>1047</v>
      </c>
      <c r="H765" s="433" t="s">
        <v>375</v>
      </c>
      <c r="I765" s="385">
        <v>64</v>
      </c>
      <c r="J765" s="380">
        <f t="shared" si="73"/>
        <v>80</v>
      </c>
      <c r="K765" s="393">
        <v>80</v>
      </c>
      <c r="L765" s="386"/>
      <c r="M765" s="325" t="e">
        <f t="shared" si="72"/>
        <v>#DIV/0!</v>
      </c>
      <c r="N765" s="325">
        <f t="shared" si="74"/>
        <v>0</v>
      </c>
      <c r="O765" s="381" t="e">
        <f>IF(K765="nio",0,IF(K765&gt;0,VLOOKUP(G765,'3-Productie normen'!A:K,VLOOKUP(K765,'3-Productie normen'!$B$34:$C$39,2,FALSE),FALSE)))/VLOOKUP(B765,'2-Kosten per locatie'!$A$14:$C$27,3,FALSE)</f>
        <v>#DIV/0!</v>
      </c>
      <c r="P765" s="381">
        <f t="shared" si="75"/>
        <v>0</v>
      </c>
      <c r="Q765" s="382" t="str">
        <f>VLOOKUP(G765,'3-Productie normen'!$A$10:$M$27,13,FALSE)</f>
        <v>L</v>
      </c>
      <c r="R765" s="382"/>
      <c r="T765" s="43">
        <f t="shared" si="76"/>
        <v>5120</v>
      </c>
    </row>
    <row r="766" spans="1:20" ht="14.1" customHeight="1">
      <c r="A766" s="53">
        <f t="shared" si="71"/>
        <v>766</v>
      </c>
      <c r="B766" s="378" t="s">
        <v>851</v>
      </c>
      <c r="C766" s="378" t="s">
        <v>852</v>
      </c>
      <c r="D766" s="387">
        <v>1</v>
      </c>
      <c r="E766" s="428" t="s">
        <v>938</v>
      </c>
      <c r="F766" s="433" t="s">
        <v>376</v>
      </c>
      <c r="G766" s="434" t="s">
        <v>1047</v>
      </c>
      <c r="H766" s="433" t="s">
        <v>375</v>
      </c>
      <c r="I766" s="385">
        <v>64</v>
      </c>
      <c r="J766" s="380">
        <f t="shared" si="73"/>
        <v>80</v>
      </c>
      <c r="K766" s="393">
        <v>80</v>
      </c>
      <c r="L766" s="386"/>
      <c r="M766" s="325" t="e">
        <f t="shared" si="72"/>
        <v>#DIV/0!</v>
      </c>
      <c r="N766" s="325">
        <f t="shared" si="74"/>
        <v>0</v>
      </c>
      <c r="O766" s="381" t="e">
        <f>IF(K766="nio",0,IF(K766&gt;0,VLOOKUP(G766,'3-Productie normen'!A:K,VLOOKUP(K766,'3-Productie normen'!$B$34:$C$39,2,FALSE),FALSE)))/VLOOKUP(B766,'2-Kosten per locatie'!$A$14:$C$27,3,FALSE)</f>
        <v>#DIV/0!</v>
      </c>
      <c r="P766" s="381">
        <f t="shared" si="75"/>
        <v>0</v>
      </c>
      <c r="Q766" s="382" t="str">
        <f>VLOOKUP(G766,'3-Productie normen'!$A$10:$M$27,13,FALSE)</f>
        <v>L</v>
      </c>
      <c r="R766" s="382"/>
      <c r="T766" s="43">
        <f t="shared" si="76"/>
        <v>5120</v>
      </c>
    </row>
    <row r="767" spans="1:20" ht="14.1" customHeight="1">
      <c r="A767" s="53">
        <f t="shared" si="71"/>
        <v>767</v>
      </c>
      <c r="B767" s="378" t="s">
        <v>851</v>
      </c>
      <c r="C767" s="378" t="s">
        <v>852</v>
      </c>
      <c r="D767" s="387">
        <v>1</v>
      </c>
      <c r="E767" s="428" t="s">
        <v>939</v>
      </c>
      <c r="F767" s="433" t="s">
        <v>377</v>
      </c>
      <c r="G767" s="432" t="s">
        <v>199</v>
      </c>
      <c r="H767" s="433" t="s">
        <v>375</v>
      </c>
      <c r="I767" s="385">
        <v>27.7</v>
      </c>
      <c r="J767" s="380">
        <f t="shared" si="73"/>
        <v>200</v>
      </c>
      <c r="K767" s="393">
        <v>200</v>
      </c>
      <c r="L767" s="386"/>
      <c r="M767" s="325" t="e">
        <f t="shared" si="72"/>
        <v>#DIV/0!</v>
      </c>
      <c r="N767" s="325">
        <f t="shared" si="74"/>
        <v>0</v>
      </c>
      <c r="O767" s="381" t="e">
        <f>IF(K767="nio",0,IF(K767&gt;0,VLOOKUP(G767,'3-Productie normen'!A:K,VLOOKUP(K767,'3-Productie normen'!$B$34:$C$39,2,FALSE),FALSE)))/VLOOKUP(B767,'2-Kosten per locatie'!$A$14:$C$27,3,FALSE)</f>
        <v>#DIV/0!</v>
      </c>
      <c r="P767" s="381">
        <f t="shared" si="75"/>
        <v>0</v>
      </c>
      <c r="Q767" s="382" t="str">
        <f>VLOOKUP(G767,'3-Productie normen'!$A$10:$M$27,13,FALSE)</f>
        <v>V</v>
      </c>
      <c r="R767" s="382"/>
      <c r="T767" s="43">
        <f t="shared" si="76"/>
        <v>5540</v>
      </c>
    </row>
    <row r="768" spans="1:20" ht="14.1" customHeight="1">
      <c r="A768" s="53">
        <f t="shared" si="71"/>
        <v>768</v>
      </c>
      <c r="B768" s="378" t="s">
        <v>851</v>
      </c>
      <c r="C768" s="378" t="s">
        <v>852</v>
      </c>
      <c r="D768" s="387">
        <v>1</v>
      </c>
      <c r="E768" s="428" t="s">
        <v>467</v>
      </c>
      <c r="F768" s="433" t="s">
        <v>379</v>
      </c>
      <c r="G768" s="433" t="s">
        <v>17</v>
      </c>
      <c r="H768" s="433" t="s">
        <v>371</v>
      </c>
      <c r="I768" s="385">
        <v>8.6999999999999993</v>
      </c>
      <c r="J768" s="380">
        <f t="shared" si="73"/>
        <v>200</v>
      </c>
      <c r="K768" s="393">
        <v>200</v>
      </c>
      <c r="L768" s="386"/>
      <c r="M768" s="325" t="e">
        <f t="shared" si="72"/>
        <v>#DIV/0!</v>
      </c>
      <c r="N768" s="325">
        <f t="shared" si="74"/>
        <v>0</v>
      </c>
      <c r="O768" s="381" t="e">
        <f>IF(K768="nio",0,IF(K768&gt;0,VLOOKUP(G768,'3-Productie normen'!A:K,VLOOKUP(K768,'3-Productie normen'!$B$34:$C$39,2,FALSE),FALSE)))/VLOOKUP(B768,'2-Kosten per locatie'!$A$14:$C$27,3,FALSE)</f>
        <v>#DIV/0!</v>
      </c>
      <c r="P768" s="381">
        <f t="shared" si="75"/>
        <v>0</v>
      </c>
      <c r="Q768" s="382" t="str">
        <f>VLOOKUP(G768,'3-Productie normen'!$A$10:$M$27,13,FALSE)</f>
        <v>S</v>
      </c>
      <c r="R768" s="382"/>
      <c r="T768" s="43">
        <f t="shared" si="76"/>
        <v>1739.9999999999998</v>
      </c>
    </row>
    <row r="769" spans="1:20" ht="14.1" customHeight="1">
      <c r="A769" s="53">
        <f t="shared" si="71"/>
        <v>769</v>
      </c>
      <c r="B769" s="378" t="s">
        <v>851</v>
      </c>
      <c r="C769" s="378" t="s">
        <v>852</v>
      </c>
      <c r="D769" s="387">
        <v>1</v>
      </c>
      <c r="E769" s="428" t="s">
        <v>303</v>
      </c>
      <c r="F769" s="433" t="s">
        <v>379</v>
      </c>
      <c r="G769" s="433" t="s">
        <v>17</v>
      </c>
      <c r="H769" s="433" t="s">
        <v>371</v>
      </c>
      <c r="I769" s="385">
        <v>5.4</v>
      </c>
      <c r="J769" s="380">
        <f t="shared" si="73"/>
        <v>200</v>
      </c>
      <c r="K769" s="393">
        <v>200</v>
      </c>
      <c r="L769" s="386"/>
      <c r="M769" s="325" t="e">
        <f t="shared" si="72"/>
        <v>#DIV/0!</v>
      </c>
      <c r="N769" s="325">
        <f t="shared" si="74"/>
        <v>0</v>
      </c>
      <c r="O769" s="381" t="e">
        <f>IF(K769="nio",0,IF(K769&gt;0,VLOOKUP(G769,'3-Productie normen'!A:K,VLOOKUP(K769,'3-Productie normen'!$B$34:$C$39,2,FALSE),FALSE)))/VLOOKUP(B769,'2-Kosten per locatie'!$A$14:$C$27,3,FALSE)</f>
        <v>#DIV/0!</v>
      </c>
      <c r="P769" s="381">
        <f t="shared" si="75"/>
        <v>0</v>
      </c>
      <c r="Q769" s="382" t="str">
        <f>VLOOKUP(G769,'3-Productie normen'!$A$10:$M$27,13,FALSE)</f>
        <v>S</v>
      </c>
      <c r="R769" s="382"/>
      <c r="T769" s="43">
        <f t="shared" si="76"/>
        <v>1080</v>
      </c>
    </row>
    <row r="770" spans="1:20" ht="14.1" customHeight="1">
      <c r="A770" s="53">
        <f t="shared" si="71"/>
        <v>770</v>
      </c>
      <c r="B770" s="378" t="s">
        <v>851</v>
      </c>
      <c r="C770" s="378" t="s">
        <v>852</v>
      </c>
      <c r="D770" s="387">
        <v>1</v>
      </c>
      <c r="E770" s="428" t="s">
        <v>940</v>
      </c>
      <c r="F770" s="433" t="s">
        <v>377</v>
      </c>
      <c r="G770" s="432" t="s">
        <v>199</v>
      </c>
      <c r="H770" s="433" t="s">
        <v>375</v>
      </c>
      <c r="I770" s="385">
        <v>29.3</v>
      </c>
      <c r="J770" s="380">
        <f t="shared" si="73"/>
        <v>200</v>
      </c>
      <c r="K770" s="393">
        <v>200</v>
      </c>
      <c r="L770" s="386"/>
      <c r="M770" s="325" t="e">
        <f t="shared" si="72"/>
        <v>#DIV/0!</v>
      </c>
      <c r="N770" s="325">
        <f t="shared" si="74"/>
        <v>0</v>
      </c>
      <c r="O770" s="381" t="e">
        <f>IF(K770="nio",0,IF(K770&gt;0,VLOOKUP(G770,'3-Productie normen'!A:K,VLOOKUP(K770,'3-Productie normen'!$B$34:$C$39,2,FALSE),FALSE)))/VLOOKUP(B770,'2-Kosten per locatie'!$A$14:$C$27,3,FALSE)</f>
        <v>#DIV/0!</v>
      </c>
      <c r="P770" s="381">
        <f t="shared" si="75"/>
        <v>0</v>
      </c>
      <c r="Q770" s="382" t="str">
        <f>VLOOKUP(G770,'3-Productie normen'!$A$10:$M$27,13,FALSE)</f>
        <v>V</v>
      </c>
      <c r="R770" s="382"/>
      <c r="T770" s="43">
        <f t="shared" si="76"/>
        <v>5860</v>
      </c>
    </row>
    <row r="771" spans="1:20" ht="14.1" customHeight="1">
      <c r="A771" s="53">
        <f t="shared" si="71"/>
        <v>771</v>
      </c>
      <c r="B771" s="378" t="s">
        <v>851</v>
      </c>
      <c r="C771" s="378" t="s">
        <v>852</v>
      </c>
      <c r="D771" s="387">
        <v>1</v>
      </c>
      <c r="E771" s="428" t="s">
        <v>941</v>
      </c>
      <c r="F771" s="433" t="s">
        <v>945</v>
      </c>
      <c r="G771" s="433" t="s">
        <v>1046</v>
      </c>
      <c r="H771" s="433" t="s">
        <v>556</v>
      </c>
      <c r="I771" s="385">
        <v>45.6</v>
      </c>
      <c r="J771" s="380">
        <f t="shared" si="73"/>
        <v>4</v>
      </c>
      <c r="K771" s="393">
        <v>4</v>
      </c>
      <c r="L771" s="386"/>
      <c r="M771" s="325" t="e">
        <f t="shared" si="72"/>
        <v>#DIV/0!</v>
      </c>
      <c r="N771" s="325">
        <f t="shared" si="74"/>
        <v>0</v>
      </c>
      <c r="O771" s="381" t="e">
        <f>IF(K771="nio",0,IF(K771&gt;0,VLOOKUP(G771,'3-Productie normen'!A:K,VLOOKUP(K771,'3-Productie normen'!$B$34:$C$39,2,FALSE),FALSE)))/VLOOKUP(B771,'2-Kosten per locatie'!$A$14:$C$27,3,FALSE)</f>
        <v>#DIV/0!</v>
      </c>
      <c r="P771" s="381">
        <f t="shared" si="75"/>
        <v>0</v>
      </c>
      <c r="Q771" s="382" t="str">
        <f>VLOOKUP(G771,'3-Productie normen'!$A$10:$M$27,13,FALSE)</f>
        <v>L</v>
      </c>
      <c r="R771" s="382"/>
      <c r="T771" s="43">
        <f t="shared" si="76"/>
        <v>182.4</v>
      </c>
    </row>
    <row r="772" spans="1:20" ht="14.1" customHeight="1">
      <c r="A772" s="53">
        <f t="shared" si="71"/>
        <v>772</v>
      </c>
      <c r="B772" s="378" t="s">
        <v>851</v>
      </c>
      <c r="C772" s="378" t="s">
        <v>852</v>
      </c>
      <c r="D772" s="387">
        <v>1</v>
      </c>
      <c r="E772" s="428" t="s">
        <v>942</v>
      </c>
      <c r="F772" s="433" t="s">
        <v>946</v>
      </c>
      <c r="G772" s="433" t="s">
        <v>1046</v>
      </c>
      <c r="H772" s="433" t="s">
        <v>375</v>
      </c>
      <c r="I772" s="385">
        <v>367.7</v>
      </c>
      <c r="J772" s="380">
        <f t="shared" si="73"/>
        <v>200</v>
      </c>
      <c r="K772" s="393">
        <v>200</v>
      </c>
      <c r="L772" s="386"/>
      <c r="M772" s="325" t="e">
        <f t="shared" si="72"/>
        <v>#DIV/0!</v>
      </c>
      <c r="N772" s="325">
        <f t="shared" si="74"/>
        <v>0</v>
      </c>
      <c r="O772" s="381" t="e">
        <f>IF(K772="nio",0,IF(K772&gt;0,VLOOKUP(G772,'3-Productie normen'!A:K,VLOOKUP(K772,'3-Productie normen'!$B$34:$C$39,2,FALSE),FALSE)))/VLOOKUP(B772,'2-Kosten per locatie'!$A$14:$C$27,3,FALSE)</f>
        <v>#DIV/0!</v>
      </c>
      <c r="P772" s="381">
        <f t="shared" si="75"/>
        <v>0</v>
      </c>
      <c r="Q772" s="382" t="str">
        <f>VLOOKUP(G772,'3-Productie normen'!$A$10:$M$27,13,FALSE)</f>
        <v>L</v>
      </c>
      <c r="R772" s="382"/>
      <c r="T772" s="43">
        <f t="shared" si="76"/>
        <v>73540</v>
      </c>
    </row>
    <row r="773" spans="1:20" ht="14.1" customHeight="1">
      <c r="A773" s="53">
        <f t="shared" si="71"/>
        <v>773</v>
      </c>
      <c r="B773" s="378" t="s">
        <v>851</v>
      </c>
      <c r="C773" s="378" t="s">
        <v>852</v>
      </c>
      <c r="D773" s="387">
        <v>1</v>
      </c>
      <c r="E773" s="428" t="s">
        <v>942</v>
      </c>
      <c r="F773" s="433" t="s">
        <v>946</v>
      </c>
      <c r="G773" s="433" t="s">
        <v>1046</v>
      </c>
      <c r="H773" s="433" t="s">
        <v>556</v>
      </c>
      <c r="I773" s="385">
        <v>54.6</v>
      </c>
      <c r="J773" s="380">
        <f t="shared" si="73"/>
        <v>200</v>
      </c>
      <c r="K773" s="393">
        <v>200</v>
      </c>
      <c r="L773" s="386"/>
      <c r="M773" s="325" t="e">
        <f t="shared" si="72"/>
        <v>#DIV/0!</v>
      </c>
      <c r="N773" s="325">
        <f t="shared" si="74"/>
        <v>0</v>
      </c>
      <c r="O773" s="381" t="e">
        <f>IF(K773="nio",0,IF(K773&gt;0,VLOOKUP(G773,'3-Productie normen'!A:K,VLOOKUP(K773,'3-Productie normen'!$B$34:$C$39,2,FALSE),FALSE)))/VLOOKUP(B773,'2-Kosten per locatie'!$A$14:$C$27,3,FALSE)</f>
        <v>#DIV/0!</v>
      </c>
      <c r="P773" s="381">
        <f t="shared" si="75"/>
        <v>0</v>
      </c>
      <c r="Q773" s="382" t="str">
        <f>VLOOKUP(G773,'3-Productie normen'!$A$10:$M$27,13,FALSE)</f>
        <v>L</v>
      </c>
      <c r="R773" s="382"/>
      <c r="T773" s="43">
        <f t="shared" si="76"/>
        <v>10920</v>
      </c>
    </row>
    <row r="774" spans="1:20" ht="14.1" customHeight="1">
      <c r="A774" s="53">
        <f t="shared" si="71"/>
        <v>774</v>
      </c>
      <c r="B774" s="378" t="s">
        <v>851</v>
      </c>
      <c r="C774" s="378" t="s">
        <v>852</v>
      </c>
      <c r="D774" s="387">
        <v>1</v>
      </c>
      <c r="E774" s="428" t="s">
        <v>943</v>
      </c>
      <c r="F774" s="433" t="s">
        <v>376</v>
      </c>
      <c r="G774" s="434" t="s">
        <v>1047</v>
      </c>
      <c r="H774" s="433" t="s">
        <v>375</v>
      </c>
      <c r="I774" s="385">
        <v>56.8</v>
      </c>
      <c r="J774" s="380">
        <f t="shared" si="73"/>
        <v>80</v>
      </c>
      <c r="K774" s="393">
        <v>80</v>
      </c>
      <c r="L774" s="386"/>
      <c r="M774" s="325" t="e">
        <f t="shared" si="72"/>
        <v>#DIV/0!</v>
      </c>
      <c r="N774" s="325">
        <f t="shared" si="74"/>
        <v>0</v>
      </c>
      <c r="O774" s="381" t="e">
        <f>IF(K774="nio",0,IF(K774&gt;0,VLOOKUP(G774,'3-Productie normen'!A:K,VLOOKUP(K774,'3-Productie normen'!$B$34:$C$39,2,FALSE),FALSE)))/VLOOKUP(B774,'2-Kosten per locatie'!$A$14:$C$27,3,FALSE)</f>
        <v>#DIV/0!</v>
      </c>
      <c r="P774" s="381">
        <f t="shared" si="75"/>
        <v>0</v>
      </c>
      <c r="Q774" s="382" t="str">
        <f>VLOOKUP(G774,'3-Productie normen'!$A$10:$M$27,13,FALSE)</f>
        <v>L</v>
      </c>
      <c r="R774" s="382"/>
      <c r="T774" s="43">
        <f t="shared" si="76"/>
        <v>4544</v>
      </c>
    </row>
    <row r="775" spans="1:20" ht="14.1" customHeight="1">
      <c r="A775" s="53">
        <f t="shared" si="71"/>
        <v>775</v>
      </c>
      <c r="B775" s="378" t="s">
        <v>851</v>
      </c>
      <c r="C775" s="378" t="s">
        <v>852</v>
      </c>
      <c r="D775" s="387">
        <v>1</v>
      </c>
      <c r="E775" s="428" t="s">
        <v>944</v>
      </c>
      <c r="F775" s="433" t="s">
        <v>377</v>
      </c>
      <c r="G775" s="432" t="s">
        <v>199</v>
      </c>
      <c r="H775" s="433" t="s">
        <v>375</v>
      </c>
      <c r="I775" s="385">
        <v>27.1</v>
      </c>
      <c r="J775" s="380">
        <f t="shared" si="73"/>
        <v>200</v>
      </c>
      <c r="K775" s="393">
        <v>200</v>
      </c>
      <c r="L775" s="386"/>
      <c r="M775" s="325" t="e">
        <f t="shared" si="72"/>
        <v>#DIV/0!</v>
      </c>
      <c r="N775" s="325">
        <f t="shared" si="74"/>
        <v>0</v>
      </c>
      <c r="O775" s="381" t="e">
        <f>IF(K775="nio",0,IF(K775&gt;0,VLOOKUP(G775,'3-Productie normen'!A:K,VLOOKUP(K775,'3-Productie normen'!$B$34:$C$39,2,FALSE),FALSE)))/VLOOKUP(B775,'2-Kosten per locatie'!$A$14:$C$27,3,FALSE)</f>
        <v>#DIV/0!</v>
      </c>
      <c r="P775" s="381">
        <f t="shared" si="75"/>
        <v>0</v>
      </c>
      <c r="Q775" s="382" t="str">
        <f>VLOOKUP(G775,'3-Productie normen'!$A$10:$M$27,13,FALSE)</f>
        <v>V</v>
      </c>
      <c r="R775" s="382"/>
      <c r="T775" s="43">
        <f t="shared" si="76"/>
        <v>5420</v>
      </c>
    </row>
    <row r="776" spans="1:20" ht="14.1" customHeight="1">
      <c r="A776" s="53">
        <f t="shared" si="71"/>
        <v>776</v>
      </c>
      <c r="B776" s="378" t="s">
        <v>851</v>
      </c>
      <c r="C776" s="378" t="s">
        <v>852</v>
      </c>
      <c r="D776" s="387">
        <v>2</v>
      </c>
      <c r="E776" s="428" t="s">
        <v>947</v>
      </c>
      <c r="F776" s="433" t="s">
        <v>400</v>
      </c>
      <c r="G776" s="433" t="s">
        <v>199</v>
      </c>
      <c r="H776" s="433" t="s">
        <v>375</v>
      </c>
      <c r="I776" s="385">
        <v>25</v>
      </c>
      <c r="J776" s="380">
        <f t="shared" si="73"/>
        <v>200</v>
      </c>
      <c r="K776" s="393">
        <v>200</v>
      </c>
      <c r="L776" s="386"/>
      <c r="M776" s="325" t="e">
        <f t="shared" si="72"/>
        <v>#DIV/0!</v>
      </c>
      <c r="N776" s="325">
        <f t="shared" si="74"/>
        <v>0</v>
      </c>
      <c r="O776" s="381" t="e">
        <f>IF(K776="nio",0,IF(K776&gt;0,VLOOKUP(G776,'3-Productie normen'!A:K,VLOOKUP(K776,'3-Productie normen'!$B$34:$C$39,2,FALSE),FALSE)))/VLOOKUP(B776,'2-Kosten per locatie'!$A$14:$C$27,3,FALSE)</f>
        <v>#DIV/0!</v>
      </c>
      <c r="P776" s="381">
        <f t="shared" si="75"/>
        <v>0</v>
      </c>
      <c r="Q776" s="382" t="str">
        <f>VLOOKUP(G776,'3-Productie normen'!$A$10:$M$27,13,FALSE)</f>
        <v>V</v>
      </c>
      <c r="R776" s="382"/>
      <c r="T776" s="43">
        <f t="shared" si="76"/>
        <v>5000</v>
      </c>
    </row>
    <row r="777" spans="1:20" ht="14.1" customHeight="1">
      <c r="A777" s="53">
        <f t="shared" si="71"/>
        <v>777</v>
      </c>
      <c r="B777" s="378" t="s">
        <v>851</v>
      </c>
      <c r="C777" s="378" t="s">
        <v>852</v>
      </c>
      <c r="D777" s="387">
        <v>2</v>
      </c>
      <c r="E777" s="428" t="s">
        <v>948</v>
      </c>
      <c r="F777" s="433" t="s">
        <v>376</v>
      </c>
      <c r="G777" s="434" t="s">
        <v>1047</v>
      </c>
      <c r="H777" s="433" t="s">
        <v>375</v>
      </c>
      <c r="I777" s="385">
        <v>56</v>
      </c>
      <c r="J777" s="380">
        <f t="shared" si="73"/>
        <v>80</v>
      </c>
      <c r="K777" s="393">
        <v>80</v>
      </c>
      <c r="L777" s="386"/>
      <c r="M777" s="325" t="e">
        <f t="shared" si="72"/>
        <v>#DIV/0!</v>
      </c>
      <c r="N777" s="325">
        <f t="shared" si="74"/>
        <v>0</v>
      </c>
      <c r="O777" s="381" t="e">
        <f>IF(K777="nio",0,IF(K777&gt;0,VLOOKUP(G777,'3-Productie normen'!A:K,VLOOKUP(K777,'3-Productie normen'!$B$34:$C$39,2,FALSE),FALSE)))/VLOOKUP(B777,'2-Kosten per locatie'!$A$14:$C$27,3,FALSE)</f>
        <v>#DIV/0!</v>
      </c>
      <c r="P777" s="381">
        <f t="shared" si="75"/>
        <v>0</v>
      </c>
      <c r="Q777" s="382" t="str">
        <f>VLOOKUP(G777,'3-Productie normen'!$A$10:$M$27,13,FALSE)</f>
        <v>L</v>
      </c>
      <c r="R777" s="382"/>
      <c r="T777" s="43">
        <f t="shared" si="76"/>
        <v>4480</v>
      </c>
    </row>
    <row r="778" spans="1:20" ht="14.1" customHeight="1">
      <c r="A778" s="53">
        <f t="shared" si="71"/>
        <v>778</v>
      </c>
      <c r="B778" s="378" t="s">
        <v>851</v>
      </c>
      <c r="C778" s="378" t="s">
        <v>852</v>
      </c>
      <c r="D778" s="387">
        <v>2</v>
      </c>
      <c r="E778" s="428" t="s">
        <v>949</v>
      </c>
      <c r="F778" s="433" t="s">
        <v>376</v>
      </c>
      <c r="G778" s="434" t="s">
        <v>1047</v>
      </c>
      <c r="H778" s="433" t="s">
        <v>375</v>
      </c>
      <c r="I778" s="385">
        <v>52</v>
      </c>
      <c r="J778" s="380">
        <f t="shared" si="73"/>
        <v>80</v>
      </c>
      <c r="K778" s="393">
        <v>80</v>
      </c>
      <c r="L778" s="386"/>
      <c r="M778" s="325" t="e">
        <f t="shared" si="72"/>
        <v>#DIV/0!</v>
      </c>
      <c r="N778" s="325">
        <f t="shared" si="74"/>
        <v>0</v>
      </c>
      <c r="O778" s="381" t="e">
        <f>IF(K778="nio",0,IF(K778&gt;0,VLOOKUP(G778,'3-Productie normen'!A:K,VLOOKUP(K778,'3-Productie normen'!$B$34:$C$39,2,FALSE),FALSE)))/VLOOKUP(B778,'2-Kosten per locatie'!$A$14:$C$27,3,FALSE)</f>
        <v>#DIV/0!</v>
      </c>
      <c r="P778" s="381">
        <f t="shared" si="75"/>
        <v>0</v>
      </c>
      <c r="Q778" s="382" t="str">
        <f>VLOOKUP(G778,'3-Productie normen'!$A$10:$M$27,13,FALSE)</f>
        <v>L</v>
      </c>
      <c r="R778" s="382"/>
      <c r="T778" s="43">
        <f t="shared" si="76"/>
        <v>4160</v>
      </c>
    </row>
    <row r="779" spans="1:20" ht="14.1" customHeight="1">
      <c r="A779" s="53">
        <f t="shared" ref="A779:A842" si="77">A778+1</f>
        <v>779</v>
      </c>
      <c r="B779" s="378" t="s">
        <v>851</v>
      </c>
      <c r="C779" s="378" t="s">
        <v>852</v>
      </c>
      <c r="D779" s="387">
        <v>2</v>
      </c>
      <c r="E779" s="428" t="s">
        <v>950</v>
      </c>
      <c r="F779" s="433" t="s">
        <v>376</v>
      </c>
      <c r="G779" s="434" t="s">
        <v>1047</v>
      </c>
      <c r="H779" s="433" t="s">
        <v>375</v>
      </c>
      <c r="I779" s="385">
        <v>64</v>
      </c>
      <c r="J779" s="380">
        <f t="shared" si="73"/>
        <v>80</v>
      </c>
      <c r="K779" s="393">
        <v>80</v>
      </c>
      <c r="L779" s="386"/>
      <c r="M779" s="325" t="e">
        <f t="shared" si="72"/>
        <v>#DIV/0!</v>
      </c>
      <c r="N779" s="325">
        <f t="shared" si="74"/>
        <v>0</v>
      </c>
      <c r="O779" s="381" t="e">
        <f>IF(K779="nio",0,IF(K779&gt;0,VLOOKUP(G779,'3-Productie normen'!A:K,VLOOKUP(K779,'3-Productie normen'!$B$34:$C$39,2,FALSE),FALSE)))/VLOOKUP(B779,'2-Kosten per locatie'!$A$14:$C$27,3,FALSE)</f>
        <v>#DIV/0!</v>
      </c>
      <c r="P779" s="381">
        <f t="shared" si="75"/>
        <v>0</v>
      </c>
      <c r="Q779" s="382" t="str">
        <f>VLOOKUP(G779,'3-Productie normen'!$A$10:$M$27,13,FALSE)</f>
        <v>L</v>
      </c>
      <c r="R779" s="382"/>
      <c r="T779" s="43">
        <f t="shared" si="76"/>
        <v>5120</v>
      </c>
    </row>
    <row r="780" spans="1:20" ht="14.1" customHeight="1">
      <c r="A780" s="53">
        <f t="shared" si="77"/>
        <v>780</v>
      </c>
      <c r="B780" s="378" t="s">
        <v>851</v>
      </c>
      <c r="C780" s="378" t="s">
        <v>852</v>
      </c>
      <c r="D780" s="387">
        <v>2</v>
      </c>
      <c r="E780" s="428" t="s">
        <v>951</v>
      </c>
      <c r="F780" s="433" t="s">
        <v>376</v>
      </c>
      <c r="G780" s="434" t="s">
        <v>1047</v>
      </c>
      <c r="H780" s="433" t="s">
        <v>375</v>
      </c>
      <c r="I780" s="385">
        <v>64</v>
      </c>
      <c r="J780" s="380">
        <f t="shared" si="73"/>
        <v>80</v>
      </c>
      <c r="K780" s="393">
        <v>80</v>
      </c>
      <c r="L780" s="386"/>
      <c r="M780" s="325" t="e">
        <f t="shared" si="72"/>
        <v>#DIV/0!</v>
      </c>
      <c r="N780" s="325">
        <f t="shared" si="74"/>
        <v>0</v>
      </c>
      <c r="O780" s="381" t="e">
        <f>IF(K780="nio",0,IF(K780&gt;0,VLOOKUP(G780,'3-Productie normen'!A:K,VLOOKUP(K780,'3-Productie normen'!$B$34:$C$39,2,FALSE),FALSE)))/VLOOKUP(B780,'2-Kosten per locatie'!$A$14:$C$27,3,FALSE)</f>
        <v>#DIV/0!</v>
      </c>
      <c r="P780" s="381">
        <f t="shared" si="75"/>
        <v>0</v>
      </c>
      <c r="Q780" s="382" t="str">
        <f>VLOOKUP(G780,'3-Productie normen'!$A$10:$M$27,13,FALSE)</f>
        <v>L</v>
      </c>
      <c r="R780" s="382"/>
      <c r="T780" s="43">
        <f t="shared" si="76"/>
        <v>5120</v>
      </c>
    </row>
    <row r="781" spans="1:20" ht="14.1" customHeight="1">
      <c r="A781" s="53">
        <f t="shared" si="77"/>
        <v>781</v>
      </c>
      <c r="B781" s="378" t="s">
        <v>851</v>
      </c>
      <c r="C781" s="378" t="s">
        <v>852</v>
      </c>
      <c r="D781" s="387">
        <v>2</v>
      </c>
      <c r="E781" s="428" t="s">
        <v>952</v>
      </c>
      <c r="F781" s="433" t="s">
        <v>376</v>
      </c>
      <c r="G781" s="434" t="s">
        <v>1047</v>
      </c>
      <c r="H781" s="433" t="s">
        <v>375</v>
      </c>
      <c r="I781" s="385">
        <v>52</v>
      </c>
      <c r="J781" s="380">
        <f t="shared" si="73"/>
        <v>80</v>
      </c>
      <c r="K781" s="393">
        <v>80</v>
      </c>
      <c r="L781" s="386"/>
      <c r="M781" s="325" t="e">
        <f t="shared" si="72"/>
        <v>#DIV/0!</v>
      </c>
      <c r="N781" s="325">
        <f t="shared" si="74"/>
        <v>0</v>
      </c>
      <c r="O781" s="381" t="e">
        <f>IF(K781="nio",0,IF(K781&gt;0,VLOOKUP(G781,'3-Productie normen'!A:K,VLOOKUP(K781,'3-Productie normen'!$B$34:$C$39,2,FALSE),FALSE)))/VLOOKUP(B781,'2-Kosten per locatie'!$A$14:$C$27,3,FALSE)</f>
        <v>#DIV/0!</v>
      </c>
      <c r="P781" s="381">
        <f t="shared" si="75"/>
        <v>0</v>
      </c>
      <c r="Q781" s="382" t="str">
        <f>VLOOKUP(G781,'3-Productie normen'!$A$10:$M$27,13,FALSE)</f>
        <v>L</v>
      </c>
      <c r="R781" s="382"/>
      <c r="T781" s="43">
        <f t="shared" si="76"/>
        <v>4160</v>
      </c>
    </row>
    <row r="782" spans="1:20" ht="14.1" customHeight="1">
      <c r="A782" s="53">
        <f t="shared" si="77"/>
        <v>782</v>
      </c>
      <c r="B782" s="378" t="s">
        <v>851</v>
      </c>
      <c r="C782" s="378" t="s">
        <v>852</v>
      </c>
      <c r="D782" s="387">
        <v>2</v>
      </c>
      <c r="E782" s="428" t="s">
        <v>953</v>
      </c>
      <c r="F782" s="433" t="s">
        <v>377</v>
      </c>
      <c r="G782" s="432" t="s">
        <v>199</v>
      </c>
      <c r="H782" s="433" t="s">
        <v>375</v>
      </c>
      <c r="I782" s="385">
        <v>28</v>
      </c>
      <c r="J782" s="380">
        <f t="shared" si="73"/>
        <v>200</v>
      </c>
      <c r="K782" s="393">
        <v>200</v>
      </c>
      <c r="L782" s="386"/>
      <c r="M782" s="325" t="e">
        <f t="shared" si="72"/>
        <v>#DIV/0!</v>
      </c>
      <c r="N782" s="325">
        <f t="shared" si="74"/>
        <v>0</v>
      </c>
      <c r="O782" s="381" t="e">
        <f>IF(K782="nio",0,IF(K782&gt;0,VLOOKUP(G782,'3-Productie normen'!A:K,VLOOKUP(K782,'3-Productie normen'!$B$34:$C$39,2,FALSE),FALSE)))/VLOOKUP(B782,'2-Kosten per locatie'!$A$14:$C$27,3,FALSE)</f>
        <v>#DIV/0!</v>
      </c>
      <c r="P782" s="381">
        <f t="shared" si="75"/>
        <v>0</v>
      </c>
      <c r="Q782" s="382" t="str">
        <f>VLOOKUP(G782,'3-Productie normen'!$A$10:$M$27,13,FALSE)</f>
        <v>V</v>
      </c>
      <c r="R782" s="382"/>
      <c r="T782" s="43">
        <f t="shared" si="76"/>
        <v>5600</v>
      </c>
    </row>
    <row r="783" spans="1:20" ht="14.1" customHeight="1">
      <c r="A783" s="53">
        <f t="shared" si="77"/>
        <v>783</v>
      </c>
      <c r="B783" s="378" t="s">
        <v>851</v>
      </c>
      <c r="C783" s="378" t="s">
        <v>852</v>
      </c>
      <c r="D783" s="387">
        <v>2</v>
      </c>
      <c r="E783" s="428" t="s">
        <v>954</v>
      </c>
      <c r="F783" s="433" t="s">
        <v>400</v>
      </c>
      <c r="G783" s="433" t="s">
        <v>199</v>
      </c>
      <c r="H783" s="433" t="s">
        <v>375</v>
      </c>
      <c r="I783" s="385">
        <v>19</v>
      </c>
      <c r="J783" s="380">
        <f t="shared" si="73"/>
        <v>200</v>
      </c>
      <c r="K783" s="393">
        <v>200</v>
      </c>
      <c r="L783" s="386"/>
      <c r="M783" s="325" t="e">
        <f t="shared" si="72"/>
        <v>#DIV/0!</v>
      </c>
      <c r="N783" s="325">
        <f t="shared" si="74"/>
        <v>0</v>
      </c>
      <c r="O783" s="381" t="e">
        <f>IF(K783="nio",0,IF(K783&gt;0,VLOOKUP(G783,'3-Productie normen'!A:K,VLOOKUP(K783,'3-Productie normen'!$B$34:$C$39,2,FALSE),FALSE)))/VLOOKUP(B783,'2-Kosten per locatie'!$A$14:$C$27,3,FALSE)</f>
        <v>#DIV/0!</v>
      </c>
      <c r="P783" s="381">
        <f t="shared" si="75"/>
        <v>0</v>
      </c>
      <c r="Q783" s="382" t="str">
        <f>VLOOKUP(G783,'3-Productie normen'!$A$10:$M$27,13,FALSE)</f>
        <v>V</v>
      </c>
      <c r="R783" s="382"/>
      <c r="T783" s="43">
        <f t="shared" si="76"/>
        <v>3800</v>
      </c>
    </row>
    <row r="784" spans="1:20" ht="14.1" customHeight="1">
      <c r="A784" s="53">
        <f t="shared" si="77"/>
        <v>784</v>
      </c>
      <c r="B784" s="378" t="s">
        <v>851</v>
      </c>
      <c r="C784" s="378" t="s">
        <v>852</v>
      </c>
      <c r="D784" s="387">
        <v>2</v>
      </c>
      <c r="E784" s="428" t="s">
        <v>329</v>
      </c>
      <c r="F784" s="433" t="s">
        <v>376</v>
      </c>
      <c r="G784" s="434" t="s">
        <v>1047</v>
      </c>
      <c r="H784" s="433" t="s">
        <v>375</v>
      </c>
      <c r="I784" s="385">
        <v>52</v>
      </c>
      <c r="J784" s="380">
        <f t="shared" si="73"/>
        <v>80</v>
      </c>
      <c r="K784" s="393">
        <v>80</v>
      </c>
      <c r="L784" s="386"/>
      <c r="M784" s="325" t="e">
        <f t="shared" ref="M784:M847" si="78">IF(K784="nio",0,IF(K784&gt;0,K784*I784/O784,0))</f>
        <v>#DIV/0!</v>
      </c>
      <c r="N784" s="325">
        <f t="shared" si="74"/>
        <v>0</v>
      </c>
      <c r="O784" s="381" t="e">
        <f>IF(K784="nio",0,IF(K784&gt;0,VLOOKUP(G784,'3-Productie normen'!A:K,VLOOKUP(K784,'3-Productie normen'!$B$34:$C$39,2,FALSE),FALSE)))/VLOOKUP(B784,'2-Kosten per locatie'!$A$14:$C$27,3,FALSE)</f>
        <v>#DIV/0!</v>
      </c>
      <c r="P784" s="381">
        <f t="shared" si="75"/>
        <v>0</v>
      </c>
      <c r="Q784" s="382" t="str">
        <f>VLOOKUP(G784,'3-Productie normen'!$A$10:$M$27,13,FALSE)</f>
        <v>L</v>
      </c>
      <c r="R784" s="382"/>
      <c r="T784" s="43">
        <f t="shared" si="76"/>
        <v>4160</v>
      </c>
    </row>
    <row r="785" spans="1:20" ht="14.1" customHeight="1">
      <c r="A785" s="53">
        <f t="shared" si="77"/>
        <v>785</v>
      </c>
      <c r="B785" s="378" t="s">
        <v>851</v>
      </c>
      <c r="C785" s="378" t="s">
        <v>852</v>
      </c>
      <c r="D785" s="387">
        <v>2</v>
      </c>
      <c r="E785" s="428" t="s">
        <v>336</v>
      </c>
      <c r="F785" s="433" t="s">
        <v>376</v>
      </c>
      <c r="G785" s="434" t="s">
        <v>1047</v>
      </c>
      <c r="H785" s="433" t="s">
        <v>375</v>
      </c>
      <c r="I785" s="385">
        <v>64</v>
      </c>
      <c r="J785" s="380">
        <f t="shared" si="73"/>
        <v>80</v>
      </c>
      <c r="K785" s="393">
        <v>80</v>
      </c>
      <c r="L785" s="386"/>
      <c r="M785" s="325" t="e">
        <f t="shared" si="78"/>
        <v>#DIV/0!</v>
      </c>
      <c r="N785" s="325">
        <f t="shared" si="74"/>
        <v>0</v>
      </c>
      <c r="O785" s="381" t="e">
        <f>IF(K785="nio",0,IF(K785&gt;0,VLOOKUP(G785,'3-Productie normen'!A:K,VLOOKUP(K785,'3-Productie normen'!$B$34:$C$39,2,FALSE),FALSE)))/VLOOKUP(B785,'2-Kosten per locatie'!$A$14:$C$27,3,FALSE)</f>
        <v>#DIV/0!</v>
      </c>
      <c r="P785" s="381">
        <f t="shared" si="75"/>
        <v>0</v>
      </c>
      <c r="Q785" s="382" t="str">
        <f>VLOOKUP(G785,'3-Productie normen'!$A$10:$M$27,13,FALSE)</f>
        <v>L</v>
      </c>
      <c r="R785" s="382"/>
      <c r="T785" s="43">
        <f t="shared" si="76"/>
        <v>5120</v>
      </c>
    </row>
    <row r="786" spans="1:20" ht="14.1" customHeight="1">
      <c r="A786" s="53">
        <f t="shared" si="77"/>
        <v>786</v>
      </c>
      <c r="B786" s="378" t="s">
        <v>851</v>
      </c>
      <c r="C786" s="378" t="s">
        <v>852</v>
      </c>
      <c r="D786" s="387">
        <v>2</v>
      </c>
      <c r="E786" s="428" t="s">
        <v>339</v>
      </c>
      <c r="F786" s="433" t="s">
        <v>376</v>
      </c>
      <c r="G786" s="434" t="s">
        <v>1047</v>
      </c>
      <c r="H786" s="433" t="s">
        <v>375</v>
      </c>
      <c r="I786" s="385">
        <v>64</v>
      </c>
      <c r="J786" s="380">
        <f t="shared" si="73"/>
        <v>80</v>
      </c>
      <c r="K786" s="393">
        <v>80</v>
      </c>
      <c r="L786" s="386"/>
      <c r="M786" s="325" t="e">
        <f t="shared" si="78"/>
        <v>#DIV/0!</v>
      </c>
      <c r="N786" s="325">
        <f t="shared" si="74"/>
        <v>0</v>
      </c>
      <c r="O786" s="381" t="e">
        <f>IF(K786="nio",0,IF(K786&gt;0,VLOOKUP(G786,'3-Productie normen'!A:K,VLOOKUP(K786,'3-Productie normen'!$B$34:$C$39,2,FALSE),FALSE)))/VLOOKUP(B786,'2-Kosten per locatie'!$A$14:$C$27,3,FALSE)</f>
        <v>#DIV/0!</v>
      </c>
      <c r="P786" s="381">
        <f t="shared" si="75"/>
        <v>0</v>
      </c>
      <c r="Q786" s="382" t="str">
        <f>VLOOKUP(G786,'3-Productie normen'!$A$10:$M$27,13,FALSE)</f>
        <v>L</v>
      </c>
      <c r="R786" s="382"/>
      <c r="T786" s="43">
        <f t="shared" si="76"/>
        <v>5120</v>
      </c>
    </row>
    <row r="787" spans="1:20" ht="14.1" customHeight="1">
      <c r="A787" s="53">
        <f t="shared" si="77"/>
        <v>787</v>
      </c>
      <c r="B787" s="378" t="s">
        <v>851</v>
      </c>
      <c r="C787" s="378" t="s">
        <v>852</v>
      </c>
      <c r="D787" s="387">
        <v>2</v>
      </c>
      <c r="E787" s="428" t="s">
        <v>955</v>
      </c>
      <c r="F787" s="433" t="s">
        <v>376</v>
      </c>
      <c r="G787" s="434" t="s">
        <v>1047</v>
      </c>
      <c r="H787" s="433" t="s">
        <v>375</v>
      </c>
      <c r="I787" s="385">
        <v>52</v>
      </c>
      <c r="J787" s="380">
        <f t="shared" si="73"/>
        <v>80</v>
      </c>
      <c r="K787" s="393">
        <v>80</v>
      </c>
      <c r="L787" s="386"/>
      <c r="M787" s="325" t="e">
        <f t="shared" si="78"/>
        <v>#DIV/0!</v>
      </c>
      <c r="N787" s="325">
        <f t="shared" si="74"/>
        <v>0</v>
      </c>
      <c r="O787" s="381" t="e">
        <f>IF(K787="nio",0,IF(K787&gt;0,VLOOKUP(G787,'3-Productie normen'!A:K,VLOOKUP(K787,'3-Productie normen'!$B$34:$C$39,2,FALSE),FALSE)))/VLOOKUP(B787,'2-Kosten per locatie'!$A$14:$C$27,3,FALSE)</f>
        <v>#DIV/0!</v>
      </c>
      <c r="P787" s="381">
        <f t="shared" si="75"/>
        <v>0</v>
      </c>
      <c r="Q787" s="382" t="str">
        <f>VLOOKUP(G787,'3-Productie normen'!$A$10:$M$27,13,FALSE)</f>
        <v>L</v>
      </c>
      <c r="R787" s="382"/>
      <c r="T787" s="43">
        <f t="shared" si="76"/>
        <v>4160</v>
      </c>
    </row>
    <row r="788" spans="1:20" ht="14.1" customHeight="1">
      <c r="A788" s="53">
        <f t="shared" si="77"/>
        <v>788</v>
      </c>
      <c r="B788" s="378" t="s">
        <v>851</v>
      </c>
      <c r="C788" s="378" t="s">
        <v>852</v>
      </c>
      <c r="D788" s="387">
        <v>2</v>
      </c>
      <c r="E788" s="428" t="s">
        <v>956</v>
      </c>
      <c r="F788" s="433" t="s">
        <v>376</v>
      </c>
      <c r="G788" s="434" t="s">
        <v>1047</v>
      </c>
      <c r="H788" s="433" t="s">
        <v>375</v>
      </c>
      <c r="I788" s="385">
        <v>56</v>
      </c>
      <c r="J788" s="380">
        <f t="shared" si="73"/>
        <v>80</v>
      </c>
      <c r="K788" s="393">
        <v>80</v>
      </c>
      <c r="L788" s="386"/>
      <c r="M788" s="325" t="e">
        <f t="shared" si="78"/>
        <v>#DIV/0!</v>
      </c>
      <c r="N788" s="325">
        <f t="shared" si="74"/>
        <v>0</v>
      </c>
      <c r="O788" s="381" t="e">
        <f>IF(K788="nio",0,IF(K788&gt;0,VLOOKUP(G788,'3-Productie normen'!A:K,VLOOKUP(K788,'3-Productie normen'!$B$34:$C$39,2,FALSE),FALSE)))/VLOOKUP(B788,'2-Kosten per locatie'!$A$14:$C$27,3,FALSE)</f>
        <v>#DIV/0!</v>
      </c>
      <c r="P788" s="381">
        <f t="shared" si="75"/>
        <v>0</v>
      </c>
      <c r="Q788" s="382" t="str">
        <f>VLOOKUP(G788,'3-Productie normen'!$A$10:$M$27,13,FALSE)</f>
        <v>L</v>
      </c>
      <c r="R788" s="382"/>
      <c r="T788" s="43">
        <f t="shared" si="76"/>
        <v>4480</v>
      </c>
    </row>
    <row r="789" spans="1:20" ht="14.1" customHeight="1">
      <c r="A789" s="53">
        <f t="shared" si="77"/>
        <v>789</v>
      </c>
      <c r="B789" s="378" t="s">
        <v>851</v>
      </c>
      <c r="C789" s="378" t="s">
        <v>852</v>
      </c>
      <c r="D789" s="387">
        <v>2</v>
      </c>
      <c r="E789" s="428" t="s">
        <v>957</v>
      </c>
      <c r="F789" s="433" t="s">
        <v>377</v>
      </c>
      <c r="G789" s="432" t="s">
        <v>199</v>
      </c>
      <c r="H789" s="433" t="s">
        <v>375</v>
      </c>
      <c r="I789" s="385">
        <v>28.2</v>
      </c>
      <c r="J789" s="380">
        <f t="shared" si="73"/>
        <v>200</v>
      </c>
      <c r="K789" s="393">
        <v>200</v>
      </c>
      <c r="L789" s="386"/>
      <c r="M789" s="325" t="e">
        <f t="shared" si="78"/>
        <v>#DIV/0!</v>
      </c>
      <c r="N789" s="325">
        <f t="shared" si="74"/>
        <v>0</v>
      </c>
      <c r="O789" s="381" t="e">
        <f>IF(K789="nio",0,IF(K789&gt;0,VLOOKUP(G789,'3-Productie normen'!A:K,VLOOKUP(K789,'3-Productie normen'!$B$34:$C$39,2,FALSE),FALSE)))/VLOOKUP(B789,'2-Kosten per locatie'!$A$14:$C$27,3,FALSE)</f>
        <v>#DIV/0!</v>
      </c>
      <c r="P789" s="381">
        <f t="shared" si="75"/>
        <v>0</v>
      </c>
      <c r="Q789" s="382" t="str">
        <f>VLOOKUP(G789,'3-Productie normen'!$A$10:$M$27,13,FALSE)</f>
        <v>V</v>
      </c>
      <c r="R789" s="382"/>
      <c r="T789" s="43">
        <f t="shared" si="76"/>
        <v>5640</v>
      </c>
    </row>
    <row r="790" spans="1:20" ht="14.1" customHeight="1">
      <c r="A790" s="53">
        <f t="shared" si="77"/>
        <v>790</v>
      </c>
      <c r="B790" s="378" t="s">
        <v>851</v>
      </c>
      <c r="C790" s="378" t="s">
        <v>852</v>
      </c>
      <c r="D790" s="387">
        <v>2</v>
      </c>
      <c r="E790" s="428" t="s">
        <v>958</v>
      </c>
      <c r="F790" s="433" t="s">
        <v>379</v>
      </c>
      <c r="G790" s="433" t="s">
        <v>17</v>
      </c>
      <c r="H790" s="433" t="s">
        <v>371</v>
      </c>
      <c r="I790" s="385">
        <v>5.8</v>
      </c>
      <c r="J790" s="380">
        <f t="shared" si="73"/>
        <v>200</v>
      </c>
      <c r="K790" s="393">
        <v>200</v>
      </c>
      <c r="L790" s="386"/>
      <c r="M790" s="325" t="e">
        <f t="shared" si="78"/>
        <v>#DIV/0!</v>
      </c>
      <c r="N790" s="325">
        <f t="shared" si="74"/>
        <v>0</v>
      </c>
      <c r="O790" s="381" t="e">
        <f>IF(K790="nio",0,IF(K790&gt;0,VLOOKUP(G790,'3-Productie normen'!A:K,VLOOKUP(K790,'3-Productie normen'!$B$34:$C$39,2,FALSE),FALSE)))/VLOOKUP(B790,'2-Kosten per locatie'!$A$14:$C$27,3,FALSE)</f>
        <v>#DIV/0!</v>
      </c>
      <c r="P790" s="381">
        <f t="shared" si="75"/>
        <v>0</v>
      </c>
      <c r="Q790" s="382" t="str">
        <f>VLOOKUP(G790,'3-Productie normen'!$A$10:$M$27,13,FALSE)</f>
        <v>S</v>
      </c>
      <c r="R790" s="382"/>
      <c r="T790" s="43">
        <f t="shared" si="76"/>
        <v>1160</v>
      </c>
    </row>
    <row r="791" spans="1:20" ht="14.1" customHeight="1">
      <c r="A791" s="53">
        <f t="shared" si="77"/>
        <v>791</v>
      </c>
      <c r="B791" s="378" t="s">
        <v>851</v>
      </c>
      <c r="C791" s="378" t="s">
        <v>852</v>
      </c>
      <c r="D791" s="387">
        <v>2</v>
      </c>
      <c r="E791" s="428" t="s">
        <v>959</v>
      </c>
      <c r="F791" s="433" t="s">
        <v>379</v>
      </c>
      <c r="G791" s="433" t="s">
        <v>17</v>
      </c>
      <c r="H791" s="433" t="s">
        <v>371</v>
      </c>
      <c r="I791" s="385">
        <v>9</v>
      </c>
      <c r="J791" s="380">
        <f t="shared" si="73"/>
        <v>200</v>
      </c>
      <c r="K791" s="393">
        <v>200</v>
      </c>
      <c r="L791" s="386"/>
      <c r="M791" s="325" t="e">
        <f t="shared" si="78"/>
        <v>#DIV/0!</v>
      </c>
      <c r="N791" s="325">
        <f t="shared" si="74"/>
        <v>0</v>
      </c>
      <c r="O791" s="381" t="e">
        <f>IF(K791="nio",0,IF(K791&gt;0,VLOOKUP(G791,'3-Productie normen'!A:K,VLOOKUP(K791,'3-Productie normen'!$B$34:$C$39,2,FALSE),FALSE)))/VLOOKUP(B791,'2-Kosten per locatie'!$A$14:$C$27,3,FALSE)</f>
        <v>#DIV/0!</v>
      </c>
      <c r="P791" s="381">
        <f t="shared" si="75"/>
        <v>0</v>
      </c>
      <c r="Q791" s="382" t="str">
        <f>VLOOKUP(G791,'3-Productie normen'!$A$10:$M$27,13,FALSE)</f>
        <v>S</v>
      </c>
      <c r="R791" s="382"/>
      <c r="T791" s="43">
        <f t="shared" si="76"/>
        <v>1800</v>
      </c>
    </row>
    <row r="792" spans="1:20" ht="14.1" customHeight="1">
      <c r="A792" s="53">
        <f t="shared" si="77"/>
        <v>792</v>
      </c>
      <c r="B792" s="378" t="s">
        <v>851</v>
      </c>
      <c r="C792" s="378" t="s">
        <v>852</v>
      </c>
      <c r="D792" s="387">
        <v>2</v>
      </c>
      <c r="E792" s="428" t="s">
        <v>960</v>
      </c>
      <c r="F792" s="433" t="s">
        <v>377</v>
      </c>
      <c r="G792" s="432" t="s">
        <v>199</v>
      </c>
      <c r="H792" s="433" t="s">
        <v>375</v>
      </c>
      <c r="I792" s="385">
        <v>19.899999999999999</v>
      </c>
      <c r="J792" s="380">
        <f t="shared" si="73"/>
        <v>200</v>
      </c>
      <c r="K792" s="393">
        <v>200</v>
      </c>
      <c r="L792" s="386"/>
      <c r="M792" s="325" t="e">
        <f t="shared" si="78"/>
        <v>#DIV/0!</v>
      </c>
      <c r="N792" s="325">
        <f t="shared" si="74"/>
        <v>0</v>
      </c>
      <c r="O792" s="381" t="e">
        <f>IF(K792="nio",0,IF(K792&gt;0,VLOOKUP(G792,'3-Productie normen'!A:K,VLOOKUP(K792,'3-Productie normen'!$B$34:$C$39,2,FALSE),FALSE)))/VLOOKUP(B792,'2-Kosten per locatie'!$A$14:$C$27,3,FALSE)</f>
        <v>#DIV/0!</v>
      </c>
      <c r="P792" s="381">
        <f t="shared" si="75"/>
        <v>0</v>
      </c>
      <c r="Q792" s="382" t="str">
        <f>VLOOKUP(G792,'3-Productie normen'!$A$10:$M$27,13,FALSE)</f>
        <v>V</v>
      </c>
      <c r="R792" s="382"/>
      <c r="T792" s="43">
        <f t="shared" si="76"/>
        <v>3979.9999999999995</v>
      </c>
    </row>
    <row r="793" spans="1:20" ht="14.1" customHeight="1">
      <c r="A793" s="53">
        <f t="shared" si="77"/>
        <v>793</v>
      </c>
      <c r="B793" s="365" t="s">
        <v>961</v>
      </c>
      <c r="C793" s="365" t="s">
        <v>962</v>
      </c>
      <c r="D793" s="387" t="s">
        <v>89</v>
      </c>
      <c r="E793" s="428" t="s">
        <v>963</v>
      </c>
      <c r="F793" s="433" t="s">
        <v>90</v>
      </c>
      <c r="G793" s="432" t="s">
        <v>90</v>
      </c>
      <c r="H793" s="433" t="s">
        <v>1012</v>
      </c>
      <c r="I793" s="385">
        <v>33.520000000000003</v>
      </c>
      <c r="J793" s="395">
        <f t="shared" si="73"/>
        <v>200</v>
      </c>
      <c r="K793" s="393">
        <v>200</v>
      </c>
      <c r="L793" s="386"/>
      <c r="M793" s="325" t="e">
        <f t="shared" si="78"/>
        <v>#DIV/0!</v>
      </c>
      <c r="N793" s="325">
        <f t="shared" ref="N793:N847" si="79">IF(L793&gt;0,L793*I793/P793,0)</f>
        <v>0</v>
      </c>
      <c r="O793" s="381" t="e">
        <f>IF(K793="nio",0,IF(K793&gt;0,VLOOKUP(G793,'3-Productie normen'!A:K,VLOOKUP(K793,'3-Productie normen'!$B$34:$C$39,2,FALSE),FALSE)))/VLOOKUP(B793,'2-Kosten per locatie'!$A$14:$C$27,3,FALSE)</f>
        <v>#DIV/0!</v>
      </c>
      <c r="P793" s="381">
        <f t="shared" ref="P793:P847" si="80">IF(L793&gt;0,O793*$P$8,0)</f>
        <v>0</v>
      </c>
      <c r="Q793" s="382" t="str">
        <f>VLOOKUP(G793,'3-Productie normen'!$A$10:$M$27,13,FALSE)</f>
        <v>V</v>
      </c>
      <c r="R793" s="382"/>
      <c r="T793" s="43">
        <f t="shared" si="76"/>
        <v>6704.0000000000009</v>
      </c>
    </row>
    <row r="794" spans="1:20" ht="14.1" customHeight="1">
      <c r="A794" s="53">
        <f t="shared" si="77"/>
        <v>794</v>
      </c>
      <c r="B794" s="365" t="s">
        <v>961</v>
      </c>
      <c r="C794" s="365" t="s">
        <v>962</v>
      </c>
      <c r="D794" s="387" t="s">
        <v>89</v>
      </c>
      <c r="E794" s="428" t="s">
        <v>964</v>
      </c>
      <c r="F794" s="433" t="s">
        <v>377</v>
      </c>
      <c r="G794" s="432" t="s">
        <v>199</v>
      </c>
      <c r="H794" s="433" t="s">
        <v>375</v>
      </c>
      <c r="I794" s="385">
        <v>47.85</v>
      </c>
      <c r="J794" s="395">
        <f t="shared" si="73"/>
        <v>200</v>
      </c>
      <c r="K794" s="393">
        <v>200</v>
      </c>
      <c r="L794" s="386"/>
      <c r="M794" s="325" t="e">
        <f t="shared" si="78"/>
        <v>#DIV/0!</v>
      </c>
      <c r="N794" s="325">
        <f t="shared" si="79"/>
        <v>0</v>
      </c>
      <c r="O794" s="381" t="e">
        <f>IF(K794="nio",0,IF(K794&gt;0,VLOOKUP(G794,'3-Productie normen'!A:K,VLOOKUP(K794,'3-Productie normen'!$B$34:$C$39,2,FALSE),FALSE)))/VLOOKUP(B794,'2-Kosten per locatie'!$A$14:$C$27,3,FALSE)</f>
        <v>#DIV/0!</v>
      </c>
      <c r="P794" s="381">
        <f t="shared" si="80"/>
        <v>0</v>
      </c>
      <c r="Q794" s="382" t="str">
        <f>VLOOKUP(G794,'3-Productie normen'!$A$10:$M$27,13,FALSE)</f>
        <v>V</v>
      </c>
      <c r="R794" s="382"/>
      <c r="T794" s="43">
        <f t="shared" si="76"/>
        <v>9570</v>
      </c>
    </row>
    <row r="795" spans="1:20" ht="14.1" customHeight="1">
      <c r="A795" s="53">
        <f t="shared" si="77"/>
        <v>795</v>
      </c>
      <c r="B795" s="365" t="s">
        <v>961</v>
      </c>
      <c r="C795" s="365" t="s">
        <v>962</v>
      </c>
      <c r="D795" s="387" t="s">
        <v>89</v>
      </c>
      <c r="E795" s="428" t="s">
        <v>965</v>
      </c>
      <c r="F795" s="433" t="s">
        <v>973</v>
      </c>
      <c r="G795" s="432" t="s">
        <v>199</v>
      </c>
      <c r="H795" s="433" t="s">
        <v>375</v>
      </c>
      <c r="I795" s="385">
        <v>61.2</v>
      </c>
      <c r="J795" s="395">
        <f t="shared" si="73"/>
        <v>200</v>
      </c>
      <c r="K795" s="393">
        <v>200</v>
      </c>
      <c r="L795" s="386"/>
      <c r="M795" s="325" t="e">
        <f t="shared" si="78"/>
        <v>#DIV/0!</v>
      </c>
      <c r="N795" s="325">
        <f t="shared" si="79"/>
        <v>0</v>
      </c>
      <c r="O795" s="381" t="e">
        <f>IF(K795="nio",0,IF(K795&gt;0,VLOOKUP(G795,'3-Productie normen'!A:K,VLOOKUP(K795,'3-Productie normen'!$B$34:$C$39,2,FALSE),FALSE)))/VLOOKUP(B795,'2-Kosten per locatie'!$A$14:$C$27,3,FALSE)</f>
        <v>#DIV/0!</v>
      </c>
      <c r="P795" s="381">
        <f t="shared" si="80"/>
        <v>0</v>
      </c>
      <c r="Q795" s="382" t="str">
        <f>VLOOKUP(G795,'3-Productie normen'!$A$10:$M$27,13,FALSE)</f>
        <v>V</v>
      </c>
      <c r="R795" s="382"/>
      <c r="T795" s="43">
        <f t="shared" si="76"/>
        <v>12240</v>
      </c>
    </row>
    <row r="796" spans="1:20" ht="14.1" customHeight="1">
      <c r="A796" s="53">
        <f t="shared" si="77"/>
        <v>796</v>
      </c>
      <c r="B796" s="365" t="s">
        <v>961</v>
      </c>
      <c r="C796" s="365" t="s">
        <v>962</v>
      </c>
      <c r="D796" s="387" t="s">
        <v>89</v>
      </c>
      <c r="E796" s="428" t="s">
        <v>966</v>
      </c>
      <c r="F796" s="433" t="s">
        <v>974</v>
      </c>
      <c r="G796" s="433" t="s">
        <v>17</v>
      </c>
      <c r="H796" s="433" t="s">
        <v>371</v>
      </c>
      <c r="I796" s="385">
        <v>13.2</v>
      </c>
      <c r="J796" s="395">
        <f t="shared" si="73"/>
        <v>200</v>
      </c>
      <c r="K796" s="393">
        <v>200</v>
      </c>
      <c r="L796" s="386"/>
      <c r="M796" s="325" t="e">
        <f t="shared" si="78"/>
        <v>#DIV/0!</v>
      </c>
      <c r="N796" s="325">
        <f t="shared" si="79"/>
        <v>0</v>
      </c>
      <c r="O796" s="381" t="e">
        <f>IF(K796="nio",0,IF(K796&gt;0,VLOOKUP(G796,'3-Productie normen'!A:K,VLOOKUP(K796,'3-Productie normen'!$B$34:$C$39,2,FALSE),FALSE)))/VLOOKUP(B796,'2-Kosten per locatie'!$A$14:$C$27,3,FALSE)</f>
        <v>#DIV/0!</v>
      </c>
      <c r="P796" s="381">
        <f t="shared" si="80"/>
        <v>0</v>
      </c>
      <c r="Q796" s="382" t="str">
        <f>VLOOKUP(G796,'3-Productie normen'!$A$10:$M$27,13,FALSE)</f>
        <v>S</v>
      </c>
      <c r="R796" s="382"/>
      <c r="T796" s="43">
        <f t="shared" si="76"/>
        <v>2640</v>
      </c>
    </row>
    <row r="797" spans="1:20" ht="14.1" customHeight="1">
      <c r="A797" s="53">
        <f t="shared" si="77"/>
        <v>797</v>
      </c>
      <c r="B797" s="365" t="s">
        <v>961</v>
      </c>
      <c r="C797" s="365" t="s">
        <v>962</v>
      </c>
      <c r="D797" s="387" t="s">
        <v>89</v>
      </c>
      <c r="E797" s="428" t="s">
        <v>967</v>
      </c>
      <c r="F797" s="433" t="s">
        <v>377</v>
      </c>
      <c r="G797" s="432" t="s">
        <v>199</v>
      </c>
      <c r="H797" s="433" t="s">
        <v>375</v>
      </c>
      <c r="I797" s="385">
        <v>216.75</v>
      </c>
      <c r="J797" s="395">
        <f t="shared" si="73"/>
        <v>200</v>
      </c>
      <c r="K797" s="393">
        <v>200</v>
      </c>
      <c r="L797" s="386"/>
      <c r="M797" s="325" t="e">
        <f t="shared" si="78"/>
        <v>#DIV/0!</v>
      </c>
      <c r="N797" s="325">
        <f t="shared" si="79"/>
        <v>0</v>
      </c>
      <c r="O797" s="381" t="e">
        <f>IF(K797="nio",0,IF(K797&gt;0,VLOOKUP(G797,'3-Productie normen'!A:K,VLOOKUP(K797,'3-Productie normen'!$B$34:$C$39,2,FALSE),FALSE)))/VLOOKUP(B797,'2-Kosten per locatie'!$A$14:$C$27,3,FALSE)</f>
        <v>#DIV/0!</v>
      </c>
      <c r="P797" s="381">
        <f t="shared" si="80"/>
        <v>0</v>
      </c>
      <c r="Q797" s="382" t="str">
        <f>VLOOKUP(G797,'3-Productie normen'!$A$10:$M$27,13,FALSE)</f>
        <v>V</v>
      </c>
      <c r="R797" s="382"/>
      <c r="T797" s="43">
        <f t="shared" si="76"/>
        <v>43350</v>
      </c>
    </row>
    <row r="798" spans="1:20" ht="14.1" customHeight="1">
      <c r="A798" s="53">
        <f t="shared" si="77"/>
        <v>798</v>
      </c>
      <c r="B798" s="365" t="s">
        <v>961</v>
      </c>
      <c r="C798" s="365" t="s">
        <v>962</v>
      </c>
      <c r="D798" s="387" t="s">
        <v>89</v>
      </c>
      <c r="E798" s="428" t="s">
        <v>969</v>
      </c>
      <c r="F798" s="433" t="s">
        <v>376</v>
      </c>
      <c r="G798" s="434" t="s">
        <v>1047</v>
      </c>
      <c r="H798" s="433" t="s">
        <v>375</v>
      </c>
      <c r="I798" s="385">
        <v>57.3</v>
      </c>
      <c r="J798" s="395">
        <f t="shared" si="73"/>
        <v>80</v>
      </c>
      <c r="K798" s="393">
        <v>80</v>
      </c>
      <c r="L798" s="386"/>
      <c r="M798" s="325" t="e">
        <f t="shared" si="78"/>
        <v>#DIV/0!</v>
      </c>
      <c r="N798" s="325">
        <f t="shared" si="79"/>
        <v>0</v>
      </c>
      <c r="O798" s="381" t="e">
        <f>IF(K798="nio",0,IF(K798&gt;0,VLOOKUP(G798,'3-Productie normen'!A:K,VLOOKUP(K798,'3-Productie normen'!$B$34:$C$39,2,FALSE),FALSE)))/VLOOKUP(B798,'2-Kosten per locatie'!$A$14:$C$27,3,FALSE)</f>
        <v>#DIV/0!</v>
      </c>
      <c r="P798" s="381">
        <f t="shared" si="80"/>
        <v>0</v>
      </c>
      <c r="Q798" s="382" t="str">
        <f>VLOOKUP(G798,'3-Productie normen'!$A$10:$M$27,13,FALSE)</f>
        <v>L</v>
      </c>
      <c r="R798" s="382"/>
      <c r="T798" s="43">
        <f t="shared" si="76"/>
        <v>4584</v>
      </c>
    </row>
    <row r="799" spans="1:20" ht="14.1" customHeight="1">
      <c r="A799" s="53">
        <f t="shared" si="77"/>
        <v>799</v>
      </c>
      <c r="B799" s="365" t="s">
        <v>961</v>
      </c>
      <c r="C799" s="365" t="s">
        <v>962</v>
      </c>
      <c r="D799" s="387" t="s">
        <v>89</v>
      </c>
      <c r="E799" s="428" t="s">
        <v>968</v>
      </c>
      <c r="F799" s="433" t="s">
        <v>376</v>
      </c>
      <c r="G799" s="434" t="s">
        <v>1047</v>
      </c>
      <c r="H799" s="433" t="s">
        <v>375</v>
      </c>
      <c r="I799" s="385">
        <v>57.3</v>
      </c>
      <c r="J799" s="395">
        <f t="shared" si="73"/>
        <v>80</v>
      </c>
      <c r="K799" s="393">
        <v>80</v>
      </c>
      <c r="L799" s="386"/>
      <c r="M799" s="325" t="e">
        <f t="shared" si="78"/>
        <v>#DIV/0!</v>
      </c>
      <c r="N799" s="325">
        <f t="shared" si="79"/>
        <v>0</v>
      </c>
      <c r="O799" s="381" t="e">
        <f>IF(K799="nio",0,IF(K799&gt;0,VLOOKUP(G799,'3-Productie normen'!A:K,VLOOKUP(K799,'3-Productie normen'!$B$34:$C$39,2,FALSE),FALSE)))/VLOOKUP(B799,'2-Kosten per locatie'!$A$14:$C$27,3,FALSE)</f>
        <v>#DIV/0!</v>
      </c>
      <c r="P799" s="381">
        <f t="shared" si="80"/>
        <v>0</v>
      </c>
      <c r="Q799" s="382" t="str">
        <f>VLOOKUP(G799,'3-Productie normen'!$A$10:$M$27,13,FALSE)</f>
        <v>L</v>
      </c>
      <c r="R799" s="382"/>
      <c r="T799" s="43">
        <f t="shared" si="76"/>
        <v>4584</v>
      </c>
    </row>
    <row r="800" spans="1:20" ht="14.1" customHeight="1">
      <c r="A800" s="53">
        <f t="shared" si="77"/>
        <v>800</v>
      </c>
      <c r="B800" s="365" t="s">
        <v>961</v>
      </c>
      <c r="C800" s="365" t="s">
        <v>962</v>
      </c>
      <c r="D800" s="387" t="s">
        <v>89</v>
      </c>
      <c r="E800" s="428" t="s">
        <v>970</v>
      </c>
      <c r="F800" s="433" t="s">
        <v>376</v>
      </c>
      <c r="G800" s="434" t="s">
        <v>1047</v>
      </c>
      <c r="H800" s="433" t="s">
        <v>375</v>
      </c>
      <c r="I800" s="385">
        <v>58.1</v>
      </c>
      <c r="J800" s="395">
        <f t="shared" si="73"/>
        <v>80</v>
      </c>
      <c r="K800" s="393">
        <v>80</v>
      </c>
      <c r="L800" s="386"/>
      <c r="M800" s="325" t="e">
        <f t="shared" si="78"/>
        <v>#DIV/0!</v>
      </c>
      <c r="N800" s="325">
        <f t="shared" si="79"/>
        <v>0</v>
      </c>
      <c r="O800" s="381" t="e">
        <f>IF(K800="nio",0,IF(K800&gt;0,VLOOKUP(G800,'3-Productie normen'!A:K,VLOOKUP(K800,'3-Productie normen'!$B$34:$C$39,2,FALSE),FALSE)))/VLOOKUP(B800,'2-Kosten per locatie'!$A$14:$C$27,3,FALSE)</f>
        <v>#DIV/0!</v>
      </c>
      <c r="P800" s="381">
        <f t="shared" si="80"/>
        <v>0</v>
      </c>
      <c r="Q800" s="382" t="str">
        <f>VLOOKUP(G800,'3-Productie normen'!$A$10:$M$27,13,FALSE)</f>
        <v>L</v>
      </c>
      <c r="R800" s="382"/>
      <c r="T800" s="43">
        <f t="shared" si="76"/>
        <v>4648</v>
      </c>
    </row>
    <row r="801" spans="1:20" ht="14.1" customHeight="1">
      <c r="A801" s="53">
        <f t="shared" si="77"/>
        <v>801</v>
      </c>
      <c r="B801" s="365" t="s">
        <v>961</v>
      </c>
      <c r="C801" s="365" t="s">
        <v>962</v>
      </c>
      <c r="D801" s="387" t="s">
        <v>89</v>
      </c>
      <c r="E801" s="428" t="s">
        <v>971</v>
      </c>
      <c r="F801" s="433" t="s">
        <v>376</v>
      </c>
      <c r="G801" s="434" t="s">
        <v>1047</v>
      </c>
      <c r="H801" s="433" t="s">
        <v>375</v>
      </c>
      <c r="I801" s="385">
        <v>59.8</v>
      </c>
      <c r="J801" s="395">
        <f t="shared" si="73"/>
        <v>80</v>
      </c>
      <c r="K801" s="393">
        <v>80</v>
      </c>
      <c r="L801" s="386"/>
      <c r="M801" s="325" t="e">
        <f t="shared" si="78"/>
        <v>#DIV/0!</v>
      </c>
      <c r="N801" s="325">
        <f t="shared" si="79"/>
        <v>0</v>
      </c>
      <c r="O801" s="381" t="e">
        <f>IF(K801="nio",0,IF(K801&gt;0,VLOOKUP(G801,'3-Productie normen'!A:K,VLOOKUP(K801,'3-Productie normen'!$B$34:$C$39,2,FALSE),FALSE)))/VLOOKUP(B801,'2-Kosten per locatie'!$A$14:$C$27,3,FALSE)</f>
        <v>#DIV/0!</v>
      </c>
      <c r="P801" s="381">
        <f t="shared" si="80"/>
        <v>0</v>
      </c>
      <c r="Q801" s="382" t="str">
        <f>VLOOKUP(G801,'3-Productie normen'!$A$10:$M$27,13,FALSE)</f>
        <v>L</v>
      </c>
      <c r="R801" s="382"/>
      <c r="T801" s="43">
        <f t="shared" si="76"/>
        <v>4784</v>
      </c>
    </row>
    <row r="802" spans="1:20" ht="14.1" customHeight="1">
      <c r="A802" s="53">
        <f t="shared" si="77"/>
        <v>802</v>
      </c>
      <c r="B802" s="365" t="s">
        <v>961</v>
      </c>
      <c r="C802" s="365" t="s">
        <v>962</v>
      </c>
      <c r="D802" s="387" t="s">
        <v>89</v>
      </c>
      <c r="E802" s="428" t="s">
        <v>972</v>
      </c>
      <c r="F802" s="433" t="s">
        <v>579</v>
      </c>
      <c r="G802" s="433" t="s">
        <v>1046</v>
      </c>
      <c r="H802" s="433" t="s">
        <v>375</v>
      </c>
      <c r="I802" s="385">
        <v>112.1</v>
      </c>
      <c r="J802" s="395">
        <f t="shared" si="73"/>
        <v>80</v>
      </c>
      <c r="K802" s="393">
        <v>80</v>
      </c>
      <c r="L802" s="386"/>
      <c r="M802" s="325" t="e">
        <f t="shared" si="78"/>
        <v>#DIV/0!</v>
      </c>
      <c r="N802" s="325">
        <f t="shared" si="79"/>
        <v>0</v>
      </c>
      <c r="O802" s="381" t="e">
        <f>IF(K802="nio",0,IF(K802&gt;0,VLOOKUP(G802,'3-Productie normen'!A:K,VLOOKUP(K802,'3-Productie normen'!$B$34:$C$39,2,FALSE),FALSE)))/VLOOKUP(B802,'2-Kosten per locatie'!$A$14:$C$27,3,FALSE)</f>
        <v>#DIV/0!</v>
      </c>
      <c r="P802" s="381">
        <f t="shared" si="80"/>
        <v>0</v>
      </c>
      <c r="Q802" s="382" t="str">
        <f>VLOOKUP(G802,'3-Productie normen'!$A$10:$M$27,13,FALSE)</f>
        <v>L</v>
      </c>
      <c r="R802" s="382"/>
      <c r="T802" s="43">
        <f t="shared" si="76"/>
        <v>8968</v>
      </c>
    </row>
    <row r="803" spans="1:20" ht="14.1" customHeight="1">
      <c r="A803" s="53">
        <f t="shared" si="77"/>
        <v>803</v>
      </c>
      <c r="B803" s="365" t="s">
        <v>961</v>
      </c>
      <c r="C803" s="365" t="s">
        <v>962</v>
      </c>
      <c r="D803" s="387" t="s">
        <v>89</v>
      </c>
      <c r="E803" s="428" t="s">
        <v>972</v>
      </c>
      <c r="F803" s="433" t="s">
        <v>642</v>
      </c>
      <c r="G803" s="435" t="s">
        <v>1045</v>
      </c>
      <c r="H803" s="433" t="s">
        <v>375</v>
      </c>
      <c r="I803" s="385">
        <v>14.2</v>
      </c>
      <c r="J803" s="395">
        <f t="shared" si="73"/>
        <v>4</v>
      </c>
      <c r="K803" s="393">
        <v>4</v>
      </c>
      <c r="L803" s="386"/>
      <c r="M803" s="325" t="e">
        <f t="shared" si="78"/>
        <v>#DIV/0!</v>
      </c>
      <c r="N803" s="325">
        <f t="shared" si="79"/>
        <v>0</v>
      </c>
      <c r="O803" s="381" t="e">
        <f>IF(K803="nio",0,IF(K803&gt;0,VLOOKUP(G803,'3-Productie normen'!A:K,VLOOKUP(K803,'3-Productie normen'!$B$34:$C$39,2,FALSE),FALSE)))/VLOOKUP(B803,'2-Kosten per locatie'!$A$14:$C$27,3,FALSE)</f>
        <v>#DIV/0!</v>
      </c>
      <c r="P803" s="381">
        <f t="shared" si="80"/>
        <v>0</v>
      </c>
      <c r="Q803" s="382" t="str">
        <f>VLOOKUP(G803,'3-Productie normen'!$A$10:$M$27,13,FALSE)</f>
        <v>V</v>
      </c>
      <c r="R803" s="382"/>
      <c r="T803" s="43">
        <f t="shared" si="76"/>
        <v>56.8</v>
      </c>
    </row>
    <row r="804" spans="1:20" ht="14.1" customHeight="1">
      <c r="A804" s="53">
        <f t="shared" si="77"/>
        <v>804</v>
      </c>
      <c r="B804" s="365" t="s">
        <v>961</v>
      </c>
      <c r="C804" s="365" t="s">
        <v>962</v>
      </c>
      <c r="D804" s="387" t="s">
        <v>89</v>
      </c>
      <c r="E804" s="428" t="s">
        <v>445</v>
      </c>
      <c r="F804" s="433" t="s">
        <v>374</v>
      </c>
      <c r="G804" s="433" t="s">
        <v>1045</v>
      </c>
      <c r="H804" s="433" t="s">
        <v>375</v>
      </c>
      <c r="I804" s="385">
        <v>37.200000000000003</v>
      </c>
      <c r="J804" s="395">
        <f t="shared" si="73"/>
        <v>80</v>
      </c>
      <c r="K804" s="393">
        <v>80</v>
      </c>
      <c r="L804" s="386"/>
      <c r="M804" s="325" t="e">
        <f t="shared" si="78"/>
        <v>#DIV/0!</v>
      </c>
      <c r="N804" s="325">
        <f t="shared" si="79"/>
        <v>0</v>
      </c>
      <c r="O804" s="381" t="e">
        <f>IF(K804="nio",0,IF(K804&gt;0,VLOOKUP(G804,'3-Productie normen'!A:K,VLOOKUP(K804,'3-Productie normen'!$B$34:$C$39,2,FALSE),FALSE)))/VLOOKUP(B804,'2-Kosten per locatie'!$A$14:$C$27,3,FALSE)</f>
        <v>#DIV/0!</v>
      </c>
      <c r="P804" s="381">
        <f t="shared" si="80"/>
        <v>0</v>
      </c>
      <c r="Q804" s="382" t="str">
        <f>VLOOKUP(G804,'3-Productie normen'!$A$10:$M$27,13,FALSE)</f>
        <v>V</v>
      </c>
      <c r="R804" s="382"/>
      <c r="T804" s="43">
        <f t="shared" si="76"/>
        <v>2976</v>
      </c>
    </row>
    <row r="805" spans="1:20" ht="14.1" customHeight="1">
      <c r="A805" s="53">
        <f t="shared" si="77"/>
        <v>805</v>
      </c>
      <c r="B805" s="365" t="s">
        <v>961</v>
      </c>
      <c r="C805" s="365" t="s">
        <v>962</v>
      </c>
      <c r="D805" s="387" t="s">
        <v>89</v>
      </c>
      <c r="E805" s="428" t="s">
        <v>975</v>
      </c>
      <c r="F805" s="433" t="s">
        <v>376</v>
      </c>
      <c r="G805" s="434" t="s">
        <v>1047</v>
      </c>
      <c r="H805" s="433" t="s">
        <v>375</v>
      </c>
      <c r="I805" s="385">
        <v>95.2</v>
      </c>
      <c r="J805" s="395">
        <f t="shared" si="73"/>
        <v>80</v>
      </c>
      <c r="K805" s="393">
        <v>80</v>
      </c>
      <c r="L805" s="386"/>
      <c r="M805" s="325" t="e">
        <f t="shared" si="78"/>
        <v>#DIV/0!</v>
      </c>
      <c r="N805" s="325">
        <f t="shared" si="79"/>
        <v>0</v>
      </c>
      <c r="O805" s="381" t="e">
        <f>IF(K805="nio",0,IF(K805&gt;0,VLOOKUP(G805,'3-Productie normen'!A:K,VLOOKUP(K805,'3-Productie normen'!$B$34:$C$39,2,FALSE),FALSE)))/VLOOKUP(B805,'2-Kosten per locatie'!$A$14:$C$27,3,FALSE)</f>
        <v>#DIV/0!</v>
      </c>
      <c r="P805" s="381">
        <f t="shared" si="80"/>
        <v>0</v>
      </c>
      <c r="Q805" s="382" t="str">
        <f>VLOOKUP(G805,'3-Productie normen'!$A$10:$M$27,13,FALSE)</f>
        <v>L</v>
      </c>
      <c r="R805" s="382"/>
      <c r="T805" s="43">
        <f t="shared" si="76"/>
        <v>7616</v>
      </c>
    </row>
    <row r="806" spans="1:20" ht="14.1" customHeight="1">
      <c r="A806" s="53">
        <f t="shared" si="77"/>
        <v>806</v>
      </c>
      <c r="B806" s="365" t="s">
        <v>961</v>
      </c>
      <c r="C806" s="365" t="s">
        <v>962</v>
      </c>
      <c r="D806" s="387" t="s">
        <v>89</v>
      </c>
      <c r="E806" s="428" t="s">
        <v>484</v>
      </c>
      <c r="F806" s="433" t="s">
        <v>377</v>
      </c>
      <c r="G806" s="432" t="s">
        <v>199</v>
      </c>
      <c r="H806" s="433" t="s">
        <v>375</v>
      </c>
      <c r="I806" s="385">
        <v>13.4</v>
      </c>
      <c r="J806" s="395">
        <f t="shared" si="73"/>
        <v>200</v>
      </c>
      <c r="K806" s="393">
        <v>200</v>
      </c>
      <c r="L806" s="386"/>
      <c r="M806" s="325" t="e">
        <f t="shared" si="78"/>
        <v>#DIV/0!</v>
      </c>
      <c r="N806" s="325">
        <f t="shared" si="79"/>
        <v>0</v>
      </c>
      <c r="O806" s="381" t="e">
        <f>IF(K806="nio",0,IF(K806&gt;0,VLOOKUP(G806,'3-Productie normen'!A:K,VLOOKUP(K806,'3-Productie normen'!$B$34:$C$39,2,FALSE),FALSE)))/VLOOKUP(B806,'2-Kosten per locatie'!$A$14:$C$27,3,FALSE)</f>
        <v>#DIV/0!</v>
      </c>
      <c r="P806" s="381">
        <f t="shared" si="80"/>
        <v>0</v>
      </c>
      <c r="Q806" s="382" t="str">
        <f>VLOOKUP(G806,'3-Productie normen'!$A$10:$M$27,13,FALSE)</f>
        <v>V</v>
      </c>
      <c r="R806" s="382"/>
      <c r="T806" s="43">
        <f t="shared" si="76"/>
        <v>2680</v>
      </c>
    </row>
    <row r="807" spans="1:20" ht="14.1" customHeight="1">
      <c r="A807" s="53">
        <f t="shared" si="77"/>
        <v>807</v>
      </c>
      <c r="B807" s="365" t="s">
        <v>961</v>
      </c>
      <c r="C807" s="365" t="s">
        <v>962</v>
      </c>
      <c r="D807" s="387" t="s">
        <v>89</v>
      </c>
      <c r="E807" s="428" t="s">
        <v>976</v>
      </c>
      <c r="F807" s="433" t="s">
        <v>376</v>
      </c>
      <c r="G807" s="434" t="s">
        <v>1047</v>
      </c>
      <c r="H807" s="433" t="s">
        <v>375</v>
      </c>
      <c r="I807" s="385">
        <v>125.8</v>
      </c>
      <c r="J807" s="395">
        <f t="shared" si="73"/>
        <v>80</v>
      </c>
      <c r="K807" s="393">
        <v>80</v>
      </c>
      <c r="L807" s="386"/>
      <c r="M807" s="325" t="e">
        <f t="shared" si="78"/>
        <v>#DIV/0!</v>
      </c>
      <c r="N807" s="325">
        <f t="shared" si="79"/>
        <v>0</v>
      </c>
      <c r="O807" s="381" t="e">
        <f>IF(K807="nio",0,IF(K807&gt;0,VLOOKUP(G807,'3-Productie normen'!A:K,VLOOKUP(K807,'3-Productie normen'!$B$34:$C$39,2,FALSE),FALSE)))/VLOOKUP(B807,'2-Kosten per locatie'!$A$14:$C$27,3,FALSE)</f>
        <v>#DIV/0!</v>
      </c>
      <c r="P807" s="381">
        <f t="shared" si="80"/>
        <v>0</v>
      </c>
      <c r="Q807" s="382" t="str">
        <f>VLOOKUP(G807,'3-Productie normen'!$A$10:$M$27,13,FALSE)</f>
        <v>L</v>
      </c>
      <c r="R807" s="382"/>
      <c r="T807" s="43">
        <f t="shared" si="76"/>
        <v>10064</v>
      </c>
    </row>
    <row r="808" spans="1:20" ht="14.1" customHeight="1">
      <c r="A808" s="53">
        <f t="shared" si="77"/>
        <v>808</v>
      </c>
      <c r="B808" s="365" t="s">
        <v>961</v>
      </c>
      <c r="C808" s="365" t="s">
        <v>962</v>
      </c>
      <c r="D808" s="387" t="s">
        <v>89</v>
      </c>
      <c r="E808" s="428" t="s">
        <v>980</v>
      </c>
      <c r="F808" s="433" t="s">
        <v>377</v>
      </c>
      <c r="G808" s="432" t="s">
        <v>199</v>
      </c>
      <c r="H808" s="433" t="s">
        <v>375</v>
      </c>
      <c r="I808" s="385">
        <v>24.7</v>
      </c>
      <c r="J808" s="395">
        <f t="shared" si="73"/>
        <v>200</v>
      </c>
      <c r="K808" s="393">
        <v>200</v>
      </c>
      <c r="L808" s="386"/>
      <c r="M808" s="325" t="e">
        <f t="shared" si="78"/>
        <v>#DIV/0!</v>
      </c>
      <c r="N808" s="325">
        <f t="shared" si="79"/>
        <v>0</v>
      </c>
      <c r="O808" s="381" t="e">
        <f>IF(K808="nio",0,IF(K808&gt;0,VLOOKUP(G808,'3-Productie normen'!A:K,VLOOKUP(K808,'3-Productie normen'!$B$34:$C$39,2,FALSE),FALSE)))/VLOOKUP(B808,'2-Kosten per locatie'!$A$14:$C$27,3,FALSE)</f>
        <v>#DIV/0!</v>
      </c>
      <c r="P808" s="381">
        <f t="shared" si="80"/>
        <v>0</v>
      </c>
      <c r="Q808" s="382" t="str">
        <f>VLOOKUP(G808,'3-Productie normen'!$A$10:$M$27,13,FALSE)</f>
        <v>V</v>
      </c>
      <c r="R808" s="382"/>
      <c r="T808" s="43">
        <f t="shared" si="76"/>
        <v>4940</v>
      </c>
    </row>
    <row r="809" spans="1:20" ht="14.1" customHeight="1">
      <c r="A809" s="53">
        <f t="shared" si="77"/>
        <v>809</v>
      </c>
      <c r="B809" s="365" t="s">
        <v>961</v>
      </c>
      <c r="C809" s="365" t="s">
        <v>962</v>
      </c>
      <c r="D809" s="387" t="s">
        <v>89</v>
      </c>
      <c r="E809" s="428" t="s">
        <v>493</v>
      </c>
      <c r="F809" s="433" t="s">
        <v>388</v>
      </c>
      <c r="G809" s="433" t="s">
        <v>17</v>
      </c>
      <c r="H809" s="433" t="s">
        <v>371</v>
      </c>
      <c r="I809" s="385">
        <v>5.4</v>
      </c>
      <c r="J809" s="395">
        <f t="shared" si="73"/>
        <v>200</v>
      </c>
      <c r="K809" s="393">
        <v>200</v>
      </c>
      <c r="L809" s="386"/>
      <c r="M809" s="325" t="e">
        <f t="shared" si="78"/>
        <v>#DIV/0!</v>
      </c>
      <c r="N809" s="325">
        <f t="shared" si="79"/>
        <v>0</v>
      </c>
      <c r="O809" s="381" t="e">
        <f>IF(K809="nio",0,IF(K809&gt;0,VLOOKUP(G809,'3-Productie normen'!A:K,VLOOKUP(K809,'3-Productie normen'!$B$34:$C$39,2,FALSE),FALSE)))/VLOOKUP(B809,'2-Kosten per locatie'!$A$14:$C$27,3,FALSE)</f>
        <v>#DIV/0!</v>
      </c>
      <c r="P809" s="381">
        <f t="shared" si="80"/>
        <v>0</v>
      </c>
      <c r="Q809" s="382" t="str">
        <f>VLOOKUP(G809,'3-Productie normen'!$A$10:$M$27,13,FALSE)</f>
        <v>S</v>
      </c>
      <c r="R809" s="382"/>
      <c r="T809" s="43">
        <f t="shared" si="76"/>
        <v>1080</v>
      </c>
    </row>
    <row r="810" spans="1:20" ht="14.1" customHeight="1">
      <c r="A810" s="53">
        <f t="shared" si="77"/>
        <v>810</v>
      </c>
      <c r="B810" s="365" t="s">
        <v>961</v>
      </c>
      <c r="C810" s="365" t="s">
        <v>962</v>
      </c>
      <c r="D810" s="387" t="s">
        <v>89</v>
      </c>
      <c r="E810" s="428" t="s">
        <v>430</v>
      </c>
      <c r="F810" s="433" t="s">
        <v>977</v>
      </c>
      <c r="G810" s="433" t="s">
        <v>17</v>
      </c>
      <c r="H810" s="433" t="s">
        <v>371</v>
      </c>
      <c r="I810" s="385">
        <v>13.2</v>
      </c>
      <c r="J810" s="395">
        <f t="shared" si="73"/>
        <v>200</v>
      </c>
      <c r="K810" s="393">
        <v>200</v>
      </c>
      <c r="L810" s="386"/>
      <c r="M810" s="325" t="e">
        <f t="shared" si="78"/>
        <v>#DIV/0!</v>
      </c>
      <c r="N810" s="325">
        <f t="shared" si="79"/>
        <v>0</v>
      </c>
      <c r="O810" s="381" t="e">
        <f>IF(K810="nio",0,IF(K810&gt;0,VLOOKUP(G810,'3-Productie normen'!A:K,VLOOKUP(K810,'3-Productie normen'!$B$34:$C$39,2,FALSE),FALSE)))/VLOOKUP(B810,'2-Kosten per locatie'!$A$14:$C$27,3,FALSE)</f>
        <v>#DIV/0!</v>
      </c>
      <c r="P810" s="381">
        <f t="shared" si="80"/>
        <v>0</v>
      </c>
      <c r="Q810" s="382" t="str">
        <f>VLOOKUP(G810,'3-Productie normen'!$A$10:$M$27,13,FALSE)</f>
        <v>S</v>
      </c>
      <c r="R810" s="382"/>
      <c r="T810" s="43">
        <f t="shared" si="76"/>
        <v>2640</v>
      </c>
    </row>
    <row r="811" spans="1:20" ht="14.1" customHeight="1">
      <c r="A811" s="53">
        <f t="shared" si="77"/>
        <v>811</v>
      </c>
      <c r="B811" s="365" t="s">
        <v>961</v>
      </c>
      <c r="C811" s="365" t="s">
        <v>962</v>
      </c>
      <c r="D811" s="387" t="s">
        <v>89</v>
      </c>
      <c r="E811" s="428" t="s">
        <v>981</v>
      </c>
      <c r="F811" s="433" t="s">
        <v>377</v>
      </c>
      <c r="G811" s="432" t="s">
        <v>199</v>
      </c>
      <c r="H811" s="433" t="s">
        <v>375</v>
      </c>
      <c r="I811" s="385">
        <v>16.8</v>
      </c>
      <c r="J811" s="395">
        <f t="shared" si="73"/>
        <v>200</v>
      </c>
      <c r="K811" s="393">
        <v>200</v>
      </c>
      <c r="L811" s="386"/>
      <c r="M811" s="325" t="e">
        <f t="shared" si="78"/>
        <v>#DIV/0!</v>
      </c>
      <c r="N811" s="325">
        <f t="shared" si="79"/>
        <v>0</v>
      </c>
      <c r="O811" s="381" t="e">
        <f>IF(K811="nio",0,IF(K811&gt;0,VLOOKUP(G811,'3-Productie normen'!A:K,VLOOKUP(K811,'3-Productie normen'!$B$34:$C$39,2,FALSE),FALSE)))/VLOOKUP(B811,'2-Kosten per locatie'!$A$14:$C$27,3,FALSE)</f>
        <v>#DIV/0!</v>
      </c>
      <c r="P811" s="381">
        <f t="shared" si="80"/>
        <v>0</v>
      </c>
      <c r="Q811" s="382" t="str">
        <f>VLOOKUP(G811,'3-Productie normen'!$A$10:$M$27,13,FALSE)</f>
        <v>V</v>
      </c>
      <c r="R811" s="382"/>
      <c r="T811" s="43">
        <f t="shared" si="76"/>
        <v>3360</v>
      </c>
    </row>
    <row r="812" spans="1:20" ht="14.1" customHeight="1">
      <c r="A812" s="53">
        <f t="shared" si="77"/>
        <v>812</v>
      </c>
      <c r="B812" s="365" t="s">
        <v>961</v>
      </c>
      <c r="C812" s="365" t="s">
        <v>962</v>
      </c>
      <c r="D812" s="387" t="s">
        <v>89</v>
      </c>
      <c r="E812" s="428" t="s">
        <v>982</v>
      </c>
      <c r="F812" s="433" t="s">
        <v>377</v>
      </c>
      <c r="G812" s="432" t="s">
        <v>199</v>
      </c>
      <c r="H812" s="433" t="s">
        <v>375</v>
      </c>
      <c r="I812" s="385">
        <v>55.5</v>
      </c>
      <c r="J812" s="395">
        <f t="shared" si="73"/>
        <v>200</v>
      </c>
      <c r="K812" s="393">
        <v>200</v>
      </c>
      <c r="L812" s="386"/>
      <c r="M812" s="325" t="e">
        <f t="shared" si="78"/>
        <v>#DIV/0!</v>
      </c>
      <c r="N812" s="325">
        <f t="shared" si="79"/>
        <v>0</v>
      </c>
      <c r="O812" s="381" t="e">
        <f>IF(K812="nio",0,IF(K812&gt;0,VLOOKUP(G812,'3-Productie normen'!A:K,VLOOKUP(K812,'3-Productie normen'!$B$34:$C$39,2,FALSE),FALSE)))/VLOOKUP(B812,'2-Kosten per locatie'!$A$14:$C$27,3,FALSE)</f>
        <v>#DIV/0!</v>
      </c>
      <c r="P812" s="381">
        <f t="shared" si="80"/>
        <v>0</v>
      </c>
      <c r="Q812" s="382" t="str">
        <f>VLOOKUP(G812,'3-Productie normen'!$A$10:$M$27,13,FALSE)</f>
        <v>V</v>
      </c>
      <c r="R812" s="382"/>
      <c r="T812" s="43">
        <f t="shared" si="76"/>
        <v>11100</v>
      </c>
    </row>
    <row r="813" spans="1:20" ht="14.1" customHeight="1">
      <c r="A813" s="53">
        <f t="shared" si="77"/>
        <v>813</v>
      </c>
      <c r="B813" s="365" t="s">
        <v>961</v>
      </c>
      <c r="C813" s="365" t="s">
        <v>962</v>
      </c>
      <c r="D813" s="387" t="s">
        <v>89</v>
      </c>
      <c r="E813" s="428" t="s">
        <v>983</v>
      </c>
      <c r="F813" s="433" t="s">
        <v>421</v>
      </c>
      <c r="G813" s="435" t="s">
        <v>421</v>
      </c>
      <c r="H813" s="433" t="s">
        <v>375</v>
      </c>
      <c r="I813" s="385">
        <v>113.1</v>
      </c>
      <c r="J813" s="395">
        <f t="shared" si="73"/>
        <v>200</v>
      </c>
      <c r="K813" s="393">
        <v>200</v>
      </c>
      <c r="L813" s="386"/>
      <c r="M813" s="325" t="e">
        <f t="shared" si="78"/>
        <v>#DIV/0!</v>
      </c>
      <c r="N813" s="325">
        <f t="shared" si="79"/>
        <v>0</v>
      </c>
      <c r="O813" s="381" t="e">
        <f>IF(K813="nio",0,IF(K813&gt;0,VLOOKUP(G813,'3-Productie normen'!A:K,VLOOKUP(K813,'3-Productie normen'!$B$34:$C$39,2,FALSE),FALSE)))/VLOOKUP(B813,'2-Kosten per locatie'!$A$14:$C$27,3,FALSE)</f>
        <v>#DIV/0!</v>
      </c>
      <c r="P813" s="381">
        <f t="shared" si="80"/>
        <v>0</v>
      </c>
      <c r="Q813" s="382" t="str">
        <f>VLOOKUP(G813,'3-Productie normen'!$A$10:$M$27,13,FALSE)</f>
        <v>V</v>
      </c>
      <c r="R813" s="382"/>
      <c r="T813" s="43">
        <f t="shared" si="76"/>
        <v>22620</v>
      </c>
    </row>
    <row r="814" spans="1:20" ht="14.1" customHeight="1">
      <c r="A814" s="53">
        <f t="shared" si="77"/>
        <v>814</v>
      </c>
      <c r="B814" s="365" t="s">
        <v>961</v>
      </c>
      <c r="C814" s="365" t="s">
        <v>962</v>
      </c>
      <c r="D814" s="387" t="s">
        <v>89</v>
      </c>
      <c r="E814" s="428" t="s">
        <v>984</v>
      </c>
      <c r="F814" s="433" t="s">
        <v>562</v>
      </c>
      <c r="G814" s="433" t="s">
        <v>199</v>
      </c>
      <c r="H814" s="433" t="s">
        <v>375</v>
      </c>
      <c r="I814" s="385">
        <v>41.8</v>
      </c>
      <c r="J814" s="395">
        <f t="shared" si="73"/>
        <v>200</v>
      </c>
      <c r="K814" s="393">
        <v>200</v>
      </c>
      <c r="L814" s="386"/>
      <c r="M814" s="325" t="e">
        <f t="shared" si="78"/>
        <v>#DIV/0!</v>
      </c>
      <c r="N814" s="325">
        <f t="shared" si="79"/>
        <v>0</v>
      </c>
      <c r="O814" s="381" t="e">
        <f>IF(K814="nio",0,IF(K814&gt;0,VLOOKUP(G814,'3-Productie normen'!A:K,VLOOKUP(K814,'3-Productie normen'!$B$34:$C$39,2,FALSE),FALSE)))/VLOOKUP(B814,'2-Kosten per locatie'!$A$14:$C$27,3,FALSE)</f>
        <v>#DIV/0!</v>
      </c>
      <c r="P814" s="381">
        <f t="shared" si="80"/>
        <v>0</v>
      </c>
      <c r="Q814" s="382" t="str">
        <f>VLOOKUP(G814,'3-Productie normen'!$A$10:$M$27,13,FALSE)</f>
        <v>V</v>
      </c>
      <c r="R814" s="382"/>
      <c r="T814" s="43">
        <f t="shared" si="76"/>
        <v>8360</v>
      </c>
    </row>
    <row r="815" spans="1:20" ht="14.1" customHeight="1">
      <c r="A815" s="53">
        <f t="shared" si="77"/>
        <v>815</v>
      </c>
      <c r="B815" s="365" t="s">
        <v>961</v>
      </c>
      <c r="C815" s="365" t="s">
        <v>962</v>
      </c>
      <c r="D815" s="387" t="s">
        <v>89</v>
      </c>
      <c r="E815" s="428" t="s">
        <v>985</v>
      </c>
      <c r="F815" s="433" t="s">
        <v>198</v>
      </c>
      <c r="G815" s="432" t="s">
        <v>198</v>
      </c>
      <c r="H815" s="433" t="s">
        <v>1013</v>
      </c>
      <c r="I815" s="385">
        <v>1.6</v>
      </c>
      <c r="J815" s="395">
        <f t="shared" si="73"/>
        <v>200</v>
      </c>
      <c r="K815" s="393">
        <v>200</v>
      </c>
      <c r="L815" s="386"/>
      <c r="M815" s="325" t="e">
        <f t="shared" si="78"/>
        <v>#DIV/0!</v>
      </c>
      <c r="N815" s="325">
        <f t="shared" si="79"/>
        <v>0</v>
      </c>
      <c r="O815" s="381" t="e">
        <f>IF(K815="nio",0,IF(K815&gt;0,VLOOKUP(G815,'3-Productie normen'!A:K,VLOOKUP(K815,'3-Productie normen'!$B$34:$C$39,2,FALSE),FALSE)))/VLOOKUP(B815,'2-Kosten per locatie'!$A$14:$C$27,3,FALSE)</f>
        <v>#DIV/0!</v>
      </c>
      <c r="P815" s="381">
        <f t="shared" si="80"/>
        <v>0</v>
      </c>
      <c r="Q815" s="382" t="str">
        <f>VLOOKUP(G815,'3-Productie normen'!$A$10:$M$27,13,FALSE)</f>
        <v>V</v>
      </c>
      <c r="R815" s="382"/>
      <c r="T815" s="43">
        <f t="shared" si="76"/>
        <v>320</v>
      </c>
    </row>
    <row r="816" spans="1:20" ht="14.1" customHeight="1">
      <c r="A816" s="53">
        <f t="shared" si="77"/>
        <v>816</v>
      </c>
      <c r="B816" s="365" t="s">
        <v>961</v>
      </c>
      <c r="C816" s="365" t="s">
        <v>962</v>
      </c>
      <c r="D816" s="387" t="s">
        <v>89</v>
      </c>
      <c r="E816" s="428" t="s">
        <v>986</v>
      </c>
      <c r="F816" s="433" t="s">
        <v>391</v>
      </c>
      <c r="G816" s="432" t="s">
        <v>199</v>
      </c>
      <c r="H816" s="433" t="s">
        <v>371</v>
      </c>
      <c r="I816" s="385">
        <v>12</v>
      </c>
      <c r="J816" s="395">
        <f t="shared" si="73"/>
        <v>200</v>
      </c>
      <c r="K816" s="393">
        <v>200</v>
      </c>
      <c r="L816" s="386"/>
      <c r="M816" s="325" t="e">
        <f t="shared" si="78"/>
        <v>#DIV/0!</v>
      </c>
      <c r="N816" s="325">
        <f t="shared" si="79"/>
        <v>0</v>
      </c>
      <c r="O816" s="381" t="e">
        <f>IF(K816="nio",0,IF(K816&gt;0,VLOOKUP(G816,'3-Productie normen'!A:K,VLOOKUP(K816,'3-Productie normen'!$B$34:$C$39,2,FALSE),FALSE)))/VLOOKUP(B816,'2-Kosten per locatie'!$A$14:$C$27,3,FALSE)</f>
        <v>#DIV/0!</v>
      </c>
      <c r="P816" s="381">
        <f t="shared" si="80"/>
        <v>0</v>
      </c>
      <c r="Q816" s="382" t="str">
        <f>VLOOKUP(G816,'3-Productie normen'!$A$10:$M$27,13,FALSE)</f>
        <v>V</v>
      </c>
      <c r="R816" s="382"/>
      <c r="T816" s="43">
        <f t="shared" si="76"/>
        <v>2400</v>
      </c>
    </row>
    <row r="817" spans="1:20" ht="14.1" customHeight="1">
      <c r="A817" s="53">
        <f t="shared" si="77"/>
        <v>817</v>
      </c>
      <c r="B817" s="365" t="s">
        <v>961</v>
      </c>
      <c r="C817" s="365" t="s">
        <v>962</v>
      </c>
      <c r="D817" s="387" t="s">
        <v>89</v>
      </c>
      <c r="E817" s="428" t="s">
        <v>987</v>
      </c>
      <c r="F817" s="433" t="s">
        <v>377</v>
      </c>
      <c r="G817" s="432" t="s">
        <v>199</v>
      </c>
      <c r="H817" s="433" t="s">
        <v>371</v>
      </c>
      <c r="I817" s="385">
        <v>4.0999999999999996</v>
      </c>
      <c r="J817" s="395">
        <f t="shared" si="73"/>
        <v>200</v>
      </c>
      <c r="K817" s="393">
        <v>200</v>
      </c>
      <c r="L817" s="386"/>
      <c r="M817" s="325" t="e">
        <f t="shared" si="78"/>
        <v>#DIV/0!</v>
      </c>
      <c r="N817" s="325">
        <f t="shared" si="79"/>
        <v>0</v>
      </c>
      <c r="O817" s="381" t="e">
        <f>IF(K817="nio",0,IF(K817&gt;0,VLOOKUP(G817,'3-Productie normen'!A:K,VLOOKUP(K817,'3-Productie normen'!$B$34:$C$39,2,FALSE),FALSE)))/VLOOKUP(B817,'2-Kosten per locatie'!$A$14:$C$27,3,FALSE)</f>
        <v>#DIV/0!</v>
      </c>
      <c r="P817" s="381">
        <f t="shared" si="80"/>
        <v>0</v>
      </c>
      <c r="Q817" s="382" t="str">
        <f>VLOOKUP(G817,'3-Productie normen'!$A$10:$M$27,13,FALSE)</f>
        <v>V</v>
      </c>
      <c r="R817" s="382"/>
      <c r="T817" s="43">
        <f t="shared" si="76"/>
        <v>819.99999999999989</v>
      </c>
    </row>
    <row r="818" spans="1:20" ht="14.1" customHeight="1">
      <c r="A818" s="53">
        <f t="shared" si="77"/>
        <v>818</v>
      </c>
      <c r="B818" s="365" t="s">
        <v>961</v>
      </c>
      <c r="C818" s="365" t="s">
        <v>962</v>
      </c>
      <c r="D818" s="387" t="s">
        <v>89</v>
      </c>
      <c r="E818" s="428" t="s">
        <v>988</v>
      </c>
      <c r="F818" s="433" t="s">
        <v>91</v>
      </c>
      <c r="G818" s="433" t="s">
        <v>1</v>
      </c>
      <c r="H818" s="433" t="s">
        <v>371</v>
      </c>
      <c r="I818" s="385">
        <v>30.3</v>
      </c>
      <c r="J818" s="395">
        <f t="shared" si="73"/>
        <v>109</v>
      </c>
      <c r="K818" s="393">
        <v>109</v>
      </c>
      <c r="L818" s="386"/>
      <c r="M818" s="325" t="e">
        <f t="shared" si="78"/>
        <v>#DIV/0!</v>
      </c>
      <c r="N818" s="325">
        <f t="shared" si="79"/>
        <v>0</v>
      </c>
      <c r="O818" s="381" t="e">
        <f>IF(K818="nio",0,IF(K818&gt;0,VLOOKUP(G818,'3-Productie normen'!A:K,VLOOKUP(K818,'3-Productie normen'!$B$34:$C$39,2,FALSE),FALSE)))/VLOOKUP(B818,'2-Kosten per locatie'!$A$14:$C$27,3,FALSE)</f>
        <v>#DIV/0!</v>
      </c>
      <c r="P818" s="381">
        <f t="shared" si="80"/>
        <v>0</v>
      </c>
      <c r="Q818" s="382" t="str">
        <f>VLOOKUP(G818,'3-Productie normen'!$A$10:$M$27,13,FALSE)</f>
        <v>S</v>
      </c>
      <c r="R818" s="382"/>
      <c r="T818" s="43">
        <f t="shared" si="76"/>
        <v>3302.7000000000003</v>
      </c>
    </row>
    <row r="819" spans="1:20" ht="14.1" customHeight="1">
      <c r="A819" s="53">
        <f t="shared" si="77"/>
        <v>819</v>
      </c>
      <c r="B819" s="365" t="s">
        <v>961</v>
      </c>
      <c r="C819" s="365" t="s">
        <v>962</v>
      </c>
      <c r="D819" s="387" t="s">
        <v>89</v>
      </c>
      <c r="E819" s="428" t="s">
        <v>989</v>
      </c>
      <c r="F819" s="433" t="s">
        <v>978</v>
      </c>
      <c r="G819" s="433" t="s">
        <v>1048</v>
      </c>
      <c r="H819" s="433" t="s">
        <v>371</v>
      </c>
      <c r="I819" s="385">
        <v>11.5</v>
      </c>
      <c r="J819" s="395">
        <f t="shared" si="73"/>
        <v>109</v>
      </c>
      <c r="K819" s="393">
        <v>109</v>
      </c>
      <c r="L819" s="386"/>
      <c r="M819" s="325" t="e">
        <f t="shared" si="78"/>
        <v>#DIV/0!</v>
      </c>
      <c r="N819" s="325">
        <f t="shared" si="79"/>
        <v>0</v>
      </c>
      <c r="O819" s="381" t="e">
        <f>IF(K819="nio",0,IF(K819&gt;0,VLOOKUP(G819,'3-Productie normen'!A:K,VLOOKUP(K819,'3-Productie normen'!$B$34:$C$39,2,FALSE),FALSE)))/VLOOKUP(B819,'2-Kosten per locatie'!$A$14:$C$27,3,FALSE)</f>
        <v>#DIV/0!</v>
      </c>
      <c r="P819" s="381">
        <f t="shared" si="80"/>
        <v>0</v>
      </c>
      <c r="Q819" s="382" t="str">
        <f>VLOOKUP(G819,'3-Productie normen'!$A$10:$M$27,13,FALSE)</f>
        <v>S</v>
      </c>
      <c r="R819" s="382"/>
      <c r="T819" s="43">
        <f t="shared" si="76"/>
        <v>1253.5</v>
      </c>
    </row>
    <row r="820" spans="1:20" ht="14.1" customHeight="1">
      <c r="A820" s="53">
        <f t="shared" si="77"/>
        <v>820</v>
      </c>
      <c r="B820" s="365" t="s">
        <v>961</v>
      </c>
      <c r="C820" s="365" t="s">
        <v>962</v>
      </c>
      <c r="D820" s="387" t="s">
        <v>89</v>
      </c>
      <c r="E820" s="428" t="s">
        <v>990</v>
      </c>
      <c r="F820" s="433" t="s">
        <v>379</v>
      </c>
      <c r="G820" s="433" t="s">
        <v>17</v>
      </c>
      <c r="H820" s="433" t="s">
        <v>371</v>
      </c>
      <c r="I820" s="385">
        <v>2</v>
      </c>
      <c r="J820" s="395">
        <f t="shared" si="73"/>
        <v>200</v>
      </c>
      <c r="K820" s="393">
        <v>200</v>
      </c>
      <c r="L820" s="386"/>
      <c r="M820" s="325" t="e">
        <f t="shared" si="78"/>
        <v>#DIV/0!</v>
      </c>
      <c r="N820" s="325">
        <f t="shared" si="79"/>
        <v>0</v>
      </c>
      <c r="O820" s="381" t="e">
        <f>IF(K820="nio",0,IF(K820&gt;0,VLOOKUP(G820,'3-Productie normen'!A:K,VLOOKUP(K820,'3-Productie normen'!$B$34:$C$39,2,FALSE),FALSE)))/VLOOKUP(B820,'2-Kosten per locatie'!$A$14:$C$27,3,FALSE)</f>
        <v>#DIV/0!</v>
      </c>
      <c r="P820" s="381">
        <f t="shared" si="80"/>
        <v>0</v>
      </c>
      <c r="Q820" s="382" t="str">
        <f>VLOOKUP(G820,'3-Productie normen'!$A$10:$M$27,13,FALSE)</f>
        <v>S</v>
      </c>
      <c r="R820" s="382"/>
      <c r="T820" s="43">
        <f t="shared" si="76"/>
        <v>400</v>
      </c>
    </row>
    <row r="821" spans="1:20" ht="14.1" customHeight="1">
      <c r="A821" s="53">
        <f t="shared" si="77"/>
        <v>821</v>
      </c>
      <c r="B821" s="365" t="s">
        <v>961</v>
      </c>
      <c r="C821" s="365" t="s">
        <v>962</v>
      </c>
      <c r="D821" s="387" t="s">
        <v>89</v>
      </c>
      <c r="E821" s="428" t="s">
        <v>991</v>
      </c>
      <c r="F821" s="433" t="s">
        <v>979</v>
      </c>
      <c r="G821" s="433" t="s">
        <v>1</v>
      </c>
      <c r="H821" s="433" t="s">
        <v>371</v>
      </c>
      <c r="I821" s="385">
        <v>6.4</v>
      </c>
      <c r="J821" s="395">
        <f t="shared" si="73"/>
        <v>109</v>
      </c>
      <c r="K821" s="393">
        <v>109</v>
      </c>
      <c r="L821" s="386"/>
      <c r="M821" s="325" t="e">
        <f t="shared" si="78"/>
        <v>#DIV/0!</v>
      </c>
      <c r="N821" s="325">
        <f t="shared" si="79"/>
        <v>0</v>
      </c>
      <c r="O821" s="381" t="e">
        <f>IF(K821="nio",0,IF(K821&gt;0,VLOOKUP(G821,'3-Productie normen'!A:K,VLOOKUP(K821,'3-Productie normen'!$B$34:$C$39,2,FALSE),FALSE)))/VLOOKUP(B821,'2-Kosten per locatie'!$A$14:$C$27,3,FALSE)</f>
        <v>#DIV/0!</v>
      </c>
      <c r="P821" s="381">
        <f t="shared" si="80"/>
        <v>0</v>
      </c>
      <c r="Q821" s="382" t="str">
        <f>VLOOKUP(G821,'3-Productie normen'!$A$10:$M$27,13,FALSE)</f>
        <v>S</v>
      </c>
      <c r="R821" s="382"/>
      <c r="T821" s="43">
        <f t="shared" si="76"/>
        <v>697.6</v>
      </c>
    </row>
    <row r="822" spans="1:20" ht="14.1" customHeight="1">
      <c r="A822" s="53">
        <f t="shared" si="77"/>
        <v>822</v>
      </c>
      <c r="B822" s="365" t="s">
        <v>961</v>
      </c>
      <c r="C822" s="365" t="s">
        <v>962</v>
      </c>
      <c r="D822" s="387" t="s">
        <v>89</v>
      </c>
      <c r="E822" s="428" t="s">
        <v>992</v>
      </c>
      <c r="F822" s="433" t="s">
        <v>379</v>
      </c>
      <c r="G822" s="433" t="s">
        <v>17</v>
      </c>
      <c r="H822" s="433" t="s">
        <v>371</v>
      </c>
      <c r="I822" s="385">
        <v>2</v>
      </c>
      <c r="J822" s="395">
        <f t="shared" si="73"/>
        <v>200</v>
      </c>
      <c r="K822" s="393">
        <v>200</v>
      </c>
      <c r="L822" s="386"/>
      <c r="M822" s="325" t="e">
        <f t="shared" si="78"/>
        <v>#DIV/0!</v>
      </c>
      <c r="N822" s="325">
        <f t="shared" si="79"/>
        <v>0</v>
      </c>
      <c r="O822" s="381" t="e">
        <f>IF(K822="nio",0,IF(K822&gt;0,VLOOKUP(G822,'3-Productie normen'!A:K,VLOOKUP(K822,'3-Productie normen'!$B$34:$C$39,2,FALSE),FALSE)))/VLOOKUP(B822,'2-Kosten per locatie'!$A$14:$C$27,3,FALSE)</f>
        <v>#DIV/0!</v>
      </c>
      <c r="P822" s="381">
        <f t="shared" si="80"/>
        <v>0</v>
      </c>
      <c r="Q822" s="382" t="str">
        <f>VLOOKUP(G822,'3-Productie normen'!$A$10:$M$27,13,FALSE)</f>
        <v>S</v>
      </c>
      <c r="R822" s="382"/>
      <c r="T822" s="43">
        <f t="shared" si="76"/>
        <v>400</v>
      </c>
    </row>
    <row r="823" spans="1:20" ht="14.1" customHeight="1">
      <c r="A823" s="53">
        <f t="shared" si="77"/>
        <v>823</v>
      </c>
      <c r="B823" s="365" t="s">
        <v>961</v>
      </c>
      <c r="C823" s="365" t="s">
        <v>962</v>
      </c>
      <c r="D823" s="387" t="s">
        <v>89</v>
      </c>
      <c r="E823" s="428" t="s">
        <v>993</v>
      </c>
      <c r="F823" s="433" t="s">
        <v>91</v>
      </c>
      <c r="G823" s="433" t="s">
        <v>1</v>
      </c>
      <c r="H823" s="433" t="s">
        <v>371</v>
      </c>
      <c r="I823" s="385">
        <v>29.1</v>
      </c>
      <c r="J823" s="395">
        <f t="shared" si="73"/>
        <v>109</v>
      </c>
      <c r="K823" s="393">
        <v>109</v>
      </c>
      <c r="L823" s="386"/>
      <c r="M823" s="325" t="e">
        <f t="shared" si="78"/>
        <v>#DIV/0!</v>
      </c>
      <c r="N823" s="325">
        <f t="shared" si="79"/>
        <v>0</v>
      </c>
      <c r="O823" s="381" t="e">
        <f>IF(K823="nio",0,IF(K823&gt;0,VLOOKUP(G823,'3-Productie normen'!A:K,VLOOKUP(K823,'3-Productie normen'!$B$34:$C$39,2,FALSE),FALSE)))/VLOOKUP(B823,'2-Kosten per locatie'!$A$14:$C$27,3,FALSE)</f>
        <v>#DIV/0!</v>
      </c>
      <c r="P823" s="381">
        <f t="shared" si="80"/>
        <v>0</v>
      </c>
      <c r="Q823" s="382" t="str">
        <f>VLOOKUP(G823,'3-Productie normen'!$A$10:$M$27,13,FALSE)</f>
        <v>S</v>
      </c>
      <c r="R823" s="382"/>
      <c r="T823" s="43">
        <f t="shared" si="76"/>
        <v>3171.9</v>
      </c>
    </row>
    <row r="824" spans="1:20" ht="14.1" customHeight="1">
      <c r="A824" s="53">
        <f t="shared" si="77"/>
        <v>824</v>
      </c>
      <c r="B824" s="365" t="s">
        <v>961</v>
      </c>
      <c r="C824" s="365" t="s">
        <v>962</v>
      </c>
      <c r="D824" s="387" t="s">
        <v>89</v>
      </c>
      <c r="E824" s="428" t="s">
        <v>994</v>
      </c>
      <c r="F824" s="433" t="s">
        <v>978</v>
      </c>
      <c r="G824" s="433" t="s">
        <v>1048</v>
      </c>
      <c r="H824" s="433" t="s">
        <v>371</v>
      </c>
      <c r="I824" s="385">
        <v>11.5</v>
      </c>
      <c r="J824" s="395">
        <f t="shared" si="73"/>
        <v>109</v>
      </c>
      <c r="K824" s="393">
        <v>109</v>
      </c>
      <c r="L824" s="386"/>
      <c r="M824" s="325" t="e">
        <f t="shared" si="78"/>
        <v>#DIV/0!</v>
      </c>
      <c r="N824" s="325">
        <f t="shared" si="79"/>
        <v>0</v>
      </c>
      <c r="O824" s="381" t="e">
        <f>IF(K824="nio",0,IF(K824&gt;0,VLOOKUP(G824,'3-Productie normen'!A:K,VLOOKUP(K824,'3-Productie normen'!$B$34:$C$39,2,FALSE),FALSE)))/VLOOKUP(B824,'2-Kosten per locatie'!$A$14:$C$27,3,FALSE)</f>
        <v>#DIV/0!</v>
      </c>
      <c r="P824" s="381">
        <f t="shared" si="80"/>
        <v>0</v>
      </c>
      <c r="Q824" s="382" t="str">
        <f>VLOOKUP(G824,'3-Productie normen'!$A$10:$M$27,13,FALSE)</f>
        <v>S</v>
      </c>
      <c r="R824" s="382"/>
      <c r="T824" s="43">
        <f t="shared" si="76"/>
        <v>1253.5</v>
      </c>
    </row>
    <row r="825" spans="1:20" ht="14.1" customHeight="1">
      <c r="A825" s="53">
        <f t="shared" si="77"/>
        <v>825</v>
      </c>
      <c r="B825" s="365" t="s">
        <v>961</v>
      </c>
      <c r="C825" s="365" t="s">
        <v>962</v>
      </c>
      <c r="D825" s="387" t="s">
        <v>89</v>
      </c>
      <c r="E825" s="428" t="s">
        <v>995</v>
      </c>
      <c r="F825" s="433" t="s">
        <v>379</v>
      </c>
      <c r="G825" s="433" t="s">
        <v>17</v>
      </c>
      <c r="H825" s="433" t="s">
        <v>371</v>
      </c>
      <c r="I825" s="385">
        <v>2</v>
      </c>
      <c r="J825" s="395">
        <f t="shared" si="73"/>
        <v>200</v>
      </c>
      <c r="K825" s="393">
        <v>200</v>
      </c>
      <c r="L825" s="386"/>
      <c r="M825" s="325" t="e">
        <f t="shared" si="78"/>
        <v>#DIV/0!</v>
      </c>
      <c r="N825" s="325">
        <f t="shared" si="79"/>
        <v>0</v>
      </c>
      <c r="O825" s="381" t="e">
        <f>IF(K825="nio",0,IF(K825&gt;0,VLOOKUP(G825,'3-Productie normen'!A:K,VLOOKUP(K825,'3-Productie normen'!$B$34:$C$39,2,FALSE),FALSE)))/VLOOKUP(B825,'2-Kosten per locatie'!$A$14:$C$27,3,FALSE)</f>
        <v>#DIV/0!</v>
      </c>
      <c r="P825" s="381">
        <f t="shared" si="80"/>
        <v>0</v>
      </c>
      <c r="Q825" s="382" t="str">
        <f>VLOOKUP(G825,'3-Productie normen'!$A$10:$M$27,13,FALSE)</f>
        <v>S</v>
      </c>
      <c r="R825" s="382"/>
      <c r="T825" s="43">
        <f t="shared" si="76"/>
        <v>400</v>
      </c>
    </row>
    <row r="826" spans="1:20" ht="14.1" customHeight="1">
      <c r="A826" s="53">
        <f t="shared" si="77"/>
        <v>826</v>
      </c>
      <c r="B826" s="365" t="s">
        <v>961</v>
      </c>
      <c r="C826" s="365" t="s">
        <v>962</v>
      </c>
      <c r="D826" s="387" t="s">
        <v>89</v>
      </c>
      <c r="E826" s="428" t="s">
        <v>996</v>
      </c>
      <c r="F826" s="433" t="s">
        <v>392</v>
      </c>
      <c r="G826" s="433" t="s">
        <v>1049</v>
      </c>
      <c r="H826" s="433" t="s">
        <v>398</v>
      </c>
      <c r="I826" s="385">
        <v>358</v>
      </c>
      <c r="J826" s="395">
        <f t="shared" si="73"/>
        <v>200</v>
      </c>
      <c r="K826" s="393">
        <v>200</v>
      </c>
      <c r="L826" s="386"/>
      <c r="M826" s="325" t="e">
        <f t="shared" si="78"/>
        <v>#DIV/0!</v>
      </c>
      <c r="N826" s="325">
        <f t="shared" si="79"/>
        <v>0</v>
      </c>
      <c r="O826" s="381" t="e">
        <f>IF(K826="nio",0,IF(K826&gt;0,VLOOKUP(G826,'3-Productie normen'!A:K,VLOOKUP(K826,'3-Productie normen'!$B$34:$C$39,2,FALSE),FALSE)))/VLOOKUP(B826,'2-Kosten per locatie'!$A$14:$C$27,3,FALSE)</f>
        <v>#DIV/0!</v>
      </c>
      <c r="P826" s="381">
        <f t="shared" si="80"/>
        <v>0</v>
      </c>
      <c r="Q826" s="382" t="str">
        <f>VLOOKUP(G826,'3-Productie normen'!$A$10:$M$27,13,FALSE)</f>
        <v>V</v>
      </c>
      <c r="R826" s="382"/>
      <c r="T826" s="43">
        <f t="shared" si="76"/>
        <v>71600</v>
      </c>
    </row>
    <row r="827" spans="1:20" ht="14.1" customHeight="1">
      <c r="A827" s="53">
        <f t="shared" si="77"/>
        <v>827</v>
      </c>
      <c r="B827" s="365" t="s">
        <v>961</v>
      </c>
      <c r="C827" s="365" t="s">
        <v>962</v>
      </c>
      <c r="D827" s="387" t="s">
        <v>89</v>
      </c>
      <c r="E827" s="428" t="s">
        <v>440</v>
      </c>
      <c r="F827" s="433" t="s">
        <v>376</v>
      </c>
      <c r="G827" s="434" t="s">
        <v>1047</v>
      </c>
      <c r="H827" s="433" t="s">
        <v>385</v>
      </c>
      <c r="I827" s="385">
        <v>94.3</v>
      </c>
      <c r="J827" s="395">
        <f t="shared" si="73"/>
        <v>80</v>
      </c>
      <c r="K827" s="393">
        <v>80</v>
      </c>
      <c r="L827" s="386"/>
      <c r="M827" s="325" t="e">
        <f t="shared" si="78"/>
        <v>#DIV/0!</v>
      </c>
      <c r="N827" s="325">
        <f t="shared" si="79"/>
        <v>0</v>
      </c>
      <c r="O827" s="381" t="e">
        <f>IF(K827="nio",0,IF(K827&gt;0,VLOOKUP(G827,'3-Productie normen'!A:K,VLOOKUP(K827,'3-Productie normen'!$B$34:$C$39,2,FALSE),FALSE)))/VLOOKUP(B827,'2-Kosten per locatie'!$A$14:$C$27,3,FALSE)</f>
        <v>#DIV/0!</v>
      </c>
      <c r="P827" s="381">
        <f t="shared" si="80"/>
        <v>0</v>
      </c>
      <c r="Q827" s="382" t="str">
        <f>VLOOKUP(G827,'3-Productie normen'!$A$10:$M$27,13,FALSE)</f>
        <v>L</v>
      </c>
      <c r="R827" s="382"/>
      <c r="T827" s="43">
        <f t="shared" si="76"/>
        <v>7544</v>
      </c>
    </row>
    <row r="828" spans="1:20" ht="14.1" customHeight="1">
      <c r="A828" s="53">
        <f t="shared" si="77"/>
        <v>828</v>
      </c>
      <c r="B828" s="365" t="s">
        <v>961</v>
      </c>
      <c r="C828" s="365" t="s">
        <v>962</v>
      </c>
      <c r="D828" s="387">
        <v>1</v>
      </c>
      <c r="E828" s="428" t="s">
        <v>998</v>
      </c>
      <c r="F828" s="433" t="s">
        <v>377</v>
      </c>
      <c r="G828" s="432" t="s">
        <v>199</v>
      </c>
      <c r="H828" s="433" t="s">
        <v>375</v>
      </c>
      <c r="I828" s="385">
        <v>88.8</v>
      </c>
      <c r="J828" s="395">
        <f t="shared" si="73"/>
        <v>200</v>
      </c>
      <c r="K828" s="393">
        <v>200</v>
      </c>
      <c r="L828" s="386"/>
      <c r="M828" s="325" t="e">
        <f t="shared" si="78"/>
        <v>#DIV/0!</v>
      </c>
      <c r="N828" s="325">
        <f t="shared" si="79"/>
        <v>0</v>
      </c>
      <c r="O828" s="381" t="e">
        <f>IF(K828="nio",0,IF(K828&gt;0,VLOOKUP(G828,'3-Productie normen'!A:K,VLOOKUP(K828,'3-Productie normen'!$B$34:$C$39,2,FALSE),FALSE)))/VLOOKUP(B828,'2-Kosten per locatie'!$A$14:$C$27,3,FALSE)</f>
        <v>#DIV/0!</v>
      </c>
      <c r="P828" s="381">
        <f t="shared" si="80"/>
        <v>0</v>
      </c>
      <c r="Q828" s="382" t="str">
        <f>VLOOKUP(G828,'3-Productie normen'!$A$10:$M$27,13,FALSE)</f>
        <v>V</v>
      </c>
      <c r="R828" s="382"/>
      <c r="T828" s="43">
        <f t="shared" si="76"/>
        <v>17760</v>
      </c>
    </row>
    <row r="829" spans="1:20" ht="14.1" customHeight="1">
      <c r="A829" s="53">
        <f t="shared" si="77"/>
        <v>829</v>
      </c>
      <c r="B829" s="365" t="s">
        <v>961</v>
      </c>
      <c r="C829" s="365" t="s">
        <v>962</v>
      </c>
      <c r="D829" s="387">
        <v>1</v>
      </c>
      <c r="E829" s="428" t="s">
        <v>999</v>
      </c>
      <c r="F829" s="433" t="s">
        <v>377</v>
      </c>
      <c r="G829" s="432" t="s">
        <v>199</v>
      </c>
      <c r="H829" s="433" t="s">
        <v>375</v>
      </c>
      <c r="I829" s="385">
        <v>156.5</v>
      </c>
      <c r="J829" s="395">
        <f t="shared" si="73"/>
        <v>200</v>
      </c>
      <c r="K829" s="393">
        <v>200</v>
      </c>
      <c r="L829" s="386"/>
      <c r="M829" s="325" t="e">
        <f t="shared" si="78"/>
        <v>#DIV/0!</v>
      </c>
      <c r="N829" s="325">
        <f t="shared" si="79"/>
        <v>0</v>
      </c>
      <c r="O829" s="381" t="e">
        <f>IF(K829="nio",0,IF(K829&gt;0,VLOOKUP(G829,'3-Productie normen'!A:K,VLOOKUP(K829,'3-Productie normen'!$B$34:$C$39,2,FALSE),FALSE)))/VLOOKUP(B829,'2-Kosten per locatie'!$A$14:$C$27,3,FALSE)</f>
        <v>#DIV/0!</v>
      </c>
      <c r="P829" s="381">
        <f t="shared" si="80"/>
        <v>0</v>
      </c>
      <c r="Q829" s="382" t="str">
        <f>VLOOKUP(G829,'3-Productie normen'!$A$10:$M$27,13,FALSE)</f>
        <v>V</v>
      </c>
      <c r="R829" s="382"/>
      <c r="T829" s="43">
        <f t="shared" si="76"/>
        <v>31300</v>
      </c>
    </row>
    <row r="830" spans="1:20" ht="14.1" customHeight="1">
      <c r="A830" s="53">
        <f t="shared" si="77"/>
        <v>830</v>
      </c>
      <c r="B830" s="365" t="s">
        <v>961</v>
      </c>
      <c r="C830" s="365" t="s">
        <v>962</v>
      </c>
      <c r="D830" s="387">
        <v>1</v>
      </c>
      <c r="E830" s="428" t="s">
        <v>1000</v>
      </c>
      <c r="F830" s="433" t="s">
        <v>376</v>
      </c>
      <c r="G830" s="434" t="s">
        <v>1047</v>
      </c>
      <c r="H830" s="433" t="s">
        <v>375</v>
      </c>
      <c r="I830" s="385">
        <v>57.3</v>
      </c>
      <c r="J830" s="395">
        <f t="shared" si="73"/>
        <v>80</v>
      </c>
      <c r="K830" s="393">
        <v>80</v>
      </c>
      <c r="L830" s="386"/>
      <c r="M830" s="325" t="e">
        <f t="shared" si="78"/>
        <v>#DIV/0!</v>
      </c>
      <c r="N830" s="325">
        <f t="shared" si="79"/>
        <v>0</v>
      </c>
      <c r="O830" s="381" t="e">
        <f>IF(K830="nio",0,IF(K830&gt;0,VLOOKUP(G830,'3-Productie normen'!A:K,VLOOKUP(K830,'3-Productie normen'!$B$34:$C$39,2,FALSE),FALSE)))/VLOOKUP(B830,'2-Kosten per locatie'!$A$14:$C$27,3,FALSE)</f>
        <v>#DIV/0!</v>
      </c>
      <c r="P830" s="381">
        <f t="shared" si="80"/>
        <v>0</v>
      </c>
      <c r="Q830" s="382" t="str">
        <f>VLOOKUP(G830,'3-Productie normen'!$A$10:$M$27,13,FALSE)</f>
        <v>L</v>
      </c>
      <c r="R830" s="382"/>
      <c r="T830" s="43">
        <f t="shared" si="76"/>
        <v>4584</v>
      </c>
    </row>
    <row r="831" spans="1:20" ht="14.1" customHeight="1">
      <c r="A831" s="53">
        <f t="shared" si="77"/>
        <v>831</v>
      </c>
      <c r="B831" s="365" t="s">
        <v>961</v>
      </c>
      <c r="C831" s="365" t="s">
        <v>962</v>
      </c>
      <c r="D831" s="387">
        <v>1</v>
      </c>
      <c r="E831" s="428" t="s">
        <v>1001</v>
      </c>
      <c r="F831" s="433" t="s">
        <v>376</v>
      </c>
      <c r="G831" s="434" t="s">
        <v>1047</v>
      </c>
      <c r="H831" s="433" t="s">
        <v>375</v>
      </c>
      <c r="I831" s="385">
        <v>57.3</v>
      </c>
      <c r="J831" s="395">
        <f t="shared" si="73"/>
        <v>80</v>
      </c>
      <c r="K831" s="393">
        <v>80</v>
      </c>
      <c r="L831" s="386"/>
      <c r="M831" s="325" t="e">
        <f t="shared" si="78"/>
        <v>#DIV/0!</v>
      </c>
      <c r="N831" s="325">
        <f t="shared" si="79"/>
        <v>0</v>
      </c>
      <c r="O831" s="381" t="e">
        <f>IF(K831="nio",0,IF(K831&gt;0,VLOOKUP(G831,'3-Productie normen'!A:K,VLOOKUP(K831,'3-Productie normen'!$B$34:$C$39,2,FALSE),FALSE)))/VLOOKUP(B831,'2-Kosten per locatie'!$A$14:$C$27,3,FALSE)</f>
        <v>#DIV/0!</v>
      </c>
      <c r="P831" s="381">
        <f t="shared" si="80"/>
        <v>0</v>
      </c>
      <c r="Q831" s="382" t="str">
        <f>VLOOKUP(G831,'3-Productie normen'!$A$10:$M$27,13,FALSE)</f>
        <v>L</v>
      </c>
      <c r="R831" s="382"/>
      <c r="T831" s="43">
        <f t="shared" si="76"/>
        <v>4584</v>
      </c>
    </row>
    <row r="832" spans="1:20" ht="14.1" customHeight="1">
      <c r="A832" s="53">
        <f t="shared" si="77"/>
        <v>832</v>
      </c>
      <c r="B832" s="365" t="s">
        <v>961</v>
      </c>
      <c r="C832" s="365" t="s">
        <v>962</v>
      </c>
      <c r="D832" s="387">
        <v>1</v>
      </c>
      <c r="E832" s="428" t="s">
        <v>1002</v>
      </c>
      <c r="F832" s="433" t="s">
        <v>376</v>
      </c>
      <c r="G832" s="434" t="s">
        <v>1047</v>
      </c>
      <c r="H832" s="433" t="s">
        <v>375</v>
      </c>
      <c r="I832" s="385">
        <v>58.1</v>
      </c>
      <c r="J832" s="395">
        <f t="shared" si="73"/>
        <v>80</v>
      </c>
      <c r="K832" s="393">
        <v>80</v>
      </c>
      <c r="L832" s="386"/>
      <c r="M832" s="325" t="e">
        <f t="shared" si="78"/>
        <v>#DIV/0!</v>
      </c>
      <c r="N832" s="325">
        <f t="shared" si="79"/>
        <v>0</v>
      </c>
      <c r="O832" s="381" t="e">
        <f>IF(K832="nio",0,IF(K832&gt;0,VLOOKUP(G832,'3-Productie normen'!A:K,VLOOKUP(K832,'3-Productie normen'!$B$34:$C$39,2,FALSE),FALSE)))/VLOOKUP(B832,'2-Kosten per locatie'!$A$14:$C$27,3,FALSE)</f>
        <v>#DIV/0!</v>
      </c>
      <c r="P832" s="381">
        <f t="shared" si="80"/>
        <v>0</v>
      </c>
      <c r="Q832" s="382" t="str">
        <f>VLOOKUP(G832,'3-Productie normen'!$A$10:$M$27,13,FALSE)</f>
        <v>L</v>
      </c>
      <c r="R832" s="382"/>
      <c r="T832" s="43">
        <f t="shared" si="76"/>
        <v>4648</v>
      </c>
    </row>
    <row r="833" spans="1:20" ht="14.1" customHeight="1">
      <c r="A833" s="53">
        <f t="shared" si="77"/>
        <v>833</v>
      </c>
      <c r="B833" s="365" t="s">
        <v>961</v>
      </c>
      <c r="C833" s="365" t="s">
        <v>962</v>
      </c>
      <c r="D833" s="387">
        <v>1</v>
      </c>
      <c r="E833" s="428" t="s">
        <v>476</v>
      </c>
      <c r="F833" s="433" t="s">
        <v>376</v>
      </c>
      <c r="G833" s="434" t="s">
        <v>1047</v>
      </c>
      <c r="H833" s="433" t="s">
        <v>375</v>
      </c>
      <c r="I833" s="385">
        <v>59.8</v>
      </c>
      <c r="J833" s="395">
        <f t="shared" si="73"/>
        <v>80</v>
      </c>
      <c r="K833" s="393">
        <v>80</v>
      </c>
      <c r="L833" s="386"/>
      <c r="M833" s="325" t="e">
        <f t="shared" si="78"/>
        <v>#DIV/0!</v>
      </c>
      <c r="N833" s="325">
        <f t="shared" si="79"/>
        <v>0</v>
      </c>
      <c r="O833" s="381" t="e">
        <f>IF(K833="nio",0,IF(K833&gt;0,VLOOKUP(G833,'3-Productie normen'!A:K,VLOOKUP(K833,'3-Productie normen'!$B$34:$C$39,2,FALSE),FALSE)))/VLOOKUP(B833,'2-Kosten per locatie'!$A$14:$C$27,3,FALSE)</f>
        <v>#DIV/0!</v>
      </c>
      <c r="P833" s="381">
        <f t="shared" si="80"/>
        <v>0</v>
      </c>
      <c r="Q833" s="382" t="str">
        <f>VLOOKUP(G833,'3-Productie normen'!$A$10:$M$27,13,FALSE)</f>
        <v>L</v>
      </c>
      <c r="R833" s="382"/>
      <c r="T833" s="43">
        <f t="shared" si="76"/>
        <v>4784</v>
      </c>
    </row>
    <row r="834" spans="1:20" ht="14.1" customHeight="1">
      <c r="A834" s="53">
        <f t="shared" si="77"/>
        <v>834</v>
      </c>
      <c r="B834" s="365" t="s">
        <v>961</v>
      </c>
      <c r="C834" s="365" t="s">
        <v>962</v>
      </c>
      <c r="D834" s="387">
        <v>1</v>
      </c>
      <c r="E834" s="428" t="s">
        <v>474</v>
      </c>
      <c r="F834" s="433" t="s">
        <v>376</v>
      </c>
      <c r="G834" s="434" t="s">
        <v>1047</v>
      </c>
      <c r="H834" s="433" t="s">
        <v>375</v>
      </c>
      <c r="I834" s="385">
        <v>84.1</v>
      </c>
      <c r="J834" s="395">
        <f t="shared" ref="J834:J903" si="81">SUM(K834:L834)</f>
        <v>80</v>
      </c>
      <c r="K834" s="393">
        <v>80</v>
      </c>
      <c r="L834" s="386"/>
      <c r="M834" s="325" t="e">
        <f t="shared" si="78"/>
        <v>#DIV/0!</v>
      </c>
      <c r="N834" s="325">
        <f t="shared" si="79"/>
        <v>0</v>
      </c>
      <c r="O834" s="381" t="e">
        <f>IF(K834="nio",0,IF(K834&gt;0,VLOOKUP(G834,'3-Productie normen'!A:K,VLOOKUP(K834,'3-Productie normen'!$B$34:$C$39,2,FALSE),FALSE)))/VLOOKUP(B834,'2-Kosten per locatie'!$A$14:$C$27,3,FALSE)</f>
        <v>#DIV/0!</v>
      </c>
      <c r="P834" s="381">
        <f t="shared" si="80"/>
        <v>0</v>
      </c>
      <c r="Q834" s="382" t="str">
        <f>VLOOKUP(G834,'3-Productie normen'!$A$10:$M$27,13,FALSE)</f>
        <v>L</v>
      </c>
      <c r="R834" s="382"/>
      <c r="T834" s="43">
        <f t="shared" ref="T834:T888" si="82">J834*I834</f>
        <v>6728</v>
      </c>
    </row>
    <row r="835" spans="1:20" ht="14.1" customHeight="1">
      <c r="A835" s="53">
        <f t="shared" si="77"/>
        <v>835</v>
      </c>
      <c r="B835" s="365" t="s">
        <v>961</v>
      </c>
      <c r="C835" s="365" t="s">
        <v>962</v>
      </c>
      <c r="D835" s="387">
        <v>1</v>
      </c>
      <c r="E835" s="428" t="s">
        <v>1003</v>
      </c>
      <c r="F835" s="433" t="s">
        <v>376</v>
      </c>
      <c r="G835" s="434" t="s">
        <v>1047</v>
      </c>
      <c r="H835" s="433" t="s">
        <v>375</v>
      </c>
      <c r="I835" s="385">
        <v>71.3</v>
      </c>
      <c r="J835" s="395">
        <f t="shared" si="81"/>
        <v>80</v>
      </c>
      <c r="K835" s="393">
        <v>80</v>
      </c>
      <c r="L835" s="386"/>
      <c r="M835" s="325" t="e">
        <f t="shared" si="78"/>
        <v>#DIV/0!</v>
      </c>
      <c r="N835" s="325">
        <f t="shared" si="79"/>
        <v>0</v>
      </c>
      <c r="O835" s="381" t="e">
        <f>IF(K835="nio",0,IF(K835&gt;0,VLOOKUP(G835,'3-Productie normen'!A:K,VLOOKUP(K835,'3-Productie normen'!$B$34:$C$39,2,FALSE),FALSE)))/VLOOKUP(B835,'2-Kosten per locatie'!$A$14:$C$27,3,FALSE)</f>
        <v>#DIV/0!</v>
      </c>
      <c r="P835" s="381">
        <f t="shared" si="80"/>
        <v>0</v>
      </c>
      <c r="Q835" s="382" t="str">
        <f>VLOOKUP(G835,'3-Productie normen'!$A$10:$M$27,13,FALSE)</f>
        <v>L</v>
      </c>
      <c r="R835" s="382"/>
      <c r="T835" s="43">
        <f t="shared" si="82"/>
        <v>5704</v>
      </c>
    </row>
    <row r="836" spans="1:20" ht="14.1" customHeight="1">
      <c r="A836" s="53">
        <f t="shared" si="77"/>
        <v>836</v>
      </c>
      <c r="B836" s="365" t="s">
        <v>961</v>
      </c>
      <c r="C836" s="365" t="s">
        <v>962</v>
      </c>
      <c r="D836" s="387">
        <v>1</v>
      </c>
      <c r="E836" s="428" t="s">
        <v>471</v>
      </c>
      <c r="F836" s="433" t="s">
        <v>376</v>
      </c>
      <c r="G836" s="434" t="s">
        <v>1047</v>
      </c>
      <c r="H836" s="433" t="s">
        <v>375</v>
      </c>
      <c r="I836" s="385">
        <v>105.1</v>
      </c>
      <c r="J836" s="395">
        <f t="shared" si="81"/>
        <v>80</v>
      </c>
      <c r="K836" s="393">
        <v>80</v>
      </c>
      <c r="L836" s="386"/>
      <c r="M836" s="325" t="e">
        <f t="shared" si="78"/>
        <v>#DIV/0!</v>
      </c>
      <c r="N836" s="325">
        <f t="shared" si="79"/>
        <v>0</v>
      </c>
      <c r="O836" s="381" t="e">
        <f>IF(K836="nio",0,IF(K836&gt;0,VLOOKUP(G836,'3-Productie normen'!A:K,VLOOKUP(K836,'3-Productie normen'!$B$34:$C$39,2,FALSE),FALSE)))/VLOOKUP(B836,'2-Kosten per locatie'!$A$14:$C$27,3,FALSE)</f>
        <v>#DIV/0!</v>
      </c>
      <c r="P836" s="381">
        <f t="shared" si="80"/>
        <v>0</v>
      </c>
      <c r="Q836" s="382" t="str">
        <f>VLOOKUP(G836,'3-Productie normen'!$A$10:$M$27,13,FALSE)</f>
        <v>L</v>
      </c>
      <c r="R836" s="382"/>
      <c r="T836" s="43">
        <f t="shared" si="82"/>
        <v>8408</v>
      </c>
    </row>
    <row r="837" spans="1:20" ht="14.1" customHeight="1">
      <c r="A837" s="53">
        <f t="shared" si="77"/>
        <v>837</v>
      </c>
      <c r="B837" s="365" t="s">
        <v>961</v>
      </c>
      <c r="C837" s="365" t="s">
        <v>962</v>
      </c>
      <c r="D837" s="387">
        <v>1</v>
      </c>
      <c r="E837" s="428" t="s">
        <v>1004</v>
      </c>
      <c r="F837" s="433" t="s">
        <v>376</v>
      </c>
      <c r="G837" s="434" t="s">
        <v>1047</v>
      </c>
      <c r="H837" s="433" t="s">
        <v>375</v>
      </c>
      <c r="I837" s="385">
        <v>115.8</v>
      </c>
      <c r="J837" s="395">
        <f t="shared" si="81"/>
        <v>80</v>
      </c>
      <c r="K837" s="393">
        <v>80</v>
      </c>
      <c r="L837" s="386"/>
      <c r="M837" s="325" t="e">
        <f t="shared" si="78"/>
        <v>#DIV/0!</v>
      </c>
      <c r="N837" s="325">
        <f t="shared" si="79"/>
        <v>0</v>
      </c>
      <c r="O837" s="381" t="e">
        <f>IF(K837="nio",0,IF(K837&gt;0,VLOOKUP(G837,'3-Productie normen'!A:K,VLOOKUP(K837,'3-Productie normen'!$B$34:$C$39,2,FALSE),FALSE)))/VLOOKUP(B837,'2-Kosten per locatie'!$A$14:$C$27,3,FALSE)</f>
        <v>#DIV/0!</v>
      </c>
      <c r="P837" s="381">
        <f t="shared" si="80"/>
        <v>0</v>
      </c>
      <c r="Q837" s="382" t="str">
        <f>VLOOKUP(G837,'3-Productie normen'!$A$10:$M$27,13,FALSE)</f>
        <v>L</v>
      </c>
      <c r="R837" s="382"/>
      <c r="T837" s="43">
        <f t="shared" si="82"/>
        <v>9264</v>
      </c>
    </row>
    <row r="838" spans="1:20" ht="14.1" customHeight="1">
      <c r="A838" s="53">
        <f t="shared" si="77"/>
        <v>838</v>
      </c>
      <c r="B838" s="365" t="s">
        <v>961</v>
      </c>
      <c r="C838" s="365" t="s">
        <v>962</v>
      </c>
      <c r="D838" s="387">
        <v>1</v>
      </c>
      <c r="E838" s="428" t="s">
        <v>1005</v>
      </c>
      <c r="F838" s="433" t="s">
        <v>377</v>
      </c>
      <c r="G838" s="432" t="s">
        <v>199</v>
      </c>
      <c r="H838" s="433" t="s">
        <v>375</v>
      </c>
      <c r="I838" s="385">
        <v>39.200000000000003</v>
      </c>
      <c r="J838" s="395">
        <f t="shared" si="81"/>
        <v>200</v>
      </c>
      <c r="K838" s="393">
        <v>200</v>
      </c>
      <c r="L838" s="386"/>
      <c r="M838" s="325" t="e">
        <f t="shared" si="78"/>
        <v>#DIV/0!</v>
      </c>
      <c r="N838" s="325">
        <f t="shared" si="79"/>
        <v>0</v>
      </c>
      <c r="O838" s="381" t="e">
        <f>IF(K838="nio",0,IF(K838&gt;0,VLOOKUP(G838,'3-Productie normen'!A:K,VLOOKUP(K838,'3-Productie normen'!$B$34:$C$39,2,FALSE),FALSE)))/VLOOKUP(B838,'2-Kosten per locatie'!$A$14:$C$27,3,FALSE)</f>
        <v>#DIV/0!</v>
      </c>
      <c r="P838" s="381">
        <f t="shared" si="80"/>
        <v>0</v>
      </c>
      <c r="Q838" s="382" t="str">
        <f>VLOOKUP(G838,'3-Productie normen'!$A$10:$M$27,13,FALSE)</f>
        <v>V</v>
      </c>
      <c r="R838" s="382"/>
      <c r="T838" s="43">
        <f t="shared" si="82"/>
        <v>7840.0000000000009</v>
      </c>
    </row>
    <row r="839" spans="1:20" ht="14.1" customHeight="1">
      <c r="A839" s="53">
        <f t="shared" si="77"/>
        <v>839</v>
      </c>
      <c r="B839" s="365" t="s">
        <v>961</v>
      </c>
      <c r="C839" s="365" t="s">
        <v>962</v>
      </c>
      <c r="D839" s="387">
        <v>1</v>
      </c>
      <c r="E839" s="428" t="s">
        <v>508</v>
      </c>
      <c r="F839" s="433" t="s">
        <v>974</v>
      </c>
      <c r="G839" s="433" t="s">
        <v>17</v>
      </c>
      <c r="H839" s="433" t="s">
        <v>371</v>
      </c>
      <c r="I839" s="385">
        <v>13.2</v>
      </c>
      <c r="J839" s="395">
        <f t="shared" si="81"/>
        <v>200</v>
      </c>
      <c r="K839" s="393">
        <v>200</v>
      </c>
      <c r="L839" s="386"/>
      <c r="M839" s="325" t="e">
        <f t="shared" si="78"/>
        <v>#DIV/0!</v>
      </c>
      <c r="N839" s="325">
        <f t="shared" si="79"/>
        <v>0</v>
      </c>
      <c r="O839" s="381" t="e">
        <f>IF(K839="nio",0,IF(K839&gt;0,VLOOKUP(G839,'3-Productie normen'!A:K,VLOOKUP(K839,'3-Productie normen'!$B$34:$C$39,2,FALSE),FALSE)))/VLOOKUP(B839,'2-Kosten per locatie'!$A$14:$C$27,3,FALSE)</f>
        <v>#DIV/0!</v>
      </c>
      <c r="P839" s="381">
        <f t="shared" si="80"/>
        <v>0</v>
      </c>
      <c r="Q839" s="382" t="str">
        <f>VLOOKUP(G839,'3-Productie normen'!$A$10:$M$27,13,FALSE)</f>
        <v>S</v>
      </c>
      <c r="R839" s="382"/>
      <c r="T839" s="43">
        <f t="shared" si="82"/>
        <v>2640</v>
      </c>
    </row>
    <row r="840" spans="1:20" ht="14.1" customHeight="1">
      <c r="A840" s="53">
        <f t="shared" si="77"/>
        <v>840</v>
      </c>
      <c r="B840" s="365" t="s">
        <v>961</v>
      </c>
      <c r="C840" s="365" t="s">
        <v>962</v>
      </c>
      <c r="D840" s="387">
        <v>1</v>
      </c>
      <c r="E840" s="428" t="s">
        <v>467</v>
      </c>
      <c r="F840" s="433" t="s">
        <v>459</v>
      </c>
      <c r="G840" s="433" t="s">
        <v>146</v>
      </c>
      <c r="H840" s="433" t="s">
        <v>375</v>
      </c>
      <c r="I840" s="385">
        <v>14.2</v>
      </c>
      <c r="J840" s="395">
        <f t="shared" si="81"/>
        <v>40</v>
      </c>
      <c r="K840" s="393">
        <v>40</v>
      </c>
      <c r="L840" s="386"/>
      <c r="M840" s="325" t="e">
        <f t="shared" si="78"/>
        <v>#DIV/0!</v>
      </c>
      <c r="N840" s="325">
        <f t="shared" si="79"/>
        <v>0</v>
      </c>
      <c r="O840" s="381" t="e">
        <f>IF(K840="nio",0,IF(K840&gt;0,VLOOKUP(G840,'3-Productie normen'!A:K,VLOOKUP(K840,'3-Productie normen'!$B$34:$C$39,2,FALSE),FALSE)))/VLOOKUP(B840,'2-Kosten per locatie'!$A$14:$C$27,3,FALSE)</f>
        <v>#DIV/0!</v>
      </c>
      <c r="P840" s="381">
        <f t="shared" si="80"/>
        <v>0</v>
      </c>
      <c r="Q840" s="382" t="str">
        <f>VLOOKUP(G840,'3-Productie normen'!$A$10:$M$27,13,FALSE)</f>
        <v>B</v>
      </c>
      <c r="R840" s="382"/>
      <c r="T840" s="43">
        <f t="shared" si="82"/>
        <v>568</v>
      </c>
    </row>
    <row r="841" spans="1:20" ht="14.1" customHeight="1">
      <c r="A841" s="53">
        <f t="shared" si="77"/>
        <v>841</v>
      </c>
      <c r="B841" s="365" t="s">
        <v>961</v>
      </c>
      <c r="C841" s="365" t="s">
        <v>962</v>
      </c>
      <c r="D841" s="387">
        <v>1</v>
      </c>
      <c r="E841" s="428" t="s">
        <v>1006</v>
      </c>
      <c r="F841" s="433" t="s">
        <v>492</v>
      </c>
      <c r="G841" s="433" t="s">
        <v>146</v>
      </c>
      <c r="H841" s="433" t="s">
        <v>385</v>
      </c>
      <c r="I841" s="385">
        <v>67.900000000000006</v>
      </c>
      <c r="J841" s="395">
        <f t="shared" si="81"/>
        <v>200</v>
      </c>
      <c r="K841" s="393">
        <v>200</v>
      </c>
      <c r="L841" s="386"/>
      <c r="M841" s="325" t="e">
        <f t="shared" si="78"/>
        <v>#DIV/0!</v>
      </c>
      <c r="N841" s="325">
        <f t="shared" si="79"/>
        <v>0</v>
      </c>
      <c r="O841" s="381" t="e">
        <f>IF(K841="nio",0,IF(K841&gt;0,VLOOKUP(G841,'3-Productie normen'!A:K,VLOOKUP(K841,'3-Productie normen'!$B$34:$C$39,2,FALSE),FALSE)))/VLOOKUP(B841,'2-Kosten per locatie'!$A$14:$C$27,3,FALSE)</f>
        <v>#DIV/0!</v>
      </c>
      <c r="P841" s="381">
        <f t="shared" si="80"/>
        <v>0</v>
      </c>
      <c r="Q841" s="382" t="str">
        <f>VLOOKUP(G841,'3-Productie normen'!$A$10:$M$27,13,FALSE)</f>
        <v>B</v>
      </c>
      <c r="R841" s="382"/>
      <c r="T841" s="43">
        <f t="shared" si="82"/>
        <v>13580.000000000002</v>
      </c>
    </row>
    <row r="842" spans="1:20" ht="14.1" customHeight="1">
      <c r="A842" s="53">
        <f t="shared" si="77"/>
        <v>842</v>
      </c>
      <c r="B842" s="365" t="s">
        <v>961</v>
      </c>
      <c r="C842" s="365" t="s">
        <v>962</v>
      </c>
      <c r="D842" s="387">
        <v>1</v>
      </c>
      <c r="E842" s="428" t="s">
        <v>1007</v>
      </c>
      <c r="F842" s="433" t="s">
        <v>997</v>
      </c>
      <c r="G842" s="433" t="s">
        <v>145</v>
      </c>
      <c r="H842" s="433" t="s">
        <v>375</v>
      </c>
      <c r="I842" s="385">
        <v>6.3</v>
      </c>
      <c r="J842" s="395">
        <f t="shared" si="81"/>
        <v>40</v>
      </c>
      <c r="K842" s="393">
        <v>40</v>
      </c>
      <c r="L842" s="386"/>
      <c r="M842" s="325" t="e">
        <f t="shared" si="78"/>
        <v>#DIV/0!</v>
      </c>
      <c r="N842" s="325">
        <f t="shared" si="79"/>
        <v>0</v>
      </c>
      <c r="O842" s="381" t="e">
        <f>IF(K842="nio",0,IF(K842&gt;0,VLOOKUP(G842,'3-Productie normen'!A:K,VLOOKUP(K842,'3-Productie normen'!$B$34:$C$39,2,FALSE),FALSE)))/VLOOKUP(B842,'2-Kosten per locatie'!$A$14:$C$27,3,FALSE)</f>
        <v>#DIV/0!</v>
      </c>
      <c r="P842" s="381">
        <f t="shared" si="80"/>
        <v>0</v>
      </c>
      <c r="Q842" s="382" t="str">
        <f>VLOOKUP(G842,'3-Productie normen'!$A$10:$M$27,13,FALSE)</f>
        <v>B</v>
      </c>
      <c r="R842" s="382"/>
      <c r="T842" s="43">
        <f t="shared" si="82"/>
        <v>252</v>
      </c>
    </row>
    <row r="843" spans="1:20" ht="14.1" customHeight="1">
      <c r="A843" s="53">
        <f t="shared" ref="A843:A888" si="83">A842+1</f>
        <v>843</v>
      </c>
      <c r="B843" s="365" t="s">
        <v>961</v>
      </c>
      <c r="C843" s="365" t="s">
        <v>962</v>
      </c>
      <c r="D843" s="387">
        <v>1</v>
      </c>
      <c r="E843" s="428" t="s">
        <v>1008</v>
      </c>
      <c r="F843" s="433" t="s">
        <v>455</v>
      </c>
      <c r="G843" s="433" t="s">
        <v>145</v>
      </c>
      <c r="H843" s="433" t="s">
        <v>385</v>
      </c>
      <c r="I843" s="385">
        <v>15.6</v>
      </c>
      <c r="J843" s="395">
        <f t="shared" si="81"/>
        <v>200</v>
      </c>
      <c r="K843" s="393">
        <v>200</v>
      </c>
      <c r="L843" s="386"/>
      <c r="M843" s="325" t="e">
        <f t="shared" si="78"/>
        <v>#DIV/0!</v>
      </c>
      <c r="N843" s="325">
        <f t="shared" si="79"/>
        <v>0</v>
      </c>
      <c r="O843" s="381" t="e">
        <f>IF(K843="nio",0,IF(K843&gt;0,VLOOKUP(G843,'3-Productie normen'!A:K,VLOOKUP(K843,'3-Productie normen'!$B$34:$C$39,2,FALSE),FALSE)))/VLOOKUP(B843,'2-Kosten per locatie'!$A$14:$C$27,3,FALSE)</f>
        <v>#DIV/0!</v>
      </c>
      <c r="P843" s="381">
        <f t="shared" si="80"/>
        <v>0</v>
      </c>
      <c r="Q843" s="382" t="str">
        <f>VLOOKUP(G843,'3-Productie normen'!$A$10:$M$27,13,FALSE)</f>
        <v>B</v>
      </c>
      <c r="R843" s="382"/>
      <c r="T843" s="43">
        <f t="shared" si="82"/>
        <v>3120</v>
      </c>
    </row>
    <row r="844" spans="1:20" ht="14.1" customHeight="1">
      <c r="A844" s="53">
        <f t="shared" si="83"/>
        <v>844</v>
      </c>
      <c r="B844" s="365" t="s">
        <v>961</v>
      </c>
      <c r="C844" s="365" t="s">
        <v>962</v>
      </c>
      <c r="D844" s="387">
        <v>1</v>
      </c>
      <c r="E844" s="428" t="s">
        <v>1009</v>
      </c>
      <c r="F844" s="433" t="s">
        <v>381</v>
      </c>
      <c r="G844" s="432" t="s">
        <v>199</v>
      </c>
      <c r="H844" s="433" t="s">
        <v>375</v>
      </c>
      <c r="I844" s="385">
        <v>11.9</v>
      </c>
      <c r="J844" s="395">
        <f t="shared" si="81"/>
        <v>200</v>
      </c>
      <c r="K844" s="393">
        <v>200</v>
      </c>
      <c r="L844" s="386"/>
      <c r="M844" s="325" t="e">
        <f t="shared" si="78"/>
        <v>#DIV/0!</v>
      </c>
      <c r="N844" s="325">
        <f t="shared" si="79"/>
        <v>0</v>
      </c>
      <c r="O844" s="381" t="e">
        <f>IF(K844="nio",0,IF(K844&gt;0,VLOOKUP(G844,'3-Productie normen'!A:K,VLOOKUP(K844,'3-Productie normen'!$B$34:$C$39,2,FALSE),FALSE)))/VLOOKUP(B844,'2-Kosten per locatie'!$A$14:$C$27,3,FALSE)</f>
        <v>#DIV/0!</v>
      </c>
      <c r="P844" s="381">
        <f t="shared" si="80"/>
        <v>0</v>
      </c>
      <c r="Q844" s="382" t="str">
        <f>VLOOKUP(G844,'3-Productie normen'!$A$10:$M$27,13,FALSE)</f>
        <v>V</v>
      </c>
      <c r="R844" s="382"/>
      <c r="T844" s="43">
        <f t="shared" si="82"/>
        <v>2380</v>
      </c>
    </row>
    <row r="845" spans="1:20" ht="14.1" customHeight="1">
      <c r="A845" s="53">
        <f t="shared" si="83"/>
        <v>845</v>
      </c>
      <c r="B845" s="365" t="s">
        <v>961</v>
      </c>
      <c r="C845" s="365" t="s">
        <v>962</v>
      </c>
      <c r="D845" s="387">
        <v>1</v>
      </c>
      <c r="E845" s="428" t="s">
        <v>1010</v>
      </c>
      <c r="F845" s="433" t="s">
        <v>974</v>
      </c>
      <c r="G845" s="433" t="s">
        <v>17</v>
      </c>
      <c r="H845" s="433" t="s">
        <v>371</v>
      </c>
      <c r="I845" s="385">
        <v>5.9</v>
      </c>
      <c r="J845" s="395">
        <f t="shared" si="81"/>
        <v>200</v>
      </c>
      <c r="K845" s="393">
        <v>200</v>
      </c>
      <c r="L845" s="386"/>
      <c r="M845" s="325" t="e">
        <f t="shared" si="78"/>
        <v>#DIV/0!</v>
      </c>
      <c r="N845" s="325">
        <f t="shared" si="79"/>
        <v>0</v>
      </c>
      <c r="O845" s="381" t="e">
        <f>IF(K845="nio",0,IF(K845&gt;0,VLOOKUP(G845,'3-Productie normen'!A:K,VLOOKUP(K845,'3-Productie normen'!$B$34:$C$39,2,FALSE),FALSE)))/VLOOKUP(B845,'2-Kosten per locatie'!$A$14:$C$27,3,FALSE)</f>
        <v>#DIV/0!</v>
      </c>
      <c r="P845" s="381">
        <f t="shared" si="80"/>
        <v>0</v>
      </c>
      <c r="Q845" s="382" t="str">
        <f>VLOOKUP(G845,'3-Productie normen'!$A$10:$M$27,13,FALSE)</f>
        <v>S</v>
      </c>
      <c r="R845" s="382"/>
      <c r="T845" s="43">
        <f t="shared" si="82"/>
        <v>1180</v>
      </c>
    </row>
    <row r="846" spans="1:20" ht="14.1" customHeight="1">
      <c r="A846" s="53">
        <f t="shared" si="83"/>
        <v>846</v>
      </c>
      <c r="B846" s="365" t="s">
        <v>961</v>
      </c>
      <c r="C846" s="365" t="s">
        <v>962</v>
      </c>
      <c r="D846" s="387">
        <v>1</v>
      </c>
      <c r="E846" s="428" t="s">
        <v>1011</v>
      </c>
      <c r="F846" s="433" t="s">
        <v>977</v>
      </c>
      <c r="G846" s="433" t="s">
        <v>17</v>
      </c>
      <c r="H846" s="433" t="s">
        <v>371</v>
      </c>
      <c r="I846" s="385">
        <v>14.5</v>
      </c>
      <c r="J846" s="395">
        <f t="shared" si="81"/>
        <v>200</v>
      </c>
      <c r="K846" s="393">
        <v>200</v>
      </c>
      <c r="L846" s="386"/>
      <c r="M846" s="325" t="e">
        <f t="shared" si="78"/>
        <v>#DIV/0!</v>
      </c>
      <c r="N846" s="325">
        <f t="shared" si="79"/>
        <v>0</v>
      </c>
      <c r="O846" s="381" t="e">
        <f>IF(K846="nio",0,IF(K846&gt;0,VLOOKUP(G846,'3-Productie normen'!A:K,VLOOKUP(K846,'3-Productie normen'!$B$34:$C$39,2,FALSE),FALSE)))/VLOOKUP(B846,'2-Kosten per locatie'!$A$14:$C$27,3,FALSE)</f>
        <v>#DIV/0!</v>
      </c>
      <c r="P846" s="381">
        <f t="shared" si="80"/>
        <v>0</v>
      </c>
      <c r="Q846" s="382" t="str">
        <f>VLOOKUP(G846,'3-Productie normen'!$A$10:$M$27,13,FALSE)</f>
        <v>S</v>
      </c>
      <c r="R846" s="382"/>
      <c r="T846" s="43">
        <f t="shared" si="82"/>
        <v>2900</v>
      </c>
    </row>
    <row r="847" spans="1:20" ht="14.1" customHeight="1">
      <c r="A847" s="53">
        <f t="shared" si="83"/>
        <v>847</v>
      </c>
      <c r="B847" s="365" t="s">
        <v>961</v>
      </c>
      <c r="C847" s="365" t="s">
        <v>962</v>
      </c>
      <c r="D847" s="387">
        <v>1</v>
      </c>
      <c r="E847" s="428" t="s">
        <v>460</v>
      </c>
      <c r="F847" s="433" t="s">
        <v>396</v>
      </c>
      <c r="G847" s="433" t="s">
        <v>396</v>
      </c>
      <c r="H847" s="433" t="s">
        <v>385</v>
      </c>
      <c r="I847" s="385">
        <v>138.5</v>
      </c>
      <c r="J847" s="395">
        <f t="shared" si="81"/>
        <v>80</v>
      </c>
      <c r="K847" s="393">
        <v>80</v>
      </c>
      <c r="L847" s="386"/>
      <c r="M847" s="325" t="e">
        <f t="shared" si="78"/>
        <v>#DIV/0!</v>
      </c>
      <c r="N847" s="325">
        <f t="shared" si="79"/>
        <v>0</v>
      </c>
      <c r="O847" s="381" t="e">
        <f>IF(K847="nio",0,IF(K847&gt;0,VLOOKUP(G847,'3-Productie normen'!A:K,VLOOKUP(K847,'3-Productie normen'!$B$34:$C$39,2,FALSE),FALSE)))/VLOOKUP(B847,'2-Kosten per locatie'!$A$14:$C$27,3,FALSE)</f>
        <v>#DIV/0!</v>
      </c>
      <c r="P847" s="381">
        <f t="shared" si="80"/>
        <v>0</v>
      </c>
      <c r="Q847" s="382" t="str">
        <f>VLOOKUP(G847,'3-Productie normen'!$A$10:$M$27,13,FALSE)</f>
        <v>V</v>
      </c>
      <c r="R847" s="382"/>
      <c r="T847" s="43">
        <f t="shared" si="82"/>
        <v>11080</v>
      </c>
    </row>
    <row r="848" spans="1:20" ht="14.1" customHeight="1">
      <c r="A848" s="53">
        <f t="shared" si="83"/>
        <v>848</v>
      </c>
      <c r="B848" s="365" t="s">
        <v>1014</v>
      </c>
      <c r="C848" s="365" t="s">
        <v>1015</v>
      </c>
      <c r="D848" s="387">
        <v>-1</v>
      </c>
      <c r="E848" s="428" t="s">
        <v>1016</v>
      </c>
      <c r="F848" s="433" t="s">
        <v>1029</v>
      </c>
      <c r="G848" s="432" t="s">
        <v>90</v>
      </c>
      <c r="H848" s="433" t="s">
        <v>1030</v>
      </c>
      <c r="I848" s="385">
        <v>13.65</v>
      </c>
      <c r="J848" s="395">
        <f t="shared" si="81"/>
        <v>200</v>
      </c>
      <c r="K848" s="393">
        <v>200</v>
      </c>
      <c r="L848" s="386"/>
      <c r="M848" s="325" t="e">
        <f t="shared" ref="M848:M888" si="84">IF(K848="nio",0,IF(K848&gt;0,K848*I848/O848,0))</f>
        <v>#DIV/0!</v>
      </c>
      <c r="N848" s="325">
        <f t="shared" ref="N848:N888" si="85">IF(L848&gt;0,L848*I848/P848,0)</f>
        <v>0</v>
      </c>
      <c r="O848" s="381" t="e">
        <f>IF(K848="nio",0,IF(K848&gt;0,VLOOKUP(G848,'3-Productie normen'!A:K,VLOOKUP(K848,'3-Productie normen'!$B$34:$C$39,2,FALSE),FALSE)))/VLOOKUP(B848,'2-Kosten per locatie'!$A$14:$C$27,3,FALSE)</f>
        <v>#DIV/0!</v>
      </c>
      <c r="P848" s="381">
        <f t="shared" ref="P848:P888" si="86">IF(L848&gt;0,O848*$P$8,0)</f>
        <v>0</v>
      </c>
      <c r="Q848" s="382" t="str">
        <f>VLOOKUP(G848,'3-Productie normen'!$A$10:$M$27,13,FALSE)</f>
        <v>V</v>
      </c>
      <c r="R848" s="382"/>
      <c r="T848" s="43">
        <f t="shared" si="82"/>
        <v>2730</v>
      </c>
    </row>
    <row r="849" spans="1:20" ht="14.1" customHeight="1">
      <c r="A849" s="53">
        <f t="shared" si="83"/>
        <v>849</v>
      </c>
      <c r="B849" s="365" t="s">
        <v>1014</v>
      </c>
      <c r="C849" s="365" t="s">
        <v>1015</v>
      </c>
      <c r="D849" s="387">
        <v>-1</v>
      </c>
      <c r="E849" s="428" t="s">
        <v>1016</v>
      </c>
      <c r="F849" s="433" t="s">
        <v>1029</v>
      </c>
      <c r="G849" s="432" t="s">
        <v>90</v>
      </c>
      <c r="H849" s="433" t="s">
        <v>371</v>
      </c>
      <c r="I849" s="385">
        <v>27.3</v>
      </c>
      <c r="J849" s="395">
        <f t="shared" si="81"/>
        <v>200</v>
      </c>
      <c r="K849" s="393">
        <v>200</v>
      </c>
      <c r="L849" s="386"/>
      <c r="M849" s="325" t="e">
        <f t="shared" si="84"/>
        <v>#DIV/0!</v>
      </c>
      <c r="N849" s="325">
        <f t="shared" si="85"/>
        <v>0</v>
      </c>
      <c r="O849" s="381" t="e">
        <f>IF(K849="nio",0,IF(K849&gt;0,VLOOKUP(G849,'3-Productie normen'!A:K,VLOOKUP(K849,'3-Productie normen'!$B$34:$C$39,2,FALSE),FALSE)))/VLOOKUP(B849,'2-Kosten per locatie'!$A$14:$C$27,3,FALSE)</f>
        <v>#DIV/0!</v>
      </c>
      <c r="P849" s="381">
        <f t="shared" si="86"/>
        <v>0</v>
      </c>
      <c r="Q849" s="382" t="str">
        <f>VLOOKUP(G849,'3-Productie normen'!$A$10:$M$27,13,FALSE)</f>
        <v>V</v>
      </c>
      <c r="R849" s="382"/>
      <c r="T849" s="43">
        <f t="shared" si="82"/>
        <v>5460</v>
      </c>
    </row>
    <row r="850" spans="1:20" ht="14.1" customHeight="1">
      <c r="A850" s="53">
        <f t="shared" si="83"/>
        <v>850</v>
      </c>
      <c r="B850" s="365" t="s">
        <v>1014</v>
      </c>
      <c r="C850" s="365" t="s">
        <v>1015</v>
      </c>
      <c r="D850" s="387">
        <v>-1</v>
      </c>
      <c r="E850" s="428" t="s">
        <v>1017</v>
      </c>
      <c r="F850" s="433" t="s">
        <v>381</v>
      </c>
      <c r="G850" s="432" t="s">
        <v>199</v>
      </c>
      <c r="H850" s="433" t="s">
        <v>371</v>
      </c>
      <c r="I850" s="385">
        <v>110.7</v>
      </c>
      <c r="J850" s="395">
        <f t="shared" si="81"/>
        <v>200</v>
      </c>
      <c r="K850" s="393">
        <v>200</v>
      </c>
      <c r="L850" s="386"/>
      <c r="M850" s="325" t="e">
        <f t="shared" si="84"/>
        <v>#DIV/0!</v>
      </c>
      <c r="N850" s="325">
        <f t="shared" si="85"/>
        <v>0</v>
      </c>
      <c r="O850" s="381" t="e">
        <f>IF(K850="nio",0,IF(K850&gt;0,VLOOKUP(G850,'3-Productie normen'!A:K,VLOOKUP(K850,'3-Productie normen'!$B$34:$C$39,2,FALSE),FALSE)))/VLOOKUP(B850,'2-Kosten per locatie'!$A$14:$C$27,3,FALSE)</f>
        <v>#DIV/0!</v>
      </c>
      <c r="P850" s="381">
        <f t="shared" si="86"/>
        <v>0</v>
      </c>
      <c r="Q850" s="382" t="str">
        <f>VLOOKUP(G850,'3-Productie normen'!$A$10:$M$27,13,FALSE)</f>
        <v>V</v>
      </c>
      <c r="R850" s="382"/>
      <c r="T850" s="43">
        <f t="shared" si="82"/>
        <v>22140</v>
      </c>
    </row>
    <row r="851" spans="1:20" ht="14.1" customHeight="1">
      <c r="A851" s="53">
        <f t="shared" si="83"/>
        <v>851</v>
      </c>
      <c r="B851" s="365" t="s">
        <v>1014</v>
      </c>
      <c r="C851" s="365" t="s">
        <v>1015</v>
      </c>
      <c r="D851" s="387">
        <v>-1</v>
      </c>
      <c r="E851" s="428" t="s">
        <v>1018</v>
      </c>
      <c r="F851" s="433" t="s">
        <v>402</v>
      </c>
      <c r="G851" s="433" t="s">
        <v>1046</v>
      </c>
      <c r="H851" s="433" t="s">
        <v>375</v>
      </c>
      <c r="I851" s="385">
        <v>24.8</v>
      </c>
      <c r="J851" s="395">
        <f t="shared" si="81"/>
        <v>80</v>
      </c>
      <c r="K851" s="393">
        <v>80</v>
      </c>
      <c r="L851" s="386"/>
      <c r="M851" s="325" t="e">
        <f t="shared" si="84"/>
        <v>#DIV/0!</v>
      </c>
      <c r="N851" s="325">
        <f t="shared" si="85"/>
        <v>0</v>
      </c>
      <c r="O851" s="381" t="e">
        <f>IF(K851="nio",0,IF(K851&gt;0,VLOOKUP(G851,'3-Productie normen'!A:K,VLOOKUP(K851,'3-Productie normen'!$B$34:$C$39,2,FALSE),FALSE)))/VLOOKUP(B851,'2-Kosten per locatie'!$A$14:$C$27,3,FALSE)</f>
        <v>#DIV/0!</v>
      </c>
      <c r="P851" s="381">
        <f t="shared" si="86"/>
        <v>0</v>
      </c>
      <c r="Q851" s="382" t="str">
        <f>VLOOKUP(G851,'3-Productie normen'!$A$10:$M$27,13,FALSE)</f>
        <v>L</v>
      </c>
      <c r="R851" s="382"/>
      <c r="T851" s="43">
        <f t="shared" si="82"/>
        <v>1984</v>
      </c>
    </row>
    <row r="852" spans="1:20" ht="14.1" customHeight="1">
      <c r="A852" s="53">
        <f t="shared" si="83"/>
        <v>852</v>
      </c>
      <c r="B852" s="365" t="s">
        <v>1014</v>
      </c>
      <c r="C852" s="365" t="s">
        <v>1015</v>
      </c>
      <c r="D852" s="387">
        <v>-1</v>
      </c>
      <c r="E852" s="428" t="s">
        <v>1019</v>
      </c>
      <c r="F852" s="433" t="s">
        <v>197</v>
      </c>
      <c r="G852" s="432" t="s">
        <v>423</v>
      </c>
      <c r="H852" s="433" t="s">
        <v>375</v>
      </c>
      <c r="I852" s="385">
        <v>28.2</v>
      </c>
      <c r="J852" s="395">
        <f t="shared" si="81"/>
        <v>200</v>
      </c>
      <c r="K852" s="393">
        <v>200</v>
      </c>
      <c r="L852" s="386"/>
      <c r="M852" s="325" t="e">
        <f t="shared" si="84"/>
        <v>#DIV/0!</v>
      </c>
      <c r="N852" s="325">
        <f t="shared" si="85"/>
        <v>0</v>
      </c>
      <c r="O852" s="381" t="e">
        <f>IF(K852="nio",0,IF(K852&gt;0,VLOOKUP(G852,'3-Productie normen'!A:K,VLOOKUP(K852,'3-Productie normen'!$B$34:$C$39,2,FALSE),FALSE)))/VLOOKUP(B852,'2-Kosten per locatie'!$A$14:$C$27,3,FALSE)</f>
        <v>#DIV/0!</v>
      </c>
      <c r="P852" s="381">
        <f t="shared" si="86"/>
        <v>0</v>
      </c>
      <c r="Q852" s="382" t="str">
        <f>VLOOKUP(G852,'3-Productie normen'!$A$10:$M$27,13,FALSE)</f>
        <v>V</v>
      </c>
      <c r="R852" s="382"/>
      <c r="T852" s="43">
        <f t="shared" si="82"/>
        <v>5640</v>
      </c>
    </row>
    <row r="853" spans="1:20" ht="14.1" customHeight="1">
      <c r="A853" s="53">
        <f t="shared" si="83"/>
        <v>853</v>
      </c>
      <c r="B853" s="365" t="s">
        <v>1014</v>
      </c>
      <c r="C853" s="365" t="s">
        <v>1015</v>
      </c>
      <c r="D853" s="387">
        <v>-1</v>
      </c>
      <c r="E853" s="428" t="s">
        <v>1020</v>
      </c>
      <c r="F853" s="433" t="s">
        <v>377</v>
      </c>
      <c r="G853" s="432" t="s">
        <v>199</v>
      </c>
      <c r="H853" s="433" t="s">
        <v>387</v>
      </c>
      <c r="I853" s="385">
        <v>10.15</v>
      </c>
      <c r="J853" s="395">
        <f t="shared" si="81"/>
        <v>200</v>
      </c>
      <c r="K853" s="393">
        <v>200</v>
      </c>
      <c r="L853" s="386"/>
      <c r="M853" s="325" t="e">
        <f t="shared" si="84"/>
        <v>#DIV/0!</v>
      </c>
      <c r="N853" s="325">
        <f t="shared" si="85"/>
        <v>0</v>
      </c>
      <c r="O853" s="381" t="e">
        <f>IF(K853="nio",0,IF(K853&gt;0,VLOOKUP(G853,'3-Productie normen'!A:K,VLOOKUP(K853,'3-Productie normen'!$B$34:$C$39,2,FALSE),FALSE)))/VLOOKUP(B853,'2-Kosten per locatie'!$A$14:$C$27,3,FALSE)</f>
        <v>#DIV/0!</v>
      </c>
      <c r="P853" s="381">
        <f t="shared" si="86"/>
        <v>0</v>
      </c>
      <c r="Q853" s="382" t="str">
        <f>VLOOKUP(G853,'3-Productie normen'!$A$10:$M$27,13,FALSE)</f>
        <v>V</v>
      </c>
      <c r="R853" s="382"/>
      <c r="T853" s="43">
        <f t="shared" si="82"/>
        <v>2030</v>
      </c>
    </row>
    <row r="854" spans="1:20" ht="14.1" customHeight="1">
      <c r="A854" s="53">
        <f t="shared" si="83"/>
        <v>854</v>
      </c>
      <c r="B854" s="365" t="s">
        <v>1014</v>
      </c>
      <c r="C854" s="365" t="s">
        <v>1015</v>
      </c>
      <c r="D854" s="387">
        <v>-1</v>
      </c>
      <c r="E854" s="428" t="s">
        <v>1021</v>
      </c>
      <c r="F854" s="433" t="s">
        <v>402</v>
      </c>
      <c r="G854" s="433" t="s">
        <v>1046</v>
      </c>
      <c r="H854" s="433" t="s">
        <v>385</v>
      </c>
      <c r="I854" s="385">
        <v>7.7</v>
      </c>
      <c r="J854" s="395">
        <f t="shared" si="81"/>
        <v>80</v>
      </c>
      <c r="K854" s="393">
        <v>80</v>
      </c>
      <c r="L854" s="386"/>
      <c r="M854" s="325" t="e">
        <f t="shared" si="84"/>
        <v>#DIV/0!</v>
      </c>
      <c r="N854" s="325">
        <f t="shared" si="85"/>
        <v>0</v>
      </c>
      <c r="O854" s="381" t="e">
        <f>IF(K854="nio",0,IF(K854&gt;0,VLOOKUP(G854,'3-Productie normen'!A:K,VLOOKUP(K854,'3-Productie normen'!$B$34:$C$39,2,FALSE),FALSE)))/VLOOKUP(B854,'2-Kosten per locatie'!$A$14:$C$27,3,FALSE)</f>
        <v>#DIV/0!</v>
      </c>
      <c r="P854" s="381">
        <f t="shared" si="86"/>
        <v>0</v>
      </c>
      <c r="Q854" s="382" t="str">
        <f>VLOOKUP(G854,'3-Productie normen'!$A$10:$M$27,13,FALSE)</f>
        <v>L</v>
      </c>
      <c r="R854" s="382"/>
      <c r="T854" s="43">
        <f t="shared" si="82"/>
        <v>616</v>
      </c>
    </row>
    <row r="855" spans="1:20" ht="14.1" customHeight="1">
      <c r="A855" s="53">
        <f t="shared" si="83"/>
        <v>855</v>
      </c>
      <c r="B855" s="365" t="s">
        <v>1014</v>
      </c>
      <c r="C855" s="365" t="s">
        <v>1015</v>
      </c>
      <c r="D855" s="387">
        <v>-1</v>
      </c>
      <c r="E855" s="428" t="s">
        <v>1022</v>
      </c>
      <c r="F855" s="433" t="s">
        <v>402</v>
      </c>
      <c r="G855" s="433" t="s">
        <v>1046</v>
      </c>
      <c r="H855" s="433" t="s">
        <v>385</v>
      </c>
      <c r="I855" s="385">
        <v>17.899999999999999</v>
      </c>
      <c r="J855" s="395">
        <f t="shared" si="81"/>
        <v>80</v>
      </c>
      <c r="K855" s="393">
        <v>80</v>
      </c>
      <c r="L855" s="386"/>
      <c r="M855" s="325" t="e">
        <f t="shared" si="84"/>
        <v>#DIV/0!</v>
      </c>
      <c r="N855" s="325">
        <f t="shared" si="85"/>
        <v>0</v>
      </c>
      <c r="O855" s="381" t="e">
        <f>IF(K855="nio",0,IF(K855&gt;0,VLOOKUP(G855,'3-Productie normen'!A:K,VLOOKUP(K855,'3-Productie normen'!$B$34:$C$39,2,FALSE),FALSE)))/VLOOKUP(B855,'2-Kosten per locatie'!$A$14:$C$27,3,FALSE)</f>
        <v>#DIV/0!</v>
      </c>
      <c r="P855" s="381">
        <f t="shared" si="86"/>
        <v>0</v>
      </c>
      <c r="Q855" s="382" t="str">
        <f>VLOOKUP(G855,'3-Productie normen'!$A$10:$M$27,13,FALSE)</f>
        <v>L</v>
      </c>
      <c r="R855" s="382"/>
      <c r="T855" s="43">
        <f t="shared" si="82"/>
        <v>1432</v>
      </c>
    </row>
    <row r="856" spans="1:20" ht="14.1" customHeight="1">
      <c r="A856" s="53">
        <f t="shared" si="83"/>
        <v>856</v>
      </c>
      <c r="B856" s="365" t="s">
        <v>1014</v>
      </c>
      <c r="C856" s="365" t="s">
        <v>1015</v>
      </c>
      <c r="D856" s="387">
        <v>-1</v>
      </c>
      <c r="E856" s="428" t="s">
        <v>1023</v>
      </c>
      <c r="F856" s="433" t="s">
        <v>402</v>
      </c>
      <c r="G856" s="433" t="s">
        <v>1046</v>
      </c>
      <c r="H856" s="433" t="s">
        <v>385</v>
      </c>
      <c r="I856" s="385">
        <v>7.8</v>
      </c>
      <c r="J856" s="395">
        <f t="shared" si="81"/>
        <v>80</v>
      </c>
      <c r="K856" s="393">
        <v>80</v>
      </c>
      <c r="L856" s="386"/>
      <c r="M856" s="325" t="e">
        <f t="shared" si="84"/>
        <v>#DIV/0!</v>
      </c>
      <c r="N856" s="325">
        <f t="shared" si="85"/>
        <v>0</v>
      </c>
      <c r="O856" s="381" t="e">
        <f>IF(K856="nio",0,IF(K856&gt;0,VLOOKUP(G856,'3-Productie normen'!A:K,VLOOKUP(K856,'3-Productie normen'!$B$34:$C$39,2,FALSE),FALSE)))/VLOOKUP(B856,'2-Kosten per locatie'!$A$14:$C$27,3,FALSE)</f>
        <v>#DIV/0!</v>
      </c>
      <c r="P856" s="381">
        <f t="shared" si="86"/>
        <v>0</v>
      </c>
      <c r="Q856" s="382" t="str">
        <f>VLOOKUP(G856,'3-Productie normen'!$A$10:$M$27,13,FALSE)</f>
        <v>L</v>
      </c>
      <c r="R856" s="382"/>
      <c r="T856" s="43">
        <f t="shared" si="82"/>
        <v>624</v>
      </c>
    </row>
    <row r="857" spans="1:20" ht="14.1" customHeight="1">
      <c r="A857" s="53">
        <f t="shared" si="83"/>
        <v>857</v>
      </c>
      <c r="B857" s="365" t="s">
        <v>1014</v>
      </c>
      <c r="C857" s="365" t="s">
        <v>1015</v>
      </c>
      <c r="D857" s="387">
        <v>-1</v>
      </c>
      <c r="E857" s="428" t="s">
        <v>1017</v>
      </c>
      <c r="F857" s="433" t="s">
        <v>402</v>
      </c>
      <c r="G857" s="433" t="s">
        <v>1046</v>
      </c>
      <c r="H857" s="433" t="s">
        <v>385</v>
      </c>
      <c r="I857" s="385">
        <v>81.599999999999994</v>
      </c>
      <c r="J857" s="395">
        <f t="shared" si="81"/>
        <v>80</v>
      </c>
      <c r="K857" s="393">
        <v>80</v>
      </c>
      <c r="L857" s="386"/>
      <c r="M857" s="325" t="e">
        <f t="shared" si="84"/>
        <v>#DIV/0!</v>
      </c>
      <c r="N857" s="325">
        <f t="shared" si="85"/>
        <v>0</v>
      </c>
      <c r="O857" s="381" t="e">
        <f>IF(K857="nio",0,IF(K857&gt;0,VLOOKUP(G857,'3-Productie normen'!A:K,VLOOKUP(K857,'3-Productie normen'!$B$34:$C$39,2,FALSE),FALSE)))/VLOOKUP(B857,'2-Kosten per locatie'!$A$14:$C$27,3,FALSE)</f>
        <v>#DIV/0!</v>
      </c>
      <c r="P857" s="381">
        <f t="shared" si="86"/>
        <v>0</v>
      </c>
      <c r="Q857" s="382" t="str">
        <f>VLOOKUP(G857,'3-Productie normen'!$A$10:$M$27,13,FALSE)</f>
        <v>L</v>
      </c>
      <c r="R857" s="382"/>
      <c r="T857" s="43">
        <f t="shared" si="82"/>
        <v>6528</v>
      </c>
    </row>
    <row r="858" spans="1:20" ht="14.1" customHeight="1">
      <c r="A858" s="53">
        <f t="shared" si="83"/>
        <v>858</v>
      </c>
      <c r="B858" s="365" t="s">
        <v>1014</v>
      </c>
      <c r="C858" s="365" t="s">
        <v>1015</v>
      </c>
      <c r="D858" s="387">
        <v>-1</v>
      </c>
      <c r="E858" s="428" t="s">
        <v>1024</v>
      </c>
      <c r="F858" s="433" t="s">
        <v>197</v>
      </c>
      <c r="G858" s="432" t="s">
        <v>423</v>
      </c>
      <c r="H858" s="433" t="s">
        <v>1031</v>
      </c>
      <c r="I858" s="385">
        <v>30</v>
      </c>
      <c r="J858" s="395">
        <f t="shared" si="81"/>
        <v>200</v>
      </c>
      <c r="K858" s="393">
        <v>200</v>
      </c>
      <c r="L858" s="386"/>
      <c r="M858" s="325" t="e">
        <f t="shared" si="84"/>
        <v>#DIV/0!</v>
      </c>
      <c r="N858" s="325">
        <f t="shared" si="85"/>
        <v>0</v>
      </c>
      <c r="O858" s="381" t="e">
        <f>IF(K858="nio",0,IF(K858&gt;0,VLOOKUP(G858,'3-Productie normen'!A:K,VLOOKUP(K858,'3-Productie normen'!$B$34:$C$39,2,FALSE),FALSE)))/VLOOKUP(B858,'2-Kosten per locatie'!$A$14:$C$27,3,FALSE)</f>
        <v>#DIV/0!</v>
      </c>
      <c r="P858" s="381">
        <f t="shared" si="86"/>
        <v>0</v>
      </c>
      <c r="Q858" s="382" t="str">
        <f>VLOOKUP(G858,'3-Productie normen'!$A$10:$M$27,13,FALSE)</f>
        <v>V</v>
      </c>
      <c r="R858" s="382"/>
      <c r="T858" s="43">
        <f t="shared" si="82"/>
        <v>6000</v>
      </c>
    </row>
    <row r="859" spans="1:20" ht="14.1" customHeight="1">
      <c r="A859" s="53">
        <f t="shared" si="83"/>
        <v>859</v>
      </c>
      <c r="B859" s="365" t="s">
        <v>1014</v>
      </c>
      <c r="C859" s="365" t="s">
        <v>1015</v>
      </c>
      <c r="D859" s="387">
        <v>-1</v>
      </c>
      <c r="E859" s="428" t="s">
        <v>1025</v>
      </c>
      <c r="F859" s="433" t="s">
        <v>381</v>
      </c>
      <c r="G859" s="432" t="s">
        <v>199</v>
      </c>
      <c r="H859" s="433" t="s">
        <v>371</v>
      </c>
      <c r="I859" s="385">
        <v>129.30000000000001</v>
      </c>
      <c r="J859" s="395">
        <f t="shared" si="81"/>
        <v>200</v>
      </c>
      <c r="K859" s="393">
        <v>200</v>
      </c>
      <c r="L859" s="386"/>
      <c r="M859" s="325" t="e">
        <f t="shared" si="84"/>
        <v>#DIV/0!</v>
      </c>
      <c r="N859" s="325">
        <f t="shared" si="85"/>
        <v>0</v>
      </c>
      <c r="O859" s="381" t="e">
        <f>IF(K859="nio",0,IF(K859&gt;0,VLOOKUP(G859,'3-Productie normen'!A:K,VLOOKUP(K859,'3-Productie normen'!$B$34:$C$39,2,FALSE),FALSE)))/VLOOKUP(B859,'2-Kosten per locatie'!$A$14:$C$27,3,FALSE)</f>
        <v>#DIV/0!</v>
      </c>
      <c r="P859" s="381">
        <f t="shared" si="86"/>
        <v>0</v>
      </c>
      <c r="Q859" s="382" t="str">
        <f>VLOOKUP(G859,'3-Productie normen'!$A$10:$M$27,13,FALSE)</f>
        <v>V</v>
      </c>
      <c r="R859" s="382"/>
      <c r="T859" s="43">
        <f t="shared" si="82"/>
        <v>25860.000000000004</v>
      </c>
    </row>
    <row r="860" spans="1:20" ht="14.1" customHeight="1">
      <c r="A860" s="53">
        <f t="shared" si="83"/>
        <v>860</v>
      </c>
      <c r="B860" s="365" t="s">
        <v>1014</v>
      </c>
      <c r="C860" s="365" t="s">
        <v>1015</v>
      </c>
      <c r="D860" s="387">
        <v>-1</v>
      </c>
      <c r="E860" s="428" t="s">
        <v>1026</v>
      </c>
      <c r="F860" s="433" t="s">
        <v>423</v>
      </c>
      <c r="G860" s="432" t="s">
        <v>423</v>
      </c>
      <c r="H860" s="433" t="s">
        <v>1031</v>
      </c>
      <c r="I860" s="385">
        <v>14.3</v>
      </c>
      <c r="J860" s="395">
        <f t="shared" si="81"/>
        <v>200</v>
      </c>
      <c r="K860" s="393">
        <v>200</v>
      </c>
      <c r="L860" s="386"/>
      <c r="M860" s="325" t="e">
        <f t="shared" si="84"/>
        <v>#DIV/0!</v>
      </c>
      <c r="N860" s="325">
        <f t="shared" si="85"/>
        <v>0</v>
      </c>
      <c r="O860" s="381" t="e">
        <f>IF(K860="nio",0,IF(K860&gt;0,VLOOKUP(G860,'3-Productie normen'!A:K,VLOOKUP(K860,'3-Productie normen'!$B$34:$C$39,2,FALSE),FALSE)))/VLOOKUP(B860,'2-Kosten per locatie'!$A$14:$C$27,3,FALSE)</f>
        <v>#DIV/0!</v>
      </c>
      <c r="P860" s="381">
        <f t="shared" si="86"/>
        <v>0</v>
      </c>
      <c r="Q860" s="382" t="str">
        <f>VLOOKUP(G860,'3-Productie normen'!$A$10:$M$27,13,FALSE)</f>
        <v>V</v>
      </c>
      <c r="R860" s="382"/>
      <c r="T860" s="43">
        <f t="shared" si="82"/>
        <v>2860</v>
      </c>
    </row>
    <row r="861" spans="1:20" ht="14.1" customHeight="1">
      <c r="A861" s="53">
        <f t="shared" si="83"/>
        <v>861</v>
      </c>
      <c r="B861" s="365" t="s">
        <v>1014</v>
      </c>
      <c r="C861" s="365" t="s">
        <v>1015</v>
      </c>
      <c r="D861" s="387">
        <v>-1</v>
      </c>
      <c r="E861" s="428" t="s">
        <v>1027</v>
      </c>
      <c r="F861" s="433" t="s">
        <v>423</v>
      </c>
      <c r="G861" s="432" t="s">
        <v>423</v>
      </c>
      <c r="H861" s="433" t="s">
        <v>371</v>
      </c>
      <c r="I861" s="385">
        <v>31.15</v>
      </c>
      <c r="J861" s="395">
        <f t="shared" si="81"/>
        <v>200</v>
      </c>
      <c r="K861" s="393">
        <v>200</v>
      </c>
      <c r="L861" s="386"/>
      <c r="M861" s="325" t="e">
        <f t="shared" si="84"/>
        <v>#DIV/0!</v>
      </c>
      <c r="N861" s="325">
        <f t="shared" si="85"/>
        <v>0</v>
      </c>
      <c r="O861" s="381" t="e">
        <f>IF(K861="nio",0,IF(K861&gt;0,VLOOKUP(G861,'3-Productie normen'!A:K,VLOOKUP(K861,'3-Productie normen'!$B$34:$C$39,2,FALSE),FALSE)))/VLOOKUP(B861,'2-Kosten per locatie'!$A$14:$C$27,3,FALSE)</f>
        <v>#DIV/0!</v>
      </c>
      <c r="P861" s="381">
        <f t="shared" si="86"/>
        <v>0</v>
      </c>
      <c r="Q861" s="382" t="str">
        <f>VLOOKUP(G861,'3-Productie normen'!$A$10:$M$27,13,FALSE)</f>
        <v>V</v>
      </c>
      <c r="R861" s="382"/>
      <c r="T861" s="43">
        <f t="shared" si="82"/>
        <v>6230</v>
      </c>
    </row>
    <row r="862" spans="1:20" ht="14.1" customHeight="1">
      <c r="A862" s="53">
        <f t="shared" si="83"/>
        <v>862</v>
      </c>
      <c r="B862" s="365" t="s">
        <v>1014</v>
      </c>
      <c r="C862" s="365" t="s">
        <v>1015</v>
      </c>
      <c r="D862" s="387">
        <v>-1</v>
      </c>
      <c r="E862" s="428" t="s">
        <v>1028</v>
      </c>
      <c r="F862" s="433" t="s">
        <v>423</v>
      </c>
      <c r="G862" s="432" t="s">
        <v>423</v>
      </c>
      <c r="H862" s="433" t="s">
        <v>1031</v>
      </c>
      <c r="I862" s="385">
        <v>10.55</v>
      </c>
      <c r="J862" s="395">
        <f t="shared" si="81"/>
        <v>200</v>
      </c>
      <c r="K862" s="393">
        <v>200</v>
      </c>
      <c r="L862" s="386"/>
      <c r="M862" s="325" t="e">
        <f t="shared" si="84"/>
        <v>#DIV/0!</v>
      </c>
      <c r="N862" s="325">
        <f t="shared" si="85"/>
        <v>0</v>
      </c>
      <c r="O862" s="381" t="e">
        <f>IF(K862="nio",0,IF(K862&gt;0,VLOOKUP(G862,'3-Productie normen'!A:K,VLOOKUP(K862,'3-Productie normen'!$B$34:$C$39,2,FALSE),FALSE)))/VLOOKUP(B862,'2-Kosten per locatie'!$A$14:$C$27,3,FALSE)</f>
        <v>#DIV/0!</v>
      </c>
      <c r="P862" s="381">
        <f t="shared" si="86"/>
        <v>0</v>
      </c>
      <c r="Q862" s="382" t="str">
        <f>VLOOKUP(G862,'3-Productie normen'!$A$10:$M$27,13,FALSE)</f>
        <v>V</v>
      </c>
      <c r="R862" s="382"/>
      <c r="T862" s="43">
        <f t="shared" si="82"/>
        <v>2110</v>
      </c>
    </row>
    <row r="863" spans="1:20" ht="14.1" customHeight="1">
      <c r="A863" s="53">
        <f t="shared" si="83"/>
        <v>863</v>
      </c>
      <c r="B863" s="365" t="s">
        <v>1014</v>
      </c>
      <c r="C863" s="365" t="s">
        <v>1015</v>
      </c>
      <c r="D863" s="387" t="s">
        <v>89</v>
      </c>
      <c r="E863" s="428" t="s">
        <v>1032</v>
      </c>
      <c r="F863" s="433" t="s">
        <v>391</v>
      </c>
      <c r="G863" s="432" t="s">
        <v>199</v>
      </c>
      <c r="H863" s="433" t="s">
        <v>375</v>
      </c>
      <c r="I863" s="385">
        <v>5.9</v>
      </c>
      <c r="J863" s="395">
        <f t="shared" si="81"/>
        <v>200</v>
      </c>
      <c r="K863" s="393">
        <v>200</v>
      </c>
      <c r="L863" s="386"/>
      <c r="M863" s="325" t="e">
        <f t="shared" si="84"/>
        <v>#DIV/0!</v>
      </c>
      <c r="N863" s="325">
        <f t="shared" si="85"/>
        <v>0</v>
      </c>
      <c r="O863" s="381" t="e">
        <f>IF(K863="nio",0,IF(K863&gt;0,VLOOKUP(G863,'3-Productie normen'!A:K,VLOOKUP(K863,'3-Productie normen'!$B$34:$C$39,2,FALSE),FALSE)))/VLOOKUP(B863,'2-Kosten per locatie'!$A$14:$C$27,3,FALSE)</f>
        <v>#DIV/0!</v>
      </c>
      <c r="P863" s="381">
        <f t="shared" si="86"/>
        <v>0</v>
      </c>
      <c r="Q863" s="382" t="str">
        <f>VLOOKUP(G863,'3-Productie normen'!$A$10:$M$27,13,FALSE)</f>
        <v>V</v>
      </c>
      <c r="R863" s="382"/>
      <c r="T863" s="43">
        <f t="shared" si="82"/>
        <v>1180</v>
      </c>
    </row>
    <row r="864" spans="1:20" ht="14.1" customHeight="1">
      <c r="A864" s="53">
        <f t="shared" si="83"/>
        <v>864</v>
      </c>
      <c r="B864" s="365" t="s">
        <v>1014</v>
      </c>
      <c r="C864" s="365" t="s">
        <v>1015</v>
      </c>
      <c r="D864" s="387" t="s">
        <v>89</v>
      </c>
      <c r="E864" s="428" t="s">
        <v>1032</v>
      </c>
      <c r="F864" s="433" t="s">
        <v>391</v>
      </c>
      <c r="G864" s="432" t="s">
        <v>199</v>
      </c>
      <c r="H864" s="433" t="s">
        <v>1030</v>
      </c>
      <c r="I864" s="385">
        <v>5.85</v>
      </c>
      <c r="J864" s="395">
        <f t="shared" si="81"/>
        <v>200</v>
      </c>
      <c r="K864" s="393">
        <v>200</v>
      </c>
      <c r="L864" s="386"/>
      <c r="M864" s="325" t="e">
        <f t="shared" si="84"/>
        <v>#DIV/0!</v>
      </c>
      <c r="N864" s="325">
        <f t="shared" si="85"/>
        <v>0</v>
      </c>
      <c r="O864" s="381" t="e">
        <f>IF(K864="nio",0,IF(K864&gt;0,VLOOKUP(G864,'3-Productie normen'!A:K,VLOOKUP(K864,'3-Productie normen'!$B$34:$C$39,2,FALSE),FALSE)))/VLOOKUP(B864,'2-Kosten per locatie'!$A$14:$C$27,3,FALSE)</f>
        <v>#DIV/0!</v>
      </c>
      <c r="P864" s="381">
        <f t="shared" si="86"/>
        <v>0</v>
      </c>
      <c r="Q864" s="382" t="str">
        <f>VLOOKUP(G864,'3-Productie normen'!$A$10:$M$27,13,FALSE)</f>
        <v>V</v>
      </c>
      <c r="R864" s="382"/>
      <c r="T864" s="43">
        <f t="shared" si="82"/>
        <v>1170</v>
      </c>
    </row>
    <row r="865" spans="1:20" ht="14.1" customHeight="1">
      <c r="A865" s="53">
        <f t="shared" si="83"/>
        <v>865</v>
      </c>
      <c r="B865" s="365" t="s">
        <v>1014</v>
      </c>
      <c r="C865" s="365" t="s">
        <v>1015</v>
      </c>
      <c r="D865" s="387" t="s">
        <v>89</v>
      </c>
      <c r="E865" s="428" t="s">
        <v>1033</v>
      </c>
      <c r="F865" s="433" t="s">
        <v>421</v>
      </c>
      <c r="G865" s="435" t="s">
        <v>421</v>
      </c>
      <c r="H865" s="433" t="s">
        <v>385</v>
      </c>
      <c r="I865" s="385">
        <v>20</v>
      </c>
      <c r="J865" s="395">
        <f t="shared" si="81"/>
        <v>200</v>
      </c>
      <c r="K865" s="393">
        <v>200</v>
      </c>
      <c r="L865" s="386"/>
      <c r="M865" s="325" t="e">
        <f t="shared" si="84"/>
        <v>#DIV/0!</v>
      </c>
      <c r="N865" s="325">
        <f t="shared" si="85"/>
        <v>0</v>
      </c>
      <c r="O865" s="381" t="e">
        <f>IF(K865="nio",0,IF(K865&gt;0,VLOOKUP(G865,'3-Productie normen'!A:K,VLOOKUP(K865,'3-Productie normen'!$B$34:$C$39,2,FALSE),FALSE)))/VLOOKUP(B865,'2-Kosten per locatie'!$A$14:$C$27,3,FALSE)</f>
        <v>#DIV/0!</v>
      </c>
      <c r="P865" s="381">
        <f t="shared" si="86"/>
        <v>0</v>
      </c>
      <c r="Q865" s="382" t="str">
        <f>VLOOKUP(G865,'3-Productie normen'!$A$10:$M$27,13,FALSE)</f>
        <v>V</v>
      </c>
      <c r="R865" s="382"/>
      <c r="T865" s="43">
        <f t="shared" si="82"/>
        <v>4000</v>
      </c>
    </row>
    <row r="866" spans="1:20" ht="14.1" customHeight="1">
      <c r="A866" s="53">
        <f t="shared" si="83"/>
        <v>866</v>
      </c>
      <c r="B866" s="365" t="s">
        <v>1014</v>
      </c>
      <c r="C866" s="365" t="s">
        <v>1015</v>
      </c>
      <c r="D866" s="387" t="s">
        <v>89</v>
      </c>
      <c r="E866" s="428" t="s">
        <v>1033</v>
      </c>
      <c r="F866" s="433" t="s">
        <v>421</v>
      </c>
      <c r="G866" s="435" t="s">
        <v>421</v>
      </c>
      <c r="H866" s="433" t="s">
        <v>375</v>
      </c>
      <c r="I866" s="385">
        <v>608.95000000000005</v>
      </c>
      <c r="J866" s="395">
        <f t="shared" si="81"/>
        <v>200</v>
      </c>
      <c r="K866" s="393">
        <v>200</v>
      </c>
      <c r="L866" s="386"/>
      <c r="M866" s="325" t="e">
        <f t="shared" si="84"/>
        <v>#DIV/0!</v>
      </c>
      <c r="N866" s="325">
        <f t="shared" si="85"/>
        <v>0</v>
      </c>
      <c r="O866" s="381" t="e">
        <f>IF(K866="nio",0,IF(K866&gt;0,VLOOKUP(G866,'3-Productie normen'!A:K,VLOOKUP(K866,'3-Productie normen'!$B$34:$C$39,2,FALSE),FALSE)))/VLOOKUP(B866,'2-Kosten per locatie'!$A$14:$C$27,3,FALSE)</f>
        <v>#DIV/0!</v>
      </c>
      <c r="P866" s="381">
        <f t="shared" si="86"/>
        <v>0</v>
      </c>
      <c r="Q866" s="382" t="str">
        <f>VLOOKUP(G866,'3-Productie normen'!$A$10:$M$27,13,FALSE)</f>
        <v>V</v>
      </c>
      <c r="R866" s="382"/>
      <c r="T866" s="43">
        <f t="shared" si="82"/>
        <v>121790.00000000001</v>
      </c>
    </row>
    <row r="867" spans="1:20" ht="14.1" customHeight="1">
      <c r="A867" s="53">
        <f t="shared" si="83"/>
        <v>867</v>
      </c>
      <c r="B867" s="365" t="s">
        <v>1014</v>
      </c>
      <c r="C867" s="365" t="s">
        <v>1015</v>
      </c>
      <c r="D867" s="387" t="s">
        <v>89</v>
      </c>
      <c r="E867" s="428" t="s">
        <v>1033</v>
      </c>
      <c r="F867" s="433" t="s">
        <v>421</v>
      </c>
      <c r="G867" s="435" t="s">
        <v>421</v>
      </c>
      <c r="H867" s="433" t="s">
        <v>1038</v>
      </c>
      <c r="I867" s="385">
        <v>6</v>
      </c>
      <c r="J867" s="395">
        <f t="shared" si="81"/>
        <v>200</v>
      </c>
      <c r="K867" s="393">
        <v>200</v>
      </c>
      <c r="L867" s="386"/>
      <c r="M867" s="325" t="e">
        <f t="shared" si="84"/>
        <v>#DIV/0!</v>
      </c>
      <c r="N867" s="325">
        <f t="shared" si="85"/>
        <v>0</v>
      </c>
      <c r="O867" s="381" t="e">
        <f>IF(K867="nio",0,IF(K867&gt;0,VLOOKUP(G867,'3-Productie normen'!A:K,VLOOKUP(K867,'3-Productie normen'!$B$34:$C$39,2,FALSE),FALSE)))/VLOOKUP(B867,'2-Kosten per locatie'!$A$14:$C$27,3,FALSE)</f>
        <v>#DIV/0!</v>
      </c>
      <c r="P867" s="381">
        <f t="shared" si="86"/>
        <v>0</v>
      </c>
      <c r="Q867" s="382" t="str">
        <f>VLOOKUP(G867,'3-Productie normen'!$A$10:$M$27,13,FALSE)</f>
        <v>V</v>
      </c>
      <c r="R867" s="382"/>
      <c r="T867" s="43">
        <f t="shared" si="82"/>
        <v>1200</v>
      </c>
    </row>
    <row r="868" spans="1:20" ht="14.1" customHeight="1">
      <c r="A868" s="53">
        <f t="shared" si="83"/>
        <v>868</v>
      </c>
      <c r="B868" s="365" t="s">
        <v>1014</v>
      </c>
      <c r="C868" s="365" t="s">
        <v>1015</v>
      </c>
      <c r="D868" s="387" t="s">
        <v>89</v>
      </c>
      <c r="E868" s="428" t="s">
        <v>1034</v>
      </c>
      <c r="F868" s="433" t="s">
        <v>197</v>
      </c>
      <c r="G868" s="432" t="s">
        <v>423</v>
      </c>
      <c r="H868" s="433" t="s">
        <v>375</v>
      </c>
      <c r="I868" s="385">
        <v>23.35</v>
      </c>
      <c r="J868" s="395">
        <f t="shared" si="81"/>
        <v>200</v>
      </c>
      <c r="K868" s="393">
        <v>200</v>
      </c>
      <c r="L868" s="386"/>
      <c r="M868" s="325" t="e">
        <f t="shared" si="84"/>
        <v>#DIV/0!</v>
      </c>
      <c r="N868" s="325">
        <f t="shared" si="85"/>
        <v>0</v>
      </c>
      <c r="O868" s="381" t="e">
        <f>IF(K868="nio",0,IF(K868&gt;0,VLOOKUP(G868,'3-Productie normen'!A:K,VLOOKUP(K868,'3-Productie normen'!$B$34:$C$39,2,FALSE),FALSE)))/VLOOKUP(B868,'2-Kosten per locatie'!$A$14:$C$27,3,FALSE)</f>
        <v>#DIV/0!</v>
      </c>
      <c r="P868" s="381">
        <f t="shared" si="86"/>
        <v>0</v>
      </c>
      <c r="Q868" s="382" t="str">
        <f>VLOOKUP(G868,'3-Productie normen'!$A$10:$M$27,13,FALSE)</f>
        <v>V</v>
      </c>
      <c r="R868" s="382"/>
      <c r="T868" s="43">
        <f t="shared" si="82"/>
        <v>4670</v>
      </c>
    </row>
    <row r="869" spans="1:20" ht="14.1" customHeight="1">
      <c r="A869" s="53">
        <f t="shared" si="83"/>
        <v>869</v>
      </c>
      <c r="B869" s="365" t="s">
        <v>1014</v>
      </c>
      <c r="C869" s="365" t="s">
        <v>1015</v>
      </c>
      <c r="D869" s="387" t="s">
        <v>89</v>
      </c>
      <c r="E869" s="428" t="s">
        <v>219</v>
      </c>
      <c r="F869" s="433" t="s">
        <v>500</v>
      </c>
      <c r="G869" s="433" t="s">
        <v>146</v>
      </c>
      <c r="H869" s="433" t="s">
        <v>375</v>
      </c>
      <c r="I869" s="385">
        <v>46.3</v>
      </c>
      <c r="J869" s="395">
        <f t="shared" si="81"/>
        <v>80</v>
      </c>
      <c r="K869" s="393">
        <v>80</v>
      </c>
      <c r="L869" s="386"/>
      <c r="M869" s="325" t="e">
        <f t="shared" si="84"/>
        <v>#DIV/0!</v>
      </c>
      <c r="N869" s="325">
        <f t="shared" si="85"/>
        <v>0</v>
      </c>
      <c r="O869" s="381" t="e">
        <f>IF(K869="nio",0,IF(K869&gt;0,VLOOKUP(G869,'3-Productie normen'!A:K,VLOOKUP(K869,'3-Productie normen'!$B$34:$C$39,2,FALSE),FALSE)))/VLOOKUP(B869,'2-Kosten per locatie'!$A$14:$C$27,3,FALSE)</f>
        <v>#DIV/0!</v>
      </c>
      <c r="P869" s="381">
        <f t="shared" si="86"/>
        <v>0</v>
      </c>
      <c r="Q869" s="382" t="str">
        <f>VLOOKUP(G869,'3-Productie normen'!$A$10:$M$27,13,FALSE)</f>
        <v>B</v>
      </c>
      <c r="R869" s="382"/>
      <c r="T869" s="43">
        <f t="shared" si="82"/>
        <v>3704</v>
      </c>
    </row>
    <row r="870" spans="1:20" ht="14.1" customHeight="1">
      <c r="A870" s="53">
        <f t="shared" si="83"/>
        <v>870</v>
      </c>
      <c r="B870" s="365" t="s">
        <v>1014</v>
      </c>
      <c r="C870" s="365" t="s">
        <v>1015</v>
      </c>
      <c r="D870" s="387" t="s">
        <v>89</v>
      </c>
      <c r="E870" s="428" t="s">
        <v>219</v>
      </c>
      <c r="F870" s="433" t="s">
        <v>500</v>
      </c>
      <c r="G870" s="433" t="s">
        <v>146</v>
      </c>
      <c r="H870" s="433" t="s">
        <v>398</v>
      </c>
      <c r="I870" s="385">
        <v>4.4000000000000004</v>
      </c>
      <c r="J870" s="395">
        <f t="shared" si="81"/>
        <v>80</v>
      </c>
      <c r="K870" s="393">
        <v>80</v>
      </c>
      <c r="L870" s="386"/>
      <c r="M870" s="325" t="e">
        <f t="shared" si="84"/>
        <v>#DIV/0!</v>
      </c>
      <c r="N870" s="325">
        <f t="shared" si="85"/>
        <v>0</v>
      </c>
      <c r="O870" s="381" t="e">
        <f>IF(K870="nio",0,IF(K870&gt;0,VLOOKUP(G870,'3-Productie normen'!A:K,VLOOKUP(K870,'3-Productie normen'!$B$34:$C$39,2,FALSE),FALSE)))/VLOOKUP(B870,'2-Kosten per locatie'!$A$14:$C$27,3,FALSE)</f>
        <v>#DIV/0!</v>
      </c>
      <c r="P870" s="381">
        <f t="shared" si="86"/>
        <v>0</v>
      </c>
      <c r="Q870" s="382" t="str">
        <f>VLOOKUP(G870,'3-Productie normen'!$A$10:$M$27,13,FALSE)</f>
        <v>B</v>
      </c>
      <c r="R870" s="382"/>
      <c r="T870" s="43">
        <f t="shared" si="82"/>
        <v>352</v>
      </c>
    </row>
    <row r="871" spans="1:20" ht="14.1" customHeight="1">
      <c r="A871" s="53">
        <f t="shared" si="83"/>
        <v>871</v>
      </c>
      <c r="B871" s="365" t="s">
        <v>1014</v>
      </c>
      <c r="C871" s="365" t="s">
        <v>1015</v>
      </c>
      <c r="D871" s="387" t="s">
        <v>89</v>
      </c>
      <c r="E871" s="428" t="s">
        <v>1035</v>
      </c>
      <c r="F871" s="433" t="s">
        <v>376</v>
      </c>
      <c r="G871" s="434" t="s">
        <v>1047</v>
      </c>
      <c r="H871" s="433" t="s">
        <v>375</v>
      </c>
      <c r="I871" s="385">
        <v>61.6</v>
      </c>
      <c r="J871" s="395">
        <f t="shared" si="81"/>
        <v>80</v>
      </c>
      <c r="K871" s="393">
        <v>80</v>
      </c>
      <c r="L871" s="386"/>
      <c r="M871" s="325" t="e">
        <f t="shared" si="84"/>
        <v>#DIV/0!</v>
      </c>
      <c r="N871" s="325">
        <f t="shared" si="85"/>
        <v>0</v>
      </c>
      <c r="O871" s="381" t="e">
        <f>IF(K871="nio",0,IF(K871&gt;0,VLOOKUP(G871,'3-Productie normen'!A:K,VLOOKUP(K871,'3-Productie normen'!$B$34:$C$39,2,FALSE),FALSE)))/VLOOKUP(B871,'2-Kosten per locatie'!$A$14:$C$27,3,FALSE)</f>
        <v>#DIV/0!</v>
      </c>
      <c r="P871" s="381">
        <f t="shared" si="86"/>
        <v>0</v>
      </c>
      <c r="Q871" s="382" t="str">
        <f>VLOOKUP(G871,'3-Productie normen'!$A$10:$M$27,13,FALSE)</f>
        <v>L</v>
      </c>
      <c r="R871" s="382"/>
      <c r="T871" s="43">
        <f t="shared" si="82"/>
        <v>4928</v>
      </c>
    </row>
    <row r="872" spans="1:20" ht="14.1" customHeight="1">
      <c r="A872" s="53">
        <f t="shared" si="83"/>
        <v>872</v>
      </c>
      <c r="B872" s="365" t="s">
        <v>1014</v>
      </c>
      <c r="C872" s="365" t="s">
        <v>1015</v>
      </c>
      <c r="D872" s="387" t="s">
        <v>89</v>
      </c>
      <c r="E872" s="428" t="s">
        <v>1036</v>
      </c>
      <c r="F872" s="433" t="s">
        <v>376</v>
      </c>
      <c r="G872" s="434" t="s">
        <v>1047</v>
      </c>
      <c r="H872" s="433" t="s">
        <v>375</v>
      </c>
      <c r="I872" s="385">
        <v>81.599999999999994</v>
      </c>
      <c r="J872" s="395">
        <f t="shared" si="81"/>
        <v>80</v>
      </c>
      <c r="K872" s="393">
        <v>80</v>
      </c>
      <c r="L872" s="386"/>
      <c r="M872" s="325" t="e">
        <f t="shared" si="84"/>
        <v>#DIV/0!</v>
      </c>
      <c r="N872" s="325">
        <f t="shared" si="85"/>
        <v>0</v>
      </c>
      <c r="O872" s="381" t="e">
        <f>IF(K872="nio",0,IF(K872&gt;0,VLOOKUP(G872,'3-Productie normen'!A:K,VLOOKUP(K872,'3-Productie normen'!$B$34:$C$39,2,FALSE),FALSE)))/VLOOKUP(B872,'2-Kosten per locatie'!$A$14:$C$27,3,FALSE)</f>
        <v>#DIV/0!</v>
      </c>
      <c r="P872" s="381">
        <f t="shared" si="86"/>
        <v>0</v>
      </c>
      <c r="Q872" s="382" t="str">
        <f>VLOOKUP(G872,'3-Productie normen'!$A$10:$M$27,13,FALSE)</f>
        <v>L</v>
      </c>
      <c r="R872" s="382"/>
      <c r="T872" s="43">
        <f t="shared" si="82"/>
        <v>6528</v>
      </c>
    </row>
    <row r="873" spans="1:20" ht="14.1" customHeight="1">
      <c r="A873" s="53">
        <f t="shared" si="83"/>
        <v>873</v>
      </c>
      <c r="B873" s="365" t="s">
        <v>1014</v>
      </c>
      <c r="C873" s="365" t="s">
        <v>1015</v>
      </c>
      <c r="D873" s="387" t="s">
        <v>89</v>
      </c>
      <c r="E873" s="428" t="s">
        <v>1037</v>
      </c>
      <c r="F873" s="433" t="s">
        <v>197</v>
      </c>
      <c r="G873" s="432" t="s">
        <v>423</v>
      </c>
      <c r="H873" s="433" t="s">
        <v>1031</v>
      </c>
      <c r="I873" s="385">
        <v>7.7</v>
      </c>
      <c r="J873" s="395">
        <f t="shared" si="81"/>
        <v>200</v>
      </c>
      <c r="K873" s="393">
        <v>200</v>
      </c>
      <c r="L873" s="386"/>
      <c r="M873" s="325" t="e">
        <f t="shared" si="84"/>
        <v>#DIV/0!</v>
      </c>
      <c r="N873" s="325">
        <f t="shared" si="85"/>
        <v>0</v>
      </c>
      <c r="O873" s="381" t="e">
        <f>IF(K873="nio",0,IF(K873&gt;0,VLOOKUP(G873,'3-Productie normen'!A:K,VLOOKUP(K873,'3-Productie normen'!$B$34:$C$39,2,FALSE),FALSE)))/VLOOKUP(B873,'2-Kosten per locatie'!$A$14:$C$27,3,FALSE)</f>
        <v>#DIV/0!</v>
      </c>
      <c r="P873" s="381">
        <f t="shared" si="86"/>
        <v>0</v>
      </c>
      <c r="Q873" s="382" t="str">
        <f>VLOOKUP(G873,'3-Productie normen'!$A$10:$M$27,13,FALSE)</f>
        <v>V</v>
      </c>
      <c r="R873" s="382"/>
      <c r="T873" s="43">
        <f t="shared" si="82"/>
        <v>1540</v>
      </c>
    </row>
    <row r="874" spans="1:20" ht="14.1" customHeight="1">
      <c r="A874" s="53">
        <f t="shared" si="83"/>
        <v>874</v>
      </c>
      <c r="B874" s="365" t="s">
        <v>1014</v>
      </c>
      <c r="C874" s="365" t="s">
        <v>1015</v>
      </c>
      <c r="D874" s="387" t="s">
        <v>89</v>
      </c>
      <c r="E874" s="428" t="s">
        <v>1037</v>
      </c>
      <c r="F874" s="433" t="s">
        <v>400</v>
      </c>
      <c r="G874" s="433" t="s">
        <v>199</v>
      </c>
      <c r="H874" s="433" t="s">
        <v>375</v>
      </c>
      <c r="I874" s="385">
        <v>16.3</v>
      </c>
      <c r="J874" s="395">
        <f t="shared" si="81"/>
        <v>200</v>
      </c>
      <c r="K874" s="393">
        <v>200</v>
      </c>
      <c r="L874" s="386"/>
      <c r="M874" s="325" t="e">
        <f t="shared" si="84"/>
        <v>#DIV/0!</v>
      </c>
      <c r="N874" s="325">
        <f t="shared" si="85"/>
        <v>0</v>
      </c>
      <c r="O874" s="381" t="e">
        <f>IF(K874="nio",0,IF(K874&gt;0,VLOOKUP(G874,'3-Productie normen'!A:K,VLOOKUP(K874,'3-Productie normen'!$B$34:$C$39,2,FALSE),FALSE)))/VLOOKUP(B874,'2-Kosten per locatie'!$A$14:$C$27,3,FALSE)</f>
        <v>#DIV/0!</v>
      </c>
      <c r="P874" s="381">
        <f t="shared" si="86"/>
        <v>0</v>
      </c>
      <c r="Q874" s="382" t="str">
        <f>VLOOKUP(G874,'3-Productie normen'!$A$10:$M$27,13,FALSE)</f>
        <v>V</v>
      </c>
      <c r="R874" s="382"/>
      <c r="T874" s="43">
        <f t="shared" si="82"/>
        <v>3260</v>
      </c>
    </row>
    <row r="875" spans="1:20" ht="14.1" customHeight="1">
      <c r="A875" s="53">
        <f t="shared" si="83"/>
        <v>875</v>
      </c>
      <c r="B875" s="365" t="s">
        <v>1014</v>
      </c>
      <c r="C875" s="365" t="s">
        <v>1015</v>
      </c>
      <c r="D875" s="387" t="s">
        <v>89</v>
      </c>
      <c r="E875" s="428" t="s">
        <v>216</v>
      </c>
      <c r="F875" s="433" t="s">
        <v>377</v>
      </c>
      <c r="G875" s="432" t="s">
        <v>199</v>
      </c>
      <c r="H875" s="433" t="s">
        <v>375</v>
      </c>
      <c r="I875" s="385">
        <v>16.8</v>
      </c>
      <c r="J875" s="395">
        <f t="shared" si="81"/>
        <v>200</v>
      </c>
      <c r="K875" s="393">
        <v>200</v>
      </c>
      <c r="L875" s="386"/>
      <c r="M875" s="325" t="e">
        <f t="shared" si="84"/>
        <v>#DIV/0!</v>
      </c>
      <c r="N875" s="325">
        <f t="shared" si="85"/>
        <v>0</v>
      </c>
      <c r="O875" s="381" t="e">
        <f>IF(K875="nio",0,IF(K875&gt;0,VLOOKUP(G875,'3-Productie normen'!A:K,VLOOKUP(K875,'3-Productie normen'!$B$34:$C$39,2,FALSE),FALSE)))/VLOOKUP(B875,'2-Kosten per locatie'!$A$14:$C$27,3,FALSE)</f>
        <v>#DIV/0!</v>
      </c>
      <c r="P875" s="381">
        <f t="shared" si="86"/>
        <v>0</v>
      </c>
      <c r="Q875" s="382" t="str">
        <f>VLOOKUP(G875,'3-Productie normen'!$A$10:$M$27,13,FALSE)</f>
        <v>V</v>
      </c>
      <c r="R875" s="382"/>
      <c r="T875" s="43">
        <f t="shared" si="82"/>
        <v>3360</v>
      </c>
    </row>
    <row r="876" spans="1:20" ht="14.1" customHeight="1">
      <c r="A876" s="53">
        <f t="shared" si="83"/>
        <v>876</v>
      </c>
      <c r="B876" s="365" t="s">
        <v>1014</v>
      </c>
      <c r="C876" s="365" t="s">
        <v>1015</v>
      </c>
      <c r="D876" s="387" t="s">
        <v>89</v>
      </c>
      <c r="E876" s="428" t="s">
        <v>212</v>
      </c>
      <c r="F876" s="433" t="s">
        <v>402</v>
      </c>
      <c r="G876" s="433" t="s">
        <v>1046</v>
      </c>
      <c r="H876" s="433" t="s">
        <v>385</v>
      </c>
      <c r="I876" s="385">
        <v>84.4</v>
      </c>
      <c r="J876" s="395">
        <f t="shared" si="81"/>
        <v>80</v>
      </c>
      <c r="K876" s="393">
        <v>80</v>
      </c>
      <c r="L876" s="386"/>
      <c r="M876" s="325" t="e">
        <f t="shared" si="84"/>
        <v>#DIV/0!</v>
      </c>
      <c r="N876" s="325">
        <f t="shared" si="85"/>
        <v>0</v>
      </c>
      <c r="O876" s="381" t="e">
        <f>IF(K876="nio",0,IF(K876&gt;0,VLOOKUP(G876,'3-Productie normen'!A:K,VLOOKUP(K876,'3-Productie normen'!$B$34:$C$39,2,FALSE),FALSE)))/VLOOKUP(B876,'2-Kosten per locatie'!$A$14:$C$27,3,FALSE)</f>
        <v>#DIV/0!</v>
      </c>
      <c r="P876" s="381">
        <f t="shared" si="86"/>
        <v>0</v>
      </c>
      <c r="Q876" s="382" t="str">
        <f>VLOOKUP(G876,'3-Productie normen'!$A$10:$M$27,13,FALSE)</f>
        <v>L</v>
      </c>
      <c r="R876" s="382"/>
      <c r="T876" s="43">
        <f t="shared" si="82"/>
        <v>6752</v>
      </c>
    </row>
    <row r="877" spans="1:20" ht="14.1" customHeight="1">
      <c r="A877" s="53">
        <f t="shared" si="83"/>
        <v>877</v>
      </c>
      <c r="B877" s="365" t="s">
        <v>1014</v>
      </c>
      <c r="C877" s="365" t="s">
        <v>1015</v>
      </c>
      <c r="D877" s="387" t="s">
        <v>89</v>
      </c>
      <c r="E877" s="428" t="s">
        <v>1039</v>
      </c>
      <c r="F877" s="433" t="s">
        <v>432</v>
      </c>
      <c r="G877" s="433" t="s">
        <v>17</v>
      </c>
      <c r="H877" s="433" t="s">
        <v>386</v>
      </c>
      <c r="I877" s="385">
        <v>6.5</v>
      </c>
      <c r="J877" s="395">
        <f t="shared" si="81"/>
        <v>200</v>
      </c>
      <c r="K877" s="393">
        <v>200</v>
      </c>
      <c r="L877" s="386"/>
      <c r="M877" s="325" t="e">
        <f t="shared" si="84"/>
        <v>#DIV/0!</v>
      </c>
      <c r="N877" s="325">
        <f t="shared" si="85"/>
        <v>0</v>
      </c>
      <c r="O877" s="381" t="e">
        <f>IF(K877="nio",0,IF(K877&gt;0,VLOOKUP(G877,'3-Productie normen'!A:K,VLOOKUP(K877,'3-Productie normen'!$B$34:$C$39,2,FALSE),FALSE)))/VLOOKUP(B877,'2-Kosten per locatie'!$A$14:$C$27,3,FALSE)</f>
        <v>#DIV/0!</v>
      </c>
      <c r="P877" s="381">
        <f t="shared" si="86"/>
        <v>0</v>
      </c>
      <c r="Q877" s="382" t="str">
        <f>VLOOKUP(G877,'3-Productie normen'!$A$10:$M$27,13,FALSE)</f>
        <v>S</v>
      </c>
      <c r="R877" s="382"/>
      <c r="T877" s="43">
        <f t="shared" si="82"/>
        <v>1300</v>
      </c>
    </row>
    <row r="878" spans="1:20" ht="14.1" customHeight="1">
      <c r="A878" s="53">
        <f t="shared" si="83"/>
        <v>878</v>
      </c>
      <c r="B878" s="365" t="s">
        <v>1014</v>
      </c>
      <c r="C878" s="365" t="s">
        <v>1015</v>
      </c>
      <c r="D878" s="387" t="s">
        <v>89</v>
      </c>
      <c r="E878" s="428" t="s">
        <v>211</v>
      </c>
      <c r="F878" s="433" t="s">
        <v>432</v>
      </c>
      <c r="G878" s="433" t="s">
        <v>17</v>
      </c>
      <c r="H878" s="433" t="s">
        <v>386</v>
      </c>
      <c r="I878" s="385">
        <v>3.95</v>
      </c>
      <c r="J878" s="395">
        <f t="shared" si="81"/>
        <v>200</v>
      </c>
      <c r="K878" s="393">
        <v>200</v>
      </c>
      <c r="L878" s="386"/>
      <c r="M878" s="325" t="e">
        <f t="shared" si="84"/>
        <v>#DIV/0!</v>
      </c>
      <c r="N878" s="325">
        <f t="shared" si="85"/>
        <v>0</v>
      </c>
      <c r="O878" s="381" t="e">
        <f>IF(K878="nio",0,IF(K878&gt;0,VLOOKUP(G878,'3-Productie normen'!A:K,VLOOKUP(K878,'3-Productie normen'!$B$34:$C$39,2,FALSE),FALSE)))/VLOOKUP(B878,'2-Kosten per locatie'!$A$14:$C$27,3,FALSE)</f>
        <v>#DIV/0!</v>
      </c>
      <c r="P878" s="381">
        <f t="shared" si="86"/>
        <v>0</v>
      </c>
      <c r="Q878" s="382" t="str">
        <f>VLOOKUP(G878,'3-Productie normen'!$A$10:$M$27,13,FALSE)</f>
        <v>S</v>
      </c>
      <c r="R878" s="382"/>
      <c r="T878" s="43">
        <f t="shared" si="82"/>
        <v>790</v>
      </c>
    </row>
    <row r="879" spans="1:20" ht="14.1" customHeight="1">
      <c r="A879" s="53">
        <f t="shared" si="83"/>
        <v>879</v>
      </c>
      <c r="B879" s="365" t="s">
        <v>1014</v>
      </c>
      <c r="C879" s="365" t="s">
        <v>1015</v>
      </c>
      <c r="D879" s="387" t="s">
        <v>89</v>
      </c>
      <c r="E879" s="428" t="s">
        <v>265</v>
      </c>
      <c r="F879" s="433" t="s">
        <v>376</v>
      </c>
      <c r="G879" s="434" t="s">
        <v>1047</v>
      </c>
      <c r="H879" s="433" t="s">
        <v>375</v>
      </c>
      <c r="I879" s="385">
        <v>40.9</v>
      </c>
      <c r="J879" s="395">
        <f t="shared" si="81"/>
        <v>200</v>
      </c>
      <c r="K879" s="393">
        <v>200</v>
      </c>
      <c r="L879" s="386"/>
      <c r="M879" s="325" t="e">
        <f t="shared" si="84"/>
        <v>#DIV/0!</v>
      </c>
      <c r="N879" s="325">
        <f t="shared" si="85"/>
        <v>0</v>
      </c>
      <c r="O879" s="381" t="e">
        <f>IF(K879="nio",0,IF(K879&gt;0,VLOOKUP(G879,'3-Productie normen'!A:K,VLOOKUP(K879,'3-Productie normen'!$B$34:$C$39,2,FALSE),FALSE)))/VLOOKUP(B879,'2-Kosten per locatie'!$A$14:$C$27,3,FALSE)</f>
        <v>#DIV/0!</v>
      </c>
      <c r="P879" s="381">
        <f t="shared" si="86"/>
        <v>0</v>
      </c>
      <c r="Q879" s="382" t="str">
        <f>VLOOKUP(G879,'3-Productie normen'!$A$10:$M$27,13,FALSE)</f>
        <v>L</v>
      </c>
      <c r="R879" s="382"/>
      <c r="T879" s="43">
        <f t="shared" si="82"/>
        <v>8180</v>
      </c>
    </row>
    <row r="880" spans="1:20" ht="14.1" customHeight="1">
      <c r="A880" s="53">
        <f t="shared" si="83"/>
        <v>880</v>
      </c>
      <c r="B880" s="365" t="s">
        <v>1014</v>
      </c>
      <c r="C880" s="365" t="s">
        <v>1015</v>
      </c>
      <c r="D880" s="387" t="s">
        <v>89</v>
      </c>
      <c r="E880" s="428" t="s">
        <v>1040</v>
      </c>
      <c r="F880" s="433" t="s">
        <v>376</v>
      </c>
      <c r="G880" s="434" t="s">
        <v>1047</v>
      </c>
      <c r="H880" s="433" t="s">
        <v>375</v>
      </c>
      <c r="I880" s="385">
        <v>40.9</v>
      </c>
      <c r="J880" s="395">
        <f t="shared" si="81"/>
        <v>80</v>
      </c>
      <c r="K880" s="393">
        <v>80</v>
      </c>
      <c r="L880" s="386"/>
      <c r="M880" s="325" t="e">
        <f t="shared" si="84"/>
        <v>#DIV/0!</v>
      </c>
      <c r="N880" s="325">
        <f t="shared" si="85"/>
        <v>0</v>
      </c>
      <c r="O880" s="381" t="e">
        <f>IF(K880="nio",0,IF(K880&gt;0,VLOOKUP(G880,'3-Productie normen'!A:K,VLOOKUP(K880,'3-Productie normen'!$B$34:$C$39,2,FALSE),FALSE)))/VLOOKUP(B880,'2-Kosten per locatie'!$A$14:$C$27,3,FALSE)</f>
        <v>#DIV/0!</v>
      </c>
      <c r="P880" s="381">
        <f t="shared" si="86"/>
        <v>0</v>
      </c>
      <c r="Q880" s="382" t="str">
        <f>VLOOKUP(G880,'3-Productie normen'!$A$10:$M$27,13,FALSE)</f>
        <v>L</v>
      </c>
      <c r="R880" s="382"/>
      <c r="T880" s="43">
        <f t="shared" si="82"/>
        <v>3272</v>
      </c>
    </row>
    <row r="881" spans="1:20" ht="14.1" customHeight="1">
      <c r="A881" s="53">
        <f t="shared" si="83"/>
        <v>881</v>
      </c>
      <c r="B881" s="365" t="s">
        <v>1014</v>
      </c>
      <c r="C881" s="365" t="s">
        <v>1015</v>
      </c>
      <c r="D881" s="387" t="s">
        <v>89</v>
      </c>
      <c r="E881" s="428" t="s">
        <v>209</v>
      </c>
      <c r="F881" s="433" t="s">
        <v>376</v>
      </c>
      <c r="G881" s="434" t="s">
        <v>1047</v>
      </c>
      <c r="H881" s="433" t="s">
        <v>375</v>
      </c>
      <c r="I881" s="385">
        <v>40.9</v>
      </c>
      <c r="J881" s="395">
        <f t="shared" si="81"/>
        <v>80</v>
      </c>
      <c r="K881" s="393">
        <v>80</v>
      </c>
      <c r="L881" s="386"/>
      <c r="M881" s="325" t="e">
        <f t="shared" si="84"/>
        <v>#DIV/0!</v>
      </c>
      <c r="N881" s="325">
        <f t="shared" si="85"/>
        <v>0</v>
      </c>
      <c r="O881" s="381" t="e">
        <f>IF(K881="nio",0,IF(K881&gt;0,VLOOKUP(G881,'3-Productie normen'!A:K,VLOOKUP(K881,'3-Productie normen'!$B$34:$C$39,2,FALSE),FALSE)))/VLOOKUP(B881,'2-Kosten per locatie'!$A$14:$C$27,3,FALSE)</f>
        <v>#DIV/0!</v>
      </c>
      <c r="P881" s="381">
        <f t="shared" si="86"/>
        <v>0</v>
      </c>
      <c r="Q881" s="382" t="str">
        <f>VLOOKUP(G881,'3-Productie normen'!$A$10:$M$27,13,FALSE)</f>
        <v>L</v>
      </c>
      <c r="R881" s="382"/>
      <c r="T881" s="43">
        <f t="shared" si="82"/>
        <v>3272</v>
      </c>
    </row>
    <row r="882" spans="1:20" ht="14.1" customHeight="1">
      <c r="A882" s="53">
        <f t="shared" si="83"/>
        <v>882</v>
      </c>
      <c r="B882" s="365" t="s">
        <v>1014</v>
      </c>
      <c r="C882" s="365" t="s">
        <v>1015</v>
      </c>
      <c r="D882" s="387" t="s">
        <v>89</v>
      </c>
      <c r="E882" s="428" t="s">
        <v>208</v>
      </c>
      <c r="F882" s="433" t="s">
        <v>376</v>
      </c>
      <c r="G882" s="434" t="s">
        <v>1047</v>
      </c>
      <c r="H882" s="433" t="s">
        <v>375</v>
      </c>
      <c r="I882" s="385">
        <v>40.9</v>
      </c>
      <c r="J882" s="395">
        <f t="shared" si="81"/>
        <v>80</v>
      </c>
      <c r="K882" s="393">
        <v>80</v>
      </c>
      <c r="L882" s="386"/>
      <c r="M882" s="325" t="e">
        <f t="shared" si="84"/>
        <v>#DIV/0!</v>
      </c>
      <c r="N882" s="325">
        <f t="shared" si="85"/>
        <v>0</v>
      </c>
      <c r="O882" s="381" t="e">
        <f>IF(K882="nio",0,IF(K882&gt;0,VLOOKUP(G882,'3-Productie normen'!A:K,VLOOKUP(K882,'3-Productie normen'!$B$34:$C$39,2,FALSE),FALSE)))/VLOOKUP(B882,'2-Kosten per locatie'!$A$14:$C$27,3,FALSE)</f>
        <v>#DIV/0!</v>
      </c>
      <c r="P882" s="381">
        <f t="shared" si="86"/>
        <v>0</v>
      </c>
      <c r="Q882" s="382" t="str">
        <f>VLOOKUP(G882,'3-Productie normen'!$A$10:$M$27,13,FALSE)</f>
        <v>L</v>
      </c>
      <c r="R882" s="382"/>
      <c r="T882" s="43">
        <f t="shared" si="82"/>
        <v>3272</v>
      </c>
    </row>
    <row r="883" spans="1:20" ht="14.1" customHeight="1">
      <c r="A883" s="53">
        <f t="shared" si="83"/>
        <v>883</v>
      </c>
      <c r="B883" s="365" t="s">
        <v>1014</v>
      </c>
      <c r="C883" s="365" t="s">
        <v>1015</v>
      </c>
      <c r="D883" s="387" t="s">
        <v>89</v>
      </c>
      <c r="E883" s="428" t="s">
        <v>207</v>
      </c>
      <c r="F883" s="433" t="s">
        <v>376</v>
      </c>
      <c r="G883" s="434" t="s">
        <v>1047</v>
      </c>
      <c r="H883" s="433" t="s">
        <v>375</v>
      </c>
      <c r="I883" s="385">
        <v>40.9</v>
      </c>
      <c r="J883" s="395">
        <f t="shared" si="81"/>
        <v>80</v>
      </c>
      <c r="K883" s="393">
        <v>80</v>
      </c>
      <c r="L883" s="386"/>
      <c r="M883" s="325" t="e">
        <f t="shared" si="84"/>
        <v>#DIV/0!</v>
      </c>
      <c r="N883" s="325">
        <f t="shared" si="85"/>
        <v>0</v>
      </c>
      <c r="O883" s="381" t="e">
        <f>IF(K883="nio",0,IF(K883&gt;0,VLOOKUP(G883,'3-Productie normen'!A:K,VLOOKUP(K883,'3-Productie normen'!$B$34:$C$39,2,FALSE),FALSE)))/VLOOKUP(B883,'2-Kosten per locatie'!$A$14:$C$27,3,FALSE)</f>
        <v>#DIV/0!</v>
      </c>
      <c r="P883" s="381">
        <f t="shared" si="86"/>
        <v>0</v>
      </c>
      <c r="Q883" s="382" t="str">
        <f>VLOOKUP(G883,'3-Productie normen'!$A$10:$M$27,13,FALSE)</f>
        <v>L</v>
      </c>
      <c r="R883" s="382"/>
      <c r="T883" s="43">
        <f t="shared" si="82"/>
        <v>3272</v>
      </c>
    </row>
    <row r="884" spans="1:20" ht="14.1" customHeight="1">
      <c r="A884" s="53">
        <f t="shared" si="83"/>
        <v>884</v>
      </c>
      <c r="B884" s="365" t="s">
        <v>1014</v>
      </c>
      <c r="C884" s="365" t="s">
        <v>1015</v>
      </c>
      <c r="D884" s="387" t="s">
        <v>89</v>
      </c>
      <c r="E884" s="428" t="s">
        <v>1041</v>
      </c>
      <c r="F884" s="433" t="s">
        <v>376</v>
      </c>
      <c r="G884" s="434" t="s">
        <v>1047</v>
      </c>
      <c r="H884" s="433" t="s">
        <v>375</v>
      </c>
      <c r="I884" s="385">
        <v>40.9</v>
      </c>
      <c r="J884" s="395">
        <f t="shared" si="81"/>
        <v>80</v>
      </c>
      <c r="K884" s="393">
        <v>80</v>
      </c>
      <c r="L884" s="386"/>
      <c r="M884" s="325" t="e">
        <f t="shared" si="84"/>
        <v>#DIV/0!</v>
      </c>
      <c r="N884" s="325">
        <f t="shared" si="85"/>
        <v>0</v>
      </c>
      <c r="O884" s="381" t="e">
        <f>IF(K884="nio",0,IF(K884&gt;0,VLOOKUP(G884,'3-Productie normen'!A:K,VLOOKUP(K884,'3-Productie normen'!$B$34:$C$39,2,FALSE),FALSE)))/VLOOKUP(B884,'2-Kosten per locatie'!$A$14:$C$27,3,FALSE)</f>
        <v>#DIV/0!</v>
      </c>
      <c r="P884" s="381">
        <f t="shared" si="86"/>
        <v>0</v>
      </c>
      <c r="Q884" s="382" t="str">
        <f>VLOOKUP(G884,'3-Productie normen'!$A$10:$M$27,13,FALSE)</f>
        <v>L</v>
      </c>
      <c r="R884" s="382"/>
      <c r="T884" s="43">
        <f t="shared" si="82"/>
        <v>3272</v>
      </c>
    </row>
    <row r="885" spans="1:20" ht="14.1" customHeight="1">
      <c r="A885" s="53">
        <f t="shared" si="83"/>
        <v>885</v>
      </c>
      <c r="B885" s="365" t="s">
        <v>1014</v>
      </c>
      <c r="C885" s="365" t="s">
        <v>1015</v>
      </c>
      <c r="D885" s="387" t="s">
        <v>89</v>
      </c>
      <c r="E885" s="428" t="s">
        <v>1042</v>
      </c>
      <c r="F885" s="433" t="s">
        <v>432</v>
      </c>
      <c r="G885" s="433" t="s">
        <v>17</v>
      </c>
      <c r="H885" s="433" t="s">
        <v>371</v>
      </c>
      <c r="I885" s="385">
        <v>2</v>
      </c>
      <c r="J885" s="395">
        <f t="shared" si="81"/>
        <v>200</v>
      </c>
      <c r="K885" s="393">
        <v>200</v>
      </c>
      <c r="L885" s="386"/>
      <c r="M885" s="325" t="e">
        <f t="shared" si="84"/>
        <v>#DIV/0!</v>
      </c>
      <c r="N885" s="325">
        <f t="shared" si="85"/>
        <v>0</v>
      </c>
      <c r="O885" s="381" t="e">
        <f>IF(K885="nio",0,IF(K885&gt;0,VLOOKUP(G885,'3-Productie normen'!A:K,VLOOKUP(K885,'3-Productie normen'!$B$34:$C$39,2,FALSE),FALSE)))/VLOOKUP(B885,'2-Kosten per locatie'!$A$14:$C$27,3,FALSE)</f>
        <v>#DIV/0!</v>
      </c>
      <c r="P885" s="381">
        <f t="shared" si="86"/>
        <v>0</v>
      </c>
      <c r="Q885" s="382" t="str">
        <f>VLOOKUP(G885,'3-Productie normen'!$A$10:$M$27,13,FALSE)</f>
        <v>S</v>
      </c>
      <c r="R885" s="382"/>
      <c r="T885" s="43">
        <f t="shared" si="82"/>
        <v>400</v>
      </c>
    </row>
    <row r="886" spans="1:20" ht="14.1" customHeight="1">
      <c r="A886" s="53">
        <f t="shared" si="83"/>
        <v>886</v>
      </c>
      <c r="B886" s="365" t="s">
        <v>1014</v>
      </c>
      <c r="C886" s="365" t="s">
        <v>1015</v>
      </c>
      <c r="D886" s="387" t="s">
        <v>89</v>
      </c>
      <c r="E886" s="428" t="s">
        <v>1043</v>
      </c>
      <c r="F886" s="433" t="s">
        <v>377</v>
      </c>
      <c r="G886" s="432" t="s">
        <v>199</v>
      </c>
      <c r="H886" s="433" t="s">
        <v>375</v>
      </c>
      <c r="I886" s="385">
        <v>14</v>
      </c>
      <c r="J886" s="395">
        <f t="shared" si="81"/>
        <v>200</v>
      </c>
      <c r="K886" s="393">
        <v>200</v>
      </c>
      <c r="L886" s="386"/>
      <c r="M886" s="325" t="e">
        <f t="shared" si="84"/>
        <v>#DIV/0!</v>
      </c>
      <c r="N886" s="325">
        <f t="shared" si="85"/>
        <v>0</v>
      </c>
      <c r="O886" s="381" t="e">
        <f>IF(K886="nio",0,IF(K886&gt;0,VLOOKUP(G886,'3-Productie normen'!A:K,VLOOKUP(K886,'3-Productie normen'!$B$34:$C$39,2,FALSE),FALSE)))/VLOOKUP(B886,'2-Kosten per locatie'!$A$14:$C$27,3,FALSE)</f>
        <v>#DIV/0!</v>
      </c>
      <c r="P886" s="381">
        <f t="shared" si="86"/>
        <v>0</v>
      </c>
      <c r="Q886" s="382" t="str">
        <f>VLOOKUP(G886,'3-Productie normen'!$A$10:$M$27,13,FALSE)</f>
        <v>V</v>
      </c>
      <c r="R886" s="382"/>
      <c r="T886" s="43">
        <f t="shared" si="82"/>
        <v>2800</v>
      </c>
    </row>
    <row r="887" spans="1:20" ht="14.1" customHeight="1">
      <c r="A887" s="53">
        <f t="shared" si="83"/>
        <v>887</v>
      </c>
      <c r="B887" s="365" t="s">
        <v>1014</v>
      </c>
      <c r="C887" s="365" t="s">
        <v>1015</v>
      </c>
      <c r="D887" s="387" t="s">
        <v>89</v>
      </c>
      <c r="E887" s="428" t="s">
        <v>1044</v>
      </c>
      <c r="F887" s="433" t="s">
        <v>197</v>
      </c>
      <c r="G887" s="432" t="s">
        <v>423</v>
      </c>
      <c r="H887" s="433" t="s">
        <v>1031</v>
      </c>
      <c r="I887" s="385">
        <v>28.2</v>
      </c>
      <c r="J887" s="395">
        <f t="shared" si="81"/>
        <v>200</v>
      </c>
      <c r="K887" s="393">
        <v>200</v>
      </c>
      <c r="L887" s="386"/>
      <c r="M887" s="325" t="e">
        <f t="shared" si="84"/>
        <v>#DIV/0!</v>
      </c>
      <c r="N887" s="325">
        <f t="shared" si="85"/>
        <v>0</v>
      </c>
      <c r="O887" s="381" t="e">
        <f>IF(K887="nio",0,IF(K887&gt;0,VLOOKUP(G887,'3-Productie normen'!A:K,VLOOKUP(K887,'3-Productie normen'!$B$34:$C$39,2,FALSE),FALSE)))/VLOOKUP(B887,'2-Kosten per locatie'!$A$14:$C$27,3,FALSE)</f>
        <v>#DIV/0!</v>
      </c>
      <c r="P887" s="381">
        <f t="shared" si="86"/>
        <v>0</v>
      </c>
      <c r="Q887" s="382" t="str">
        <f>VLOOKUP(G887,'3-Productie normen'!$A$10:$M$27,13,FALSE)</f>
        <v>V</v>
      </c>
      <c r="R887" s="382"/>
      <c r="T887" s="43">
        <f t="shared" si="82"/>
        <v>5640</v>
      </c>
    </row>
    <row r="888" spans="1:20" ht="14.1" customHeight="1">
      <c r="A888" s="53">
        <f t="shared" si="83"/>
        <v>888</v>
      </c>
      <c r="B888" s="365" t="s">
        <v>1014</v>
      </c>
      <c r="C888" s="365" t="s">
        <v>1015</v>
      </c>
      <c r="D888" s="387" t="s">
        <v>89</v>
      </c>
      <c r="E888" s="428" t="s">
        <v>1044</v>
      </c>
      <c r="F888" s="433" t="s">
        <v>400</v>
      </c>
      <c r="G888" s="433" t="s">
        <v>199</v>
      </c>
      <c r="H888" s="433" t="s">
        <v>375</v>
      </c>
      <c r="I888" s="385">
        <v>15.1</v>
      </c>
      <c r="J888" s="395">
        <f t="shared" si="81"/>
        <v>200</v>
      </c>
      <c r="K888" s="393">
        <v>200</v>
      </c>
      <c r="L888" s="386"/>
      <c r="M888" s="325" t="e">
        <f t="shared" si="84"/>
        <v>#DIV/0!</v>
      </c>
      <c r="N888" s="325">
        <f t="shared" si="85"/>
        <v>0</v>
      </c>
      <c r="O888" s="381" t="e">
        <f>IF(K888="nio",0,IF(K888&gt;0,VLOOKUP(G888,'3-Productie normen'!A:K,VLOOKUP(K888,'3-Productie normen'!$B$34:$C$39,2,FALSE),FALSE)))/VLOOKUP(B888,'2-Kosten per locatie'!$A$14:$C$27,3,FALSE)</f>
        <v>#DIV/0!</v>
      </c>
      <c r="P888" s="381">
        <f t="shared" si="86"/>
        <v>0</v>
      </c>
      <c r="Q888" s="382" t="str">
        <f>VLOOKUP(G888,'3-Productie normen'!$A$10:$M$27,13,FALSE)</f>
        <v>V</v>
      </c>
      <c r="R888" s="382"/>
      <c r="T888" s="43">
        <f t="shared" si="82"/>
        <v>3020</v>
      </c>
    </row>
    <row r="889" spans="1:20" ht="14.1" customHeight="1">
      <c r="A889" s="53">
        <f t="shared" ref="A889:A902" si="87">A888+1</f>
        <v>889</v>
      </c>
      <c r="B889" s="365" t="s">
        <v>1014</v>
      </c>
      <c r="C889" s="365" t="s">
        <v>1015</v>
      </c>
      <c r="D889" s="387" t="s">
        <v>89</v>
      </c>
      <c r="E889" s="428" t="s">
        <v>233</v>
      </c>
      <c r="F889" s="433" t="s">
        <v>198</v>
      </c>
      <c r="G889" s="433" t="s">
        <v>198</v>
      </c>
      <c r="H889" s="433" t="s">
        <v>375</v>
      </c>
      <c r="I889" s="385">
        <v>2.5</v>
      </c>
      <c r="J889" s="395">
        <f t="shared" si="81"/>
        <v>200</v>
      </c>
      <c r="K889" s="393">
        <v>200</v>
      </c>
      <c r="L889" s="386"/>
      <c r="M889" s="325" t="e">
        <f t="shared" ref="M889:M902" si="88">IF(K889="nio",0,IF(K889&gt;0,K889*I889/O889,0))</f>
        <v>#DIV/0!</v>
      </c>
      <c r="N889" s="325">
        <f t="shared" ref="N889:N902" si="89">IF(L889&gt;0,L889*I889/P889,0)</f>
        <v>0</v>
      </c>
      <c r="O889" s="381" t="e">
        <f>IF(K889="nio",0,IF(K889&gt;0,VLOOKUP(G889,'3-Productie normen'!A:K,VLOOKUP(K889,'3-Productie normen'!$B$34:$C$39,2,FALSE),FALSE)))/VLOOKUP(B889,'2-Kosten per locatie'!$A$14:$C$27,3,FALSE)</f>
        <v>#DIV/0!</v>
      </c>
      <c r="P889" s="381">
        <f t="shared" ref="P889:P902" si="90">IF(L889&gt;0,O889*$P$8,0)</f>
        <v>0</v>
      </c>
      <c r="Q889" s="382" t="str">
        <f>VLOOKUP(G889,'3-Productie normen'!$A$10:$M$27,13,FALSE)</f>
        <v>V</v>
      </c>
      <c r="R889" s="382"/>
      <c r="T889" s="43">
        <f t="shared" ref="T889:T902" si="91">J889*I889</f>
        <v>500</v>
      </c>
    </row>
    <row r="890" spans="1:20" ht="14.1" customHeight="1">
      <c r="A890" s="53">
        <f t="shared" si="87"/>
        <v>890</v>
      </c>
      <c r="B890" s="365" t="s">
        <v>1014</v>
      </c>
      <c r="C890" s="365" t="s">
        <v>1015</v>
      </c>
      <c r="D890" s="387" t="s">
        <v>89</v>
      </c>
      <c r="E890" s="428" t="s">
        <v>457</v>
      </c>
      <c r="F890" s="433" t="s">
        <v>377</v>
      </c>
      <c r="G890" s="433" t="s">
        <v>199</v>
      </c>
      <c r="H890" s="433" t="s">
        <v>385</v>
      </c>
      <c r="I890" s="385">
        <v>19.600000000000001</v>
      </c>
      <c r="J890" s="395">
        <f t="shared" si="81"/>
        <v>200</v>
      </c>
      <c r="K890" s="393">
        <v>200</v>
      </c>
      <c r="L890" s="386"/>
      <c r="M890" s="325" t="e">
        <f t="shared" si="88"/>
        <v>#DIV/0!</v>
      </c>
      <c r="N890" s="325">
        <f t="shared" si="89"/>
        <v>0</v>
      </c>
      <c r="O890" s="381" t="e">
        <f>IF(K890="nio",0,IF(K890&gt;0,VLOOKUP(G890,'3-Productie normen'!A:K,VLOOKUP(K890,'3-Productie normen'!$B$34:$C$39,2,FALSE),FALSE)))/VLOOKUP(B890,'2-Kosten per locatie'!$A$14:$C$27,3,FALSE)</f>
        <v>#DIV/0!</v>
      </c>
      <c r="P890" s="381">
        <f t="shared" si="90"/>
        <v>0</v>
      </c>
      <c r="Q890" s="382" t="str">
        <f>VLOOKUP(G890,'3-Productie normen'!$A$10:$M$27,13,FALSE)</f>
        <v>V</v>
      </c>
      <c r="R890" s="382"/>
      <c r="T890" s="43">
        <f t="shared" si="91"/>
        <v>3920.0000000000005</v>
      </c>
    </row>
    <row r="891" spans="1:20" ht="14.1" customHeight="1">
      <c r="A891" s="53">
        <f t="shared" si="87"/>
        <v>891</v>
      </c>
      <c r="B891" s="365" t="s">
        <v>1014</v>
      </c>
      <c r="C891" s="365" t="s">
        <v>1015</v>
      </c>
      <c r="D891" s="387" t="s">
        <v>89</v>
      </c>
      <c r="E891" s="428" t="s">
        <v>457</v>
      </c>
      <c r="F891" s="433" t="s">
        <v>377</v>
      </c>
      <c r="G891" s="433" t="s">
        <v>199</v>
      </c>
      <c r="H891" s="433" t="s">
        <v>375</v>
      </c>
      <c r="I891" s="385">
        <v>109.9</v>
      </c>
      <c r="J891" s="395">
        <f t="shared" si="81"/>
        <v>200</v>
      </c>
      <c r="K891" s="393">
        <v>200</v>
      </c>
      <c r="L891" s="386"/>
      <c r="M891" s="325" t="e">
        <f t="shared" si="88"/>
        <v>#DIV/0!</v>
      </c>
      <c r="N891" s="325">
        <f t="shared" si="89"/>
        <v>0</v>
      </c>
      <c r="O891" s="381" t="e">
        <f>IF(K891="nio",0,IF(K891&gt;0,VLOOKUP(G891,'3-Productie normen'!A:K,VLOOKUP(K891,'3-Productie normen'!$B$34:$C$39,2,FALSE),FALSE)))/VLOOKUP(B891,'2-Kosten per locatie'!$A$14:$C$27,3,FALSE)</f>
        <v>#DIV/0!</v>
      </c>
      <c r="P891" s="381">
        <f t="shared" si="90"/>
        <v>0</v>
      </c>
      <c r="Q891" s="382" t="str">
        <f>VLOOKUP(G891,'3-Productie normen'!$A$10:$M$27,13,FALSE)</f>
        <v>V</v>
      </c>
      <c r="R891" s="382"/>
      <c r="T891" s="43">
        <f t="shared" si="91"/>
        <v>21980</v>
      </c>
    </row>
    <row r="892" spans="1:20" ht="14.1" customHeight="1">
      <c r="A892" s="53">
        <f t="shared" si="87"/>
        <v>892</v>
      </c>
      <c r="B892" s="365" t="s">
        <v>1014</v>
      </c>
      <c r="C892" s="365" t="s">
        <v>1015</v>
      </c>
      <c r="D892" s="387" t="s">
        <v>89</v>
      </c>
      <c r="E892" s="428" t="s">
        <v>1052</v>
      </c>
      <c r="F892" s="433" t="s">
        <v>90</v>
      </c>
      <c r="G892" s="433" t="s">
        <v>90</v>
      </c>
      <c r="H892" s="433" t="s">
        <v>375</v>
      </c>
      <c r="I892" s="385">
        <v>7.45</v>
      </c>
      <c r="J892" s="395">
        <f t="shared" si="81"/>
        <v>200</v>
      </c>
      <c r="K892" s="393">
        <v>200</v>
      </c>
      <c r="L892" s="386"/>
      <c r="M892" s="325" t="e">
        <f t="shared" si="88"/>
        <v>#DIV/0!</v>
      </c>
      <c r="N892" s="325">
        <f t="shared" si="89"/>
        <v>0</v>
      </c>
      <c r="O892" s="381" t="e">
        <f>IF(K892="nio",0,IF(K892&gt;0,VLOOKUP(G892,'3-Productie normen'!A:K,VLOOKUP(K892,'3-Productie normen'!$B$34:$C$39,2,FALSE),FALSE)))/VLOOKUP(B892,'2-Kosten per locatie'!$A$14:$C$27,3,FALSE)</f>
        <v>#DIV/0!</v>
      </c>
      <c r="P892" s="381">
        <f t="shared" si="90"/>
        <v>0</v>
      </c>
      <c r="Q892" s="382" t="str">
        <f>VLOOKUP(G892,'3-Productie normen'!$A$10:$M$27,13,FALSE)</f>
        <v>V</v>
      </c>
      <c r="R892" s="382"/>
      <c r="T892" s="43">
        <f t="shared" si="91"/>
        <v>1490</v>
      </c>
    </row>
    <row r="893" spans="1:20" ht="14.1" customHeight="1">
      <c r="A893" s="53">
        <f t="shared" si="87"/>
        <v>893</v>
      </c>
      <c r="B893" s="365" t="s">
        <v>1014</v>
      </c>
      <c r="C893" s="365" t="s">
        <v>1015</v>
      </c>
      <c r="D893" s="387" t="s">
        <v>89</v>
      </c>
      <c r="E893" s="428" t="s">
        <v>1052</v>
      </c>
      <c r="F893" s="433" t="s">
        <v>90</v>
      </c>
      <c r="G893" s="433" t="s">
        <v>90</v>
      </c>
      <c r="H893" s="433" t="s">
        <v>1030</v>
      </c>
      <c r="I893" s="385">
        <v>14.95</v>
      </c>
      <c r="J893" s="395">
        <f t="shared" si="81"/>
        <v>200</v>
      </c>
      <c r="K893" s="393">
        <v>200</v>
      </c>
      <c r="L893" s="386"/>
      <c r="M893" s="325" t="e">
        <f t="shared" si="88"/>
        <v>#DIV/0!</v>
      </c>
      <c r="N893" s="325">
        <f t="shared" si="89"/>
        <v>0</v>
      </c>
      <c r="O893" s="381" t="e">
        <f>IF(K893="nio",0,IF(K893&gt;0,VLOOKUP(G893,'3-Productie normen'!A:K,VLOOKUP(K893,'3-Productie normen'!$B$34:$C$39,2,FALSE),FALSE)))/VLOOKUP(B893,'2-Kosten per locatie'!$A$14:$C$27,3,FALSE)</f>
        <v>#DIV/0!</v>
      </c>
      <c r="P893" s="381">
        <f t="shared" si="90"/>
        <v>0</v>
      </c>
      <c r="Q893" s="382" t="str">
        <f>VLOOKUP(G893,'3-Productie normen'!$A$10:$M$27,13,FALSE)</f>
        <v>V</v>
      </c>
      <c r="R893" s="382"/>
      <c r="T893" s="43">
        <f t="shared" si="91"/>
        <v>2990</v>
      </c>
    </row>
    <row r="894" spans="1:20" ht="14.1" customHeight="1">
      <c r="A894" s="53">
        <f t="shared" si="87"/>
        <v>894</v>
      </c>
      <c r="B894" s="365" t="s">
        <v>1014</v>
      </c>
      <c r="C894" s="365" t="s">
        <v>1015</v>
      </c>
      <c r="D894" s="387" t="s">
        <v>89</v>
      </c>
      <c r="E894" s="428" t="s">
        <v>1053</v>
      </c>
      <c r="F894" s="433" t="s">
        <v>376</v>
      </c>
      <c r="G894" s="433" t="s">
        <v>1047</v>
      </c>
      <c r="H894" s="433" t="s">
        <v>375</v>
      </c>
      <c r="I894" s="385">
        <v>54.75</v>
      </c>
      <c r="J894" s="395">
        <f t="shared" si="81"/>
        <v>80</v>
      </c>
      <c r="K894" s="393">
        <v>80</v>
      </c>
      <c r="L894" s="386"/>
      <c r="M894" s="325" t="e">
        <f t="shared" si="88"/>
        <v>#DIV/0!</v>
      </c>
      <c r="N894" s="325">
        <f t="shared" si="89"/>
        <v>0</v>
      </c>
      <c r="O894" s="381" t="e">
        <f>IF(K894="nio",0,IF(K894&gt;0,VLOOKUP(G894,'3-Productie normen'!A:K,VLOOKUP(K894,'3-Productie normen'!$B$34:$C$39,2,FALSE),FALSE)))/VLOOKUP(B894,'2-Kosten per locatie'!$A$14:$C$27,3,FALSE)</f>
        <v>#DIV/0!</v>
      </c>
      <c r="P894" s="381">
        <f t="shared" si="90"/>
        <v>0</v>
      </c>
      <c r="Q894" s="382" t="str">
        <f>VLOOKUP(G894,'3-Productie normen'!$A$10:$M$27,13,FALSE)</f>
        <v>L</v>
      </c>
      <c r="R894" s="382"/>
      <c r="T894" s="43">
        <f t="shared" si="91"/>
        <v>4380</v>
      </c>
    </row>
    <row r="895" spans="1:20" ht="14.1" customHeight="1">
      <c r="A895" s="53">
        <f t="shared" si="87"/>
        <v>895</v>
      </c>
      <c r="B895" s="365" t="s">
        <v>1014</v>
      </c>
      <c r="C895" s="365" t="s">
        <v>1015</v>
      </c>
      <c r="D895" s="387" t="s">
        <v>89</v>
      </c>
      <c r="E895" s="428" t="s">
        <v>239</v>
      </c>
      <c r="F895" s="433" t="s">
        <v>376</v>
      </c>
      <c r="G895" s="433" t="s">
        <v>1047</v>
      </c>
      <c r="H895" s="433" t="s">
        <v>385</v>
      </c>
      <c r="I895" s="385">
        <v>64.400000000000006</v>
      </c>
      <c r="J895" s="395">
        <f t="shared" si="81"/>
        <v>80</v>
      </c>
      <c r="K895" s="393">
        <v>80</v>
      </c>
      <c r="L895" s="386"/>
      <c r="M895" s="325" t="e">
        <f t="shared" si="88"/>
        <v>#DIV/0!</v>
      </c>
      <c r="N895" s="325">
        <f t="shared" si="89"/>
        <v>0</v>
      </c>
      <c r="O895" s="381" t="e">
        <f>IF(K895="nio",0,IF(K895&gt;0,VLOOKUP(G895,'3-Productie normen'!A:K,VLOOKUP(K895,'3-Productie normen'!$B$34:$C$39,2,FALSE),FALSE)))/VLOOKUP(B895,'2-Kosten per locatie'!$A$14:$C$27,3,FALSE)</f>
        <v>#DIV/0!</v>
      </c>
      <c r="P895" s="381">
        <f t="shared" si="90"/>
        <v>0</v>
      </c>
      <c r="Q895" s="382" t="str">
        <f>VLOOKUP(G895,'3-Productie normen'!$A$10:$M$27,13,FALSE)</f>
        <v>L</v>
      </c>
      <c r="R895" s="382"/>
      <c r="T895" s="43">
        <f t="shared" si="91"/>
        <v>5152</v>
      </c>
    </row>
    <row r="896" spans="1:20" ht="14.1" customHeight="1">
      <c r="A896" s="53">
        <f t="shared" si="87"/>
        <v>896</v>
      </c>
      <c r="B896" s="365" t="s">
        <v>1014</v>
      </c>
      <c r="C896" s="365" t="s">
        <v>1015</v>
      </c>
      <c r="D896" s="387" t="s">
        <v>89</v>
      </c>
      <c r="E896" s="428" t="s">
        <v>1054</v>
      </c>
      <c r="F896" s="433" t="s">
        <v>197</v>
      </c>
      <c r="G896" s="433" t="s">
        <v>423</v>
      </c>
      <c r="H896" s="433" t="s">
        <v>385</v>
      </c>
      <c r="I896" s="385">
        <v>19.2</v>
      </c>
      <c r="J896" s="395">
        <f t="shared" si="81"/>
        <v>200</v>
      </c>
      <c r="K896" s="393">
        <v>200</v>
      </c>
      <c r="L896" s="386"/>
      <c r="M896" s="325" t="e">
        <f t="shared" si="88"/>
        <v>#DIV/0!</v>
      </c>
      <c r="N896" s="325">
        <f t="shared" si="89"/>
        <v>0</v>
      </c>
      <c r="O896" s="381" t="e">
        <f>IF(K896="nio",0,IF(K896&gt;0,VLOOKUP(G896,'3-Productie normen'!A:K,VLOOKUP(K896,'3-Productie normen'!$B$34:$C$39,2,FALSE),FALSE)))/VLOOKUP(B896,'2-Kosten per locatie'!$A$14:$C$27,3,FALSE)</f>
        <v>#DIV/0!</v>
      </c>
      <c r="P896" s="381">
        <f t="shared" si="90"/>
        <v>0</v>
      </c>
      <c r="Q896" s="382" t="str">
        <f>VLOOKUP(G896,'3-Productie normen'!$A$10:$M$27,13,FALSE)</f>
        <v>V</v>
      </c>
      <c r="R896" s="382"/>
      <c r="T896" s="43">
        <f t="shared" si="91"/>
        <v>3840</v>
      </c>
    </row>
    <row r="897" spans="1:20" ht="14.1" customHeight="1">
      <c r="A897" s="53">
        <f t="shared" si="87"/>
        <v>897</v>
      </c>
      <c r="B897" s="365" t="s">
        <v>1014</v>
      </c>
      <c r="C897" s="365" t="s">
        <v>1015</v>
      </c>
      <c r="D897" s="387" t="s">
        <v>89</v>
      </c>
      <c r="E897" s="428" t="s">
        <v>1054</v>
      </c>
      <c r="F897" s="433" t="s">
        <v>197</v>
      </c>
      <c r="G897" s="433" t="s">
        <v>423</v>
      </c>
      <c r="H897" s="433" t="s">
        <v>387</v>
      </c>
      <c r="I897" s="385">
        <v>6.8</v>
      </c>
      <c r="J897" s="395">
        <f t="shared" si="81"/>
        <v>200</v>
      </c>
      <c r="K897" s="393">
        <v>200</v>
      </c>
      <c r="L897" s="386"/>
      <c r="M897" s="325" t="e">
        <f t="shared" si="88"/>
        <v>#DIV/0!</v>
      </c>
      <c r="N897" s="325">
        <f t="shared" si="89"/>
        <v>0</v>
      </c>
      <c r="O897" s="381" t="e">
        <f>IF(K897="nio",0,IF(K897&gt;0,VLOOKUP(G897,'3-Productie normen'!A:K,VLOOKUP(K897,'3-Productie normen'!$B$34:$C$39,2,FALSE),FALSE)))/VLOOKUP(B897,'2-Kosten per locatie'!$A$14:$C$27,3,FALSE)</f>
        <v>#DIV/0!</v>
      </c>
      <c r="P897" s="381">
        <f t="shared" si="90"/>
        <v>0</v>
      </c>
      <c r="Q897" s="382" t="str">
        <f>VLOOKUP(G897,'3-Productie normen'!$A$10:$M$27,13,FALSE)</f>
        <v>V</v>
      </c>
      <c r="R897" s="382"/>
      <c r="T897" s="43">
        <f t="shared" si="91"/>
        <v>1360</v>
      </c>
    </row>
    <row r="898" spans="1:20" ht="14.1" customHeight="1">
      <c r="A898" s="53">
        <f t="shared" si="87"/>
        <v>898</v>
      </c>
      <c r="B898" s="365" t="s">
        <v>1014</v>
      </c>
      <c r="C898" s="365" t="s">
        <v>1015</v>
      </c>
      <c r="D898" s="387" t="s">
        <v>89</v>
      </c>
      <c r="E898" s="428" t="s">
        <v>1055</v>
      </c>
      <c r="F898" s="433" t="s">
        <v>376</v>
      </c>
      <c r="G898" s="433" t="s">
        <v>1047</v>
      </c>
      <c r="H898" s="433" t="s">
        <v>375</v>
      </c>
      <c r="I898" s="385">
        <v>56.25</v>
      </c>
      <c r="J898" s="395">
        <f t="shared" si="81"/>
        <v>80</v>
      </c>
      <c r="K898" s="393">
        <v>80</v>
      </c>
      <c r="L898" s="386"/>
      <c r="M898" s="325" t="e">
        <f t="shared" si="88"/>
        <v>#DIV/0!</v>
      </c>
      <c r="N898" s="325">
        <f t="shared" si="89"/>
        <v>0</v>
      </c>
      <c r="O898" s="381" t="e">
        <f>IF(K898="nio",0,IF(K898&gt;0,VLOOKUP(G898,'3-Productie normen'!A:K,VLOOKUP(K898,'3-Productie normen'!$B$34:$C$39,2,FALSE),FALSE)))/VLOOKUP(B898,'2-Kosten per locatie'!$A$14:$C$27,3,FALSE)</f>
        <v>#DIV/0!</v>
      </c>
      <c r="P898" s="381">
        <f t="shared" si="90"/>
        <v>0</v>
      </c>
      <c r="Q898" s="382" t="str">
        <f>VLOOKUP(G898,'3-Productie normen'!$A$10:$M$27,13,FALSE)</f>
        <v>L</v>
      </c>
      <c r="R898" s="382"/>
      <c r="T898" s="43">
        <f t="shared" si="91"/>
        <v>4500</v>
      </c>
    </row>
    <row r="899" spans="1:20" ht="14.1" customHeight="1">
      <c r="A899" s="53">
        <f t="shared" si="87"/>
        <v>899</v>
      </c>
      <c r="B899" s="365" t="s">
        <v>1014</v>
      </c>
      <c r="C899" s="365" t="s">
        <v>1015</v>
      </c>
      <c r="D899" s="387" t="s">
        <v>89</v>
      </c>
      <c r="E899" s="428" t="s">
        <v>1056</v>
      </c>
      <c r="F899" s="433" t="s">
        <v>376</v>
      </c>
      <c r="G899" s="433" t="s">
        <v>1047</v>
      </c>
      <c r="H899" s="433" t="s">
        <v>375</v>
      </c>
      <c r="I899" s="385">
        <v>56.25</v>
      </c>
      <c r="J899" s="395">
        <f t="shared" si="81"/>
        <v>80</v>
      </c>
      <c r="K899" s="393">
        <v>80</v>
      </c>
      <c r="L899" s="386"/>
      <c r="M899" s="325" t="e">
        <f t="shared" si="88"/>
        <v>#DIV/0!</v>
      </c>
      <c r="N899" s="325">
        <f t="shared" si="89"/>
        <v>0</v>
      </c>
      <c r="O899" s="381" t="e">
        <f>IF(K899="nio",0,IF(K899&gt;0,VLOOKUP(G899,'3-Productie normen'!A:K,VLOOKUP(K899,'3-Productie normen'!$B$34:$C$39,2,FALSE),FALSE)))/VLOOKUP(B899,'2-Kosten per locatie'!$A$14:$C$27,3,FALSE)</f>
        <v>#DIV/0!</v>
      </c>
      <c r="P899" s="381">
        <f t="shared" si="90"/>
        <v>0</v>
      </c>
      <c r="Q899" s="382" t="str">
        <f>VLOOKUP(G899,'3-Productie normen'!$A$10:$M$27,13,FALSE)</f>
        <v>L</v>
      </c>
      <c r="R899" s="382"/>
      <c r="T899" s="43">
        <f t="shared" si="91"/>
        <v>4500</v>
      </c>
    </row>
    <row r="900" spans="1:20" ht="14.1" customHeight="1">
      <c r="A900" s="53">
        <f t="shared" si="87"/>
        <v>900</v>
      </c>
      <c r="B900" s="365" t="s">
        <v>1014</v>
      </c>
      <c r="C900" s="365" t="s">
        <v>1015</v>
      </c>
      <c r="D900" s="387" t="s">
        <v>89</v>
      </c>
      <c r="E900" s="428" t="s">
        <v>443</v>
      </c>
      <c r="F900" s="433" t="s">
        <v>376</v>
      </c>
      <c r="G900" s="433" t="s">
        <v>1047</v>
      </c>
      <c r="H900" s="433" t="s">
        <v>375</v>
      </c>
      <c r="I900" s="385">
        <v>53.3</v>
      </c>
      <c r="J900" s="395">
        <f t="shared" si="81"/>
        <v>80</v>
      </c>
      <c r="K900" s="393">
        <v>80</v>
      </c>
      <c r="L900" s="386"/>
      <c r="M900" s="325" t="e">
        <f t="shared" si="88"/>
        <v>#DIV/0!</v>
      </c>
      <c r="N900" s="325">
        <f t="shared" si="89"/>
        <v>0</v>
      </c>
      <c r="O900" s="381" t="e">
        <f>IF(K900="nio",0,IF(K900&gt;0,VLOOKUP(G900,'3-Productie normen'!A:K,VLOOKUP(K900,'3-Productie normen'!$B$34:$C$39,2,FALSE),FALSE)))/VLOOKUP(B900,'2-Kosten per locatie'!$A$14:$C$27,3,FALSE)</f>
        <v>#DIV/0!</v>
      </c>
      <c r="P900" s="381">
        <f t="shared" si="90"/>
        <v>0</v>
      </c>
      <c r="Q900" s="382" t="str">
        <f>VLOOKUP(G900,'3-Productie normen'!$A$10:$M$27,13,FALSE)</f>
        <v>L</v>
      </c>
      <c r="R900" s="382"/>
      <c r="T900" s="43">
        <f t="shared" si="91"/>
        <v>4264</v>
      </c>
    </row>
    <row r="901" spans="1:20" ht="14.1" customHeight="1">
      <c r="A901" s="53">
        <f t="shared" si="87"/>
        <v>901</v>
      </c>
      <c r="B901" s="365" t="s">
        <v>1014</v>
      </c>
      <c r="C901" s="365" t="s">
        <v>1015</v>
      </c>
      <c r="D901" s="387" t="s">
        <v>89</v>
      </c>
      <c r="E901" s="428" t="s">
        <v>442</v>
      </c>
      <c r="F901" s="433" t="s">
        <v>376</v>
      </c>
      <c r="G901" s="433" t="s">
        <v>1047</v>
      </c>
      <c r="H901" s="433" t="s">
        <v>375</v>
      </c>
      <c r="I901" s="385">
        <v>53.3</v>
      </c>
      <c r="J901" s="395">
        <f t="shared" si="81"/>
        <v>80</v>
      </c>
      <c r="K901" s="393">
        <v>80</v>
      </c>
      <c r="L901" s="386"/>
      <c r="M901" s="325" t="e">
        <f t="shared" si="88"/>
        <v>#DIV/0!</v>
      </c>
      <c r="N901" s="325">
        <f t="shared" si="89"/>
        <v>0</v>
      </c>
      <c r="O901" s="381" t="e">
        <f>IF(K901="nio",0,IF(K901&gt;0,VLOOKUP(G901,'3-Productie normen'!A:K,VLOOKUP(K901,'3-Productie normen'!$B$34:$C$39,2,FALSE),FALSE)))/VLOOKUP(B901,'2-Kosten per locatie'!$A$14:$C$27,3,FALSE)</f>
        <v>#DIV/0!</v>
      </c>
      <c r="P901" s="381">
        <f t="shared" si="90"/>
        <v>0</v>
      </c>
      <c r="Q901" s="382" t="str">
        <f>VLOOKUP(G901,'3-Productie normen'!$A$10:$M$27,13,FALSE)</f>
        <v>L</v>
      </c>
      <c r="R901" s="382"/>
      <c r="T901" s="43">
        <f t="shared" si="91"/>
        <v>4264</v>
      </c>
    </row>
    <row r="902" spans="1:20" ht="14.1" customHeight="1">
      <c r="A902" s="53">
        <f t="shared" si="87"/>
        <v>902</v>
      </c>
      <c r="B902" s="365" t="s">
        <v>1014</v>
      </c>
      <c r="C902" s="365" t="s">
        <v>1015</v>
      </c>
      <c r="D902" s="387" t="s">
        <v>89</v>
      </c>
      <c r="E902" s="428" t="s">
        <v>227</v>
      </c>
      <c r="F902" s="433" t="s">
        <v>376</v>
      </c>
      <c r="G902" s="433" t="s">
        <v>1047</v>
      </c>
      <c r="H902" s="433" t="s">
        <v>375</v>
      </c>
      <c r="I902" s="385">
        <v>53.3</v>
      </c>
      <c r="J902" s="396">
        <f t="shared" si="81"/>
        <v>80</v>
      </c>
      <c r="K902" s="393">
        <v>80</v>
      </c>
      <c r="L902" s="386"/>
      <c r="M902" s="325" t="e">
        <f t="shared" si="88"/>
        <v>#DIV/0!</v>
      </c>
      <c r="N902" s="325">
        <f t="shared" si="89"/>
        <v>0</v>
      </c>
      <c r="O902" s="381" t="e">
        <f>IF(K902="nio",0,IF(K902&gt;0,VLOOKUP(G902,'3-Productie normen'!A:K,VLOOKUP(K902,'3-Productie normen'!$B$34:$C$39,2,FALSE),FALSE)))/VLOOKUP(B902,'2-Kosten per locatie'!$A$14:$C$27,3,FALSE)</f>
        <v>#DIV/0!</v>
      </c>
      <c r="P902" s="381">
        <f t="shared" si="90"/>
        <v>0</v>
      </c>
      <c r="Q902" s="382" t="str">
        <f>VLOOKUP(G902,'3-Productie normen'!$A$10:$M$27,13,FALSE)</f>
        <v>L</v>
      </c>
      <c r="R902" s="382"/>
      <c r="T902" s="43">
        <f t="shared" si="91"/>
        <v>4264</v>
      </c>
    </row>
    <row r="903" spans="1:20" ht="14.1" customHeight="1">
      <c r="A903" s="53">
        <f t="shared" ref="A903:A931" si="92">A902+1</f>
        <v>903</v>
      </c>
      <c r="B903" s="365" t="s">
        <v>1014</v>
      </c>
      <c r="C903" s="365" t="s">
        <v>1015</v>
      </c>
      <c r="D903" s="387" t="s">
        <v>89</v>
      </c>
      <c r="E903" s="428" t="s">
        <v>1058</v>
      </c>
      <c r="F903" s="433" t="s">
        <v>197</v>
      </c>
      <c r="G903" s="433" t="s">
        <v>423</v>
      </c>
      <c r="H903" s="433" t="s">
        <v>1031</v>
      </c>
      <c r="I903" s="385">
        <v>25.8</v>
      </c>
      <c r="J903" s="396">
        <f t="shared" si="81"/>
        <v>200</v>
      </c>
      <c r="K903" s="393">
        <v>200</v>
      </c>
      <c r="L903" s="386"/>
      <c r="M903" s="325" t="e">
        <f t="shared" ref="M903:M931" si="93">IF(K903="nio",0,IF(K903&gt;0,K903*I903/O903,0))</f>
        <v>#DIV/0!</v>
      </c>
      <c r="N903" s="325">
        <f t="shared" ref="N903:N931" si="94">IF(L903&gt;0,L903*I903/P903,0)</f>
        <v>0</v>
      </c>
      <c r="O903" s="381" t="e">
        <f>IF(K903="nio",0,IF(K903&gt;0,VLOOKUP(G903,'3-Productie normen'!A:K,VLOOKUP(K903,'3-Productie normen'!$B$34:$C$39,2,FALSE),FALSE)))/VLOOKUP(B903,'2-Kosten per locatie'!$A$14:$C$27,3,FALSE)</f>
        <v>#DIV/0!</v>
      </c>
      <c r="P903" s="381">
        <f t="shared" ref="P903:P931" si="95">IF(L903&gt;0,O903*$P$8,0)</f>
        <v>0</v>
      </c>
      <c r="Q903" s="382" t="str">
        <f>VLOOKUP(G903,'3-Productie normen'!$A$10:$M$27,13,FALSE)</f>
        <v>V</v>
      </c>
      <c r="R903" s="382"/>
      <c r="T903" s="43">
        <f t="shared" ref="T903:T931" si="96">J903*I903</f>
        <v>5160</v>
      </c>
    </row>
    <row r="904" spans="1:20" ht="14.1" customHeight="1">
      <c r="A904" s="53">
        <f t="shared" si="92"/>
        <v>904</v>
      </c>
      <c r="B904" s="365" t="s">
        <v>1014</v>
      </c>
      <c r="C904" s="365" t="s">
        <v>1015</v>
      </c>
      <c r="D904" s="387" t="s">
        <v>89</v>
      </c>
      <c r="E904" s="428" t="s">
        <v>1059</v>
      </c>
      <c r="F904" s="433" t="s">
        <v>379</v>
      </c>
      <c r="G904" s="433" t="s">
        <v>17</v>
      </c>
      <c r="H904" s="433" t="s">
        <v>371</v>
      </c>
      <c r="I904" s="385">
        <v>5.2</v>
      </c>
      <c r="J904" s="396">
        <f t="shared" ref="J904:J967" si="97">SUM(K904:L904)</f>
        <v>200</v>
      </c>
      <c r="K904" s="393">
        <v>200</v>
      </c>
      <c r="L904" s="386"/>
      <c r="M904" s="325" t="e">
        <f t="shared" si="93"/>
        <v>#DIV/0!</v>
      </c>
      <c r="N904" s="325">
        <f t="shared" si="94"/>
        <v>0</v>
      </c>
      <c r="O904" s="381" t="e">
        <f>IF(K904="nio",0,IF(K904&gt;0,VLOOKUP(G904,'3-Productie normen'!A:K,VLOOKUP(K904,'3-Productie normen'!$B$34:$C$39,2,FALSE),FALSE)))/VLOOKUP(B904,'2-Kosten per locatie'!$A$14:$C$27,3,FALSE)</f>
        <v>#DIV/0!</v>
      </c>
      <c r="P904" s="381">
        <f t="shared" si="95"/>
        <v>0</v>
      </c>
      <c r="Q904" s="382" t="str">
        <f>VLOOKUP(G904,'3-Productie normen'!$A$10:$M$27,13,FALSE)</f>
        <v>S</v>
      </c>
      <c r="R904" s="382"/>
      <c r="T904" s="43">
        <f t="shared" si="96"/>
        <v>1040</v>
      </c>
    </row>
    <row r="905" spans="1:20" ht="14.1" customHeight="1">
      <c r="A905" s="53">
        <f t="shared" si="92"/>
        <v>905</v>
      </c>
      <c r="B905" s="365" t="s">
        <v>1014</v>
      </c>
      <c r="C905" s="365" t="s">
        <v>1015</v>
      </c>
      <c r="D905" s="387" t="s">
        <v>89</v>
      </c>
      <c r="E905" s="428" t="s">
        <v>1060</v>
      </c>
      <c r="F905" s="433" t="s">
        <v>379</v>
      </c>
      <c r="G905" s="433" t="s">
        <v>17</v>
      </c>
      <c r="H905" s="433" t="s">
        <v>371</v>
      </c>
      <c r="I905" s="385">
        <v>9.1999999999999993</v>
      </c>
      <c r="J905" s="396">
        <f t="shared" si="97"/>
        <v>200</v>
      </c>
      <c r="K905" s="393">
        <v>200</v>
      </c>
      <c r="L905" s="386"/>
      <c r="M905" s="325" t="e">
        <f t="shared" si="93"/>
        <v>#DIV/0!</v>
      </c>
      <c r="N905" s="325">
        <f t="shared" si="94"/>
        <v>0</v>
      </c>
      <c r="O905" s="381" t="e">
        <f>IF(K905="nio",0,IF(K905&gt;0,VLOOKUP(G905,'3-Productie normen'!A:K,VLOOKUP(K905,'3-Productie normen'!$B$34:$C$39,2,FALSE),FALSE)))/VLOOKUP(B905,'2-Kosten per locatie'!$A$14:$C$27,3,FALSE)</f>
        <v>#DIV/0!</v>
      </c>
      <c r="P905" s="381">
        <f t="shared" si="95"/>
        <v>0</v>
      </c>
      <c r="Q905" s="382" t="str">
        <f>VLOOKUP(G905,'3-Productie normen'!$A$10:$M$27,13,FALSE)</f>
        <v>S</v>
      </c>
      <c r="R905" s="382"/>
      <c r="T905" s="43">
        <f t="shared" si="96"/>
        <v>1839.9999999999998</v>
      </c>
    </row>
    <row r="906" spans="1:20" ht="14.1" customHeight="1">
      <c r="A906" s="53">
        <f t="shared" si="92"/>
        <v>906</v>
      </c>
      <c r="B906" s="365" t="s">
        <v>1014</v>
      </c>
      <c r="C906" s="365" t="s">
        <v>1015</v>
      </c>
      <c r="D906" s="387" t="s">
        <v>89</v>
      </c>
      <c r="E906" s="428" t="s">
        <v>224</v>
      </c>
      <c r="F906" s="433" t="s">
        <v>377</v>
      </c>
      <c r="G906" s="433" t="s">
        <v>199</v>
      </c>
      <c r="H906" s="433" t="s">
        <v>385</v>
      </c>
      <c r="I906" s="385">
        <v>61.55</v>
      </c>
      <c r="J906" s="396">
        <f t="shared" si="97"/>
        <v>200</v>
      </c>
      <c r="K906" s="393">
        <v>200</v>
      </c>
      <c r="L906" s="386"/>
      <c r="M906" s="325" t="e">
        <f t="shared" si="93"/>
        <v>#DIV/0!</v>
      </c>
      <c r="N906" s="325">
        <f t="shared" si="94"/>
        <v>0</v>
      </c>
      <c r="O906" s="381" t="e">
        <f>IF(K906="nio",0,IF(K906&gt;0,VLOOKUP(G906,'3-Productie normen'!A:K,VLOOKUP(K906,'3-Productie normen'!$B$34:$C$39,2,FALSE),FALSE)))/VLOOKUP(B906,'2-Kosten per locatie'!$A$14:$C$27,3,FALSE)</f>
        <v>#DIV/0!</v>
      </c>
      <c r="P906" s="381">
        <f t="shared" si="95"/>
        <v>0</v>
      </c>
      <c r="Q906" s="382" t="str">
        <f>VLOOKUP(G906,'3-Productie normen'!$A$10:$M$27,13,FALSE)</f>
        <v>V</v>
      </c>
      <c r="R906" s="382"/>
      <c r="T906" s="43">
        <f t="shared" si="96"/>
        <v>12310</v>
      </c>
    </row>
    <row r="907" spans="1:20" ht="14.1" customHeight="1">
      <c r="A907" s="53">
        <f t="shared" si="92"/>
        <v>907</v>
      </c>
      <c r="B907" s="365" t="s">
        <v>1014</v>
      </c>
      <c r="C907" s="365" t="s">
        <v>1015</v>
      </c>
      <c r="D907" s="387" t="s">
        <v>89</v>
      </c>
      <c r="E907" s="428" t="s">
        <v>1061</v>
      </c>
      <c r="F907" s="433" t="s">
        <v>388</v>
      </c>
      <c r="G907" s="433" t="s">
        <v>17</v>
      </c>
      <c r="H907" s="433" t="s">
        <v>371</v>
      </c>
      <c r="I907" s="385">
        <v>3.85</v>
      </c>
      <c r="J907" s="396">
        <f t="shared" si="97"/>
        <v>200</v>
      </c>
      <c r="K907" s="393">
        <v>200</v>
      </c>
      <c r="L907" s="386"/>
      <c r="M907" s="325" t="e">
        <f t="shared" si="93"/>
        <v>#DIV/0!</v>
      </c>
      <c r="N907" s="325">
        <f t="shared" si="94"/>
        <v>0</v>
      </c>
      <c r="O907" s="381" t="e">
        <f>IF(K907="nio",0,IF(K907&gt;0,VLOOKUP(G907,'3-Productie normen'!A:K,VLOOKUP(K907,'3-Productie normen'!$B$34:$C$39,2,FALSE),FALSE)))/VLOOKUP(B907,'2-Kosten per locatie'!$A$14:$C$27,3,FALSE)</f>
        <v>#DIV/0!</v>
      </c>
      <c r="P907" s="381">
        <f t="shared" si="95"/>
        <v>0</v>
      </c>
      <c r="Q907" s="382" t="str">
        <f>VLOOKUP(G907,'3-Productie normen'!$A$10:$M$27,13,FALSE)</f>
        <v>S</v>
      </c>
      <c r="R907" s="382"/>
      <c r="T907" s="43">
        <f t="shared" si="96"/>
        <v>770</v>
      </c>
    </row>
    <row r="908" spans="1:20" ht="14.1" customHeight="1">
      <c r="A908" s="53">
        <f t="shared" si="92"/>
        <v>908</v>
      </c>
      <c r="B908" s="365" t="s">
        <v>1014</v>
      </c>
      <c r="C908" s="365" t="s">
        <v>1015</v>
      </c>
      <c r="D908" s="387" t="s">
        <v>89</v>
      </c>
      <c r="E908" s="428" t="s">
        <v>1062</v>
      </c>
      <c r="F908" s="433" t="s">
        <v>379</v>
      </c>
      <c r="G908" s="433" t="s">
        <v>17</v>
      </c>
      <c r="H908" s="433" t="s">
        <v>371</v>
      </c>
      <c r="I908" s="385">
        <v>11.75</v>
      </c>
      <c r="J908" s="396">
        <f t="shared" si="97"/>
        <v>200</v>
      </c>
      <c r="K908" s="393">
        <v>200</v>
      </c>
      <c r="L908" s="386"/>
      <c r="M908" s="325" t="e">
        <f t="shared" si="93"/>
        <v>#DIV/0!</v>
      </c>
      <c r="N908" s="325">
        <f t="shared" si="94"/>
        <v>0</v>
      </c>
      <c r="O908" s="381" t="e">
        <f>IF(K908="nio",0,IF(K908&gt;0,VLOOKUP(G908,'3-Productie normen'!A:K,VLOOKUP(K908,'3-Productie normen'!$B$34:$C$39,2,FALSE),FALSE)))/VLOOKUP(B908,'2-Kosten per locatie'!$A$14:$C$27,3,FALSE)</f>
        <v>#DIV/0!</v>
      </c>
      <c r="P908" s="381">
        <f t="shared" si="95"/>
        <v>0</v>
      </c>
      <c r="Q908" s="382" t="str">
        <f>VLOOKUP(G908,'3-Productie normen'!$A$10:$M$27,13,FALSE)</f>
        <v>S</v>
      </c>
      <c r="R908" s="382"/>
      <c r="T908" s="43">
        <f t="shared" si="96"/>
        <v>2350</v>
      </c>
    </row>
    <row r="909" spans="1:20" ht="14.1" customHeight="1">
      <c r="A909" s="53">
        <f t="shared" si="92"/>
        <v>909</v>
      </c>
      <c r="B909" s="365" t="s">
        <v>1014</v>
      </c>
      <c r="C909" s="365" t="s">
        <v>1015</v>
      </c>
      <c r="D909" s="387" t="s">
        <v>89</v>
      </c>
      <c r="E909" s="428" t="s">
        <v>1063</v>
      </c>
      <c r="F909" s="433" t="s">
        <v>379</v>
      </c>
      <c r="G909" s="433" t="s">
        <v>17</v>
      </c>
      <c r="H909" s="433" t="s">
        <v>371</v>
      </c>
      <c r="I909" s="385">
        <v>11.9</v>
      </c>
      <c r="J909" s="396">
        <f t="shared" si="97"/>
        <v>200</v>
      </c>
      <c r="K909" s="393">
        <v>200</v>
      </c>
      <c r="L909" s="386"/>
      <c r="M909" s="325" t="e">
        <f t="shared" si="93"/>
        <v>#DIV/0!</v>
      </c>
      <c r="N909" s="325">
        <f t="shared" si="94"/>
        <v>0</v>
      </c>
      <c r="O909" s="381" t="e">
        <f>IF(K909="nio",0,IF(K909&gt;0,VLOOKUP(G909,'3-Productie normen'!A:K,VLOOKUP(K909,'3-Productie normen'!$B$34:$C$39,2,FALSE),FALSE)))/VLOOKUP(B909,'2-Kosten per locatie'!$A$14:$C$27,3,FALSE)</f>
        <v>#DIV/0!</v>
      </c>
      <c r="P909" s="381">
        <f t="shared" si="95"/>
        <v>0</v>
      </c>
      <c r="Q909" s="382" t="str">
        <f>VLOOKUP(G909,'3-Productie normen'!$A$10:$M$27,13,FALSE)</f>
        <v>S</v>
      </c>
      <c r="R909" s="382"/>
      <c r="T909" s="43">
        <f t="shared" si="96"/>
        <v>2380</v>
      </c>
    </row>
    <row r="910" spans="1:20" ht="14.1" customHeight="1">
      <c r="A910" s="53">
        <f t="shared" si="92"/>
        <v>910</v>
      </c>
      <c r="B910" s="365" t="s">
        <v>1014</v>
      </c>
      <c r="C910" s="365" t="s">
        <v>1015</v>
      </c>
      <c r="D910" s="387" t="s">
        <v>89</v>
      </c>
      <c r="E910" s="428" t="s">
        <v>1064</v>
      </c>
      <c r="F910" s="433" t="s">
        <v>1057</v>
      </c>
      <c r="G910" s="433" t="s">
        <v>421</v>
      </c>
      <c r="H910" s="433" t="s">
        <v>371</v>
      </c>
      <c r="I910" s="385">
        <v>236.9</v>
      </c>
      <c r="J910" s="396">
        <f t="shared" si="97"/>
        <v>200</v>
      </c>
      <c r="K910" s="393">
        <v>200</v>
      </c>
      <c r="L910" s="386"/>
      <c r="M910" s="325" t="e">
        <f t="shared" si="93"/>
        <v>#DIV/0!</v>
      </c>
      <c r="N910" s="325">
        <f t="shared" si="94"/>
        <v>0</v>
      </c>
      <c r="O910" s="381" t="e">
        <f>IF(K910="nio",0,IF(K910&gt;0,VLOOKUP(G910,'3-Productie normen'!A:K,VLOOKUP(K910,'3-Productie normen'!$B$34:$C$39,2,FALSE),FALSE)))/VLOOKUP(B910,'2-Kosten per locatie'!$A$14:$C$27,3,FALSE)</f>
        <v>#DIV/0!</v>
      </c>
      <c r="P910" s="381">
        <f t="shared" si="95"/>
        <v>0</v>
      </c>
      <c r="Q910" s="382" t="str">
        <f>VLOOKUP(G910,'3-Productie normen'!$A$10:$M$27,13,FALSE)</f>
        <v>V</v>
      </c>
      <c r="R910" s="382"/>
      <c r="T910" s="43">
        <f t="shared" si="96"/>
        <v>47380</v>
      </c>
    </row>
    <row r="911" spans="1:20" ht="14.1" customHeight="1">
      <c r="A911" s="53">
        <f t="shared" si="92"/>
        <v>911</v>
      </c>
      <c r="B911" s="365" t="s">
        <v>1014</v>
      </c>
      <c r="C911" s="365" t="s">
        <v>1015</v>
      </c>
      <c r="D911" s="387" t="s">
        <v>89</v>
      </c>
      <c r="E911" s="428" t="s">
        <v>1064</v>
      </c>
      <c r="F911" s="433" t="s">
        <v>1057</v>
      </c>
      <c r="G911" s="433" t="s">
        <v>421</v>
      </c>
      <c r="H911" s="433" t="s">
        <v>385</v>
      </c>
      <c r="I911" s="385">
        <v>86.05</v>
      </c>
      <c r="J911" s="396">
        <f t="shared" si="97"/>
        <v>200</v>
      </c>
      <c r="K911" s="393">
        <v>200</v>
      </c>
      <c r="L911" s="386"/>
      <c r="M911" s="325" t="e">
        <f t="shared" si="93"/>
        <v>#DIV/0!</v>
      </c>
      <c r="N911" s="325">
        <f t="shared" si="94"/>
        <v>0</v>
      </c>
      <c r="O911" s="381" t="e">
        <f>IF(K911="nio",0,IF(K911&gt;0,VLOOKUP(G911,'3-Productie normen'!A:K,VLOOKUP(K911,'3-Productie normen'!$B$34:$C$39,2,FALSE),FALSE)))/VLOOKUP(B911,'2-Kosten per locatie'!$A$14:$C$27,3,FALSE)</f>
        <v>#DIV/0!</v>
      </c>
      <c r="P911" s="381">
        <f t="shared" si="95"/>
        <v>0</v>
      </c>
      <c r="Q911" s="382" t="str">
        <f>VLOOKUP(G911,'3-Productie normen'!$A$10:$M$27,13,FALSE)</f>
        <v>V</v>
      </c>
      <c r="R911" s="382"/>
      <c r="T911" s="43">
        <f t="shared" si="96"/>
        <v>17210</v>
      </c>
    </row>
    <row r="912" spans="1:20" ht="14.1" customHeight="1">
      <c r="A912" s="53">
        <f t="shared" si="92"/>
        <v>912</v>
      </c>
      <c r="B912" s="365" t="s">
        <v>1014</v>
      </c>
      <c r="C912" s="365" t="s">
        <v>1015</v>
      </c>
      <c r="D912" s="387" t="s">
        <v>89</v>
      </c>
      <c r="E912" s="428" t="s">
        <v>1065</v>
      </c>
      <c r="F912" s="433" t="s">
        <v>377</v>
      </c>
      <c r="G912" s="433" t="s">
        <v>199</v>
      </c>
      <c r="H912" s="433" t="s">
        <v>385</v>
      </c>
      <c r="I912" s="385">
        <v>34.5</v>
      </c>
      <c r="J912" s="396">
        <f t="shared" si="97"/>
        <v>200</v>
      </c>
      <c r="K912" s="393">
        <v>200</v>
      </c>
      <c r="L912" s="386"/>
      <c r="M912" s="325" t="e">
        <f t="shared" si="93"/>
        <v>#DIV/0!</v>
      </c>
      <c r="N912" s="325">
        <f t="shared" si="94"/>
        <v>0</v>
      </c>
      <c r="O912" s="381" t="e">
        <f>IF(K912="nio",0,IF(K912&gt;0,VLOOKUP(G912,'3-Productie normen'!A:K,VLOOKUP(K912,'3-Productie normen'!$B$34:$C$39,2,FALSE),FALSE)))/VLOOKUP(B912,'2-Kosten per locatie'!$A$14:$C$27,3,FALSE)</f>
        <v>#DIV/0!</v>
      </c>
      <c r="P912" s="381">
        <f t="shared" si="95"/>
        <v>0</v>
      </c>
      <c r="Q912" s="382" t="str">
        <f>VLOOKUP(G912,'3-Productie normen'!$A$10:$M$27,13,FALSE)</f>
        <v>V</v>
      </c>
      <c r="R912" s="382"/>
      <c r="T912" s="43">
        <f t="shared" si="96"/>
        <v>6900</v>
      </c>
    </row>
    <row r="913" spans="1:20" ht="14.1" customHeight="1">
      <c r="A913" s="53">
        <f t="shared" si="92"/>
        <v>913</v>
      </c>
      <c r="B913" s="365" t="s">
        <v>1014</v>
      </c>
      <c r="C913" s="365" t="s">
        <v>1015</v>
      </c>
      <c r="D913" s="387" t="s">
        <v>89</v>
      </c>
      <c r="E913" s="428" t="s">
        <v>1066</v>
      </c>
      <c r="F913" s="433" t="s">
        <v>417</v>
      </c>
      <c r="G913" s="433" t="s">
        <v>145</v>
      </c>
      <c r="H913" s="433" t="s">
        <v>375</v>
      </c>
      <c r="I913" s="385">
        <v>11.45</v>
      </c>
      <c r="J913" s="396">
        <f t="shared" si="97"/>
        <v>40</v>
      </c>
      <c r="K913" s="393">
        <v>40</v>
      </c>
      <c r="L913" s="386"/>
      <c r="M913" s="325" t="e">
        <f t="shared" si="93"/>
        <v>#DIV/0!</v>
      </c>
      <c r="N913" s="325">
        <f t="shared" si="94"/>
        <v>0</v>
      </c>
      <c r="O913" s="381" t="e">
        <f>IF(K913="nio",0,IF(K913&gt;0,VLOOKUP(G913,'3-Productie normen'!A:K,VLOOKUP(K913,'3-Productie normen'!$B$34:$C$39,2,FALSE),FALSE)))/VLOOKUP(B913,'2-Kosten per locatie'!$A$14:$C$27,3,FALSE)</f>
        <v>#DIV/0!</v>
      </c>
      <c r="P913" s="381">
        <f t="shared" si="95"/>
        <v>0</v>
      </c>
      <c r="Q913" s="382" t="str">
        <f>VLOOKUP(G913,'3-Productie normen'!$A$10:$M$27,13,FALSE)</f>
        <v>B</v>
      </c>
      <c r="R913" s="382"/>
      <c r="T913" s="43">
        <f t="shared" si="96"/>
        <v>458</v>
      </c>
    </row>
    <row r="914" spans="1:20" ht="14.1" customHeight="1">
      <c r="A914" s="53">
        <f t="shared" si="92"/>
        <v>914</v>
      </c>
      <c r="B914" s="365" t="s">
        <v>1014</v>
      </c>
      <c r="C914" s="365" t="s">
        <v>1015</v>
      </c>
      <c r="D914" s="387" t="s">
        <v>89</v>
      </c>
      <c r="E914" s="428" t="s">
        <v>1067</v>
      </c>
      <c r="F914" s="433" t="s">
        <v>197</v>
      </c>
      <c r="G914" s="433" t="s">
        <v>423</v>
      </c>
      <c r="H914" s="433" t="s">
        <v>385</v>
      </c>
      <c r="I914" s="385">
        <v>41.55</v>
      </c>
      <c r="J914" s="396">
        <f t="shared" si="97"/>
        <v>200</v>
      </c>
      <c r="K914" s="393">
        <v>200</v>
      </c>
      <c r="L914" s="386"/>
      <c r="M914" s="325" t="e">
        <f t="shared" si="93"/>
        <v>#DIV/0!</v>
      </c>
      <c r="N914" s="325">
        <f t="shared" si="94"/>
        <v>0</v>
      </c>
      <c r="O914" s="381" t="e">
        <f>IF(K914="nio",0,IF(K914&gt;0,VLOOKUP(G914,'3-Productie normen'!A:K,VLOOKUP(K914,'3-Productie normen'!$B$34:$C$39,2,FALSE),FALSE)))/VLOOKUP(B914,'2-Kosten per locatie'!$A$14:$C$27,3,FALSE)</f>
        <v>#DIV/0!</v>
      </c>
      <c r="P914" s="381">
        <f t="shared" si="95"/>
        <v>0</v>
      </c>
      <c r="Q914" s="382" t="str">
        <f>VLOOKUP(G914,'3-Productie normen'!$A$10:$M$27,13,FALSE)</f>
        <v>V</v>
      </c>
      <c r="R914" s="382"/>
      <c r="T914" s="43">
        <f t="shared" si="96"/>
        <v>8310</v>
      </c>
    </row>
    <row r="915" spans="1:20" ht="14.1" customHeight="1">
      <c r="A915" s="53">
        <f t="shared" si="92"/>
        <v>915</v>
      </c>
      <c r="B915" s="365" t="s">
        <v>1014</v>
      </c>
      <c r="C915" s="365" t="s">
        <v>1015</v>
      </c>
      <c r="D915" s="387" t="s">
        <v>89</v>
      </c>
      <c r="E915" s="428" t="s">
        <v>1068</v>
      </c>
      <c r="F915" s="433" t="s">
        <v>383</v>
      </c>
      <c r="G915" s="433" t="s">
        <v>198</v>
      </c>
      <c r="H915" s="433" t="s">
        <v>1038</v>
      </c>
      <c r="I915" s="385">
        <v>1.4</v>
      </c>
      <c r="J915" s="396">
        <f t="shared" si="97"/>
        <v>200</v>
      </c>
      <c r="K915" s="393">
        <v>200</v>
      </c>
      <c r="L915" s="386"/>
      <c r="M915" s="325" t="e">
        <f t="shared" si="93"/>
        <v>#DIV/0!</v>
      </c>
      <c r="N915" s="325">
        <f t="shared" si="94"/>
        <v>0</v>
      </c>
      <c r="O915" s="381" t="e">
        <f>IF(K915="nio",0,IF(K915&gt;0,VLOOKUP(G915,'3-Productie normen'!A:K,VLOOKUP(K915,'3-Productie normen'!$B$34:$C$39,2,FALSE),FALSE)))/VLOOKUP(B915,'2-Kosten per locatie'!$A$14:$C$27,3,FALSE)</f>
        <v>#DIV/0!</v>
      </c>
      <c r="P915" s="381">
        <f t="shared" si="95"/>
        <v>0</v>
      </c>
      <c r="Q915" s="382" t="str">
        <f>VLOOKUP(G915,'3-Productie normen'!$A$10:$M$27,13,FALSE)</f>
        <v>V</v>
      </c>
      <c r="R915" s="382"/>
      <c r="T915" s="43">
        <f t="shared" si="96"/>
        <v>280</v>
      </c>
    </row>
    <row r="916" spans="1:20" ht="14.1" customHeight="1">
      <c r="A916" s="53">
        <f t="shared" si="92"/>
        <v>916</v>
      </c>
      <c r="B916" s="365" t="s">
        <v>1014</v>
      </c>
      <c r="C916" s="365" t="s">
        <v>1015</v>
      </c>
      <c r="D916" s="387" t="s">
        <v>89</v>
      </c>
      <c r="E916" s="428" t="s">
        <v>226</v>
      </c>
      <c r="F916" s="433" t="s">
        <v>423</v>
      </c>
      <c r="G916" s="433" t="s">
        <v>423</v>
      </c>
      <c r="H916" s="433" t="s">
        <v>385</v>
      </c>
      <c r="I916" s="385">
        <v>41.3</v>
      </c>
      <c r="J916" s="396">
        <f t="shared" si="97"/>
        <v>200</v>
      </c>
      <c r="K916" s="393">
        <v>200</v>
      </c>
      <c r="L916" s="386"/>
      <c r="M916" s="325" t="e">
        <f t="shared" si="93"/>
        <v>#DIV/0!</v>
      </c>
      <c r="N916" s="325">
        <f t="shared" si="94"/>
        <v>0</v>
      </c>
      <c r="O916" s="381" t="e">
        <f>IF(K916="nio",0,IF(K916&gt;0,VLOOKUP(G916,'3-Productie normen'!A:K,VLOOKUP(K916,'3-Productie normen'!$B$34:$C$39,2,FALSE),FALSE)))/VLOOKUP(B916,'2-Kosten per locatie'!$A$14:$C$27,3,FALSE)</f>
        <v>#DIV/0!</v>
      </c>
      <c r="P916" s="381">
        <f t="shared" si="95"/>
        <v>0</v>
      </c>
      <c r="Q916" s="382" t="str">
        <f>VLOOKUP(G916,'3-Productie normen'!$A$10:$M$27,13,FALSE)</f>
        <v>V</v>
      </c>
      <c r="R916" s="382"/>
      <c r="T916" s="43">
        <f t="shared" si="96"/>
        <v>8260</v>
      </c>
    </row>
    <row r="917" spans="1:20" ht="14.1" customHeight="1">
      <c r="A917" s="53">
        <f t="shared" si="92"/>
        <v>917</v>
      </c>
      <c r="B917" s="365" t="s">
        <v>1014</v>
      </c>
      <c r="C917" s="365" t="s">
        <v>1015</v>
      </c>
      <c r="D917" s="387" t="s">
        <v>89</v>
      </c>
      <c r="E917" s="428" t="s">
        <v>244</v>
      </c>
      <c r="F917" s="433" t="s">
        <v>378</v>
      </c>
      <c r="G917" s="433" t="s">
        <v>199</v>
      </c>
      <c r="H917" s="433" t="s">
        <v>375</v>
      </c>
      <c r="I917" s="385">
        <v>46.6</v>
      </c>
      <c r="J917" s="396">
        <f t="shared" si="97"/>
        <v>200</v>
      </c>
      <c r="K917" s="393">
        <v>200</v>
      </c>
      <c r="L917" s="386"/>
      <c r="M917" s="325" t="e">
        <f t="shared" si="93"/>
        <v>#DIV/0!</v>
      </c>
      <c r="N917" s="325">
        <f t="shared" si="94"/>
        <v>0</v>
      </c>
      <c r="O917" s="381" t="e">
        <f>IF(K917="nio",0,IF(K917&gt;0,VLOOKUP(G917,'3-Productie normen'!A:K,VLOOKUP(K917,'3-Productie normen'!$B$34:$C$39,2,FALSE),FALSE)))/VLOOKUP(B917,'2-Kosten per locatie'!$A$14:$C$27,3,FALSE)</f>
        <v>#DIV/0!</v>
      </c>
      <c r="P917" s="381">
        <f t="shared" si="95"/>
        <v>0</v>
      </c>
      <c r="Q917" s="382" t="str">
        <f>VLOOKUP(G917,'3-Productie normen'!$A$10:$M$27,13,FALSE)</f>
        <v>V</v>
      </c>
      <c r="R917" s="382"/>
      <c r="T917" s="43">
        <f t="shared" si="96"/>
        <v>9320</v>
      </c>
    </row>
    <row r="918" spans="1:20" ht="14.1" customHeight="1">
      <c r="A918" s="53">
        <f t="shared" si="92"/>
        <v>918</v>
      </c>
      <c r="B918" s="365" t="s">
        <v>1014</v>
      </c>
      <c r="C918" s="365" t="s">
        <v>1015</v>
      </c>
      <c r="D918" s="387" t="s">
        <v>89</v>
      </c>
      <c r="E918" s="428" t="s">
        <v>1069</v>
      </c>
      <c r="F918" s="433" t="s">
        <v>423</v>
      </c>
      <c r="G918" s="433" t="s">
        <v>423</v>
      </c>
      <c r="H918" s="433" t="s">
        <v>375</v>
      </c>
      <c r="I918" s="385">
        <v>3.1</v>
      </c>
      <c r="J918" s="396">
        <f t="shared" si="97"/>
        <v>200</v>
      </c>
      <c r="K918" s="393">
        <v>200</v>
      </c>
      <c r="L918" s="386"/>
      <c r="M918" s="325" t="e">
        <f t="shared" si="93"/>
        <v>#DIV/0!</v>
      </c>
      <c r="N918" s="325">
        <f t="shared" si="94"/>
        <v>0</v>
      </c>
      <c r="O918" s="381" t="e">
        <f>IF(K918="nio",0,IF(K918&gt;0,VLOOKUP(G918,'3-Productie normen'!A:K,VLOOKUP(K918,'3-Productie normen'!$B$34:$C$39,2,FALSE),FALSE)))/VLOOKUP(B918,'2-Kosten per locatie'!$A$14:$C$27,3,FALSE)</f>
        <v>#DIV/0!</v>
      </c>
      <c r="P918" s="381">
        <f t="shared" si="95"/>
        <v>0</v>
      </c>
      <c r="Q918" s="382" t="str">
        <f>VLOOKUP(G918,'3-Productie normen'!$A$10:$M$27,13,FALSE)</f>
        <v>V</v>
      </c>
      <c r="R918" s="382"/>
      <c r="T918" s="43">
        <f t="shared" si="96"/>
        <v>620</v>
      </c>
    </row>
    <row r="919" spans="1:20" ht="14.1" customHeight="1">
      <c r="A919" s="53">
        <f t="shared" si="92"/>
        <v>919</v>
      </c>
      <c r="B919" s="365" t="s">
        <v>1014</v>
      </c>
      <c r="C919" s="365" t="s">
        <v>1015</v>
      </c>
      <c r="D919" s="387" t="s">
        <v>89</v>
      </c>
      <c r="E919" s="428" t="s">
        <v>1070</v>
      </c>
      <c r="F919" s="433" t="s">
        <v>417</v>
      </c>
      <c r="G919" s="433" t="s">
        <v>145</v>
      </c>
      <c r="H919" s="433" t="s">
        <v>375</v>
      </c>
      <c r="I919" s="385">
        <v>5.75</v>
      </c>
      <c r="J919" s="396">
        <f t="shared" si="97"/>
        <v>40</v>
      </c>
      <c r="K919" s="393">
        <v>40</v>
      </c>
      <c r="L919" s="386"/>
      <c r="M919" s="325" t="e">
        <f t="shared" si="93"/>
        <v>#DIV/0!</v>
      </c>
      <c r="N919" s="325">
        <f t="shared" si="94"/>
        <v>0</v>
      </c>
      <c r="O919" s="381" t="e">
        <f>IF(K919="nio",0,IF(K919&gt;0,VLOOKUP(G919,'3-Productie normen'!A:K,VLOOKUP(K919,'3-Productie normen'!$B$34:$C$39,2,FALSE),FALSE)))/VLOOKUP(B919,'2-Kosten per locatie'!$A$14:$C$27,3,FALSE)</f>
        <v>#DIV/0!</v>
      </c>
      <c r="P919" s="381">
        <f t="shared" si="95"/>
        <v>0</v>
      </c>
      <c r="Q919" s="382" t="str">
        <f>VLOOKUP(G919,'3-Productie normen'!$A$10:$M$27,13,FALSE)</f>
        <v>B</v>
      </c>
      <c r="R919" s="382"/>
      <c r="T919" s="43">
        <f t="shared" si="96"/>
        <v>230</v>
      </c>
    </row>
    <row r="920" spans="1:20" ht="14.1" customHeight="1">
      <c r="A920" s="53">
        <f t="shared" si="92"/>
        <v>920</v>
      </c>
      <c r="B920" s="365" t="s">
        <v>1014</v>
      </c>
      <c r="C920" s="365" t="s">
        <v>1015</v>
      </c>
      <c r="D920" s="387" t="s">
        <v>89</v>
      </c>
      <c r="E920" s="428" t="s">
        <v>1071</v>
      </c>
      <c r="F920" s="433" t="s">
        <v>91</v>
      </c>
      <c r="G920" s="433" t="s">
        <v>1</v>
      </c>
      <c r="H920" s="433" t="s">
        <v>371</v>
      </c>
      <c r="I920" s="385">
        <v>71.349999999999994</v>
      </c>
      <c r="J920" s="396">
        <f t="shared" si="97"/>
        <v>109</v>
      </c>
      <c r="K920" s="393">
        <v>109</v>
      </c>
      <c r="L920" s="386"/>
      <c r="M920" s="325" t="e">
        <f t="shared" si="93"/>
        <v>#DIV/0!</v>
      </c>
      <c r="N920" s="325">
        <f t="shared" si="94"/>
        <v>0</v>
      </c>
      <c r="O920" s="381" t="e">
        <f>IF(K920="nio",0,IF(K920&gt;0,VLOOKUP(G920,'3-Productie normen'!A:K,VLOOKUP(K920,'3-Productie normen'!$B$34:$C$39,2,FALSE),FALSE)))/VLOOKUP(B920,'2-Kosten per locatie'!$A$14:$C$27,3,FALSE)</f>
        <v>#DIV/0!</v>
      </c>
      <c r="P920" s="381">
        <f t="shared" si="95"/>
        <v>0</v>
      </c>
      <c r="Q920" s="382" t="str">
        <f>VLOOKUP(G920,'3-Productie normen'!$A$10:$M$27,13,FALSE)</f>
        <v>S</v>
      </c>
      <c r="R920" s="382"/>
      <c r="T920" s="43">
        <f t="shared" si="96"/>
        <v>7777.15</v>
      </c>
    </row>
    <row r="921" spans="1:20" ht="14.1" customHeight="1">
      <c r="A921" s="53">
        <f t="shared" si="92"/>
        <v>921</v>
      </c>
      <c r="B921" s="365" t="s">
        <v>1014</v>
      </c>
      <c r="C921" s="365" t="s">
        <v>1015</v>
      </c>
      <c r="D921" s="387" t="s">
        <v>89</v>
      </c>
      <c r="E921" s="428" t="s">
        <v>1072</v>
      </c>
      <c r="F921" s="433" t="s">
        <v>392</v>
      </c>
      <c r="G921" s="433" t="s">
        <v>1049</v>
      </c>
      <c r="H921" s="433" t="s">
        <v>1083</v>
      </c>
      <c r="I921" s="385">
        <v>270.95</v>
      </c>
      <c r="J921" s="396">
        <f t="shared" si="97"/>
        <v>200</v>
      </c>
      <c r="K921" s="393">
        <v>200</v>
      </c>
      <c r="L921" s="386"/>
      <c r="M921" s="325" t="e">
        <f t="shared" si="93"/>
        <v>#DIV/0!</v>
      </c>
      <c r="N921" s="325">
        <f t="shared" si="94"/>
        <v>0</v>
      </c>
      <c r="O921" s="381" t="e">
        <f>IF(K921="nio",0,IF(K921&gt;0,VLOOKUP(G921,'3-Productie normen'!A:K,VLOOKUP(K921,'3-Productie normen'!$B$34:$C$39,2,FALSE),FALSE)))/VLOOKUP(B921,'2-Kosten per locatie'!$A$14:$C$27,3,FALSE)</f>
        <v>#DIV/0!</v>
      </c>
      <c r="P921" s="381">
        <f t="shared" si="95"/>
        <v>0</v>
      </c>
      <c r="Q921" s="382" t="str">
        <f>VLOOKUP(G921,'3-Productie normen'!$A$10:$M$27,13,FALSE)</f>
        <v>V</v>
      </c>
      <c r="R921" s="382"/>
      <c r="T921" s="43">
        <f t="shared" si="96"/>
        <v>54190</v>
      </c>
    </row>
    <row r="922" spans="1:20" ht="14.1" customHeight="1">
      <c r="A922" s="53">
        <f t="shared" si="92"/>
        <v>922</v>
      </c>
      <c r="B922" s="365" t="s">
        <v>1014</v>
      </c>
      <c r="C922" s="365" t="s">
        <v>1015</v>
      </c>
      <c r="D922" s="387" t="s">
        <v>89</v>
      </c>
      <c r="E922" s="428" t="s">
        <v>1073</v>
      </c>
      <c r="F922" s="433" t="s">
        <v>377</v>
      </c>
      <c r="G922" s="433" t="s">
        <v>199</v>
      </c>
      <c r="H922" s="433" t="s">
        <v>375</v>
      </c>
      <c r="I922" s="385">
        <v>20.399999999999999</v>
      </c>
      <c r="J922" s="396">
        <f t="shared" si="97"/>
        <v>200</v>
      </c>
      <c r="K922" s="393">
        <v>200</v>
      </c>
      <c r="L922" s="386"/>
      <c r="M922" s="325" t="e">
        <f t="shared" si="93"/>
        <v>#DIV/0!</v>
      </c>
      <c r="N922" s="325">
        <f t="shared" si="94"/>
        <v>0</v>
      </c>
      <c r="O922" s="381" t="e">
        <f>IF(K922="nio",0,IF(K922&gt;0,VLOOKUP(G922,'3-Productie normen'!A:K,VLOOKUP(K922,'3-Productie normen'!$B$34:$C$39,2,FALSE),FALSE)))/VLOOKUP(B922,'2-Kosten per locatie'!$A$14:$C$27,3,FALSE)</f>
        <v>#DIV/0!</v>
      </c>
      <c r="P922" s="381">
        <f t="shared" si="95"/>
        <v>0</v>
      </c>
      <c r="Q922" s="382" t="str">
        <f>VLOOKUP(G922,'3-Productie normen'!$A$10:$M$27,13,FALSE)</f>
        <v>V</v>
      </c>
      <c r="R922" s="382"/>
      <c r="T922" s="43">
        <f t="shared" si="96"/>
        <v>4079.9999999999995</v>
      </c>
    </row>
    <row r="923" spans="1:20" ht="14.1" customHeight="1">
      <c r="A923" s="53">
        <f t="shared" si="92"/>
        <v>923</v>
      </c>
      <c r="B923" s="365" t="s">
        <v>1014</v>
      </c>
      <c r="C923" s="365" t="s">
        <v>1015</v>
      </c>
      <c r="D923" s="387" t="s">
        <v>89</v>
      </c>
      <c r="E923" s="428" t="s">
        <v>1074</v>
      </c>
      <c r="F923" s="433" t="s">
        <v>91</v>
      </c>
      <c r="G923" s="433" t="s">
        <v>1</v>
      </c>
      <c r="H923" s="433" t="s">
        <v>371</v>
      </c>
      <c r="I923" s="385">
        <v>64.3</v>
      </c>
      <c r="J923" s="396">
        <f t="shared" si="97"/>
        <v>109</v>
      </c>
      <c r="K923" s="393">
        <v>109</v>
      </c>
      <c r="L923" s="386"/>
      <c r="M923" s="325" t="e">
        <f t="shared" si="93"/>
        <v>#DIV/0!</v>
      </c>
      <c r="N923" s="325">
        <f t="shared" si="94"/>
        <v>0</v>
      </c>
      <c r="O923" s="381" t="e">
        <f>IF(K923="nio",0,IF(K923&gt;0,VLOOKUP(G923,'3-Productie normen'!A:K,VLOOKUP(K923,'3-Productie normen'!$B$34:$C$39,2,FALSE),FALSE)))/VLOOKUP(B923,'2-Kosten per locatie'!$A$14:$C$27,3,FALSE)</f>
        <v>#DIV/0!</v>
      </c>
      <c r="P923" s="381">
        <f t="shared" si="95"/>
        <v>0</v>
      </c>
      <c r="Q923" s="382" t="str">
        <f>VLOOKUP(G923,'3-Productie normen'!$A$10:$M$27,13,FALSE)</f>
        <v>S</v>
      </c>
      <c r="R923" s="382"/>
      <c r="T923" s="43">
        <f t="shared" si="96"/>
        <v>7008.7</v>
      </c>
    </row>
    <row r="924" spans="1:20" ht="14.1" customHeight="1">
      <c r="A924" s="53">
        <f t="shared" si="92"/>
        <v>924</v>
      </c>
      <c r="B924" s="365" t="s">
        <v>1014</v>
      </c>
      <c r="C924" s="365" t="s">
        <v>1015</v>
      </c>
      <c r="D924" s="387" t="s">
        <v>89</v>
      </c>
      <c r="E924" s="428" t="s">
        <v>1075</v>
      </c>
      <c r="F924" s="433" t="s">
        <v>382</v>
      </c>
      <c r="G924" s="433" t="s">
        <v>1048</v>
      </c>
      <c r="H924" s="433" t="s">
        <v>371</v>
      </c>
      <c r="I924" s="385">
        <v>2</v>
      </c>
      <c r="J924" s="396">
        <f t="shared" si="97"/>
        <v>109</v>
      </c>
      <c r="K924" s="393">
        <v>109</v>
      </c>
      <c r="L924" s="386"/>
      <c r="M924" s="325" t="e">
        <f t="shared" si="93"/>
        <v>#DIV/0!</v>
      </c>
      <c r="N924" s="325">
        <f t="shared" si="94"/>
        <v>0</v>
      </c>
      <c r="O924" s="381" t="e">
        <f>IF(K924="nio",0,IF(K924&gt;0,VLOOKUP(G924,'3-Productie normen'!A:K,VLOOKUP(K924,'3-Productie normen'!$B$34:$C$39,2,FALSE),FALSE)))/VLOOKUP(B924,'2-Kosten per locatie'!$A$14:$C$27,3,FALSE)</f>
        <v>#DIV/0!</v>
      </c>
      <c r="P924" s="381">
        <f t="shared" si="95"/>
        <v>0</v>
      </c>
      <c r="Q924" s="382" t="str">
        <f>VLOOKUP(G924,'3-Productie normen'!$A$10:$M$27,13,FALSE)</f>
        <v>S</v>
      </c>
      <c r="R924" s="382"/>
      <c r="T924" s="43">
        <f t="shared" si="96"/>
        <v>218</v>
      </c>
    </row>
    <row r="925" spans="1:20" ht="14.1" customHeight="1">
      <c r="A925" s="53">
        <f t="shared" si="92"/>
        <v>925</v>
      </c>
      <c r="B925" s="365" t="s">
        <v>1014</v>
      </c>
      <c r="C925" s="365" t="s">
        <v>1015</v>
      </c>
      <c r="D925" s="387" t="s">
        <v>89</v>
      </c>
      <c r="E925" s="428" t="s">
        <v>1076</v>
      </c>
      <c r="F925" s="433" t="s">
        <v>392</v>
      </c>
      <c r="G925" s="433" t="s">
        <v>1049</v>
      </c>
      <c r="H925" s="433" t="s">
        <v>1083</v>
      </c>
      <c r="I925" s="385">
        <v>279.85000000000002</v>
      </c>
      <c r="J925" s="396">
        <f t="shared" si="97"/>
        <v>200</v>
      </c>
      <c r="K925" s="393">
        <v>200</v>
      </c>
      <c r="L925" s="386"/>
      <c r="M925" s="325" t="e">
        <f t="shared" si="93"/>
        <v>#DIV/0!</v>
      </c>
      <c r="N925" s="325">
        <f t="shared" si="94"/>
        <v>0</v>
      </c>
      <c r="O925" s="381" t="e">
        <f>IF(K925="nio",0,IF(K925&gt;0,VLOOKUP(G925,'3-Productie normen'!A:K,VLOOKUP(K925,'3-Productie normen'!$B$34:$C$39,2,FALSE),FALSE)))/VLOOKUP(B925,'2-Kosten per locatie'!$A$14:$C$27,3,FALSE)</f>
        <v>#DIV/0!</v>
      </c>
      <c r="P925" s="381">
        <f t="shared" si="95"/>
        <v>0</v>
      </c>
      <c r="Q925" s="382" t="str">
        <f>VLOOKUP(G925,'3-Productie normen'!$A$10:$M$27,13,FALSE)</f>
        <v>V</v>
      </c>
      <c r="R925" s="382"/>
      <c r="T925" s="43">
        <f t="shared" si="96"/>
        <v>55970.000000000007</v>
      </c>
    </row>
    <row r="926" spans="1:20" ht="14.1" customHeight="1">
      <c r="A926" s="53">
        <f t="shared" si="92"/>
        <v>926</v>
      </c>
      <c r="B926" s="365" t="s">
        <v>1014</v>
      </c>
      <c r="C926" s="365" t="s">
        <v>1015</v>
      </c>
      <c r="D926" s="387" t="s">
        <v>89</v>
      </c>
      <c r="E926" s="428" t="s">
        <v>1077</v>
      </c>
      <c r="F926" s="433" t="s">
        <v>197</v>
      </c>
      <c r="G926" s="433" t="s">
        <v>423</v>
      </c>
      <c r="H926" s="433" t="s">
        <v>1031</v>
      </c>
      <c r="I926" s="385">
        <v>16.05</v>
      </c>
      <c r="J926" s="396">
        <f t="shared" si="97"/>
        <v>200</v>
      </c>
      <c r="K926" s="393">
        <v>200</v>
      </c>
      <c r="L926" s="386"/>
      <c r="M926" s="325" t="e">
        <f t="shared" si="93"/>
        <v>#DIV/0!</v>
      </c>
      <c r="N926" s="325">
        <f t="shared" si="94"/>
        <v>0</v>
      </c>
      <c r="O926" s="381" t="e">
        <f>IF(K926="nio",0,IF(K926&gt;0,VLOOKUP(G926,'3-Productie normen'!A:K,VLOOKUP(K926,'3-Productie normen'!$B$34:$C$39,2,FALSE),FALSE)))/VLOOKUP(B926,'2-Kosten per locatie'!$A$14:$C$27,3,FALSE)</f>
        <v>#DIV/0!</v>
      </c>
      <c r="P926" s="381">
        <f t="shared" si="95"/>
        <v>0</v>
      </c>
      <c r="Q926" s="382" t="str">
        <f>VLOOKUP(G926,'3-Productie normen'!$A$10:$M$27,13,FALSE)</f>
        <v>V</v>
      </c>
      <c r="R926" s="382"/>
      <c r="T926" s="43">
        <f t="shared" si="96"/>
        <v>3210</v>
      </c>
    </row>
    <row r="927" spans="1:20" ht="14.1" customHeight="1">
      <c r="A927" s="53">
        <f t="shared" si="92"/>
        <v>927</v>
      </c>
      <c r="B927" s="365" t="s">
        <v>1014</v>
      </c>
      <c r="C927" s="365" t="s">
        <v>1015</v>
      </c>
      <c r="D927" s="387" t="s">
        <v>89</v>
      </c>
      <c r="E927" s="428" t="s">
        <v>1078</v>
      </c>
      <c r="F927" s="433" t="s">
        <v>377</v>
      </c>
      <c r="G927" s="433" t="s">
        <v>199</v>
      </c>
      <c r="H927" s="433" t="s">
        <v>371</v>
      </c>
      <c r="I927" s="385">
        <v>31.9</v>
      </c>
      <c r="J927" s="396">
        <f t="shared" si="97"/>
        <v>200</v>
      </c>
      <c r="K927" s="393">
        <v>200</v>
      </c>
      <c r="L927" s="386"/>
      <c r="M927" s="325" t="e">
        <f t="shared" si="93"/>
        <v>#DIV/0!</v>
      </c>
      <c r="N927" s="325">
        <f t="shared" si="94"/>
        <v>0</v>
      </c>
      <c r="O927" s="381" t="e">
        <f>IF(K927="nio",0,IF(K927&gt;0,VLOOKUP(G927,'3-Productie normen'!A:K,VLOOKUP(K927,'3-Productie normen'!$B$34:$C$39,2,FALSE),FALSE)))/VLOOKUP(B927,'2-Kosten per locatie'!$A$14:$C$27,3,FALSE)</f>
        <v>#DIV/0!</v>
      </c>
      <c r="P927" s="381">
        <f t="shared" si="95"/>
        <v>0</v>
      </c>
      <c r="Q927" s="382" t="str">
        <f>VLOOKUP(G927,'3-Productie normen'!$A$10:$M$27,13,FALSE)</f>
        <v>V</v>
      </c>
      <c r="R927" s="382"/>
      <c r="T927" s="43">
        <f t="shared" si="96"/>
        <v>6380</v>
      </c>
    </row>
    <row r="928" spans="1:20" ht="14.1" customHeight="1">
      <c r="A928" s="53">
        <f t="shared" si="92"/>
        <v>928</v>
      </c>
      <c r="B928" s="365" t="s">
        <v>1014</v>
      </c>
      <c r="C928" s="365" t="s">
        <v>1015</v>
      </c>
      <c r="D928" s="387" t="s">
        <v>89</v>
      </c>
      <c r="E928" s="428" t="s">
        <v>1079</v>
      </c>
      <c r="F928" s="433" t="s">
        <v>379</v>
      </c>
      <c r="G928" s="433" t="s">
        <v>17</v>
      </c>
      <c r="H928" s="433" t="s">
        <v>371</v>
      </c>
      <c r="I928" s="385">
        <v>15.95</v>
      </c>
      <c r="J928" s="396">
        <f t="shared" si="97"/>
        <v>200</v>
      </c>
      <c r="K928" s="393">
        <v>200</v>
      </c>
      <c r="L928" s="386"/>
      <c r="M928" s="325" t="e">
        <f t="shared" si="93"/>
        <v>#DIV/0!</v>
      </c>
      <c r="N928" s="325">
        <f t="shared" si="94"/>
        <v>0</v>
      </c>
      <c r="O928" s="381" t="e">
        <f>IF(K928="nio",0,IF(K928&gt;0,VLOOKUP(G928,'3-Productie normen'!A:K,VLOOKUP(K928,'3-Productie normen'!$B$34:$C$39,2,FALSE),FALSE)))/VLOOKUP(B928,'2-Kosten per locatie'!$A$14:$C$27,3,FALSE)</f>
        <v>#DIV/0!</v>
      </c>
      <c r="P928" s="381">
        <f t="shared" si="95"/>
        <v>0</v>
      </c>
      <c r="Q928" s="382" t="str">
        <f>VLOOKUP(G928,'3-Productie normen'!$A$10:$M$27,13,FALSE)</f>
        <v>S</v>
      </c>
      <c r="R928" s="382"/>
      <c r="T928" s="43">
        <f t="shared" si="96"/>
        <v>3190</v>
      </c>
    </row>
    <row r="929" spans="1:20" ht="14.1" customHeight="1">
      <c r="A929" s="53">
        <f t="shared" si="92"/>
        <v>929</v>
      </c>
      <c r="B929" s="365" t="s">
        <v>1014</v>
      </c>
      <c r="C929" s="365" t="s">
        <v>1015</v>
      </c>
      <c r="D929" s="387" t="s">
        <v>89</v>
      </c>
      <c r="E929" s="428" t="s">
        <v>1080</v>
      </c>
      <c r="F929" s="433" t="s">
        <v>389</v>
      </c>
      <c r="G929" s="433" t="s">
        <v>1046</v>
      </c>
      <c r="H929" s="433" t="s">
        <v>1084</v>
      </c>
      <c r="I929" s="385">
        <v>129.6</v>
      </c>
      <c r="J929" s="396">
        <f t="shared" si="97"/>
        <v>80</v>
      </c>
      <c r="K929" s="393">
        <v>80</v>
      </c>
      <c r="L929" s="386"/>
      <c r="M929" s="325" t="e">
        <f t="shared" si="93"/>
        <v>#DIV/0!</v>
      </c>
      <c r="N929" s="325">
        <f t="shared" si="94"/>
        <v>0</v>
      </c>
      <c r="O929" s="381" t="e">
        <f>IF(K929="nio",0,IF(K929&gt;0,VLOOKUP(G929,'3-Productie normen'!A:K,VLOOKUP(K929,'3-Productie normen'!$B$34:$C$39,2,FALSE),FALSE)))/VLOOKUP(B929,'2-Kosten per locatie'!$A$14:$C$27,3,FALSE)</f>
        <v>#DIV/0!</v>
      </c>
      <c r="P929" s="381">
        <f t="shared" si="95"/>
        <v>0</v>
      </c>
      <c r="Q929" s="382" t="str">
        <f>VLOOKUP(G929,'3-Productie normen'!$A$10:$M$27,13,FALSE)</f>
        <v>L</v>
      </c>
      <c r="R929" s="382"/>
      <c r="T929" s="43">
        <f t="shared" si="96"/>
        <v>10368</v>
      </c>
    </row>
    <row r="930" spans="1:20" ht="14.1" customHeight="1">
      <c r="A930" s="53">
        <f t="shared" si="92"/>
        <v>930</v>
      </c>
      <c r="B930" s="365" t="s">
        <v>1014</v>
      </c>
      <c r="C930" s="365" t="s">
        <v>1015</v>
      </c>
      <c r="D930" s="387" t="s">
        <v>89</v>
      </c>
      <c r="E930" s="428" t="s">
        <v>1081</v>
      </c>
      <c r="F930" s="433" t="s">
        <v>404</v>
      </c>
      <c r="G930" s="433" t="s">
        <v>1047</v>
      </c>
      <c r="H930" s="433" t="s">
        <v>1084</v>
      </c>
      <c r="I930" s="385">
        <v>14.4</v>
      </c>
      <c r="J930" s="396">
        <f t="shared" si="97"/>
        <v>80</v>
      </c>
      <c r="K930" s="393">
        <v>80</v>
      </c>
      <c r="L930" s="386"/>
      <c r="M930" s="325" t="e">
        <f t="shared" si="93"/>
        <v>#DIV/0!</v>
      </c>
      <c r="N930" s="325">
        <f t="shared" si="94"/>
        <v>0</v>
      </c>
      <c r="O930" s="381" t="e">
        <f>IF(K930="nio",0,IF(K930&gt;0,VLOOKUP(G930,'3-Productie normen'!A:K,VLOOKUP(K930,'3-Productie normen'!$B$34:$C$39,2,FALSE),FALSE)))/VLOOKUP(B930,'2-Kosten per locatie'!$A$14:$C$27,3,FALSE)</f>
        <v>#DIV/0!</v>
      </c>
      <c r="P930" s="381">
        <f t="shared" si="95"/>
        <v>0</v>
      </c>
      <c r="Q930" s="382" t="str">
        <f>VLOOKUP(G930,'3-Productie normen'!$A$10:$M$27,13,FALSE)</f>
        <v>L</v>
      </c>
      <c r="R930" s="382"/>
      <c r="T930" s="43">
        <f t="shared" si="96"/>
        <v>1152</v>
      </c>
    </row>
    <row r="931" spans="1:20" ht="14.1" customHeight="1">
      <c r="A931" s="53">
        <f t="shared" si="92"/>
        <v>931</v>
      </c>
      <c r="B931" s="365" t="s">
        <v>1014</v>
      </c>
      <c r="C931" s="365" t="s">
        <v>1015</v>
      </c>
      <c r="D931" s="387" t="s">
        <v>89</v>
      </c>
      <c r="E931" s="428" t="s">
        <v>1082</v>
      </c>
      <c r="F931" s="433" t="s">
        <v>405</v>
      </c>
      <c r="G931" s="433" t="s">
        <v>1046</v>
      </c>
      <c r="H931" s="433" t="s">
        <v>375</v>
      </c>
      <c r="I931" s="385">
        <v>105.6</v>
      </c>
      <c r="J931" s="395">
        <f t="shared" si="97"/>
        <v>80</v>
      </c>
      <c r="K931" s="393">
        <v>80</v>
      </c>
      <c r="L931" s="386"/>
      <c r="M931" s="325" t="e">
        <f t="shared" si="93"/>
        <v>#DIV/0!</v>
      </c>
      <c r="N931" s="325">
        <f t="shared" si="94"/>
        <v>0</v>
      </c>
      <c r="O931" s="381" t="e">
        <f>IF(K931="nio",0,IF(K931&gt;0,VLOOKUP(G931,'3-Productie normen'!A:K,VLOOKUP(K931,'3-Productie normen'!$B$34:$C$39,2,FALSE),FALSE)))/VLOOKUP(B931,'2-Kosten per locatie'!$A$14:$C$27,3,FALSE)</f>
        <v>#DIV/0!</v>
      </c>
      <c r="P931" s="381">
        <f t="shared" si="95"/>
        <v>0</v>
      </c>
      <c r="Q931" s="382" t="str">
        <f>VLOOKUP(G931,'3-Productie normen'!$A$10:$M$27,13,FALSE)</f>
        <v>L</v>
      </c>
      <c r="R931" s="382"/>
      <c r="T931" s="43">
        <f t="shared" si="96"/>
        <v>8448</v>
      </c>
    </row>
    <row r="932" spans="1:20" ht="14.1" customHeight="1">
      <c r="A932" s="53">
        <f t="shared" ref="A932" si="98">A931+1</f>
        <v>932</v>
      </c>
      <c r="B932" s="365" t="s">
        <v>1014</v>
      </c>
      <c r="C932" s="365" t="s">
        <v>1015</v>
      </c>
      <c r="D932" s="387">
        <v>1</v>
      </c>
      <c r="E932" s="428" t="s">
        <v>317</v>
      </c>
      <c r="F932" s="433" t="s">
        <v>423</v>
      </c>
      <c r="G932" s="433" t="s">
        <v>423</v>
      </c>
      <c r="H932" s="433" t="s">
        <v>387</v>
      </c>
      <c r="I932" s="385">
        <v>18.75</v>
      </c>
      <c r="J932" s="395">
        <f t="shared" si="97"/>
        <v>200</v>
      </c>
      <c r="K932" s="393">
        <v>200</v>
      </c>
      <c r="L932" s="386"/>
      <c r="M932" s="325" t="e">
        <f t="shared" ref="M932:M945" si="99">IF(K932="nio",0,IF(K932&gt;0,K932*I932/O932,0))</f>
        <v>#DIV/0!</v>
      </c>
      <c r="N932" s="325">
        <f t="shared" ref="N932:N945" si="100">IF(L932&gt;0,L932*I932/P932,0)</f>
        <v>0</v>
      </c>
      <c r="O932" s="381" t="e">
        <f>IF(K932="nio",0,IF(K932&gt;0,VLOOKUP(G932,'3-Productie normen'!A:K,VLOOKUP(K932,'3-Productie normen'!$B$34:$C$39,2,FALSE),FALSE)))/VLOOKUP(B932,'2-Kosten per locatie'!$A$14:$C$27,3,FALSE)</f>
        <v>#DIV/0!</v>
      </c>
      <c r="P932" s="381">
        <f t="shared" ref="P932:P945" si="101">IF(L932&gt;0,O932*$P$8,0)</f>
        <v>0</v>
      </c>
      <c r="Q932" s="382" t="str">
        <f>VLOOKUP(G932,'3-Productie normen'!$A$10:$M$27,13,FALSE)</f>
        <v>V</v>
      </c>
      <c r="R932" s="382"/>
      <c r="T932" s="43">
        <f t="shared" ref="T932:T963" si="102">J932*I932</f>
        <v>3750</v>
      </c>
    </row>
    <row r="933" spans="1:20" ht="14.1" customHeight="1">
      <c r="A933" s="53">
        <f t="shared" ref="A933:A945" si="103">A932+1</f>
        <v>933</v>
      </c>
      <c r="B933" s="365" t="s">
        <v>1014</v>
      </c>
      <c r="C933" s="365" t="s">
        <v>1015</v>
      </c>
      <c r="D933" s="387">
        <v>1</v>
      </c>
      <c r="E933" s="428" t="s">
        <v>1087</v>
      </c>
      <c r="F933" s="433" t="s">
        <v>377</v>
      </c>
      <c r="G933" s="433" t="s">
        <v>199</v>
      </c>
      <c r="H933" s="433" t="s">
        <v>375</v>
      </c>
      <c r="I933" s="385">
        <v>92</v>
      </c>
      <c r="J933" s="395">
        <f t="shared" si="97"/>
        <v>200</v>
      </c>
      <c r="K933" s="393">
        <v>200</v>
      </c>
      <c r="L933" s="386"/>
      <c r="M933" s="325" t="e">
        <f t="shared" si="99"/>
        <v>#DIV/0!</v>
      </c>
      <c r="N933" s="325">
        <f t="shared" si="100"/>
        <v>0</v>
      </c>
      <c r="O933" s="381" t="e">
        <f>IF(K933="nio",0,IF(K933&gt;0,VLOOKUP(G933,'3-Productie normen'!A:K,VLOOKUP(K933,'3-Productie normen'!$B$34:$C$39,2,FALSE),FALSE)))/VLOOKUP(B933,'2-Kosten per locatie'!$A$14:$C$27,3,FALSE)</f>
        <v>#DIV/0!</v>
      </c>
      <c r="P933" s="381">
        <f t="shared" si="101"/>
        <v>0</v>
      </c>
      <c r="Q933" s="382" t="str">
        <f>VLOOKUP(G933,'3-Productie normen'!$A$10:$M$27,13,FALSE)</f>
        <v>V</v>
      </c>
      <c r="R933" s="382"/>
      <c r="T933" s="43">
        <f t="shared" si="102"/>
        <v>18400</v>
      </c>
    </row>
    <row r="934" spans="1:20" ht="14.1" customHeight="1">
      <c r="A934" s="53">
        <f t="shared" si="103"/>
        <v>934</v>
      </c>
      <c r="B934" s="365" t="s">
        <v>1014</v>
      </c>
      <c r="C934" s="365" t="s">
        <v>1015</v>
      </c>
      <c r="D934" s="387">
        <v>1</v>
      </c>
      <c r="E934" s="428" t="s">
        <v>925</v>
      </c>
      <c r="F934" s="433" t="s">
        <v>579</v>
      </c>
      <c r="G934" s="433" t="s">
        <v>1046</v>
      </c>
      <c r="H934" s="433" t="s">
        <v>375</v>
      </c>
      <c r="I934" s="385">
        <v>80.650000000000006</v>
      </c>
      <c r="J934" s="395">
        <f t="shared" si="97"/>
        <v>80</v>
      </c>
      <c r="K934" s="393">
        <v>80</v>
      </c>
      <c r="L934" s="386"/>
      <c r="M934" s="325" t="e">
        <f t="shared" si="99"/>
        <v>#DIV/0!</v>
      </c>
      <c r="N934" s="325">
        <f t="shared" si="100"/>
        <v>0</v>
      </c>
      <c r="O934" s="381" t="e">
        <f>IF(K934="nio",0,IF(K934&gt;0,VLOOKUP(G934,'3-Productie normen'!A:K,VLOOKUP(K934,'3-Productie normen'!$B$34:$C$39,2,FALSE),FALSE)))/VLOOKUP(B934,'2-Kosten per locatie'!$A$14:$C$27,3,FALSE)</f>
        <v>#DIV/0!</v>
      </c>
      <c r="P934" s="381">
        <f t="shared" si="101"/>
        <v>0</v>
      </c>
      <c r="Q934" s="382" t="str">
        <f>VLOOKUP(G934,'3-Productie normen'!$A$10:$M$27,13,FALSE)</f>
        <v>L</v>
      </c>
      <c r="R934" s="382"/>
      <c r="T934" s="43">
        <f t="shared" si="102"/>
        <v>6452</v>
      </c>
    </row>
    <row r="935" spans="1:20" ht="14.1" customHeight="1">
      <c r="A935" s="53">
        <f t="shared" si="103"/>
        <v>935</v>
      </c>
      <c r="B935" s="365" t="s">
        <v>1014</v>
      </c>
      <c r="C935" s="365" t="s">
        <v>1015</v>
      </c>
      <c r="D935" s="387">
        <v>1</v>
      </c>
      <c r="E935" s="428" t="s">
        <v>1088</v>
      </c>
      <c r="F935" s="433" t="s">
        <v>1085</v>
      </c>
      <c r="G935" s="433" t="s">
        <v>1046</v>
      </c>
      <c r="H935" s="433" t="s">
        <v>375</v>
      </c>
      <c r="I935" s="385">
        <v>102.25</v>
      </c>
      <c r="J935" s="395">
        <f t="shared" si="97"/>
        <v>80</v>
      </c>
      <c r="K935" s="393">
        <v>80</v>
      </c>
      <c r="L935" s="386"/>
      <c r="M935" s="325" t="e">
        <f t="shared" si="99"/>
        <v>#DIV/0!</v>
      </c>
      <c r="N935" s="325">
        <f t="shared" si="100"/>
        <v>0</v>
      </c>
      <c r="O935" s="381" t="e">
        <f>IF(K935="nio",0,IF(K935&gt;0,VLOOKUP(G935,'3-Productie normen'!A:K,VLOOKUP(K935,'3-Productie normen'!$B$34:$C$39,2,FALSE),FALSE)))/VLOOKUP(B935,'2-Kosten per locatie'!$A$14:$C$27,3,FALSE)</f>
        <v>#DIV/0!</v>
      </c>
      <c r="P935" s="381">
        <f t="shared" si="101"/>
        <v>0</v>
      </c>
      <c r="Q935" s="382" t="str">
        <f>VLOOKUP(G935,'3-Productie normen'!$A$10:$M$27,13,FALSE)</f>
        <v>L</v>
      </c>
      <c r="R935" s="382"/>
      <c r="T935" s="43">
        <f t="shared" si="102"/>
        <v>8180</v>
      </c>
    </row>
    <row r="936" spans="1:20" ht="14.1" customHeight="1">
      <c r="A936" s="53">
        <f t="shared" si="103"/>
        <v>936</v>
      </c>
      <c r="B936" s="365" t="s">
        <v>1014</v>
      </c>
      <c r="C936" s="365" t="s">
        <v>1015</v>
      </c>
      <c r="D936" s="387">
        <v>1</v>
      </c>
      <c r="E936" s="428" t="s">
        <v>1089</v>
      </c>
      <c r="F936" s="433" t="s">
        <v>376</v>
      </c>
      <c r="G936" s="433" t="s">
        <v>1047</v>
      </c>
      <c r="H936" s="433" t="s">
        <v>375</v>
      </c>
      <c r="I936" s="385">
        <v>55.8</v>
      </c>
      <c r="J936" s="395">
        <f t="shared" si="97"/>
        <v>80</v>
      </c>
      <c r="K936" s="393">
        <v>80</v>
      </c>
      <c r="L936" s="386"/>
      <c r="M936" s="325" t="e">
        <f t="shared" si="99"/>
        <v>#DIV/0!</v>
      </c>
      <c r="N936" s="325">
        <f t="shared" si="100"/>
        <v>0</v>
      </c>
      <c r="O936" s="381" t="e">
        <f>IF(K936="nio",0,IF(K936&gt;0,VLOOKUP(G936,'3-Productie normen'!A:K,VLOOKUP(K936,'3-Productie normen'!$B$34:$C$39,2,FALSE),FALSE)))/VLOOKUP(B936,'2-Kosten per locatie'!$A$14:$C$27,3,FALSE)</f>
        <v>#DIV/0!</v>
      </c>
      <c r="P936" s="381">
        <f t="shared" si="101"/>
        <v>0</v>
      </c>
      <c r="Q936" s="382" t="str">
        <f>VLOOKUP(G936,'3-Productie normen'!$A$10:$M$27,13,FALSE)</f>
        <v>L</v>
      </c>
      <c r="R936" s="382"/>
      <c r="T936" s="43">
        <f t="shared" si="102"/>
        <v>4464</v>
      </c>
    </row>
    <row r="937" spans="1:20" ht="14.1" customHeight="1">
      <c r="A937" s="53">
        <f t="shared" si="103"/>
        <v>937</v>
      </c>
      <c r="B937" s="365" t="s">
        <v>1014</v>
      </c>
      <c r="C937" s="365" t="s">
        <v>1015</v>
      </c>
      <c r="D937" s="387">
        <v>1</v>
      </c>
      <c r="E937" s="428" t="s">
        <v>927</v>
      </c>
      <c r="F937" s="433" t="s">
        <v>579</v>
      </c>
      <c r="G937" s="433" t="s">
        <v>1046</v>
      </c>
      <c r="H937" s="433" t="s">
        <v>375</v>
      </c>
      <c r="I937" s="385">
        <v>84.35</v>
      </c>
      <c r="J937" s="395">
        <f t="shared" si="97"/>
        <v>80</v>
      </c>
      <c r="K937" s="393">
        <v>80</v>
      </c>
      <c r="L937" s="386"/>
      <c r="M937" s="325" t="e">
        <f t="shared" si="99"/>
        <v>#DIV/0!</v>
      </c>
      <c r="N937" s="325">
        <f t="shared" si="100"/>
        <v>0</v>
      </c>
      <c r="O937" s="381" t="e">
        <f>IF(K937="nio",0,IF(K937&gt;0,VLOOKUP(G937,'3-Productie normen'!A:K,VLOOKUP(K937,'3-Productie normen'!$B$34:$C$39,2,FALSE),FALSE)))/VLOOKUP(B937,'2-Kosten per locatie'!$A$14:$C$27,3,FALSE)</f>
        <v>#DIV/0!</v>
      </c>
      <c r="P937" s="381">
        <f t="shared" si="101"/>
        <v>0</v>
      </c>
      <c r="Q937" s="382" t="str">
        <f>VLOOKUP(G937,'3-Productie normen'!$A$10:$M$27,13,FALSE)</f>
        <v>L</v>
      </c>
      <c r="R937" s="382"/>
      <c r="T937" s="43">
        <f t="shared" si="102"/>
        <v>6748</v>
      </c>
    </row>
    <row r="938" spans="1:20" ht="14.1" customHeight="1">
      <c r="A938" s="53">
        <f t="shared" si="103"/>
        <v>938</v>
      </c>
      <c r="B938" s="365" t="s">
        <v>1014</v>
      </c>
      <c r="C938" s="365" t="s">
        <v>1015</v>
      </c>
      <c r="D938" s="387">
        <v>1</v>
      </c>
      <c r="E938" s="428" t="s">
        <v>928</v>
      </c>
      <c r="F938" s="433" t="s">
        <v>374</v>
      </c>
      <c r="G938" s="433" t="s">
        <v>1045</v>
      </c>
      <c r="H938" s="433" t="s">
        <v>375</v>
      </c>
      <c r="I938" s="385">
        <v>37</v>
      </c>
      <c r="J938" s="395">
        <f t="shared" si="97"/>
        <v>80</v>
      </c>
      <c r="K938" s="393">
        <v>80</v>
      </c>
      <c r="L938" s="386"/>
      <c r="M938" s="325" t="e">
        <f t="shared" si="99"/>
        <v>#DIV/0!</v>
      </c>
      <c r="N938" s="325">
        <f t="shared" si="100"/>
        <v>0</v>
      </c>
      <c r="O938" s="381" t="e">
        <f>IF(K938="nio",0,IF(K938&gt;0,VLOOKUP(G938,'3-Productie normen'!A:K,VLOOKUP(K938,'3-Productie normen'!$B$34:$C$39,2,FALSE),FALSE)))/VLOOKUP(B938,'2-Kosten per locatie'!$A$14:$C$27,3,FALSE)</f>
        <v>#DIV/0!</v>
      </c>
      <c r="P938" s="381">
        <f t="shared" si="101"/>
        <v>0</v>
      </c>
      <c r="Q938" s="382" t="str">
        <f>VLOOKUP(G938,'3-Productie normen'!$A$10:$M$27,13,FALSE)</f>
        <v>V</v>
      </c>
      <c r="R938" s="382"/>
      <c r="T938" s="43">
        <f t="shared" si="102"/>
        <v>2960</v>
      </c>
    </row>
    <row r="939" spans="1:20" ht="14.1" customHeight="1">
      <c r="A939" s="53">
        <f t="shared" si="103"/>
        <v>939</v>
      </c>
      <c r="B939" s="365" t="s">
        <v>1014</v>
      </c>
      <c r="C939" s="365" t="s">
        <v>1015</v>
      </c>
      <c r="D939" s="387">
        <v>1</v>
      </c>
      <c r="E939" s="428" t="s">
        <v>929</v>
      </c>
      <c r="F939" s="433" t="s">
        <v>374</v>
      </c>
      <c r="G939" s="433" t="s">
        <v>1045</v>
      </c>
      <c r="H939" s="433" t="s">
        <v>375</v>
      </c>
      <c r="I939" s="385">
        <v>26.4</v>
      </c>
      <c r="J939" s="395">
        <f t="shared" si="97"/>
        <v>80</v>
      </c>
      <c r="K939" s="393">
        <v>80</v>
      </c>
      <c r="L939" s="386"/>
      <c r="M939" s="325" t="e">
        <f t="shared" si="99"/>
        <v>#DIV/0!</v>
      </c>
      <c r="N939" s="325">
        <f t="shared" si="100"/>
        <v>0</v>
      </c>
      <c r="O939" s="381" t="e">
        <f>IF(K939="nio",0,IF(K939&gt;0,VLOOKUP(G939,'3-Productie normen'!A:K,VLOOKUP(K939,'3-Productie normen'!$B$34:$C$39,2,FALSE),FALSE)))/VLOOKUP(B939,'2-Kosten per locatie'!$A$14:$C$27,3,FALSE)</f>
        <v>#DIV/0!</v>
      </c>
      <c r="P939" s="381">
        <f t="shared" si="101"/>
        <v>0</v>
      </c>
      <c r="Q939" s="382" t="str">
        <f>VLOOKUP(G939,'3-Productie normen'!$A$10:$M$27,13,FALSE)</f>
        <v>V</v>
      </c>
      <c r="R939" s="382"/>
      <c r="T939" s="43">
        <f t="shared" si="102"/>
        <v>2112</v>
      </c>
    </row>
    <row r="940" spans="1:20" ht="14.1" customHeight="1">
      <c r="A940" s="53">
        <f t="shared" si="103"/>
        <v>940</v>
      </c>
      <c r="B940" s="365" t="s">
        <v>1014</v>
      </c>
      <c r="C940" s="365" t="s">
        <v>1015</v>
      </c>
      <c r="D940" s="387">
        <v>1</v>
      </c>
      <c r="E940" s="428" t="s">
        <v>930</v>
      </c>
      <c r="F940" s="433" t="s">
        <v>432</v>
      </c>
      <c r="G940" s="433" t="s">
        <v>17</v>
      </c>
      <c r="H940" s="433" t="s">
        <v>371</v>
      </c>
      <c r="I940" s="385">
        <v>8.9499999999999993</v>
      </c>
      <c r="J940" s="395">
        <f t="shared" si="97"/>
        <v>200</v>
      </c>
      <c r="K940" s="393">
        <v>200</v>
      </c>
      <c r="L940" s="386"/>
      <c r="M940" s="325" t="e">
        <f t="shared" si="99"/>
        <v>#DIV/0!</v>
      </c>
      <c r="N940" s="325">
        <f t="shared" si="100"/>
        <v>0</v>
      </c>
      <c r="O940" s="381" t="e">
        <f>IF(K940="nio",0,IF(K940&gt;0,VLOOKUP(G940,'3-Productie normen'!A:K,VLOOKUP(K940,'3-Productie normen'!$B$34:$C$39,2,FALSE),FALSE)))/VLOOKUP(B940,'2-Kosten per locatie'!$A$14:$C$27,3,FALSE)</f>
        <v>#DIV/0!</v>
      </c>
      <c r="P940" s="381">
        <f t="shared" si="101"/>
        <v>0</v>
      </c>
      <c r="Q940" s="382" t="str">
        <f>VLOOKUP(G940,'3-Productie normen'!$A$10:$M$27,13,FALSE)</f>
        <v>S</v>
      </c>
      <c r="R940" s="382"/>
      <c r="T940" s="43">
        <f t="shared" si="102"/>
        <v>1789.9999999999998</v>
      </c>
    </row>
    <row r="941" spans="1:20" ht="14.1" customHeight="1">
      <c r="A941" s="53">
        <f t="shared" si="103"/>
        <v>941</v>
      </c>
      <c r="B941" s="365" t="s">
        <v>1014</v>
      </c>
      <c r="C941" s="365" t="s">
        <v>1015</v>
      </c>
      <c r="D941" s="387">
        <v>1</v>
      </c>
      <c r="E941" s="428" t="s">
        <v>931</v>
      </c>
      <c r="F941" s="433" t="s">
        <v>432</v>
      </c>
      <c r="G941" s="433" t="s">
        <v>17</v>
      </c>
      <c r="H941" s="433" t="s">
        <v>371</v>
      </c>
      <c r="I941" s="385">
        <v>8.9499999999999993</v>
      </c>
      <c r="J941" s="395">
        <f t="shared" si="97"/>
        <v>200</v>
      </c>
      <c r="K941" s="393">
        <v>200</v>
      </c>
      <c r="L941" s="386"/>
      <c r="M941" s="325" t="e">
        <f t="shared" si="99"/>
        <v>#DIV/0!</v>
      </c>
      <c r="N941" s="325">
        <f t="shared" si="100"/>
        <v>0</v>
      </c>
      <c r="O941" s="381" t="e">
        <f>IF(K941="nio",0,IF(K941&gt;0,VLOOKUP(G941,'3-Productie normen'!A:K,VLOOKUP(K941,'3-Productie normen'!$B$34:$C$39,2,FALSE),FALSE)))/VLOOKUP(B941,'2-Kosten per locatie'!$A$14:$C$27,3,FALSE)</f>
        <v>#DIV/0!</v>
      </c>
      <c r="P941" s="381">
        <f t="shared" si="101"/>
        <v>0</v>
      </c>
      <c r="Q941" s="382" t="str">
        <f>VLOOKUP(G941,'3-Productie normen'!$A$10:$M$27,13,FALSE)</f>
        <v>S</v>
      </c>
      <c r="R941" s="382"/>
      <c r="T941" s="43">
        <f t="shared" si="102"/>
        <v>1789.9999999999998</v>
      </c>
    </row>
    <row r="942" spans="1:20" ht="14.1" customHeight="1">
      <c r="A942" s="53">
        <f t="shared" si="103"/>
        <v>942</v>
      </c>
      <c r="B942" s="365" t="s">
        <v>1014</v>
      </c>
      <c r="C942" s="365" t="s">
        <v>1015</v>
      </c>
      <c r="D942" s="387">
        <v>1</v>
      </c>
      <c r="E942" s="428" t="s">
        <v>1090</v>
      </c>
      <c r="F942" s="433" t="s">
        <v>376</v>
      </c>
      <c r="G942" s="433" t="s">
        <v>1047</v>
      </c>
      <c r="H942" s="433" t="s">
        <v>375</v>
      </c>
      <c r="I942" s="385">
        <v>64.8</v>
      </c>
      <c r="J942" s="395">
        <f t="shared" si="97"/>
        <v>80</v>
      </c>
      <c r="K942" s="393">
        <v>80</v>
      </c>
      <c r="L942" s="386"/>
      <c r="M942" s="325" t="e">
        <f t="shared" si="99"/>
        <v>#DIV/0!</v>
      </c>
      <c r="N942" s="325">
        <f t="shared" si="100"/>
        <v>0</v>
      </c>
      <c r="O942" s="381" t="e">
        <f>IF(K942="nio",0,IF(K942&gt;0,VLOOKUP(G942,'3-Productie normen'!A:K,VLOOKUP(K942,'3-Productie normen'!$B$34:$C$39,2,FALSE),FALSE)))/VLOOKUP(B942,'2-Kosten per locatie'!$A$14:$C$27,3,FALSE)</f>
        <v>#DIV/0!</v>
      </c>
      <c r="P942" s="381">
        <f t="shared" si="101"/>
        <v>0</v>
      </c>
      <c r="Q942" s="382" t="str">
        <f>VLOOKUP(G942,'3-Productie normen'!$A$10:$M$27,13,FALSE)</f>
        <v>L</v>
      </c>
      <c r="R942" s="382"/>
      <c r="T942" s="43">
        <f t="shared" si="102"/>
        <v>5184</v>
      </c>
    </row>
    <row r="943" spans="1:20" ht="14.1" customHeight="1">
      <c r="A943" s="53">
        <f t="shared" si="103"/>
        <v>943</v>
      </c>
      <c r="B943" s="365" t="s">
        <v>1014</v>
      </c>
      <c r="C943" s="365" t="s">
        <v>1015</v>
      </c>
      <c r="D943" s="387">
        <v>1</v>
      </c>
      <c r="E943" s="428" t="s">
        <v>1091</v>
      </c>
      <c r="F943" s="433" t="s">
        <v>197</v>
      </c>
      <c r="G943" s="433" t="s">
        <v>423</v>
      </c>
      <c r="H943" s="433" t="s">
        <v>387</v>
      </c>
      <c r="I943" s="385">
        <v>18.75</v>
      </c>
      <c r="J943" s="395">
        <f t="shared" si="97"/>
        <v>200</v>
      </c>
      <c r="K943" s="393">
        <v>200</v>
      </c>
      <c r="L943" s="386"/>
      <c r="M943" s="325" t="e">
        <f t="shared" si="99"/>
        <v>#DIV/0!</v>
      </c>
      <c r="N943" s="325">
        <f t="shared" si="100"/>
        <v>0</v>
      </c>
      <c r="O943" s="381" t="e">
        <f>IF(K943="nio",0,IF(K943&gt;0,VLOOKUP(G943,'3-Productie normen'!A:K,VLOOKUP(K943,'3-Productie normen'!$B$34:$C$39,2,FALSE),FALSE)))/VLOOKUP(B943,'2-Kosten per locatie'!$A$14:$C$27,3,FALSE)</f>
        <v>#DIV/0!</v>
      </c>
      <c r="P943" s="381">
        <f t="shared" si="101"/>
        <v>0</v>
      </c>
      <c r="Q943" s="382" t="str">
        <f>VLOOKUP(G943,'3-Productie normen'!$A$10:$M$27,13,FALSE)</f>
        <v>V</v>
      </c>
      <c r="R943" s="382"/>
      <c r="T943" s="43">
        <f t="shared" si="102"/>
        <v>3750</v>
      </c>
    </row>
    <row r="944" spans="1:20" ht="14.1" customHeight="1">
      <c r="A944" s="53">
        <f t="shared" si="103"/>
        <v>944</v>
      </c>
      <c r="B944" s="365" t="s">
        <v>1014</v>
      </c>
      <c r="C944" s="365" t="s">
        <v>1015</v>
      </c>
      <c r="D944" s="387">
        <v>1</v>
      </c>
      <c r="E944" s="428" t="s">
        <v>1092</v>
      </c>
      <c r="F944" s="433" t="s">
        <v>377</v>
      </c>
      <c r="G944" s="433" t="s">
        <v>199</v>
      </c>
      <c r="H944" s="433" t="s">
        <v>375</v>
      </c>
      <c r="I944" s="385">
        <v>4.3</v>
      </c>
      <c r="J944" s="395">
        <f t="shared" si="97"/>
        <v>200</v>
      </c>
      <c r="K944" s="393">
        <v>200</v>
      </c>
      <c r="L944" s="386"/>
      <c r="M944" s="325" t="e">
        <f t="shared" si="99"/>
        <v>#DIV/0!</v>
      </c>
      <c r="N944" s="325">
        <f t="shared" si="100"/>
        <v>0</v>
      </c>
      <c r="O944" s="381" t="e">
        <f>IF(K944="nio",0,IF(K944&gt;0,VLOOKUP(G944,'3-Productie normen'!A:K,VLOOKUP(K944,'3-Productie normen'!$B$34:$C$39,2,FALSE),FALSE)))/VLOOKUP(B944,'2-Kosten per locatie'!$A$14:$C$27,3,FALSE)</f>
        <v>#DIV/0!</v>
      </c>
      <c r="P944" s="381">
        <f t="shared" si="101"/>
        <v>0</v>
      </c>
      <c r="Q944" s="382" t="str">
        <f>VLOOKUP(G944,'3-Productie normen'!$A$10:$M$27,13,FALSE)</f>
        <v>V</v>
      </c>
      <c r="R944" s="382"/>
      <c r="T944" s="43">
        <f t="shared" si="102"/>
        <v>860</v>
      </c>
    </row>
    <row r="945" spans="1:20" ht="14.1" customHeight="1">
      <c r="A945" s="53">
        <f t="shared" si="103"/>
        <v>945</v>
      </c>
      <c r="B945" s="365" t="s">
        <v>1014</v>
      </c>
      <c r="C945" s="365" t="s">
        <v>1015</v>
      </c>
      <c r="D945" s="387">
        <v>1</v>
      </c>
      <c r="E945" s="428" t="s">
        <v>932</v>
      </c>
      <c r="F945" s="433" t="s">
        <v>1086</v>
      </c>
      <c r="G945" s="433" t="s">
        <v>199</v>
      </c>
      <c r="H945" s="433" t="s">
        <v>375</v>
      </c>
      <c r="I945" s="385">
        <v>116.15</v>
      </c>
      <c r="J945" s="395">
        <f t="shared" si="97"/>
        <v>200</v>
      </c>
      <c r="K945" s="393">
        <v>200</v>
      </c>
      <c r="L945" s="386"/>
      <c r="M945" s="325" t="e">
        <f t="shared" si="99"/>
        <v>#DIV/0!</v>
      </c>
      <c r="N945" s="325">
        <f t="shared" si="100"/>
        <v>0</v>
      </c>
      <c r="O945" s="381" t="e">
        <f>IF(K945="nio",0,IF(K945&gt;0,VLOOKUP(G945,'3-Productie normen'!A:K,VLOOKUP(K945,'3-Productie normen'!$B$34:$C$39,2,FALSE),FALSE)))/VLOOKUP(B945,'2-Kosten per locatie'!$A$14:$C$27,3,FALSE)</f>
        <v>#DIV/0!</v>
      </c>
      <c r="P945" s="381">
        <f t="shared" si="101"/>
        <v>0</v>
      </c>
      <c r="Q945" s="382" t="str">
        <f>VLOOKUP(G945,'3-Productie normen'!$A$10:$M$27,13,FALSE)</f>
        <v>V</v>
      </c>
      <c r="R945" s="382"/>
      <c r="T945" s="43">
        <f t="shared" si="102"/>
        <v>23230</v>
      </c>
    </row>
    <row r="946" spans="1:20" ht="14.1" customHeight="1">
      <c r="A946" s="53">
        <f t="shared" ref="A946:A1009" si="104">A945+1</f>
        <v>946</v>
      </c>
      <c r="B946" s="365" t="s">
        <v>1014</v>
      </c>
      <c r="C946" s="365" t="s">
        <v>1015</v>
      </c>
      <c r="D946" s="387">
        <v>1</v>
      </c>
      <c r="E946" s="428" t="s">
        <v>311</v>
      </c>
      <c r="F946" s="433" t="s">
        <v>1093</v>
      </c>
      <c r="G946" s="433" t="s">
        <v>145</v>
      </c>
      <c r="H946" s="433" t="s">
        <v>375</v>
      </c>
      <c r="I946" s="385">
        <v>75.2</v>
      </c>
      <c r="J946" s="395">
        <f t="shared" si="97"/>
        <v>80</v>
      </c>
      <c r="K946" s="393">
        <v>80</v>
      </c>
      <c r="L946" s="386"/>
      <c r="M946" s="325" t="e">
        <f t="shared" ref="M946:M963" si="105">IF(K946="nio",0,IF(K946&gt;0,K946*I946/O946,0))</f>
        <v>#DIV/0!</v>
      </c>
      <c r="N946" s="325">
        <f t="shared" ref="N946:N963" si="106">IF(L946&gt;0,L946*I946/P946,0)</f>
        <v>0</v>
      </c>
      <c r="O946" s="381" t="e">
        <f>IF(K946="nio",0,IF(K946&gt;0,VLOOKUP(G946,'3-Productie normen'!A:K,VLOOKUP(K946,'3-Productie normen'!$B$34:$C$39,2,FALSE),FALSE)))/VLOOKUP(B946,'2-Kosten per locatie'!$A$14:$C$27,3,FALSE)</f>
        <v>#DIV/0!</v>
      </c>
      <c r="P946" s="381">
        <f t="shared" ref="P946:P963" si="107">IF(L946&gt;0,O946*$P$8,0)</f>
        <v>0</v>
      </c>
      <c r="Q946" s="382" t="str">
        <f>VLOOKUP(G946,'3-Productie normen'!$A$10:$M$27,13,FALSE)</f>
        <v>B</v>
      </c>
      <c r="R946" s="382"/>
      <c r="T946" s="43">
        <f t="shared" si="102"/>
        <v>6016</v>
      </c>
    </row>
    <row r="947" spans="1:20" ht="14.1" customHeight="1">
      <c r="A947" s="53">
        <f t="shared" si="104"/>
        <v>947</v>
      </c>
      <c r="B947" s="365" t="s">
        <v>1014</v>
      </c>
      <c r="C947" s="365" t="s">
        <v>1015</v>
      </c>
      <c r="D947" s="387">
        <v>1</v>
      </c>
      <c r="E947" s="428" t="s">
        <v>1094</v>
      </c>
      <c r="F947" s="433" t="s">
        <v>372</v>
      </c>
      <c r="G947" s="433" t="s">
        <v>423</v>
      </c>
      <c r="H947" s="433" t="s">
        <v>387</v>
      </c>
      <c r="I947" s="385">
        <v>7.56</v>
      </c>
      <c r="J947" s="395">
        <f t="shared" si="97"/>
        <v>200</v>
      </c>
      <c r="K947" s="393">
        <v>200</v>
      </c>
      <c r="L947" s="386"/>
      <c r="M947" s="325" t="e">
        <f t="shared" si="105"/>
        <v>#DIV/0!</v>
      </c>
      <c r="N947" s="325">
        <f t="shared" si="106"/>
        <v>0</v>
      </c>
      <c r="O947" s="381" t="e">
        <f>IF(K947="nio",0,IF(K947&gt;0,VLOOKUP(G947,'3-Productie normen'!A:K,VLOOKUP(K947,'3-Productie normen'!$B$34:$C$39,2,FALSE),FALSE)))/VLOOKUP(B947,'2-Kosten per locatie'!$A$14:$C$27,3,FALSE)</f>
        <v>#DIV/0!</v>
      </c>
      <c r="P947" s="381">
        <f t="shared" si="107"/>
        <v>0</v>
      </c>
      <c r="Q947" s="382" t="str">
        <f>VLOOKUP(G947,'3-Productie normen'!$A$10:$M$27,13,FALSE)</f>
        <v>V</v>
      </c>
      <c r="R947" s="382"/>
      <c r="T947" s="43">
        <f t="shared" si="102"/>
        <v>1512</v>
      </c>
    </row>
    <row r="948" spans="1:20" ht="14.1" customHeight="1">
      <c r="A948" s="53">
        <f t="shared" si="104"/>
        <v>948</v>
      </c>
      <c r="B948" s="365" t="s">
        <v>1014</v>
      </c>
      <c r="C948" s="365" t="s">
        <v>1015</v>
      </c>
      <c r="D948" s="387">
        <v>1</v>
      </c>
      <c r="E948" s="428" t="s">
        <v>1094</v>
      </c>
      <c r="F948" s="433" t="s">
        <v>400</v>
      </c>
      <c r="G948" s="433" t="s">
        <v>199</v>
      </c>
      <c r="H948" s="433" t="s">
        <v>375</v>
      </c>
      <c r="I948" s="385">
        <v>9.1999999999999993</v>
      </c>
      <c r="J948" s="395">
        <f t="shared" si="97"/>
        <v>200</v>
      </c>
      <c r="K948" s="393">
        <v>200</v>
      </c>
      <c r="L948" s="386"/>
      <c r="M948" s="325" t="e">
        <f t="shared" si="105"/>
        <v>#DIV/0!</v>
      </c>
      <c r="N948" s="325">
        <f t="shared" si="106"/>
        <v>0</v>
      </c>
      <c r="O948" s="381" t="e">
        <f>IF(K948="nio",0,IF(K948&gt;0,VLOOKUP(G948,'3-Productie normen'!A:K,VLOOKUP(K948,'3-Productie normen'!$B$34:$C$39,2,FALSE),FALSE)))/VLOOKUP(B948,'2-Kosten per locatie'!$A$14:$C$27,3,FALSE)</f>
        <v>#DIV/0!</v>
      </c>
      <c r="P948" s="381">
        <f t="shared" si="107"/>
        <v>0</v>
      </c>
      <c r="Q948" s="382" t="str">
        <f>VLOOKUP(G948,'3-Productie normen'!$A$10:$M$27,13,FALSE)</f>
        <v>V</v>
      </c>
      <c r="R948" s="382"/>
      <c r="T948" s="43">
        <f t="shared" si="102"/>
        <v>1839.9999999999998</v>
      </c>
    </row>
    <row r="949" spans="1:20" ht="14.1" customHeight="1">
      <c r="A949" s="53">
        <f t="shared" si="104"/>
        <v>949</v>
      </c>
      <c r="B949" s="365" t="s">
        <v>1014</v>
      </c>
      <c r="C949" s="365" t="s">
        <v>1015</v>
      </c>
      <c r="D949" s="387">
        <v>1</v>
      </c>
      <c r="E949" s="428" t="s">
        <v>285</v>
      </c>
      <c r="F949" s="433" t="s">
        <v>377</v>
      </c>
      <c r="G949" s="433" t="s">
        <v>199</v>
      </c>
      <c r="H949" s="433" t="s">
        <v>375</v>
      </c>
      <c r="I949" s="385">
        <v>162.05000000000001</v>
      </c>
      <c r="J949" s="395">
        <f t="shared" si="97"/>
        <v>200</v>
      </c>
      <c r="K949" s="393">
        <v>200</v>
      </c>
      <c r="L949" s="386"/>
      <c r="M949" s="325" t="e">
        <f t="shared" si="105"/>
        <v>#DIV/0!</v>
      </c>
      <c r="N949" s="325">
        <f t="shared" si="106"/>
        <v>0</v>
      </c>
      <c r="O949" s="381" t="e">
        <f>IF(K949="nio",0,IF(K949&gt;0,VLOOKUP(G949,'3-Productie normen'!A:K,VLOOKUP(K949,'3-Productie normen'!$B$34:$C$39,2,FALSE),FALSE)))/VLOOKUP(B949,'2-Kosten per locatie'!$A$14:$C$27,3,FALSE)</f>
        <v>#DIV/0!</v>
      </c>
      <c r="P949" s="381">
        <f t="shared" si="107"/>
        <v>0</v>
      </c>
      <c r="Q949" s="382" t="str">
        <f>VLOOKUP(G949,'3-Productie normen'!$A$10:$M$27,13,FALSE)</f>
        <v>V</v>
      </c>
      <c r="R949" s="382"/>
      <c r="T949" s="43">
        <f t="shared" si="102"/>
        <v>32410.000000000004</v>
      </c>
    </row>
    <row r="950" spans="1:20" ht="14.1" customHeight="1">
      <c r="A950" s="53">
        <f t="shared" si="104"/>
        <v>950</v>
      </c>
      <c r="B950" s="365" t="s">
        <v>1014</v>
      </c>
      <c r="C950" s="365" t="s">
        <v>1015</v>
      </c>
      <c r="D950" s="387">
        <v>1</v>
      </c>
      <c r="E950" s="428" t="s">
        <v>1096</v>
      </c>
      <c r="F950" s="433" t="s">
        <v>432</v>
      </c>
      <c r="G950" s="433" t="s">
        <v>17</v>
      </c>
      <c r="H950" s="433" t="s">
        <v>371</v>
      </c>
      <c r="I950" s="385">
        <v>21</v>
      </c>
      <c r="J950" s="395">
        <f t="shared" si="97"/>
        <v>200</v>
      </c>
      <c r="K950" s="393">
        <v>200</v>
      </c>
      <c r="L950" s="386"/>
      <c r="M950" s="325" t="e">
        <f t="shared" si="105"/>
        <v>#DIV/0!</v>
      </c>
      <c r="N950" s="325">
        <f t="shared" si="106"/>
        <v>0</v>
      </c>
      <c r="O950" s="381" t="e">
        <f>IF(K950="nio",0,IF(K950&gt;0,VLOOKUP(G950,'3-Productie normen'!A:K,VLOOKUP(K950,'3-Productie normen'!$B$34:$C$39,2,FALSE),FALSE)))/VLOOKUP(B950,'2-Kosten per locatie'!$A$14:$C$27,3,FALSE)</f>
        <v>#DIV/0!</v>
      </c>
      <c r="P950" s="381">
        <f t="shared" si="107"/>
        <v>0</v>
      </c>
      <c r="Q950" s="382" t="str">
        <f>VLOOKUP(G950,'3-Productie normen'!$A$10:$M$27,13,FALSE)</f>
        <v>S</v>
      </c>
      <c r="R950" s="382"/>
      <c r="T950" s="43">
        <f t="shared" si="102"/>
        <v>4200</v>
      </c>
    </row>
    <row r="951" spans="1:20" ht="14.1" customHeight="1">
      <c r="A951" s="53">
        <f t="shared" si="104"/>
        <v>951</v>
      </c>
      <c r="B951" s="365" t="s">
        <v>1014</v>
      </c>
      <c r="C951" s="365" t="s">
        <v>1015</v>
      </c>
      <c r="D951" s="387">
        <v>1</v>
      </c>
      <c r="E951" s="428" t="s">
        <v>921</v>
      </c>
      <c r="F951" s="433" t="s">
        <v>376</v>
      </c>
      <c r="G951" s="433" t="s">
        <v>1047</v>
      </c>
      <c r="H951" s="433" t="s">
        <v>375</v>
      </c>
      <c r="I951" s="385">
        <v>57.1</v>
      </c>
      <c r="J951" s="395">
        <f t="shared" si="97"/>
        <v>80</v>
      </c>
      <c r="K951" s="393">
        <v>80</v>
      </c>
      <c r="L951" s="386"/>
      <c r="M951" s="325" t="e">
        <f t="shared" si="105"/>
        <v>#DIV/0!</v>
      </c>
      <c r="N951" s="325">
        <f t="shared" si="106"/>
        <v>0</v>
      </c>
      <c r="O951" s="381" t="e">
        <f>IF(K951="nio",0,IF(K951&gt;0,VLOOKUP(G951,'3-Productie normen'!A:K,VLOOKUP(K951,'3-Productie normen'!$B$34:$C$39,2,FALSE),FALSE)))/VLOOKUP(B951,'2-Kosten per locatie'!$A$14:$C$27,3,FALSE)</f>
        <v>#DIV/0!</v>
      </c>
      <c r="P951" s="381">
        <f t="shared" si="107"/>
        <v>0</v>
      </c>
      <c r="Q951" s="382" t="str">
        <f>VLOOKUP(G951,'3-Productie normen'!$A$10:$M$27,13,FALSE)</f>
        <v>L</v>
      </c>
      <c r="R951" s="382"/>
      <c r="T951" s="43">
        <f t="shared" si="102"/>
        <v>4568</v>
      </c>
    </row>
    <row r="952" spans="1:20" ht="14.1" customHeight="1">
      <c r="A952" s="53">
        <f t="shared" si="104"/>
        <v>952</v>
      </c>
      <c r="B952" s="365" t="s">
        <v>1014</v>
      </c>
      <c r="C952" s="365" t="s">
        <v>1015</v>
      </c>
      <c r="D952" s="387">
        <v>1</v>
      </c>
      <c r="E952" s="428" t="s">
        <v>283</v>
      </c>
      <c r="F952" s="433" t="s">
        <v>376</v>
      </c>
      <c r="G952" s="433" t="s">
        <v>1047</v>
      </c>
      <c r="H952" s="433" t="s">
        <v>375</v>
      </c>
      <c r="I952" s="385">
        <v>66.650000000000006</v>
      </c>
      <c r="J952" s="395">
        <f t="shared" si="97"/>
        <v>80</v>
      </c>
      <c r="K952" s="393">
        <v>80</v>
      </c>
      <c r="L952" s="386"/>
      <c r="M952" s="325" t="e">
        <f t="shared" si="105"/>
        <v>#DIV/0!</v>
      </c>
      <c r="N952" s="325">
        <f t="shared" si="106"/>
        <v>0</v>
      </c>
      <c r="O952" s="381" t="e">
        <f>IF(K952="nio",0,IF(K952&gt;0,VLOOKUP(G952,'3-Productie normen'!A:K,VLOOKUP(K952,'3-Productie normen'!$B$34:$C$39,2,FALSE),FALSE)))/VLOOKUP(B952,'2-Kosten per locatie'!$A$14:$C$27,3,FALSE)</f>
        <v>#DIV/0!</v>
      </c>
      <c r="P952" s="381">
        <f t="shared" si="107"/>
        <v>0</v>
      </c>
      <c r="Q952" s="382" t="str">
        <f>VLOOKUP(G952,'3-Productie normen'!$A$10:$M$27,13,FALSE)</f>
        <v>L</v>
      </c>
      <c r="R952" s="382"/>
      <c r="T952" s="43">
        <f t="shared" si="102"/>
        <v>5332</v>
      </c>
    </row>
    <row r="953" spans="1:20" ht="14.1" customHeight="1">
      <c r="A953" s="53">
        <f t="shared" si="104"/>
        <v>953</v>
      </c>
      <c r="B953" s="365" t="s">
        <v>1014</v>
      </c>
      <c r="C953" s="365" t="s">
        <v>1015</v>
      </c>
      <c r="D953" s="387">
        <v>1</v>
      </c>
      <c r="E953" s="428" t="s">
        <v>1097</v>
      </c>
      <c r="F953" s="433" t="s">
        <v>423</v>
      </c>
      <c r="G953" s="433" t="s">
        <v>423</v>
      </c>
      <c r="H953" s="433" t="s">
        <v>1031</v>
      </c>
      <c r="I953" s="385">
        <v>15.1</v>
      </c>
      <c r="J953" s="395">
        <f t="shared" si="97"/>
        <v>200</v>
      </c>
      <c r="K953" s="393">
        <v>200</v>
      </c>
      <c r="L953" s="386"/>
      <c r="M953" s="325" t="e">
        <f t="shared" si="105"/>
        <v>#DIV/0!</v>
      </c>
      <c r="N953" s="325">
        <f t="shared" si="106"/>
        <v>0</v>
      </c>
      <c r="O953" s="381" t="e">
        <f>IF(K953="nio",0,IF(K953&gt;0,VLOOKUP(G953,'3-Productie normen'!A:K,VLOOKUP(K953,'3-Productie normen'!$B$34:$C$39,2,FALSE),FALSE)))/VLOOKUP(B953,'2-Kosten per locatie'!$A$14:$C$27,3,FALSE)</f>
        <v>#DIV/0!</v>
      </c>
      <c r="P953" s="381">
        <f t="shared" si="107"/>
        <v>0</v>
      </c>
      <c r="Q953" s="382" t="str">
        <f>VLOOKUP(G953,'3-Productie normen'!$A$10:$M$27,13,FALSE)</f>
        <v>V</v>
      </c>
      <c r="R953" s="382"/>
      <c r="T953" s="43">
        <f t="shared" si="102"/>
        <v>3020</v>
      </c>
    </row>
    <row r="954" spans="1:20" ht="14.1" customHeight="1">
      <c r="A954" s="53">
        <f t="shared" si="104"/>
        <v>954</v>
      </c>
      <c r="B954" s="365" t="s">
        <v>1014</v>
      </c>
      <c r="C954" s="365" t="s">
        <v>1015</v>
      </c>
      <c r="D954" s="387">
        <v>1</v>
      </c>
      <c r="E954" s="428" t="s">
        <v>1097</v>
      </c>
      <c r="F954" s="433" t="s">
        <v>400</v>
      </c>
      <c r="G954" s="433" t="s">
        <v>199</v>
      </c>
      <c r="H954" s="433" t="s">
        <v>375</v>
      </c>
      <c r="I954" s="385">
        <v>15.2</v>
      </c>
      <c r="J954" s="395">
        <f t="shared" si="97"/>
        <v>200</v>
      </c>
      <c r="K954" s="393">
        <v>200</v>
      </c>
      <c r="L954" s="386"/>
      <c r="M954" s="325" t="e">
        <f t="shared" si="105"/>
        <v>#DIV/0!</v>
      </c>
      <c r="N954" s="325">
        <f t="shared" si="106"/>
        <v>0</v>
      </c>
      <c r="O954" s="381" t="e">
        <f>IF(K954="nio",0,IF(K954&gt;0,VLOOKUP(G954,'3-Productie normen'!A:K,VLOOKUP(K954,'3-Productie normen'!$B$34:$C$39,2,FALSE),FALSE)))/VLOOKUP(B954,'2-Kosten per locatie'!$A$14:$C$27,3,FALSE)</f>
        <v>#DIV/0!</v>
      </c>
      <c r="P954" s="381">
        <f t="shared" si="107"/>
        <v>0</v>
      </c>
      <c r="Q954" s="382" t="str">
        <f>VLOOKUP(G954,'3-Productie normen'!$A$10:$M$27,13,FALSE)</f>
        <v>V</v>
      </c>
      <c r="R954" s="382"/>
      <c r="T954" s="43">
        <f t="shared" si="102"/>
        <v>3040</v>
      </c>
    </row>
    <row r="955" spans="1:20" ht="14.1" customHeight="1">
      <c r="A955" s="53">
        <f t="shared" si="104"/>
        <v>955</v>
      </c>
      <c r="B955" s="365" t="s">
        <v>1014</v>
      </c>
      <c r="C955" s="365" t="s">
        <v>1015</v>
      </c>
      <c r="D955" s="387">
        <v>1</v>
      </c>
      <c r="E955" s="428" t="s">
        <v>1098</v>
      </c>
      <c r="F955" s="433" t="s">
        <v>376</v>
      </c>
      <c r="G955" s="433" t="s">
        <v>1047</v>
      </c>
      <c r="H955" s="433" t="s">
        <v>375</v>
      </c>
      <c r="I955" s="385">
        <v>40.9</v>
      </c>
      <c r="J955" s="395">
        <f t="shared" si="97"/>
        <v>80</v>
      </c>
      <c r="K955" s="393">
        <v>80</v>
      </c>
      <c r="L955" s="386"/>
      <c r="M955" s="325" t="e">
        <f t="shared" si="105"/>
        <v>#DIV/0!</v>
      </c>
      <c r="N955" s="325">
        <f t="shared" si="106"/>
        <v>0</v>
      </c>
      <c r="O955" s="381" t="e">
        <f>IF(K955="nio",0,IF(K955&gt;0,VLOOKUP(G955,'3-Productie normen'!A:K,VLOOKUP(K955,'3-Productie normen'!$B$34:$C$39,2,FALSE),FALSE)))/VLOOKUP(B955,'2-Kosten per locatie'!$A$14:$C$27,3,FALSE)</f>
        <v>#DIV/0!</v>
      </c>
      <c r="P955" s="381">
        <f t="shared" si="107"/>
        <v>0</v>
      </c>
      <c r="Q955" s="382" t="str">
        <f>VLOOKUP(G955,'3-Productie normen'!$A$10:$M$27,13,FALSE)</f>
        <v>L</v>
      </c>
      <c r="R955" s="382"/>
      <c r="T955" s="43">
        <f t="shared" si="102"/>
        <v>3272</v>
      </c>
    </row>
    <row r="956" spans="1:20" ht="14.1" customHeight="1">
      <c r="A956" s="53">
        <f t="shared" si="104"/>
        <v>956</v>
      </c>
      <c r="B956" s="365" t="s">
        <v>1014</v>
      </c>
      <c r="C956" s="365" t="s">
        <v>1015</v>
      </c>
      <c r="D956" s="387">
        <v>1</v>
      </c>
      <c r="E956" s="428" t="s">
        <v>1099</v>
      </c>
      <c r="F956" s="433" t="s">
        <v>376</v>
      </c>
      <c r="G956" s="433" t="s">
        <v>1047</v>
      </c>
      <c r="H956" s="433" t="s">
        <v>375</v>
      </c>
      <c r="I956" s="385">
        <v>39.700000000000003</v>
      </c>
      <c r="J956" s="395">
        <f t="shared" si="97"/>
        <v>80</v>
      </c>
      <c r="K956" s="393">
        <v>80</v>
      </c>
      <c r="L956" s="386"/>
      <c r="M956" s="325" t="e">
        <f t="shared" si="105"/>
        <v>#DIV/0!</v>
      </c>
      <c r="N956" s="325">
        <f t="shared" si="106"/>
        <v>0</v>
      </c>
      <c r="O956" s="381" t="e">
        <f>IF(K956="nio",0,IF(K956&gt;0,VLOOKUP(G956,'3-Productie normen'!A:K,VLOOKUP(K956,'3-Productie normen'!$B$34:$C$39,2,FALSE),FALSE)))/VLOOKUP(B956,'2-Kosten per locatie'!$A$14:$C$27,3,FALSE)</f>
        <v>#DIV/0!</v>
      </c>
      <c r="P956" s="381">
        <f t="shared" si="107"/>
        <v>0</v>
      </c>
      <c r="Q956" s="382" t="str">
        <f>VLOOKUP(G956,'3-Productie normen'!$A$10:$M$27,13,FALSE)</f>
        <v>L</v>
      </c>
      <c r="R956" s="382"/>
      <c r="T956" s="43">
        <f t="shared" si="102"/>
        <v>3176</v>
      </c>
    </row>
    <row r="957" spans="1:20" ht="14.1" customHeight="1">
      <c r="A957" s="53">
        <f t="shared" si="104"/>
        <v>957</v>
      </c>
      <c r="B957" s="365" t="s">
        <v>1014</v>
      </c>
      <c r="C957" s="365" t="s">
        <v>1015</v>
      </c>
      <c r="D957" s="387">
        <v>1</v>
      </c>
      <c r="E957" s="428" t="s">
        <v>1100</v>
      </c>
      <c r="F957" s="433" t="s">
        <v>376</v>
      </c>
      <c r="G957" s="433" t="s">
        <v>1047</v>
      </c>
      <c r="H957" s="433" t="s">
        <v>375</v>
      </c>
      <c r="I957" s="385">
        <v>40.9</v>
      </c>
      <c r="J957" s="395">
        <f t="shared" si="97"/>
        <v>80</v>
      </c>
      <c r="K957" s="393">
        <v>80</v>
      </c>
      <c r="L957" s="386"/>
      <c r="M957" s="325" t="e">
        <f t="shared" si="105"/>
        <v>#DIV/0!</v>
      </c>
      <c r="N957" s="325">
        <f t="shared" si="106"/>
        <v>0</v>
      </c>
      <c r="O957" s="381" t="e">
        <f>IF(K957="nio",0,IF(K957&gt;0,VLOOKUP(G957,'3-Productie normen'!A:K,VLOOKUP(K957,'3-Productie normen'!$B$34:$C$39,2,FALSE),FALSE)))/VLOOKUP(B957,'2-Kosten per locatie'!$A$14:$C$27,3,FALSE)</f>
        <v>#DIV/0!</v>
      </c>
      <c r="P957" s="381">
        <f t="shared" si="107"/>
        <v>0</v>
      </c>
      <c r="Q957" s="382" t="str">
        <f>VLOOKUP(G957,'3-Productie normen'!$A$10:$M$27,13,FALSE)</f>
        <v>L</v>
      </c>
      <c r="R957" s="382"/>
      <c r="T957" s="43">
        <f t="shared" si="102"/>
        <v>3272</v>
      </c>
    </row>
    <row r="958" spans="1:20" ht="14.1" customHeight="1">
      <c r="A958" s="53">
        <f t="shared" si="104"/>
        <v>958</v>
      </c>
      <c r="B958" s="365" t="s">
        <v>1014</v>
      </c>
      <c r="C958" s="365" t="s">
        <v>1015</v>
      </c>
      <c r="D958" s="387">
        <v>1</v>
      </c>
      <c r="E958" s="428" t="s">
        <v>276</v>
      </c>
      <c r="F958" s="433" t="s">
        <v>376</v>
      </c>
      <c r="G958" s="433" t="s">
        <v>1047</v>
      </c>
      <c r="H958" s="433" t="s">
        <v>375</v>
      </c>
      <c r="I958" s="385">
        <v>40.9</v>
      </c>
      <c r="J958" s="395">
        <f t="shared" si="97"/>
        <v>80</v>
      </c>
      <c r="K958" s="393">
        <v>80</v>
      </c>
      <c r="L958" s="386"/>
      <c r="M958" s="325" t="e">
        <f t="shared" si="105"/>
        <v>#DIV/0!</v>
      </c>
      <c r="N958" s="325">
        <f t="shared" si="106"/>
        <v>0</v>
      </c>
      <c r="O958" s="381" t="e">
        <f>IF(K958="nio",0,IF(K958&gt;0,VLOOKUP(G958,'3-Productie normen'!A:K,VLOOKUP(K958,'3-Productie normen'!$B$34:$C$39,2,FALSE),FALSE)))/VLOOKUP(B958,'2-Kosten per locatie'!$A$14:$C$27,3,FALSE)</f>
        <v>#DIV/0!</v>
      </c>
      <c r="P958" s="381">
        <f t="shared" si="107"/>
        <v>0</v>
      </c>
      <c r="Q958" s="382" t="str">
        <f>VLOOKUP(G958,'3-Productie normen'!$A$10:$M$27,13,FALSE)</f>
        <v>L</v>
      </c>
      <c r="R958" s="382"/>
      <c r="T958" s="43">
        <f t="shared" si="102"/>
        <v>3272</v>
      </c>
    </row>
    <row r="959" spans="1:20" ht="14.1" customHeight="1">
      <c r="A959" s="53">
        <f t="shared" si="104"/>
        <v>959</v>
      </c>
      <c r="B959" s="365" t="s">
        <v>1014</v>
      </c>
      <c r="C959" s="365" t="s">
        <v>1015</v>
      </c>
      <c r="D959" s="387">
        <v>1</v>
      </c>
      <c r="E959" s="428" t="s">
        <v>275</v>
      </c>
      <c r="F959" s="433" t="s">
        <v>1095</v>
      </c>
      <c r="G959" s="433" t="s">
        <v>1046</v>
      </c>
      <c r="H959" s="433" t="s">
        <v>375</v>
      </c>
      <c r="I959" s="385">
        <v>80.599999999999994</v>
      </c>
      <c r="J959" s="395">
        <f t="shared" si="97"/>
        <v>80</v>
      </c>
      <c r="K959" s="393">
        <v>80</v>
      </c>
      <c r="L959" s="386"/>
      <c r="M959" s="325" t="e">
        <f t="shared" si="105"/>
        <v>#DIV/0!</v>
      </c>
      <c r="N959" s="325">
        <f t="shared" si="106"/>
        <v>0</v>
      </c>
      <c r="O959" s="381" t="e">
        <f>IF(K959="nio",0,IF(K959&gt;0,VLOOKUP(G959,'3-Productie normen'!A:K,VLOOKUP(K959,'3-Productie normen'!$B$34:$C$39,2,FALSE),FALSE)))/VLOOKUP(B959,'2-Kosten per locatie'!$A$14:$C$27,3,FALSE)</f>
        <v>#DIV/0!</v>
      </c>
      <c r="P959" s="381">
        <f t="shared" si="107"/>
        <v>0</v>
      </c>
      <c r="Q959" s="382" t="str">
        <f>VLOOKUP(G959,'3-Productie normen'!$A$10:$M$27,13,FALSE)</f>
        <v>L</v>
      </c>
      <c r="R959" s="382"/>
      <c r="T959" s="43">
        <f t="shared" si="102"/>
        <v>6448</v>
      </c>
    </row>
    <row r="960" spans="1:20" ht="14.1" customHeight="1">
      <c r="A960" s="53">
        <f t="shared" si="104"/>
        <v>960</v>
      </c>
      <c r="B960" s="365" t="s">
        <v>1014</v>
      </c>
      <c r="C960" s="365" t="s">
        <v>1015</v>
      </c>
      <c r="D960" s="387">
        <v>1</v>
      </c>
      <c r="E960" s="428" t="s">
        <v>1101</v>
      </c>
      <c r="F960" s="433" t="s">
        <v>423</v>
      </c>
      <c r="G960" s="433" t="s">
        <v>423</v>
      </c>
      <c r="H960" s="433" t="s">
        <v>375</v>
      </c>
      <c r="I960" s="385">
        <v>2.65</v>
      </c>
      <c r="J960" s="395">
        <f t="shared" si="97"/>
        <v>200</v>
      </c>
      <c r="K960" s="393">
        <v>200</v>
      </c>
      <c r="L960" s="386"/>
      <c r="M960" s="325" t="e">
        <f t="shared" si="105"/>
        <v>#DIV/0!</v>
      </c>
      <c r="N960" s="325">
        <f t="shared" si="106"/>
        <v>0</v>
      </c>
      <c r="O960" s="381" t="e">
        <f>IF(K960="nio",0,IF(K960&gt;0,VLOOKUP(G960,'3-Productie normen'!A:K,VLOOKUP(K960,'3-Productie normen'!$B$34:$C$39,2,FALSE),FALSE)))/VLOOKUP(B960,'2-Kosten per locatie'!$A$14:$C$27,3,FALSE)</f>
        <v>#DIV/0!</v>
      </c>
      <c r="P960" s="381">
        <f t="shared" si="107"/>
        <v>0</v>
      </c>
      <c r="Q960" s="382" t="str">
        <f>VLOOKUP(G960,'3-Productie normen'!$A$10:$M$27,13,FALSE)</f>
        <v>V</v>
      </c>
      <c r="R960" s="382"/>
      <c r="T960" s="43">
        <f t="shared" si="102"/>
        <v>530</v>
      </c>
    </row>
    <row r="961" spans="1:20" ht="14.1" customHeight="1">
      <c r="A961" s="53">
        <f t="shared" si="104"/>
        <v>961</v>
      </c>
      <c r="B961" s="365" t="s">
        <v>1014</v>
      </c>
      <c r="C961" s="365" t="s">
        <v>1015</v>
      </c>
      <c r="D961" s="387">
        <v>1</v>
      </c>
      <c r="E961" s="428" t="s">
        <v>1102</v>
      </c>
      <c r="F961" s="433" t="s">
        <v>377</v>
      </c>
      <c r="G961" s="433" t="s">
        <v>199</v>
      </c>
      <c r="H961" s="433" t="s">
        <v>375</v>
      </c>
      <c r="I961" s="385">
        <v>101.75</v>
      </c>
      <c r="J961" s="395">
        <f t="shared" si="97"/>
        <v>200</v>
      </c>
      <c r="K961" s="393">
        <v>200</v>
      </c>
      <c r="L961" s="386"/>
      <c r="M961" s="325" t="e">
        <f t="shared" si="105"/>
        <v>#DIV/0!</v>
      </c>
      <c r="N961" s="325">
        <f t="shared" si="106"/>
        <v>0</v>
      </c>
      <c r="O961" s="381" t="e">
        <f>IF(K961="nio",0,IF(K961&gt;0,VLOOKUP(G961,'3-Productie normen'!A:K,VLOOKUP(K961,'3-Productie normen'!$B$34:$C$39,2,FALSE),FALSE)))/VLOOKUP(B961,'2-Kosten per locatie'!$A$14:$C$27,3,FALSE)</f>
        <v>#DIV/0!</v>
      </c>
      <c r="P961" s="381">
        <f t="shared" si="107"/>
        <v>0</v>
      </c>
      <c r="Q961" s="382" t="str">
        <f>VLOOKUP(G961,'3-Productie normen'!$A$10:$M$27,13,FALSE)</f>
        <v>V</v>
      </c>
      <c r="R961" s="382"/>
      <c r="T961" s="43">
        <f t="shared" si="102"/>
        <v>20350</v>
      </c>
    </row>
    <row r="962" spans="1:20" ht="14.1" customHeight="1">
      <c r="A962" s="53">
        <f t="shared" si="104"/>
        <v>962</v>
      </c>
      <c r="B962" s="365" t="s">
        <v>1014</v>
      </c>
      <c r="C962" s="365" t="s">
        <v>1015</v>
      </c>
      <c r="D962" s="387">
        <v>1</v>
      </c>
      <c r="E962" s="428" t="s">
        <v>278</v>
      </c>
      <c r="F962" s="433" t="s">
        <v>432</v>
      </c>
      <c r="G962" s="433" t="s">
        <v>17</v>
      </c>
      <c r="H962" s="433" t="s">
        <v>386</v>
      </c>
      <c r="I962" s="385">
        <v>3.95</v>
      </c>
      <c r="J962" s="395">
        <f t="shared" si="97"/>
        <v>200</v>
      </c>
      <c r="K962" s="393">
        <v>200</v>
      </c>
      <c r="L962" s="386"/>
      <c r="M962" s="325" t="e">
        <f t="shared" si="105"/>
        <v>#DIV/0!</v>
      </c>
      <c r="N962" s="325">
        <f t="shared" si="106"/>
        <v>0</v>
      </c>
      <c r="O962" s="381" t="e">
        <f>IF(K962="nio",0,IF(K962&gt;0,VLOOKUP(G962,'3-Productie normen'!A:K,VLOOKUP(K962,'3-Productie normen'!$B$34:$C$39,2,FALSE),FALSE)))/VLOOKUP(B962,'2-Kosten per locatie'!$A$14:$C$27,3,FALSE)</f>
        <v>#DIV/0!</v>
      </c>
      <c r="P962" s="381">
        <f t="shared" si="107"/>
        <v>0</v>
      </c>
      <c r="Q962" s="382" t="str">
        <f>VLOOKUP(G962,'3-Productie normen'!$A$10:$M$27,13,FALSE)</f>
        <v>S</v>
      </c>
      <c r="R962" s="382"/>
      <c r="T962" s="43">
        <f t="shared" si="102"/>
        <v>790</v>
      </c>
    </row>
    <row r="963" spans="1:20" ht="14.1" customHeight="1">
      <c r="A963" s="53">
        <f t="shared" si="104"/>
        <v>963</v>
      </c>
      <c r="B963" s="365" t="s">
        <v>1014</v>
      </c>
      <c r="C963" s="365" t="s">
        <v>1015</v>
      </c>
      <c r="D963" s="387">
        <v>1</v>
      </c>
      <c r="E963" s="428" t="s">
        <v>274</v>
      </c>
      <c r="F963" s="433" t="s">
        <v>432</v>
      </c>
      <c r="G963" s="433" t="s">
        <v>17</v>
      </c>
      <c r="H963" s="433" t="s">
        <v>386</v>
      </c>
      <c r="I963" s="385">
        <v>6.5</v>
      </c>
      <c r="J963" s="395">
        <f t="shared" si="97"/>
        <v>200</v>
      </c>
      <c r="K963" s="393">
        <v>200</v>
      </c>
      <c r="L963" s="386"/>
      <c r="M963" s="325" t="e">
        <f t="shared" si="105"/>
        <v>#DIV/0!</v>
      </c>
      <c r="N963" s="325">
        <f t="shared" si="106"/>
        <v>0</v>
      </c>
      <c r="O963" s="381" t="e">
        <f>IF(K963="nio",0,IF(K963&gt;0,VLOOKUP(G963,'3-Productie normen'!A:K,VLOOKUP(K963,'3-Productie normen'!$B$34:$C$39,2,FALSE),FALSE)))/VLOOKUP(B963,'2-Kosten per locatie'!$A$14:$C$27,3,FALSE)</f>
        <v>#DIV/0!</v>
      </c>
      <c r="P963" s="381">
        <f t="shared" si="107"/>
        <v>0</v>
      </c>
      <c r="Q963" s="382" t="str">
        <f>VLOOKUP(G963,'3-Productie normen'!$A$10:$M$27,13,FALSE)</f>
        <v>S</v>
      </c>
      <c r="R963" s="382"/>
      <c r="T963" s="43">
        <f t="shared" si="102"/>
        <v>1300</v>
      </c>
    </row>
    <row r="964" spans="1:20" ht="14.1" customHeight="1">
      <c r="A964" s="53">
        <f t="shared" si="104"/>
        <v>964</v>
      </c>
      <c r="B964" s="365" t="s">
        <v>1115</v>
      </c>
      <c r="C964" s="365" t="s">
        <v>1235</v>
      </c>
      <c r="D964" s="387" t="s">
        <v>1137</v>
      </c>
      <c r="E964" s="428" t="s">
        <v>1139</v>
      </c>
      <c r="F964" s="433" t="s">
        <v>421</v>
      </c>
      <c r="G964" s="433" t="s">
        <v>421</v>
      </c>
      <c r="H964" s="433" t="s">
        <v>375</v>
      </c>
      <c r="I964" s="385">
        <v>246.5</v>
      </c>
      <c r="J964" s="395">
        <f t="shared" si="97"/>
        <v>400</v>
      </c>
      <c r="K964" s="393">
        <v>200</v>
      </c>
      <c r="L964" s="386">
        <v>200</v>
      </c>
      <c r="M964" s="325" t="e">
        <f t="shared" ref="M964:M980" si="108">IF(K964="nio",0,IF(K964&gt;0,K964*I964/O964,0))</f>
        <v>#DIV/0!</v>
      </c>
      <c r="N964" s="325" t="e">
        <f t="shared" ref="N964:N980" si="109">IF(L964&gt;0,L964*I964/P964,0)</f>
        <v>#DIV/0!</v>
      </c>
      <c r="O964" s="381" t="e">
        <f>IF(K964="nio",0,IF(K964&gt;0,VLOOKUP(G964,'3-Productie normen'!A:K,VLOOKUP(K964,'3-Productie normen'!$B$34:$C$39,2,FALSE),FALSE)))/VLOOKUP(B964,'2-Kosten per locatie'!$A$14:$C$27,3,FALSE)</f>
        <v>#DIV/0!</v>
      </c>
      <c r="P964" s="381" t="e">
        <f t="shared" ref="P964:P980" si="110">IF(L964&gt;0,O964*$P$8,0)</f>
        <v>#DIV/0!</v>
      </c>
      <c r="Q964" s="382" t="str">
        <f>VLOOKUP(G964,'3-Productie normen'!$A$10:$M$27,13,FALSE)</f>
        <v>V</v>
      </c>
      <c r="R964" s="382"/>
      <c r="T964" s="43">
        <f t="shared" ref="T964:T980" si="111">J964*I964</f>
        <v>98600</v>
      </c>
    </row>
    <row r="965" spans="1:20" ht="14.1" customHeight="1">
      <c r="A965" s="53">
        <f t="shared" si="104"/>
        <v>965</v>
      </c>
      <c r="B965" s="365" t="s">
        <v>1115</v>
      </c>
      <c r="C965" s="365" t="s">
        <v>1235</v>
      </c>
      <c r="D965" s="387" t="s">
        <v>1137</v>
      </c>
      <c r="E965" s="428" t="s">
        <v>1140</v>
      </c>
      <c r="F965" s="433" t="s">
        <v>642</v>
      </c>
      <c r="G965" s="433" t="s">
        <v>1111</v>
      </c>
      <c r="H965" s="433" t="s">
        <v>375</v>
      </c>
      <c r="I965" s="385">
        <v>7</v>
      </c>
      <c r="J965" s="395">
        <f t="shared" si="97"/>
        <v>0</v>
      </c>
      <c r="K965" s="442" t="s">
        <v>1136</v>
      </c>
      <c r="L965" s="386"/>
      <c r="M965" s="325">
        <f t="shared" si="108"/>
        <v>0</v>
      </c>
      <c r="N965" s="325">
        <f t="shared" si="109"/>
        <v>0</v>
      </c>
      <c r="O965" s="381" t="e">
        <f>IF(K965="nio",0,IF(K965&gt;0,VLOOKUP(G965,'3-Productie normen'!A:K,VLOOKUP(K965,'3-Productie normen'!$B$34:$C$39,2,FALSE),FALSE)))/VLOOKUP(B965,'2-Kosten per locatie'!$A$14:$C$27,3,FALSE)</f>
        <v>#DIV/0!</v>
      </c>
      <c r="P965" s="381">
        <f t="shared" si="110"/>
        <v>0</v>
      </c>
      <c r="Q965" s="382">
        <f>VLOOKUP(G965,'3-Productie normen'!$A$10:$M$27,13,FALSE)</f>
        <v>0</v>
      </c>
      <c r="R965" s="382"/>
      <c r="T965" s="43">
        <f t="shared" si="111"/>
        <v>0</v>
      </c>
    </row>
    <row r="966" spans="1:20" ht="14.1" customHeight="1">
      <c r="A966" s="53">
        <f t="shared" si="104"/>
        <v>966</v>
      </c>
      <c r="B966" s="365" t="s">
        <v>1115</v>
      </c>
      <c r="C966" s="365" t="s">
        <v>1235</v>
      </c>
      <c r="D966" s="387" t="s">
        <v>1137</v>
      </c>
      <c r="E966" s="428" t="s">
        <v>1141</v>
      </c>
      <c r="F966" s="433" t="s">
        <v>1129</v>
      </c>
      <c r="G966" s="433" t="s">
        <v>1111</v>
      </c>
      <c r="H966" s="433" t="s">
        <v>375</v>
      </c>
      <c r="I966" s="385">
        <v>6</v>
      </c>
      <c r="J966" s="395">
        <f t="shared" si="97"/>
        <v>0</v>
      </c>
      <c r="K966" s="442" t="s">
        <v>1136</v>
      </c>
      <c r="L966" s="386"/>
      <c r="M966" s="325">
        <f t="shared" si="108"/>
        <v>0</v>
      </c>
      <c r="N966" s="325">
        <f t="shared" si="109"/>
        <v>0</v>
      </c>
      <c r="O966" s="381" t="e">
        <f>IF(K966="nio",0,IF(K966&gt;0,VLOOKUP(G966,'3-Productie normen'!A:K,VLOOKUP(K966,'3-Productie normen'!$B$34:$C$39,2,FALSE),FALSE)))/VLOOKUP(B966,'2-Kosten per locatie'!$A$14:$C$27,3,FALSE)</f>
        <v>#DIV/0!</v>
      </c>
      <c r="P966" s="381">
        <f t="shared" si="110"/>
        <v>0</v>
      </c>
      <c r="Q966" s="382">
        <f>VLOOKUP(G966,'3-Productie normen'!$A$10:$M$27,13,FALSE)</f>
        <v>0</v>
      </c>
      <c r="R966" s="382"/>
      <c r="T966" s="43">
        <f t="shared" si="111"/>
        <v>0</v>
      </c>
    </row>
    <row r="967" spans="1:20" ht="14.1" customHeight="1">
      <c r="A967" s="53">
        <f t="shared" si="104"/>
        <v>967</v>
      </c>
      <c r="B967" s="365" t="s">
        <v>1115</v>
      </c>
      <c r="C967" s="365" t="s">
        <v>1235</v>
      </c>
      <c r="D967" s="387" t="s">
        <v>1137</v>
      </c>
      <c r="E967" s="428" t="s">
        <v>1142</v>
      </c>
      <c r="F967" s="433" t="s">
        <v>1130</v>
      </c>
      <c r="G967" s="433" t="s">
        <v>1111</v>
      </c>
      <c r="H967" s="433" t="s">
        <v>375</v>
      </c>
      <c r="I967" s="385">
        <v>3</v>
      </c>
      <c r="J967" s="395">
        <f t="shared" si="97"/>
        <v>0</v>
      </c>
      <c r="K967" s="442" t="s">
        <v>1136</v>
      </c>
      <c r="L967" s="386"/>
      <c r="M967" s="325">
        <f t="shared" si="108"/>
        <v>0</v>
      </c>
      <c r="N967" s="325">
        <f t="shared" si="109"/>
        <v>0</v>
      </c>
      <c r="O967" s="381" t="e">
        <f>IF(K967="nio",0,IF(K967&gt;0,VLOOKUP(G967,'3-Productie normen'!A:K,VLOOKUP(K967,'3-Productie normen'!$B$34:$C$39,2,FALSE),FALSE)))/VLOOKUP(B967,'2-Kosten per locatie'!$A$14:$C$27,3,FALSE)</f>
        <v>#DIV/0!</v>
      </c>
      <c r="P967" s="381">
        <f t="shared" si="110"/>
        <v>0</v>
      </c>
      <c r="Q967" s="382">
        <f>VLOOKUP(G967,'3-Productie normen'!$A$10:$M$27,13,FALSE)</f>
        <v>0</v>
      </c>
      <c r="R967" s="382"/>
      <c r="T967" s="43">
        <f t="shared" si="111"/>
        <v>0</v>
      </c>
    </row>
    <row r="968" spans="1:20" ht="14.1" customHeight="1">
      <c r="A968" s="53">
        <f t="shared" si="104"/>
        <v>968</v>
      </c>
      <c r="B968" s="365" t="s">
        <v>1115</v>
      </c>
      <c r="C968" s="365" t="s">
        <v>1235</v>
      </c>
      <c r="D968" s="387" t="s">
        <v>1137</v>
      </c>
      <c r="E968" s="428" t="s">
        <v>1143</v>
      </c>
      <c r="F968" s="433" t="s">
        <v>1130</v>
      </c>
      <c r="G968" s="433" t="s">
        <v>1111</v>
      </c>
      <c r="H968" s="433" t="s">
        <v>375</v>
      </c>
      <c r="I968" s="385">
        <v>9</v>
      </c>
      <c r="J968" s="395">
        <f t="shared" ref="J968:J1032" si="112">SUM(K968:L968)</f>
        <v>0</v>
      </c>
      <c r="K968" s="442" t="s">
        <v>1136</v>
      </c>
      <c r="L968" s="386"/>
      <c r="M968" s="325">
        <f t="shared" si="108"/>
        <v>0</v>
      </c>
      <c r="N968" s="325">
        <f t="shared" si="109"/>
        <v>0</v>
      </c>
      <c r="O968" s="381" t="e">
        <f>IF(K968="nio",0,IF(K968&gt;0,VLOOKUP(G968,'3-Productie normen'!A:K,VLOOKUP(K968,'3-Productie normen'!$B$34:$C$39,2,FALSE),FALSE)))/VLOOKUP(B968,'2-Kosten per locatie'!$A$14:$C$27,3,FALSE)</f>
        <v>#DIV/0!</v>
      </c>
      <c r="P968" s="381">
        <f t="shared" si="110"/>
        <v>0</v>
      </c>
      <c r="Q968" s="382">
        <f>VLOOKUP(G968,'3-Productie normen'!$A$10:$M$27,13,FALSE)</f>
        <v>0</v>
      </c>
      <c r="R968" s="382"/>
      <c r="T968" s="43">
        <f t="shared" si="111"/>
        <v>0</v>
      </c>
    </row>
    <row r="969" spans="1:20" ht="14.1" customHeight="1">
      <c r="A969" s="53">
        <f t="shared" si="104"/>
        <v>969</v>
      </c>
      <c r="B969" s="365" t="s">
        <v>1115</v>
      </c>
      <c r="C969" s="365" t="s">
        <v>1235</v>
      </c>
      <c r="D969" s="387" t="s">
        <v>1137</v>
      </c>
      <c r="E969" s="428" t="s">
        <v>1144</v>
      </c>
      <c r="F969" s="433" t="s">
        <v>1131</v>
      </c>
      <c r="G969" s="433" t="s">
        <v>199</v>
      </c>
      <c r="H969" s="433" t="s">
        <v>375</v>
      </c>
      <c r="I969" s="385">
        <v>43.8</v>
      </c>
      <c r="J969" s="395">
        <f t="shared" si="112"/>
        <v>200</v>
      </c>
      <c r="K969" s="393">
        <v>200</v>
      </c>
      <c r="L969" s="386"/>
      <c r="M969" s="325" t="e">
        <f t="shared" si="108"/>
        <v>#DIV/0!</v>
      </c>
      <c r="N969" s="325">
        <f t="shared" si="109"/>
        <v>0</v>
      </c>
      <c r="O969" s="381" t="e">
        <f>IF(K969="nio",0,IF(K969&gt;0,VLOOKUP(G969,'3-Productie normen'!A:K,VLOOKUP(K969,'3-Productie normen'!$B$34:$C$39,2,FALSE),FALSE)))/VLOOKUP(B969,'2-Kosten per locatie'!$A$14:$C$27,3,FALSE)</f>
        <v>#DIV/0!</v>
      </c>
      <c r="P969" s="381">
        <f t="shared" si="110"/>
        <v>0</v>
      </c>
      <c r="Q969" s="382" t="str">
        <f>VLOOKUP(G969,'3-Productie normen'!$A$10:$M$27,13,FALSE)</f>
        <v>V</v>
      </c>
      <c r="R969" s="382"/>
      <c r="T969" s="43">
        <f t="shared" si="111"/>
        <v>8760</v>
      </c>
    </row>
    <row r="970" spans="1:20" ht="14.1" customHeight="1">
      <c r="A970" s="53">
        <f t="shared" si="104"/>
        <v>970</v>
      </c>
      <c r="B970" s="365" t="s">
        <v>1115</v>
      </c>
      <c r="C970" s="365" t="s">
        <v>1235</v>
      </c>
      <c r="D970" s="387" t="s">
        <v>1137</v>
      </c>
      <c r="E970" s="428" t="s">
        <v>1145</v>
      </c>
      <c r="F970" s="433" t="s">
        <v>417</v>
      </c>
      <c r="G970" s="433" t="s">
        <v>145</v>
      </c>
      <c r="H970" s="433" t="s">
        <v>375</v>
      </c>
      <c r="I970" s="385">
        <v>15.3</v>
      </c>
      <c r="J970" s="395">
        <f t="shared" si="112"/>
        <v>40</v>
      </c>
      <c r="K970" s="393">
        <v>40</v>
      </c>
      <c r="L970" s="386"/>
      <c r="M970" s="325" t="e">
        <f t="shared" si="108"/>
        <v>#DIV/0!</v>
      </c>
      <c r="N970" s="325">
        <f t="shared" si="109"/>
        <v>0</v>
      </c>
      <c r="O970" s="381" t="e">
        <f>IF(K970="nio",0,IF(K970&gt;0,VLOOKUP(G970,'3-Productie normen'!A:K,VLOOKUP(K970,'3-Productie normen'!$B$34:$C$39,2,FALSE),FALSE)))/VLOOKUP(B970,'2-Kosten per locatie'!$A$14:$C$27,3,FALSE)</f>
        <v>#DIV/0!</v>
      </c>
      <c r="P970" s="381">
        <f t="shared" si="110"/>
        <v>0</v>
      </c>
      <c r="Q970" s="382" t="str">
        <f>VLOOKUP(G970,'3-Productie normen'!$A$10:$M$27,13,FALSE)</f>
        <v>B</v>
      </c>
      <c r="R970" s="382"/>
      <c r="T970" s="43">
        <f t="shared" si="111"/>
        <v>612</v>
      </c>
    </row>
    <row r="971" spans="1:20" ht="14.1" customHeight="1">
      <c r="A971" s="53">
        <f t="shared" si="104"/>
        <v>971</v>
      </c>
      <c r="B971" s="365" t="s">
        <v>1115</v>
      </c>
      <c r="C971" s="365" t="s">
        <v>1235</v>
      </c>
      <c r="D971" s="387" t="s">
        <v>1137</v>
      </c>
      <c r="E971" s="428" t="s">
        <v>1146</v>
      </c>
      <c r="F971" s="433" t="s">
        <v>1132</v>
      </c>
      <c r="G971" s="433" t="s">
        <v>146</v>
      </c>
      <c r="H971" s="433" t="s">
        <v>375</v>
      </c>
      <c r="I971" s="385">
        <v>10.1</v>
      </c>
      <c r="J971" s="395">
        <f t="shared" si="112"/>
        <v>40</v>
      </c>
      <c r="K971" s="393">
        <v>40</v>
      </c>
      <c r="L971" s="386"/>
      <c r="M971" s="325" t="e">
        <f t="shared" si="108"/>
        <v>#DIV/0!</v>
      </c>
      <c r="N971" s="325">
        <f t="shared" si="109"/>
        <v>0</v>
      </c>
      <c r="O971" s="381" t="e">
        <f>IF(K971="nio",0,IF(K971&gt;0,VLOOKUP(G971,'3-Productie normen'!A:K,VLOOKUP(K971,'3-Productie normen'!$B$34:$C$39,2,FALSE),FALSE)))/VLOOKUP(B971,'2-Kosten per locatie'!$A$14:$C$27,3,FALSE)</f>
        <v>#DIV/0!</v>
      </c>
      <c r="P971" s="381">
        <f t="shared" si="110"/>
        <v>0</v>
      </c>
      <c r="Q971" s="382" t="str">
        <f>VLOOKUP(G971,'3-Productie normen'!$A$10:$M$27,13,FALSE)</f>
        <v>B</v>
      </c>
      <c r="R971" s="382"/>
      <c r="T971" s="43">
        <f t="shared" si="111"/>
        <v>404</v>
      </c>
    </row>
    <row r="972" spans="1:20" ht="14.1" customHeight="1">
      <c r="A972" s="53">
        <f t="shared" si="104"/>
        <v>972</v>
      </c>
      <c r="B972" s="365" t="s">
        <v>1115</v>
      </c>
      <c r="C972" s="365" t="s">
        <v>1235</v>
      </c>
      <c r="D972" s="387" t="s">
        <v>1137</v>
      </c>
      <c r="E972" s="428" t="s">
        <v>1147</v>
      </c>
      <c r="F972" s="433" t="s">
        <v>1133</v>
      </c>
      <c r="G972" s="433" t="s">
        <v>145</v>
      </c>
      <c r="H972" s="433" t="s">
        <v>375</v>
      </c>
      <c r="I972" s="385">
        <v>9.9</v>
      </c>
      <c r="J972" s="395">
        <f t="shared" si="112"/>
        <v>40</v>
      </c>
      <c r="K972" s="393">
        <v>40</v>
      </c>
      <c r="L972" s="386"/>
      <c r="M972" s="325" t="e">
        <f t="shared" si="108"/>
        <v>#DIV/0!</v>
      </c>
      <c r="N972" s="325">
        <f t="shared" si="109"/>
        <v>0</v>
      </c>
      <c r="O972" s="381" t="e">
        <f>IF(K972="nio",0,IF(K972&gt;0,VLOOKUP(G972,'3-Productie normen'!A:K,VLOOKUP(K972,'3-Productie normen'!$B$34:$C$39,2,FALSE),FALSE)))/VLOOKUP(B972,'2-Kosten per locatie'!$A$14:$C$27,3,FALSE)</f>
        <v>#DIV/0!</v>
      </c>
      <c r="P972" s="381">
        <f t="shared" si="110"/>
        <v>0</v>
      </c>
      <c r="Q972" s="382" t="str">
        <f>VLOOKUP(G972,'3-Productie normen'!$A$10:$M$27,13,FALSE)</f>
        <v>B</v>
      </c>
      <c r="R972" s="382"/>
      <c r="T972" s="43">
        <f t="shared" si="111"/>
        <v>396</v>
      </c>
    </row>
    <row r="973" spans="1:20" ht="14.1" customHeight="1">
      <c r="A973" s="53">
        <f t="shared" si="104"/>
        <v>973</v>
      </c>
      <c r="B973" s="365" t="s">
        <v>1115</v>
      </c>
      <c r="C973" s="365" t="s">
        <v>1235</v>
      </c>
      <c r="D973" s="387" t="s">
        <v>1137</v>
      </c>
      <c r="E973" s="428" t="s">
        <v>1148</v>
      </c>
      <c r="F973" s="433" t="s">
        <v>837</v>
      </c>
      <c r="G973" s="433" t="s">
        <v>1111</v>
      </c>
      <c r="H973" s="433" t="s">
        <v>375</v>
      </c>
      <c r="I973" s="385">
        <v>10</v>
      </c>
      <c r="J973" s="395">
        <f t="shared" si="112"/>
        <v>0</v>
      </c>
      <c r="K973" s="442" t="s">
        <v>1136</v>
      </c>
      <c r="L973" s="386"/>
      <c r="M973" s="325">
        <f t="shared" si="108"/>
        <v>0</v>
      </c>
      <c r="N973" s="325">
        <f t="shared" si="109"/>
        <v>0</v>
      </c>
      <c r="O973" s="381" t="e">
        <f>IF(K973="nio",0,IF(K973&gt;0,VLOOKUP(G973,'3-Productie normen'!A:K,VLOOKUP(K973,'3-Productie normen'!$B$34:$C$39,2,FALSE),FALSE)))/VLOOKUP(B973,'2-Kosten per locatie'!$A$14:$C$27,3,FALSE)</f>
        <v>#DIV/0!</v>
      </c>
      <c r="P973" s="381">
        <f t="shared" si="110"/>
        <v>0</v>
      </c>
      <c r="Q973" s="382">
        <f>VLOOKUP(G973,'3-Productie normen'!$A$10:$M$27,13,FALSE)</f>
        <v>0</v>
      </c>
      <c r="R973" s="382"/>
      <c r="T973" s="43">
        <f t="shared" si="111"/>
        <v>0</v>
      </c>
    </row>
    <row r="974" spans="1:20" ht="14.1" customHeight="1">
      <c r="A974" s="53">
        <f t="shared" si="104"/>
        <v>974</v>
      </c>
      <c r="B974" s="365" t="s">
        <v>1115</v>
      </c>
      <c r="C974" s="365" t="s">
        <v>1235</v>
      </c>
      <c r="D974" s="387" t="s">
        <v>1137</v>
      </c>
      <c r="E974" s="428" t="s">
        <v>1149</v>
      </c>
      <c r="F974" s="433" t="s">
        <v>432</v>
      </c>
      <c r="G974" s="433" t="s">
        <v>17</v>
      </c>
      <c r="H974" s="433" t="s">
        <v>386</v>
      </c>
      <c r="I974" s="385">
        <v>3.9</v>
      </c>
      <c r="J974" s="395">
        <f t="shared" si="112"/>
        <v>400</v>
      </c>
      <c r="K974" s="393">
        <v>200</v>
      </c>
      <c r="L974" s="386">
        <v>200</v>
      </c>
      <c r="M974" s="325" t="e">
        <f t="shared" si="108"/>
        <v>#DIV/0!</v>
      </c>
      <c r="N974" s="325" t="e">
        <f t="shared" si="109"/>
        <v>#DIV/0!</v>
      </c>
      <c r="O974" s="381" t="e">
        <f>IF(K974="nio",0,IF(K974&gt;0,VLOOKUP(G974,'3-Productie normen'!A:K,VLOOKUP(K974,'3-Productie normen'!$B$34:$C$39,2,FALSE),FALSE)))/VLOOKUP(B974,'2-Kosten per locatie'!$A$14:$C$27,3,FALSE)</f>
        <v>#DIV/0!</v>
      </c>
      <c r="P974" s="381" t="e">
        <f t="shared" si="110"/>
        <v>#DIV/0!</v>
      </c>
      <c r="Q974" s="382" t="str">
        <f>VLOOKUP(G974,'3-Productie normen'!$A$10:$M$27,13,FALSE)</f>
        <v>S</v>
      </c>
      <c r="R974" s="382"/>
      <c r="T974" s="43">
        <f t="shared" si="111"/>
        <v>1560</v>
      </c>
    </row>
    <row r="975" spans="1:20" ht="14.1" customHeight="1">
      <c r="A975" s="53">
        <f t="shared" si="104"/>
        <v>975</v>
      </c>
      <c r="B975" s="365" t="s">
        <v>1115</v>
      </c>
      <c r="C975" s="365" t="s">
        <v>1235</v>
      </c>
      <c r="D975" s="387" t="s">
        <v>1137</v>
      </c>
      <c r="E975" s="428" t="s">
        <v>1150</v>
      </c>
      <c r="F975" s="433" t="s">
        <v>1134</v>
      </c>
      <c r="G975" s="433" t="s">
        <v>17</v>
      </c>
      <c r="H975" s="433" t="s">
        <v>386</v>
      </c>
      <c r="I975" s="385">
        <v>3.9</v>
      </c>
      <c r="J975" s="395">
        <f t="shared" si="112"/>
        <v>400</v>
      </c>
      <c r="K975" s="393">
        <v>200</v>
      </c>
      <c r="L975" s="386">
        <v>200</v>
      </c>
      <c r="M975" s="325" t="e">
        <f t="shared" si="108"/>
        <v>#DIV/0!</v>
      </c>
      <c r="N975" s="325" t="e">
        <f t="shared" si="109"/>
        <v>#DIV/0!</v>
      </c>
      <c r="O975" s="381" t="e">
        <f>IF(K975="nio",0,IF(K975&gt;0,VLOOKUP(G975,'3-Productie normen'!A:K,VLOOKUP(K975,'3-Productie normen'!$B$34:$C$39,2,FALSE),FALSE)))/VLOOKUP(B975,'2-Kosten per locatie'!$A$14:$C$27,3,FALSE)</f>
        <v>#DIV/0!</v>
      </c>
      <c r="P975" s="381" t="e">
        <f t="shared" si="110"/>
        <v>#DIV/0!</v>
      </c>
      <c r="Q975" s="382" t="str">
        <f>VLOOKUP(G975,'3-Productie normen'!$A$10:$M$27,13,FALSE)</f>
        <v>S</v>
      </c>
      <c r="R975" s="382"/>
      <c r="T975" s="43">
        <f t="shared" si="111"/>
        <v>1560</v>
      </c>
    </row>
    <row r="976" spans="1:20" ht="14.1" customHeight="1">
      <c r="A976" s="53">
        <f t="shared" si="104"/>
        <v>976</v>
      </c>
      <c r="B976" s="365" t="s">
        <v>1115</v>
      </c>
      <c r="C976" s="365" t="s">
        <v>1235</v>
      </c>
      <c r="D976" s="387" t="s">
        <v>1137</v>
      </c>
      <c r="E976" s="419" t="s">
        <v>1151</v>
      </c>
      <c r="F976" s="433" t="s">
        <v>432</v>
      </c>
      <c r="G976" s="433" t="s">
        <v>17</v>
      </c>
      <c r="H976" s="433" t="s">
        <v>386</v>
      </c>
      <c r="I976" s="385">
        <v>2.4</v>
      </c>
      <c r="J976" s="395">
        <f t="shared" si="112"/>
        <v>400</v>
      </c>
      <c r="K976" s="393">
        <v>200</v>
      </c>
      <c r="L976" s="386">
        <v>200</v>
      </c>
      <c r="M976" s="325" t="e">
        <f t="shared" si="108"/>
        <v>#DIV/0!</v>
      </c>
      <c r="N976" s="325" t="e">
        <f t="shared" si="109"/>
        <v>#DIV/0!</v>
      </c>
      <c r="O976" s="381" t="e">
        <f>IF(K976="nio",0,IF(K976&gt;0,VLOOKUP(G976,'3-Productie normen'!A:K,VLOOKUP(K976,'3-Productie normen'!$B$34:$C$39,2,FALSE),FALSE)))/VLOOKUP(B976,'2-Kosten per locatie'!$A$14:$C$27,3,FALSE)</f>
        <v>#DIV/0!</v>
      </c>
      <c r="P976" s="381" t="e">
        <f t="shared" si="110"/>
        <v>#DIV/0!</v>
      </c>
      <c r="Q976" s="382" t="str">
        <f>VLOOKUP(G976,'3-Productie normen'!$A$10:$M$27,13,FALSE)</f>
        <v>S</v>
      </c>
      <c r="R976" s="382"/>
      <c r="T976" s="43">
        <f t="shared" si="111"/>
        <v>960</v>
      </c>
    </row>
    <row r="977" spans="1:20" ht="14.1" customHeight="1">
      <c r="A977" s="53">
        <f t="shared" si="104"/>
        <v>977</v>
      </c>
      <c r="B977" s="365" t="s">
        <v>1115</v>
      </c>
      <c r="C977" s="365" t="s">
        <v>1235</v>
      </c>
      <c r="D977" s="387" t="s">
        <v>1137</v>
      </c>
      <c r="E977" s="428" t="s">
        <v>1152</v>
      </c>
      <c r="F977" s="433" t="s">
        <v>490</v>
      </c>
      <c r="G977" s="433" t="s">
        <v>1050</v>
      </c>
      <c r="H977" s="433" t="s">
        <v>375</v>
      </c>
      <c r="I977" s="385">
        <v>31.5</v>
      </c>
      <c r="J977" s="395">
        <f t="shared" si="112"/>
        <v>200</v>
      </c>
      <c r="K977" s="393">
        <v>200</v>
      </c>
      <c r="L977" s="386"/>
      <c r="M977" s="325" t="e">
        <f t="shared" si="108"/>
        <v>#DIV/0!</v>
      </c>
      <c r="N977" s="325">
        <f t="shared" si="109"/>
        <v>0</v>
      </c>
      <c r="O977" s="381" t="e">
        <f>IF(K977="nio",0,IF(K977&gt;0,VLOOKUP(G977,'3-Productie normen'!A:K,VLOOKUP(K977,'3-Productie normen'!$B$34:$C$39,2,FALSE),FALSE)))/VLOOKUP(B977,'2-Kosten per locatie'!$A$14:$C$27,3,FALSE)</f>
        <v>#DIV/0!</v>
      </c>
      <c r="P977" s="381">
        <f t="shared" si="110"/>
        <v>0</v>
      </c>
      <c r="Q977" s="382" t="str">
        <f>VLOOKUP(G977,'3-Productie normen'!$A$10:$M$27,13,FALSE)</f>
        <v>V</v>
      </c>
      <c r="R977" s="382"/>
      <c r="T977" s="43">
        <f t="shared" si="111"/>
        <v>6300</v>
      </c>
    </row>
    <row r="978" spans="1:20" ht="14.1" customHeight="1">
      <c r="A978" s="53">
        <f t="shared" si="104"/>
        <v>978</v>
      </c>
      <c r="B978" s="365" t="s">
        <v>1115</v>
      </c>
      <c r="C978" s="365" t="s">
        <v>1235</v>
      </c>
      <c r="D978" s="387" t="s">
        <v>1137</v>
      </c>
      <c r="E978" s="428" t="s">
        <v>1153</v>
      </c>
      <c r="F978" s="433" t="s">
        <v>423</v>
      </c>
      <c r="G978" s="433" t="s">
        <v>423</v>
      </c>
      <c r="H978" s="433" t="s">
        <v>387</v>
      </c>
      <c r="I978" s="385">
        <v>12.5</v>
      </c>
      <c r="J978" s="395">
        <f t="shared" si="112"/>
        <v>200</v>
      </c>
      <c r="K978" s="393">
        <v>200</v>
      </c>
      <c r="L978" s="386"/>
      <c r="M978" s="325" t="e">
        <f t="shared" si="108"/>
        <v>#DIV/0!</v>
      </c>
      <c r="N978" s="325">
        <f t="shared" si="109"/>
        <v>0</v>
      </c>
      <c r="O978" s="381" t="e">
        <f>IF(K978="nio",0,IF(K978&gt;0,VLOOKUP(G978,'3-Productie normen'!A:K,VLOOKUP(K978,'3-Productie normen'!$B$34:$C$39,2,FALSE),FALSE)))/VLOOKUP(B978,'2-Kosten per locatie'!$A$14:$C$27,3,FALSE)</f>
        <v>#DIV/0!</v>
      </c>
      <c r="P978" s="381">
        <f t="shared" si="110"/>
        <v>0</v>
      </c>
      <c r="Q978" s="382" t="str">
        <f>VLOOKUP(G978,'3-Productie normen'!$A$10:$M$27,13,FALSE)</f>
        <v>V</v>
      </c>
      <c r="R978" s="382"/>
      <c r="T978" s="43">
        <f t="shared" si="111"/>
        <v>2500</v>
      </c>
    </row>
    <row r="979" spans="1:20" ht="14.1" customHeight="1">
      <c r="A979" s="53">
        <f t="shared" si="104"/>
        <v>979</v>
      </c>
      <c r="B979" s="365" t="s">
        <v>1115</v>
      </c>
      <c r="C979" s="365" t="s">
        <v>1235</v>
      </c>
      <c r="D979" s="387" t="s">
        <v>1137</v>
      </c>
      <c r="E979" s="428"/>
      <c r="F979" s="433" t="s">
        <v>843</v>
      </c>
      <c r="G979" s="433" t="s">
        <v>396</v>
      </c>
      <c r="H979" s="433" t="s">
        <v>375</v>
      </c>
      <c r="I979" s="385">
        <v>52.5</v>
      </c>
      <c r="J979" s="395">
        <f t="shared" si="112"/>
        <v>200</v>
      </c>
      <c r="K979" s="393">
        <v>200</v>
      </c>
      <c r="L979" s="386"/>
      <c r="M979" s="325" t="e">
        <f t="shared" si="108"/>
        <v>#DIV/0!</v>
      </c>
      <c r="N979" s="325">
        <f t="shared" si="109"/>
        <v>0</v>
      </c>
      <c r="O979" s="381" t="e">
        <f>IF(K979="nio",0,IF(K979&gt;0,VLOOKUP(G979,'3-Productie normen'!A:K,VLOOKUP(K979,'3-Productie normen'!$B$34:$C$39,2,FALSE),FALSE)))/VLOOKUP(B979,'2-Kosten per locatie'!$A$14:$C$27,3,FALSE)</f>
        <v>#DIV/0!</v>
      </c>
      <c r="P979" s="381">
        <f t="shared" si="110"/>
        <v>0</v>
      </c>
      <c r="Q979" s="382" t="str">
        <f>VLOOKUP(G979,'3-Productie normen'!$A$10:$M$27,13,FALSE)</f>
        <v>V</v>
      </c>
      <c r="R979" s="382"/>
      <c r="T979" s="43">
        <f t="shared" si="111"/>
        <v>10500</v>
      </c>
    </row>
    <row r="980" spans="1:20" ht="14.1" customHeight="1">
      <c r="A980" s="53">
        <f t="shared" si="104"/>
        <v>980</v>
      </c>
      <c r="B980" s="365" t="s">
        <v>1115</v>
      </c>
      <c r="C980" s="365" t="s">
        <v>1235</v>
      </c>
      <c r="D980" s="387" t="s">
        <v>1137</v>
      </c>
      <c r="E980" s="428"/>
      <c r="F980" s="433" t="s">
        <v>1135</v>
      </c>
      <c r="G980" s="433" t="s">
        <v>199</v>
      </c>
      <c r="H980" s="433" t="s">
        <v>375</v>
      </c>
      <c r="I980" s="385">
        <v>1.7</v>
      </c>
      <c r="J980" s="395">
        <f t="shared" si="112"/>
        <v>200</v>
      </c>
      <c r="K980" s="393">
        <v>200</v>
      </c>
      <c r="L980" s="386"/>
      <c r="M980" s="325" t="e">
        <f t="shared" si="108"/>
        <v>#DIV/0!</v>
      </c>
      <c r="N980" s="325">
        <f t="shared" si="109"/>
        <v>0</v>
      </c>
      <c r="O980" s="381" t="e">
        <f>IF(K980="nio",0,IF(K980&gt;0,VLOOKUP(G980,'3-Productie normen'!A:K,VLOOKUP(K980,'3-Productie normen'!$B$34:$C$39,2,FALSE),FALSE)))/VLOOKUP(B980,'2-Kosten per locatie'!$A$14:$C$27,3,FALSE)</f>
        <v>#DIV/0!</v>
      </c>
      <c r="P980" s="381">
        <f t="shared" si="110"/>
        <v>0</v>
      </c>
      <c r="Q980" s="382" t="str">
        <f>VLOOKUP(G980,'3-Productie normen'!$A$10:$M$27,13,FALSE)</f>
        <v>V</v>
      </c>
      <c r="R980" s="382"/>
      <c r="T980" s="43">
        <f t="shared" si="111"/>
        <v>340</v>
      </c>
    </row>
    <row r="981" spans="1:20" ht="14.1" customHeight="1">
      <c r="A981" s="53">
        <f t="shared" si="104"/>
        <v>981</v>
      </c>
      <c r="B981" s="365" t="s">
        <v>1115</v>
      </c>
      <c r="C981" s="365" t="s">
        <v>1235</v>
      </c>
      <c r="D981" s="387" t="s">
        <v>1138</v>
      </c>
      <c r="E981" s="428" t="s">
        <v>1157</v>
      </c>
      <c r="F981" s="433" t="s">
        <v>423</v>
      </c>
      <c r="G981" s="433" t="s">
        <v>423</v>
      </c>
      <c r="H981" s="433" t="s">
        <v>387</v>
      </c>
      <c r="I981" s="385">
        <v>15</v>
      </c>
      <c r="J981" s="395">
        <f t="shared" si="112"/>
        <v>200</v>
      </c>
      <c r="K981" s="393">
        <v>200</v>
      </c>
      <c r="L981" s="386"/>
      <c r="M981" s="325" t="e">
        <f t="shared" ref="M981:M997" si="113">IF(K981="nio",0,IF(K981&gt;0,K981*I981/O981,0))</f>
        <v>#DIV/0!</v>
      </c>
      <c r="N981" s="325">
        <f t="shared" ref="N981:N997" si="114">IF(L981&gt;0,L981*I981/P981,0)</f>
        <v>0</v>
      </c>
      <c r="O981" s="381" t="e">
        <f>IF(K981="nio",0,IF(K981&gt;0,VLOOKUP(G981,'3-Productie normen'!A:K,VLOOKUP(K981,'3-Productie normen'!$B$34:$C$39,2,FALSE),FALSE)))/VLOOKUP(B981,'2-Kosten per locatie'!$A$14:$C$27,3,FALSE)</f>
        <v>#DIV/0!</v>
      </c>
      <c r="P981" s="381">
        <f t="shared" ref="P981:P997" si="115">IF(L981&gt;0,O981*$P$8,0)</f>
        <v>0</v>
      </c>
      <c r="Q981" s="382" t="str">
        <f>VLOOKUP(G981,'3-Productie normen'!$A$10:$M$27,13,FALSE)</f>
        <v>V</v>
      </c>
      <c r="R981" s="382"/>
      <c r="T981" s="43">
        <f t="shared" ref="T981:T997" si="116">J981*I981</f>
        <v>3000</v>
      </c>
    </row>
    <row r="982" spans="1:20" ht="14.1" customHeight="1">
      <c r="A982" s="53">
        <f t="shared" si="104"/>
        <v>982</v>
      </c>
      <c r="B982" s="365" t="s">
        <v>1115</v>
      </c>
      <c r="C982" s="365" t="s">
        <v>1235</v>
      </c>
      <c r="D982" s="387" t="s">
        <v>1138</v>
      </c>
      <c r="E982" s="428" t="s">
        <v>1158</v>
      </c>
      <c r="F982" s="433" t="s">
        <v>377</v>
      </c>
      <c r="G982" s="433" t="s">
        <v>199</v>
      </c>
      <c r="H982" s="433" t="s">
        <v>375</v>
      </c>
      <c r="I982" s="385">
        <v>11.3</v>
      </c>
      <c r="J982" s="395">
        <f t="shared" si="112"/>
        <v>200</v>
      </c>
      <c r="K982" s="393">
        <v>200</v>
      </c>
      <c r="L982" s="386"/>
      <c r="M982" s="325" t="e">
        <f t="shared" si="113"/>
        <v>#DIV/0!</v>
      </c>
      <c r="N982" s="325">
        <f t="shared" si="114"/>
        <v>0</v>
      </c>
      <c r="O982" s="381" t="e">
        <f>IF(K982="nio",0,IF(K982&gt;0,VLOOKUP(G982,'3-Productie normen'!A:K,VLOOKUP(K982,'3-Productie normen'!$B$34:$C$39,2,FALSE),FALSE)))/VLOOKUP(B982,'2-Kosten per locatie'!$A$14:$C$27,3,FALSE)</f>
        <v>#DIV/0!</v>
      </c>
      <c r="P982" s="381">
        <f t="shared" si="115"/>
        <v>0</v>
      </c>
      <c r="Q982" s="382" t="str">
        <f>VLOOKUP(G982,'3-Productie normen'!$A$10:$M$27,13,FALSE)</f>
        <v>V</v>
      </c>
      <c r="R982" s="382"/>
      <c r="T982" s="43">
        <f t="shared" si="116"/>
        <v>2260</v>
      </c>
    </row>
    <row r="983" spans="1:20" ht="14.1" customHeight="1">
      <c r="A983" s="53">
        <f t="shared" si="104"/>
        <v>983</v>
      </c>
      <c r="B983" s="365" t="s">
        <v>1115</v>
      </c>
      <c r="C983" s="365" t="s">
        <v>1235</v>
      </c>
      <c r="D983" s="387" t="s">
        <v>1138</v>
      </c>
      <c r="E983" s="428" t="s">
        <v>1159</v>
      </c>
      <c r="F983" s="433" t="s">
        <v>1131</v>
      </c>
      <c r="G983" s="433" t="s">
        <v>199</v>
      </c>
      <c r="H983" s="433" t="s">
        <v>375</v>
      </c>
      <c r="I983" s="385">
        <v>108.3</v>
      </c>
      <c r="J983" s="395">
        <f t="shared" si="112"/>
        <v>200</v>
      </c>
      <c r="K983" s="393">
        <v>200</v>
      </c>
      <c r="L983" s="386"/>
      <c r="M983" s="325" t="e">
        <f t="shared" si="113"/>
        <v>#DIV/0!</v>
      </c>
      <c r="N983" s="325">
        <f t="shared" si="114"/>
        <v>0</v>
      </c>
      <c r="O983" s="381" t="e">
        <f>IF(K983="nio",0,IF(K983&gt;0,VLOOKUP(G983,'3-Productie normen'!A:K,VLOOKUP(K983,'3-Productie normen'!$B$34:$C$39,2,FALSE),FALSE)))/VLOOKUP(B983,'2-Kosten per locatie'!$A$14:$C$27,3,FALSE)</f>
        <v>#DIV/0!</v>
      </c>
      <c r="P983" s="381">
        <f t="shared" si="115"/>
        <v>0</v>
      </c>
      <c r="Q983" s="382" t="str">
        <f>VLOOKUP(G983,'3-Productie normen'!$A$10:$M$27,13,FALSE)</f>
        <v>V</v>
      </c>
      <c r="R983" s="382"/>
      <c r="T983" s="43">
        <f t="shared" si="116"/>
        <v>21660</v>
      </c>
    </row>
    <row r="984" spans="1:20" ht="14.1" customHeight="1">
      <c r="A984" s="53">
        <f t="shared" si="104"/>
        <v>984</v>
      </c>
      <c r="B984" s="365" t="s">
        <v>1115</v>
      </c>
      <c r="C984" s="365" t="s">
        <v>1235</v>
      </c>
      <c r="D984" s="387" t="s">
        <v>1138</v>
      </c>
      <c r="E984" s="428" t="s">
        <v>1160</v>
      </c>
      <c r="F984" s="433" t="s">
        <v>1154</v>
      </c>
      <c r="G984" s="433" t="s">
        <v>199</v>
      </c>
      <c r="H984" s="433" t="s">
        <v>375</v>
      </c>
      <c r="I984" s="385">
        <v>15.4</v>
      </c>
      <c r="J984" s="395">
        <f t="shared" si="112"/>
        <v>200</v>
      </c>
      <c r="K984" s="393">
        <v>200</v>
      </c>
      <c r="L984" s="386"/>
      <c r="M984" s="325" t="e">
        <f t="shared" si="113"/>
        <v>#DIV/0!</v>
      </c>
      <c r="N984" s="325">
        <f t="shared" si="114"/>
        <v>0</v>
      </c>
      <c r="O984" s="381" t="e">
        <f>IF(K984="nio",0,IF(K984&gt;0,VLOOKUP(G984,'3-Productie normen'!A:K,VLOOKUP(K984,'3-Productie normen'!$B$34:$C$39,2,FALSE),FALSE)))/VLOOKUP(B984,'2-Kosten per locatie'!$A$14:$C$27,3,FALSE)</f>
        <v>#DIV/0!</v>
      </c>
      <c r="P984" s="381">
        <f t="shared" si="115"/>
        <v>0</v>
      </c>
      <c r="Q984" s="382" t="str">
        <f>VLOOKUP(G984,'3-Productie normen'!$A$10:$M$27,13,FALSE)</f>
        <v>V</v>
      </c>
      <c r="R984" s="382"/>
      <c r="T984" s="43">
        <f t="shared" si="116"/>
        <v>3080</v>
      </c>
    </row>
    <row r="985" spans="1:20" ht="14.1" customHeight="1">
      <c r="A985" s="53">
        <f t="shared" si="104"/>
        <v>985</v>
      </c>
      <c r="B985" s="365" t="s">
        <v>1115</v>
      </c>
      <c r="C985" s="365" t="s">
        <v>1235</v>
      </c>
      <c r="D985" s="387" t="s">
        <v>1138</v>
      </c>
      <c r="E985" s="428" t="s">
        <v>1161</v>
      </c>
      <c r="F985" s="433" t="s">
        <v>417</v>
      </c>
      <c r="G985" s="433" t="s">
        <v>145</v>
      </c>
      <c r="H985" s="433" t="s">
        <v>375</v>
      </c>
      <c r="I985" s="385">
        <v>24.3</v>
      </c>
      <c r="J985" s="395">
        <f t="shared" si="112"/>
        <v>40</v>
      </c>
      <c r="K985" s="393">
        <v>40</v>
      </c>
      <c r="L985" s="386"/>
      <c r="M985" s="325" t="e">
        <f t="shared" si="113"/>
        <v>#DIV/0!</v>
      </c>
      <c r="N985" s="325">
        <f t="shared" si="114"/>
        <v>0</v>
      </c>
      <c r="O985" s="381" t="e">
        <f>IF(K985="nio",0,IF(K985&gt;0,VLOOKUP(G985,'3-Productie normen'!A:K,VLOOKUP(K985,'3-Productie normen'!$B$34:$C$39,2,FALSE),FALSE)))/VLOOKUP(B985,'2-Kosten per locatie'!$A$14:$C$27,3,FALSE)</f>
        <v>#DIV/0!</v>
      </c>
      <c r="P985" s="381">
        <f t="shared" si="115"/>
        <v>0</v>
      </c>
      <c r="Q985" s="382" t="str">
        <f>VLOOKUP(G985,'3-Productie normen'!$A$10:$M$27,13,FALSE)</f>
        <v>B</v>
      </c>
      <c r="R985" s="382"/>
      <c r="T985" s="43">
        <f t="shared" si="116"/>
        <v>972</v>
      </c>
    </row>
    <row r="986" spans="1:20" ht="14.1" customHeight="1">
      <c r="A986" s="53">
        <f t="shared" si="104"/>
        <v>986</v>
      </c>
      <c r="B986" s="365" t="s">
        <v>1115</v>
      </c>
      <c r="C986" s="365" t="s">
        <v>1235</v>
      </c>
      <c r="D986" s="387" t="s">
        <v>1138</v>
      </c>
      <c r="E986" s="428" t="s">
        <v>1162</v>
      </c>
      <c r="F986" s="433" t="s">
        <v>1155</v>
      </c>
      <c r="G986" s="433" t="s">
        <v>1047</v>
      </c>
      <c r="H986" s="433" t="s">
        <v>375</v>
      </c>
      <c r="I986" s="385">
        <v>83.5</v>
      </c>
      <c r="J986" s="395">
        <f t="shared" si="112"/>
        <v>200</v>
      </c>
      <c r="K986" s="393">
        <v>200</v>
      </c>
      <c r="L986" s="386"/>
      <c r="M986" s="325" t="e">
        <f t="shared" si="113"/>
        <v>#DIV/0!</v>
      </c>
      <c r="N986" s="325">
        <f t="shared" si="114"/>
        <v>0</v>
      </c>
      <c r="O986" s="381" t="e">
        <f>IF(K986="nio",0,IF(K986&gt;0,VLOOKUP(G986,'3-Productie normen'!A:K,VLOOKUP(K986,'3-Productie normen'!$B$34:$C$39,2,FALSE),FALSE)))/VLOOKUP(B986,'2-Kosten per locatie'!$A$14:$C$27,3,FALSE)</f>
        <v>#DIV/0!</v>
      </c>
      <c r="P986" s="381">
        <f t="shared" si="115"/>
        <v>0</v>
      </c>
      <c r="Q986" s="382" t="str">
        <f>VLOOKUP(G986,'3-Productie normen'!$A$10:$M$27,13,FALSE)</f>
        <v>L</v>
      </c>
      <c r="R986" s="382"/>
      <c r="T986" s="43">
        <f t="shared" si="116"/>
        <v>16700</v>
      </c>
    </row>
    <row r="987" spans="1:20" ht="14.1" customHeight="1">
      <c r="A987" s="53">
        <f t="shared" si="104"/>
        <v>987</v>
      </c>
      <c r="B987" s="365" t="s">
        <v>1115</v>
      </c>
      <c r="C987" s="365" t="s">
        <v>1235</v>
      </c>
      <c r="D987" s="387" t="s">
        <v>1138</v>
      </c>
      <c r="E987" s="428" t="s">
        <v>1163</v>
      </c>
      <c r="F987" s="433" t="s">
        <v>1156</v>
      </c>
      <c r="G987" s="433" t="s">
        <v>145</v>
      </c>
      <c r="H987" s="433" t="s">
        <v>375</v>
      </c>
      <c r="I987" s="385">
        <v>57.7</v>
      </c>
      <c r="J987" s="395">
        <f t="shared" si="112"/>
        <v>200</v>
      </c>
      <c r="K987" s="393">
        <v>200</v>
      </c>
      <c r="L987" s="386"/>
      <c r="M987" s="325" t="e">
        <f t="shared" si="113"/>
        <v>#DIV/0!</v>
      </c>
      <c r="N987" s="325">
        <f t="shared" si="114"/>
        <v>0</v>
      </c>
      <c r="O987" s="381" t="e">
        <f>IF(K987="nio",0,IF(K987&gt;0,VLOOKUP(G987,'3-Productie normen'!A:K,VLOOKUP(K987,'3-Productie normen'!$B$34:$C$39,2,FALSE),FALSE)))/VLOOKUP(B987,'2-Kosten per locatie'!$A$14:$C$27,3,FALSE)</f>
        <v>#DIV/0!</v>
      </c>
      <c r="P987" s="381">
        <f t="shared" si="115"/>
        <v>0</v>
      </c>
      <c r="Q987" s="382" t="str">
        <f>VLOOKUP(G987,'3-Productie normen'!$A$10:$M$27,13,FALSE)</f>
        <v>B</v>
      </c>
      <c r="R987" s="382"/>
      <c r="T987" s="43">
        <f t="shared" si="116"/>
        <v>11540</v>
      </c>
    </row>
    <row r="988" spans="1:20" ht="14.1" customHeight="1">
      <c r="A988" s="53">
        <f t="shared" si="104"/>
        <v>988</v>
      </c>
      <c r="B988" s="365" t="s">
        <v>1115</v>
      </c>
      <c r="C988" s="365" t="s">
        <v>1235</v>
      </c>
      <c r="D988" s="387" t="s">
        <v>1138</v>
      </c>
      <c r="E988" s="428" t="s">
        <v>1164</v>
      </c>
      <c r="F988" s="433" t="s">
        <v>417</v>
      </c>
      <c r="G988" s="433" t="s">
        <v>145</v>
      </c>
      <c r="H988" s="433" t="s">
        <v>375</v>
      </c>
      <c r="I988" s="385">
        <v>27.5</v>
      </c>
      <c r="J988" s="395">
        <f t="shared" si="112"/>
        <v>40</v>
      </c>
      <c r="K988" s="393">
        <v>40</v>
      </c>
      <c r="L988" s="386"/>
      <c r="M988" s="325" t="e">
        <f t="shared" si="113"/>
        <v>#DIV/0!</v>
      </c>
      <c r="N988" s="325">
        <f t="shared" si="114"/>
        <v>0</v>
      </c>
      <c r="O988" s="381" t="e">
        <f>IF(K988="nio",0,IF(K988&gt;0,VLOOKUP(G988,'3-Productie normen'!A:K,VLOOKUP(K988,'3-Productie normen'!$B$34:$C$39,2,FALSE),FALSE)))/VLOOKUP(B988,'2-Kosten per locatie'!$A$14:$C$27,3,FALSE)</f>
        <v>#DIV/0!</v>
      </c>
      <c r="P988" s="381">
        <f t="shared" si="115"/>
        <v>0</v>
      </c>
      <c r="Q988" s="382" t="str">
        <f>VLOOKUP(G988,'3-Productie normen'!$A$10:$M$27,13,FALSE)</f>
        <v>B</v>
      </c>
      <c r="R988" s="382"/>
      <c r="T988" s="43">
        <f t="shared" si="116"/>
        <v>1100</v>
      </c>
    </row>
    <row r="989" spans="1:20" ht="14.1" customHeight="1">
      <c r="A989" s="53">
        <f t="shared" si="104"/>
        <v>989</v>
      </c>
      <c r="B989" s="365" t="s">
        <v>1115</v>
      </c>
      <c r="C989" s="365" t="s">
        <v>1235</v>
      </c>
      <c r="D989" s="387" t="s">
        <v>1138</v>
      </c>
      <c r="E989" s="428" t="s">
        <v>1165</v>
      </c>
      <c r="F989" s="433" t="s">
        <v>1155</v>
      </c>
      <c r="G989" s="433" t="s">
        <v>1047</v>
      </c>
      <c r="H989" s="433" t="s">
        <v>375</v>
      </c>
      <c r="I989" s="385">
        <v>69.3</v>
      </c>
      <c r="J989" s="395">
        <f t="shared" si="112"/>
        <v>200</v>
      </c>
      <c r="K989" s="393">
        <v>200</v>
      </c>
      <c r="L989" s="386"/>
      <c r="M989" s="325" t="e">
        <f t="shared" si="113"/>
        <v>#DIV/0!</v>
      </c>
      <c r="N989" s="325">
        <f t="shared" si="114"/>
        <v>0</v>
      </c>
      <c r="O989" s="381" t="e">
        <f>IF(K989="nio",0,IF(K989&gt;0,VLOOKUP(G989,'3-Productie normen'!A:K,VLOOKUP(K989,'3-Productie normen'!$B$34:$C$39,2,FALSE),FALSE)))/VLOOKUP(B989,'2-Kosten per locatie'!$A$14:$C$27,3,FALSE)</f>
        <v>#DIV/0!</v>
      </c>
      <c r="P989" s="381">
        <f t="shared" si="115"/>
        <v>0</v>
      </c>
      <c r="Q989" s="382" t="str">
        <f>VLOOKUP(G989,'3-Productie normen'!$A$10:$M$27,13,FALSE)</f>
        <v>L</v>
      </c>
      <c r="R989" s="382"/>
      <c r="T989" s="43">
        <f t="shared" si="116"/>
        <v>13860</v>
      </c>
    </row>
    <row r="990" spans="1:20" ht="14.1" customHeight="1">
      <c r="A990" s="53">
        <f t="shared" si="104"/>
        <v>990</v>
      </c>
      <c r="B990" s="365" t="s">
        <v>1115</v>
      </c>
      <c r="C990" s="365" t="s">
        <v>1235</v>
      </c>
      <c r="D990" s="387" t="s">
        <v>1138</v>
      </c>
      <c r="E990" s="428" t="s">
        <v>1166</v>
      </c>
      <c r="F990" s="433" t="s">
        <v>1155</v>
      </c>
      <c r="G990" s="433" t="s">
        <v>1047</v>
      </c>
      <c r="H990" s="433" t="s">
        <v>375</v>
      </c>
      <c r="I990" s="385">
        <v>65.8</v>
      </c>
      <c r="J990" s="395">
        <f t="shared" si="112"/>
        <v>200</v>
      </c>
      <c r="K990" s="393">
        <v>200</v>
      </c>
      <c r="L990" s="386"/>
      <c r="M990" s="325" t="e">
        <f t="shared" si="113"/>
        <v>#DIV/0!</v>
      </c>
      <c r="N990" s="325">
        <f t="shared" si="114"/>
        <v>0</v>
      </c>
      <c r="O990" s="381" t="e">
        <f>IF(K990="nio",0,IF(K990&gt;0,VLOOKUP(G990,'3-Productie normen'!A:K,VLOOKUP(K990,'3-Productie normen'!$B$34:$C$39,2,FALSE),FALSE)))/VLOOKUP(B990,'2-Kosten per locatie'!$A$14:$C$27,3,FALSE)</f>
        <v>#DIV/0!</v>
      </c>
      <c r="P990" s="381">
        <f t="shared" si="115"/>
        <v>0</v>
      </c>
      <c r="Q990" s="382" t="str">
        <f>VLOOKUP(G990,'3-Productie normen'!$A$10:$M$27,13,FALSE)</f>
        <v>L</v>
      </c>
      <c r="R990" s="382"/>
      <c r="T990" s="43">
        <f t="shared" si="116"/>
        <v>13160</v>
      </c>
    </row>
    <row r="991" spans="1:20" ht="14.1" customHeight="1">
      <c r="A991" s="53">
        <f t="shared" si="104"/>
        <v>991</v>
      </c>
      <c r="B991" s="365" t="s">
        <v>1115</v>
      </c>
      <c r="C991" s="365" t="s">
        <v>1235</v>
      </c>
      <c r="D991" s="387" t="s">
        <v>1138</v>
      </c>
      <c r="E991" s="428" t="s">
        <v>1167</v>
      </c>
      <c r="F991" s="433" t="s">
        <v>1155</v>
      </c>
      <c r="G991" s="433" t="s">
        <v>1047</v>
      </c>
      <c r="H991" s="433" t="s">
        <v>375</v>
      </c>
      <c r="I991" s="385">
        <v>50.3</v>
      </c>
      <c r="J991" s="395">
        <f t="shared" si="112"/>
        <v>200</v>
      </c>
      <c r="K991" s="393">
        <v>200</v>
      </c>
      <c r="L991" s="386"/>
      <c r="M991" s="325" t="e">
        <f t="shared" si="113"/>
        <v>#DIV/0!</v>
      </c>
      <c r="N991" s="325">
        <f t="shared" si="114"/>
        <v>0</v>
      </c>
      <c r="O991" s="381" t="e">
        <f>IF(K991="nio",0,IF(K991&gt;0,VLOOKUP(G991,'3-Productie normen'!A:K,VLOOKUP(K991,'3-Productie normen'!$B$34:$C$39,2,FALSE),FALSE)))/VLOOKUP(B991,'2-Kosten per locatie'!$A$14:$C$27,3,FALSE)</f>
        <v>#DIV/0!</v>
      </c>
      <c r="P991" s="381">
        <f t="shared" si="115"/>
        <v>0</v>
      </c>
      <c r="Q991" s="382" t="str">
        <f>VLOOKUP(G991,'3-Productie normen'!$A$10:$M$27,13,FALSE)</f>
        <v>L</v>
      </c>
      <c r="R991" s="382"/>
      <c r="T991" s="43">
        <f t="shared" si="116"/>
        <v>10060</v>
      </c>
    </row>
    <row r="992" spans="1:20" ht="14.1" customHeight="1">
      <c r="A992" s="53">
        <f t="shared" si="104"/>
        <v>992</v>
      </c>
      <c r="B992" s="365" t="s">
        <v>1115</v>
      </c>
      <c r="C992" s="365" t="s">
        <v>1235</v>
      </c>
      <c r="D992" s="387" t="s">
        <v>1138</v>
      </c>
      <c r="E992" s="428" t="s">
        <v>1168</v>
      </c>
      <c r="F992" s="433" t="s">
        <v>1155</v>
      </c>
      <c r="G992" s="433" t="s">
        <v>1047</v>
      </c>
      <c r="H992" s="433" t="s">
        <v>375</v>
      </c>
      <c r="I992" s="385">
        <v>51.1</v>
      </c>
      <c r="J992" s="395">
        <f t="shared" si="112"/>
        <v>200</v>
      </c>
      <c r="K992" s="393">
        <v>200</v>
      </c>
      <c r="L992" s="386"/>
      <c r="M992" s="325" t="e">
        <f t="shared" si="113"/>
        <v>#DIV/0!</v>
      </c>
      <c r="N992" s="325">
        <f t="shared" si="114"/>
        <v>0</v>
      </c>
      <c r="O992" s="381" t="e">
        <f>IF(K992="nio",0,IF(K992&gt;0,VLOOKUP(G992,'3-Productie normen'!A:K,VLOOKUP(K992,'3-Productie normen'!$B$34:$C$39,2,FALSE),FALSE)))/VLOOKUP(B992,'2-Kosten per locatie'!$A$14:$C$27,3,FALSE)</f>
        <v>#DIV/0!</v>
      </c>
      <c r="P992" s="381">
        <f t="shared" si="115"/>
        <v>0</v>
      </c>
      <c r="Q992" s="382" t="str">
        <f>VLOOKUP(G992,'3-Productie normen'!$A$10:$M$27,13,FALSE)</f>
        <v>L</v>
      </c>
      <c r="R992" s="382"/>
      <c r="T992" s="43">
        <f t="shared" si="116"/>
        <v>10220</v>
      </c>
    </row>
    <row r="993" spans="1:20" ht="14.1" customHeight="1">
      <c r="A993" s="53">
        <f t="shared" si="104"/>
        <v>993</v>
      </c>
      <c r="B993" s="365" t="s">
        <v>1115</v>
      </c>
      <c r="C993" s="365" t="s">
        <v>1235</v>
      </c>
      <c r="D993" s="387" t="s">
        <v>1138</v>
      </c>
      <c r="E993" s="428" t="s">
        <v>1169</v>
      </c>
      <c r="F993" s="433" t="s">
        <v>1155</v>
      </c>
      <c r="G993" s="433" t="s">
        <v>1047</v>
      </c>
      <c r="H993" s="433" t="s">
        <v>375</v>
      </c>
      <c r="I993" s="385">
        <v>20.9</v>
      </c>
      <c r="J993" s="395">
        <f t="shared" si="112"/>
        <v>200</v>
      </c>
      <c r="K993" s="393">
        <v>200</v>
      </c>
      <c r="L993" s="386"/>
      <c r="M993" s="325" t="e">
        <f t="shared" si="113"/>
        <v>#DIV/0!</v>
      </c>
      <c r="N993" s="325">
        <f t="shared" si="114"/>
        <v>0</v>
      </c>
      <c r="O993" s="381" t="e">
        <f>IF(K993="nio",0,IF(K993&gt;0,VLOOKUP(G993,'3-Productie normen'!A:K,VLOOKUP(K993,'3-Productie normen'!$B$34:$C$39,2,FALSE),FALSE)))/VLOOKUP(B993,'2-Kosten per locatie'!$A$14:$C$27,3,FALSE)</f>
        <v>#DIV/0!</v>
      </c>
      <c r="P993" s="381">
        <f t="shared" si="115"/>
        <v>0</v>
      </c>
      <c r="Q993" s="382" t="str">
        <f>VLOOKUP(G993,'3-Productie normen'!$A$10:$M$27,13,FALSE)</f>
        <v>L</v>
      </c>
      <c r="R993" s="382"/>
      <c r="T993" s="43">
        <f t="shared" si="116"/>
        <v>4180</v>
      </c>
    </row>
    <row r="994" spans="1:20" ht="14.1" customHeight="1">
      <c r="A994" s="53">
        <f t="shared" si="104"/>
        <v>994</v>
      </c>
      <c r="B994" s="365" t="s">
        <v>1115</v>
      </c>
      <c r="C994" s="365" t="s">
        <v>1235</v>
      </c>
      <c r="D994" s="387" t="s">
        <v>1138</v>
      </c>
      <c r="E994" s="428" t="s">
        <v>1170</v>
      </c>
      <c r="F994" s="433" t="s">
        <v>1174</v>
      </c>
      <c r="G994" s="433" t="s">
        <v>199</v>
      </c>
      <c r="H994" s="433" t="s">
        <v>375</v>
      </c>
      <c r="I994" s="385">
        <v>26.3</v>
      </c>
      <c r="J994" s="395">
        <f t="shared" si="112"/>
        <v>200</v>
      </c>
      <c r="K994" s="393">
        <v>200</v>
      </c>
      <c r="L994" s="386"/>
      <c r="M994" s="325" t="e">
        <f t="shared" si="113"/>
        <v>#DIV/0!</v>
      </c>
      <c r="N994" s="325">
        <f t="shared" si="114"/>
        <v>0</v>
      </c>
      <c r="O994" s="381" t="e">
        <f>IF(K994="nio",0,IF(K994&gt;0,VLOOKUP(G994,'3-Productie normen'!A:K,VLOOKUP(K994,'3-Productie normen'!$B$34:$C$39,2,FALSE),FALSE)))/VLOOKUP(B994,'2-Kosten per locatie'!$A$14:$C$27,3,FALSE)</f>
        <v>#DIV/0!</v>
      </c>
      <c r="P994" s="381">
        <f t="shared" si="115"/>
        <v>0</v>
      </c>
      <c r="Q994" s="382" t="str">
        <f>VLOOKUP(G994,'3-Productie normen'!$A$10:$M$27,13,FALSE)</f>
        <v>V</v>
      </c>
      <c r="R994" s="382"/>
      <c r="T994" s="43">
        <f t="shared" si="116"/>
        <v>5260</v>
      </c>
    </row>
    <row r="995" spans="1:20" ht="14.1" customHeight="1">
      <c r="A995" s="53">
        <f t="shared" si="104"/>
        <v>995</v>
      </c>
      <c r="B995" s="365" t="s">
        <v>1115</v>
      </c>
      <c r="C995" s="365" t="s">
        <v>1235</v>
      </c>
      <c r="D995" s="387" t="s">
        <v>1138</v>
      </c>
      <c r="E995" s="428" t="s">
        <v>1171</v>
      </c>
      <c r="F995" s="433" t="s">
        <v>432</v>
      </c>
      <c r="G995" s="433" t="s">
        <v>17</v>
      </c>
      <c r="H995" s="433" t="s">
        <v>386</v>
      </c>
      <c r="I995" s="385">
        <v>8.5</v>
      </c>
      <c r="J995" s="395">
        <f t="shared" si="112"/>
        <v>400</v>
      </c>
      <c r="K995" s="393">
        <v>200</v>
      </c>
      <c r="L995" s="386">
        <v>200</v>
      </c>
      <c r="M995" s="325" t="e">
        <f t="shared" si="113"/>
        <v>#DIV/0!</v>
      </c>
      <c r="N995" s="325" t="e">
        <f t="shared" si="114"/>
        <v>#DIV/0!</v>
      </c>
      <c r="O995" s="381" t="e">
        <f>IF(K995="nio",0,IF(K995&gt;0,VLOOKUP(G995,'3-Productie normen'!A:K,VLOOKUP(K995,'3-Productie normen'!$B$34:$C$39,2,FALSE),FALSE)))/VLOOKUP(B995,'2-Kosten per locatie'!$A$14:$C$27,3,FALSE)</f>
        <v>#DIV/0!</v>
      </c>
      <c r="P995" s="381" t="e">
        <f t="shared" si="115"/>
        <v>#DIV/0!</v>
      </c>
      <c r="Q995" s="382" t="str">
        <f>VLOOKUP(G995,'3-Productie normen'!$A$10:$M$27,13,FALSE)</f>
        <v>S</v>
      </c>
      <c r="R995" s="382"/>
      <c r="T995" s="43">
        <f t="shared" si="116"/>
        <v>3400</v>
      </c>
    </row>
    <row r="996" spans="1:20" ht="14.1" customHeight="1">
      <c r="A996" s="53">
        <f t="shared" si="104"/>
        <v>996</v>
      </c>
      <c r="B996" s="365" t="s">
        <v>1115</v>
      </c>
      <c r="C996" s="365" t="s">
        <v>1235</v>
      </c>
      <c r="D996" s="387" t="s">
        <v>1138</v>
      </c>
      <c r="E996" s="428" t="s">
        <v>1172</v>
      </c>
      <c r="F996" s="433" t="s">
        <v>432</v>
      </c>
      <c r="G996" s="433" t="s">
        <v>17</v>
      </c>
      <c r="H996" s="433" t="s">
        <v>386</v>
      </c>
      <c r="I996" s="385">
        <v>8.5</v>
      </c>
      <c r="J996" s="395">
        <f t="shared" si="112"/>
        <v>400</v>
      </c>
      <c r="K996" s="393">
        <v>200</v>
      </c>
      <c r="L996" s="386">
        <v>200</v>
      </c>
      <c r="M996" s="325" t="e">
        <f t="shared" si="113"/>
        <v>#DIV/0!</v>
      </c>
      <c r="N996" s="325" t="e">
        <f t="shared" si="114"/>
        <v>#DIV/0!</v>
      </c>
      <c r="O996" s="381" t="e">
        <f>IF(K996="nio",0,IF(K996&gt;0,VLOOKUP(G996,'3-Productie normen'!A:K,VLOOKUP(K996,'3-Productie normen'!$B$34:$C$39,2,FALSE),FALSE)))/VLOOKUP(B996,'2-Kosten per locatie'!$A$14:$C$27,3,FALSE)</f>
        <v>#DIV/0!</v>
      </c>
      <c r="P996" s="381" t="e">
        <f t="shared" si="115"/>
        <v>#DIV/0!</v>
      </c>
      <c r="Q996" s="382" t="str">
        <f>VLOOKUP(G996,'3-Productie normen'!$A$10:$M$27,13,FALSE)</f>
        <v>S</v>
      </c>
      <c r="R996" s="382"/>
      <c r="T996" s="43">
        <f t="shared" si="116"/>
        <v>3400</v>
      </c>
    </row>
    <row r="997" spans="1:20" ht="14.1" customHeight="1">
      <c r="A997" s="53">
        <f t="shared" si="104"/>
        <v>997</v>
      </c>
      <c r="B997" s="365" t="s">
        <v>1115</v>
      </c>
      <c r="C997" s="365" t="s">
        <v>1235</v>
      </c>
      <c r="D997" s="387" t="s">
        <v>1138</v>
      </c>
      <c r="E997" s="428" t="s">
        <v>1173</v>
      </c>
      <c r="F997" s="433" t="s">
        <v>837</v>
      </c>
      <c r="G997" s="433" t="s">
        <v>1111</v>
      </c>
      <c r="H997" s="433" t="s">
        <v>375</v>
      </c>
      <c r="I997" s="385">
        <v>12</v>
      </c>
      <c r="J997" s="395">
        <f t="shared" si="112"/>
        <v>0</v>
      </c>
      <c r="K997" s="442" t="s">
        <v>1136</v>
      </c>
      <c r="L997" s="386"/>
      <c r="M997" s="443">
        <f t="shared" si="113"/>
        <v>0</v>
      </c>
      <c r="N997" s="325">
        <f t="shared" si="114"/>
        <v>0</v>
      </c>
      <c r="O997" s="381" t="e">
        <f>IF(K997="nio",0,IF(K997&gt;0,VLOOKUP(G997,'3-Productie normen'!A:K,VLOOKUP(K997,'3-Productie normen'!$B$34:$C$39,2,FALSE),FALSE)))/VLOOKUP(B997,'2-Kosten per locatie'!$A$14:$C$27,3,FALSE)</f>
        <v>#DIV/0!</v>
      </c>
      <c r="P997" s="381">
        <f t="shared" si="115"/>
        <v>0</v>
      </c>
      <c r="Q997" s="382">
        <f>VLOOKUP(G997,'3-Productie normen'!$A$10:$M$27,13,FALSE)</f>
        <v>0</v>
      </c>
      <c r="R997" s="382"/>
      <c r="T997" s="43">
        <f t="shared" si="116"/>
        <v>0</v>
      </c>
    </row>
    <row r="998" spans="1:20" ht="14.1" customHeight="1">
      <c r="A998" s="53">
        <f t="shared" si="104"/>
        <v>998</v>
      </c>
      <c r="B998" s="365" t="s">
        <v>1115</v>
      </c>
      <c r="C998" s="365" t="s">
        <v>1235</v>
      </c>
      <c r="D998" s="387" t="s">
        <v>1138</v>
      </c>
      <c r="E998" s="428" t="s">
        <v>1175</v>
      </c>
      <c r="F998" s="433" t="s">
        <v>459</v>
      </c>
      <c r="G998" s="433" t="s">
        <v>146</v>
      </c>
      <c r="H998" s="433" t="s">
        <v>375</v>
      </c>
      <c r="I998" s="387">
        <v>7.9</v>
      </c>
      <c r="J998" s="395">
        <f t="shared" si="112"/>
        <v>40</v>
      </c>
      <c r="K998" s="393">
        <v>40</v>
      </c>
      <c r="L998" s="386"/>
      <c r="M998" s="443" t="e">
        <f t="shared" ref="M998:M1005" si="117">IF(K998="nio",0,IF(K998&gt;0,K998*I998/O998,0))</f>
        <v>#DIV/0!</v>
      </c>
      <c r="N998" s="325">
        <f t="shared" ref="N998:N1005" si="118">IF(L998&gt;0,L998*I998/P998,0)</f>
        <v>0</v>
      </c>
      <c r="O998" s="381" t="e">
        <f>IF(K998="nio",0,IF(K998&gt;0,VLOOKUP(G998,'3-Productie normen'!A:K,VLOOKUP(K998,'3-Productie normen'!$B$34:$C$39,2,FALSE),FALSE)))/VLOOKUP(B998,'2-Kosten per locatie'!$A$14:$C$27,3,FALSE)</f>
        <v>#DIV/0!</v>
      </c>
      <c r="P998" s="381">
        <f t="shared" ref="P998:P1005" si="119">IF(L998&gt;0,O998*$P$8,0)</f>
        <v>0</v>
      </c>
      <c r="Q998" s="382" t="str">
        <f>VLOOKUP(G998,'3-Productie normen'!$A$10:$M$27,13,FALSE)</f>
        <v>B</v>
      </c>
      <c r="R998" s="382"/>
      <c r="T998" s="43">
        <f t="shared" ref="T998:T1005" si="120">J998*I998</f>
        <v>316</v>
      </c>
    </row>
    <row r="999" spans="1:20" ht="14.1" customHeight="1">
      <c r="A999" s="53">
        <f t="shared" si="104"/>
        <v>999</v>
      </c>
      <c r="B999" s="365" t="s">
        <v>1115</v>
      </c>
      <c r="C999" s="365" t="s">
        <v>1235</v>
      </c>
      <c r="D999" s="387" t="s">
        <v>1138</v>
      </c>
      <c r="E999" s="428" t="s">
        <v>1176</v>
      </c>
      <c r="F999" s="433" t="s">
        <v>1182</v>
      </c>
      <c r="G999" s="433" t="s">
        <v>145</v>
      </c>
      <c r="H999" s="433" t="s">
        <v>375</v>
      </c>
      <c r="I999" s="387">
        <v>7.9</v>
      </c>
      <c r="J999" s="395">
        <f t="shared" si="112"/>
        <v>200</v>
      </c>
      <c r="K999" s="393">
        <v>200</v>
      </c>
      <c r="L999" s="386"/>
      <c r="M999" s="443" t="e">
        <f t="shared" si="117"/>
        <v>#DIV/0!</v>
      </c>
      <c r="N999" s="325">
        <f t="shared" si="118"/>
        <v>0</v>
      </c>
      <c r="O999" s="381" t="e">
        <f>IF(K999="nio",0,IF(K999&gt;0,VLOOKUP(G999,'3-Productie normen'!A:K,VLOOKUP(K999,'3-Productie normen'!$B$34:$C$39,2,FALSE),FALSE)))/VLOOKUP(B999,'2-Kosten per locatie'!$A$14:$C$27,3,FALSE)</f>
        <v>#DIV/0!</v>
      </c>
      <c r="P999" s="381">
        <f t="shared" si="119"/>
        <v>0</v>
      </c>
      <c r="Q999" s="382" t="str">
        <f>VLOOKUP(G999,'3-Productie normen'!$A$10:$M$27,13,FALSE)</f>
        <v>B</v>
      </c>
      <c r="R999" s="382"/>
      <c r="T999" s="43">
        <f t="shared" si="120"/>
        <v>1580</v>
      </c>
    </row>
    <row r="1000" spans="1:20" ht="14.1" customHeight="1">
      <c r="A1000" s="53">
        <f t="shared" si="104"/>
        <v>1000</v>
      </c>
      <c r="B1000" s="365" t="s">
        <v>1115</v>
      </c>
      <c r="C1000" s="365" t="s">
        <v>1235</v>
      </c>
      <c r="D1000" s="387" t="s">
        <v>1138</v>
      </c>
      <c r="E1000" s="428" t="s">
        <v>1177</v>
      </c>
      <c r="F1000" s="433" t="s">
        <v>1183</v>
      </c>
      <c r="G1000" s="433" t="s">
        <v>1111</v>
      </c>
      <c r="H1000" s="433" t="s">
        <v>387</v>
      </c>
      <c r="I1000" s="387">
        <v>2</v>
      </c>
      <c r="J1000" s="395">
        <f t="shared" si="112"/>
        <v>0</v>
      </c>
      <c r="K1000" s="442" t="s">
        <v>1136</v>
      </c>
      <c r="L1000" s="386"/>
      <c r="M1000" s="443">
        <f t="shared" si="117"/>
        <v>0</v>
      </c>
      <c r="N1000" s="325">
        <f t="shared" si="118"/>
        <v>0</v>
      </c>
      <c r="O1000" s="381" t="e">
        <f>IF(K1000="nio",0,IF(K1000&gt;0,VLOOKUP(G1000,'3-Productie normen'!A:K,VLOOKUP(K1000,'3-Productie normen'!$B$34:$C$39,2,FALSE),FALSE)))/VLOOKUP(B1000,'2-Kosten per locatie'!$A$14:$C$27,3,FALSE)</f>
        <v>#DIV/0!</v>
      </c>
      <c r="P1000" s="381">
        <f t="shared" si="119"/>
        <v>0</v>
      </c>
      <c r="Q1000" s="382">
        <f>VLOOKUP(G1000,'3-Productie normen'!$A$10:$M$27,13,FALSE)</f>
        <v>0</v>
      </c>
      <c r="R1000" s="382"/>
      <c r="T1000" s="43">
        <f t="shared" si="120"/>
        <v>0</v>
      </c>
    </row>
    <row r="1001" spans="1:20" ht="14.1" customHeight="1">
      <c r="A1001" s="53">
        <f t="shared" si="104"/>
        <v>1001</v>
      </c>
      <c r="B1001" s="365" t="s">
        <v>1115</v>
      </c>
      <c r="C1001" s="365" t="s">
        <v>1235</v>
      </c>
      <c r="D1001" s="387" t="s">
        <v>1138</v>
      </c>
      <c r="E1001" s="428" t="s">
        <v>1178</v>
      </c>
      <c r="F1001" s="433" t="s">
        <v>1184</v>
      </c>
      <c r="G1001" s="433" t="s">
        <v>1111</v>
      </c>
      <c r="H1001" s="433" t="s">
        <v>387</v>
      </c>
      <c r="I1001" s="387">
        <v>3</v>
      </c>
      <c r="J1001" s="395">
        <f t="shared" si="112"/>
        <v>0</v>
      </c>
      <c r="K1001" s="442" t="s">
        <v>1136</v>
      </c>
      <c r="L1001" s="386"/>
      <c r="M1001" s="443">
        <f t="shared" si="117"/>
        <v>0</v>
      </c>
      <c r="N1001" s="325">
        <f t="shared" si="118"/>
        <v>0</v>
      </c>
      <c r="O1001" s="381" t="e">
        <f>IF(K1001="nio",0,IF(K1001&gt;0,VLOOKUP(G1001,'3-Productie normen'!A:K,VLOOKUP(K1001,'3-Productie normen'!$B$34:$C$39,2,FALSE),FALSE)))/VLOOKUP(B1001,'2-Kosten per locatie'!$A$14:$C$27,3,FALSE)</f>
        <v>#DIV/0!</v>
      </c>
      <c r="P1001" s="381">
        <f t="shared" si="119"/>
        <v>0</v>
      </c>
      <c r="Q1001" s="382">
        <f>VLOOKUP(G1001,'3-Productie normen'!$A$10:$M$27,13,FALSE)</f>
        <v>0</v>
      </c>
      <c r="R1001" s="382"/>
      <c r="T1001" s="43">
        <f t="shared" si="120"/>
        <v>0</v>
      </c>
    </row>
    <row r="1002" spans="1:20" ht="14.1" customHeight="1">
      <c r="A1002" s="53">
        <f t="shared" si="104"/>
        <v>1002</v>
      </c>
      <c r="B1002" s="365" t="s">
        <v>1115</v>
      </c>
      <c r="C1002" s="365" t="s">
        <v>1235</v>
      </c>
      <c r="D1002" s="387" t="s">
        <v>1138</v>
      </c>
      <c r="E1002" s="428" t="s">
        <v>1179</v>
      </c>
      <c r="F1002" s="433" t="s">
        <v>432</v>
      </c>
      <c r="G1002" s="433" t="s">
        <v>17</v>
      </c>
      <c r="H1002" s="433" t="s">
        <v>386</v>
      </c>
      <c r="I1002" s="387">
        <v>5.4</v>
      </c>
      <c r="J1002" s="395">
        <f t="shared" si="112"/>
        <v>400</v>
      </c>
      <c r="K1002" s="393">
        <v>200</v>
      </c>
      <c r="L1002" s="386">
        <v>200</v>
      </c>
      <c r="M1002" s="443" t="e">
        <f t="shared" si="117"/>
        <v>#DIV/0!</v>
      </c>
      <c r="N1002" s="325" t="e">
        <f t="shared" si="118"/>
        <v>#DIV/0!</v>
      </c>
      <c r="O1002" s="381" t="e">
        <f>IF(K1002="nio",0,IF(K1002&gt;0,VLOOKUP(G1002,'3-Productie normen'!A:K,VLOOKUP(K1002,'3-Productie normen'!$B$34:$C$39,2,FALSE),FALSE)))/VLOOKUP(B1002,'2-Kosten per locatie'!$A$14:$C$27,3,FALSE)</f>
        <v>#DIV/0!</v>
      </c>
      <c r="P1002" s="381" t="e">
        <f t="shared" si="119"/>
        <v>#DIV/0!</v>
      </c>
      <c r="Q1002" s="382" t="str">
        <f>VLOOKUP(G1002,'3-Productie normen'!$A$10:$M$27,13,FALSE)</f>
        <v>S</v>
      </c>
      <c r="R1002" s="382"/>
      <c r="T1002" s="43">
        <f t="shared" si="120"/>
        <v>2160</v>
      </c>
    </row>
    <row r="1003" spans="1:20" ht="14.1" customHeight="1">
      <c r="A1003" s="53">
        <f t="shared" si="104"/>
        <v>1003</v>
      </c>
      <c r="B1003" s="365" t="s">
        <v>1115</v>
      </c>
      <c r="C1003" s="365" t="s">
        <v>1235</v>
      </c>
      <c r="D1003" s="387" t="s">
        <v>1138</v>
      </c>
      <c r="E1003" s="428" t="s">
        <v>1180</v>
      </c>
      <c r="F1003" s="433" t="s">
        <v>432</v>
      </c>
      <c r="G1003" s="433" t="s">
        <v>17</v>
      </c>
      <c r="H1003" s="433" t="s">
        <v>386</v>
      </c>
      <c r="I1003" s="387">
        <v>5.4</v>
      </c>
      <c r="J1003" s="395">
        <f t="shared" si="112"/>
        <v>400</v>
      </c>
      <c r="K1003" s="393">
        <v>200</v>
      </c>
      <c r="L1003" s="386">
        <v>200</v>
      </c>
      <c r="M1003" s="443" t="e">
        <f t="shared" si="117"/>
        <v>#DIV/0!</v>
      </c>
      <c r="N1003" s="325" t="e">
        <f t="shared" si="118"/>
        <v>#DIV/0!</v>
      </c>
      <c r="O1003" s="381" t="e">
        <f>IF(K1003="nio",0,IF(K1003&gt;0,VLOOKUP(G1003,'3-Productie normen'!A:K,VLOOKUP(K1003,'3-Productie normen'!$B$34:$C$39,2,FALSE),FALSE)))/VLOOKUP(B1003,'2-Kosten per locatie'!$A$14:$C$27,3,FALSE)</f>
        <v>#DIV/0!</v>
      </c>
      <c r="P1003" s="381" t="e">
        <f t="shared" si="119"/>
        <v>#DIV/0!</v>
      </c>
      <c r="Q1003" s="382" t="str">
        <f>VLOOKUP(G1003,'3-Productie normen'!$A$10:$M$27,13,FALSE)</f>
        <v>S</v>
      </c>
      <c r="R1003" s="382"/>
      <c r="T1003" s="43">
        <f t="shared" si="120"/>
        <v>2160</v>
      </c>
    </row>
    <row r="1004" spans="1:20" ht="14.1" customHeight="1">
      <c r="A1004" s="53">
        <f t="shared" si="104"/>
        <v>1004</v>
      </c>
      <c r="B1004" s="365" t="s">
        <v>1115</v>
      </c>
      <c r="C1004" s="365" t="s">
        <v>1235</v>
      </c>
      <c r="D1004" s="387" t="s">
        <v>1138</v>
      </c>
      <c r="E1004" s="428" t="s">
        <v>1181</v>
      </c>
      <c r="F1004" s="433" t="s">
        <v>377</v>
      </c>
      <c r="G1004" s="433" t="s">
        <v>199</v>
      </c>
      <c r="H1004" s="433" t="s">
        <v>375</v>
      </c>
      <c r="I1004" s="387">
        <v>26.6</v>
      </c>
      <c r="J1004" s="395">
        <f t="shared" si="112"/>
        <v>200</v>
      </c>
      <c r="K1004" s="393">
        <v>200</v>
      </c>
      <c r="L1004" s="386"/>
      <c r="M1004" s="443" t="e">
        <f t="shared" si="117"/>
        <v>#DIV/0!</v>
      </c>
      <c r="N1004" s="325">
        <f t="shared" si="118"/>
        <v>0</v>
      </c>
      <c r="O1004" s="381" t="e">
        <f>IF(K1004="nio",0,IF(K1004&gt;0,VLOOKUP(G1004,'3-Productie normen'!A:K,VLOOKUP(K1004,'3-Productie normen'!$B$34:$C$39,2,FALSE),FALSE)))/VLOOKUP(B1004,'2-Kosten per locatie'!$A$14:$C$27,3,FALSE)</f>
        <v>#DIV/0!</v>
      </c>
      <c r="P1004" s="381">
        <f t="shared" si="119"/>
        <v>0</v>
      </c>
      <c r="Q1004" s="382" t="str">
        <f>VLOOKUP(G1004,'3-Productie normen'!$A$10:$M$27,13,FALSE)</f>
        <v>V</v>
      </c>
      <c r="R1004" s="382"/>
      <c r="T1004" s="43">
        <f t="shared" si="120"/>
        <v>5320</v>
      </c>
    </row>
    <row r="1005" spans="1:20" ht="14.1" customHeight="1">
      <c r="A1005" s="53">
        <f t="shared" si="104"/>
        <v>1005</v>
      </c>
      <c r="B1005" s="365" t="s">
        <v>1115</v>
      </c>
      <c r="C1005" s="365" t="s">
        <v>1235</v>
      </c>
      <c r="D1005" s="387" t="s">
        <v>1138</v>
      </c>
      <c r="E1005" s="428"/>
      <c r="F1005" s="433" t="s">
        <v>837</v>
      </c>
      <c r="G1005" s="433" t="s">
        <v>1111</v>
      </c>
      <c r="H1005" s="433" t="s">
        <v>375</v>
      </c>
      <c r="I1005" s="385">
        <v>4</v>
      </c>
      <c r="J1005" s="395">
        <f t="shared" si="112"/>
        <v>0</v>
      </c>
      <c r="K1005" s="442" t="s">
        <v>1136</v>
      </c>
      <c r="L1005" s="386"/>
      <c r="M1005" s="443">
        <f t="shared" si="117"/>
        <v>0</v>
      </c>
      <c r="N1005" s="325">
        <f t="shared" si="118"/>
        <v>0</v>
      </c>
      <c r="O1005" s="381" t="e">
        <f>IF(K1005="nio",0,IF(K1005&gt;0,VLOOKUP(G1005,'3-Productie normen'!A:K,VLOOKUP(K1005,'3-Productie normen'!$B$34:$C$39,2,FALSE),FALSE)))/VLOOKUP(B1005,'2-Kosten per locatie'!$A$14:$C$27,3,FALSE)</f>
        <v>#DIV/0!</v>
      </c>
      <c r="P1005" s="381">
        <f t="shared" si="119"/>
        <v>0</v>
      </c>
      <c r="Q1005" s="382">
        <f>VLOOKUP(G1005,'3-Productie normen'!$A$10:$M$27,13,FALSE)</f>
        <v>0</v>
      </c>
      <c r="R1005" s="382"/>
      <c r="T1005" s="43">
        <f t="shared" si="120"/>
        <v>0</v>
      </c>
    </row>
    <row r="1006" spans="1:20" ht="14.1" customHeight="1">
      <c r="A1006" s="53">
        <f t="shared" si="104"/>
        <v>1006</v>
      </c>
      <c r="B1006" s="365" t="s">
        <v>1115</v>
      </c>
      <c r="C1006" s="365" t="s">
        <v>1235</v>
      </c>
      <c r="D1006" s="387" t="s">
        <v>1185</v>
      </c>
      <c r="E1006" s="428" t="s">
        <v>1186</v>
      </c>
      <c r="F1006" s="433" t="s">
        <v>1191</v>
      </c>
      <c r="G1006" s="433" t="s">
        <v>1</v>
      </c>
      <c r="H1006" s="433" t="s">
        <v>386</v>
      </c>
      <c r="I1006" s="385">
        <v>12</v>
      </c>
      <c r="J1006" s="395">
        <f t="shared" si="112"/>
        <v>200</v>
      </c>
      <c r="K1006" s="442">
        <v>200</v>
      </c>
      <c r="L1006" s="386"/>
      <c r="M1006" s="443" t="e">
        <f t="shared" ref="M1006:M1014" si="121">IF(K1006="nio",0,IF(K1006&gt;0,K1006*I1006/O1006,0))</f>
        <v>#DIV/0!</v>
      </c>
      <c r="N1006" s="325">
        <f t="shared" ref="N1006:N1014" si="122">IF(L1006&gt;0,L1006*I1006/P1006,0)</f>
        <v>0</v>
      </c>
      <c r="O1006" s="381" t="e">
        <f>IF(K1006="nio",0,IF(K1006&gt;0,VLOOKUP(G1006,'3-Productie normen'!A:K,VLOOKUP(K1006,'3-Productie normen'!$B$34:$C$39,2,FALSE),FALSE)))/VLOOKUP(B1006,'2-Kosten per locatie'!$A$14:$C$27,3,FALSE)</f>
        <v>#DIV/0!</v>
      </c>
      <c r="P1006" s="381">
        <f t="shared" ref="P1006:P1014" si="123">IF(L1006&gt;0,O1006*$P$8,0)</f>
        <v>0</v>
      </c>
      <c r="Q1006" s="382" t="str">
        <f>VLOOKUP(G1006,'3-Productie normen'!$A$10:$M$27,13,FALSE)</f>
        <v>S</v>
      </c>
      <c r="R1006" s="382"/>
      <c r="T1006" s="43">
        <f t="shared" ref="T1006:T1014" si="124">J1006*I1006</f>
        <v>2400</v>
      </c>
    </row>
    <row r="1007" spans="1:20" ht="14.1" customHeight="1">
      <c r="A1007" s="53">
        <f t="shared" si="104"/>
        <v>1007</v>
      </c>
      <c r="B1007" s="365" t="s">
        <v>1115</v>
      </c>
      <c r="C1007" s="365" t="s">
        <v>1235</v>
      </c>
      <c r="D1007" s="387" t="s">
        <v>1185</v>
      </c>
      <c r="E1007" s="428" t="s">
        <v>1187</v>
      </c>
      <c r="F1007" s="433" t="s">
        <v>1191</v>
      </c>
      <c r="G1007" s="433" t="s">
        <v>1</v>
      </c>
      <c r="H1007" s="433" t="s">
        <v>386</v>
      </c>
      <c r="I1007" s="385">
        <v>12</v>
      </c>
      <c r="J1007" s="395">
        <f t="shared" si="112"/>
        <v>200</v>
      </c>
      <c r="K1007" s="442">
        <v>200</v>
      </c>
      <c r="L1007" s="386"/>
      <c r="M1007" s="443" t="e">
        <f t="shared" si="121"/>
        <v>#DIV/0!</v>
      </c>
      <c r="N1007" s="325">
        <f t="shared" si="122"/>
        <v>0</v>
      </c>
      <c r="O1007" s="381" t="e">
        <f>IF(K1007="nio",0,IF(K1007&gt;0,VLOOKUP(G1007,'3-Productie normen'!A:K,VLOOKUP(K1007,'3-Productie normen'!$B$34:$C$39,2,FALSE),FALSE)))/VLOOKUP(B1007,'2-Kosten per locatie'!$A$14:$C$27,3,FALSE)</f>
        <v>#DIV/0!</v>
      </c>
      <c r="P1007" s="381">
        <f t="shared" si="123"/>
        <v>0</v>
      </c>
      <c r="Q1007" s="382" t="str">
        <f>VLOOKUP(G1007,'3-Productie normen'!$A$10:$M$27,13,FALSE)</f>
        <v>S</v>
      </c>
      <c r="R1007" s="382"/>
      <c r="T1007" s="43">
        <f t="shared" si="124"/>
        <v>2400</v>
      </c>
    </row>
    <row r="1008" spans="1:20" ht="14.1" customHeight="1">
      <c r="A1008" s="53">
        <f t="shared" si="104"/>
        <v>1008</v>
      </c>
      <c r="B1008" s="365" t="s">
        <v>1115</v>
      </c>
      <c r="C1008" s="365" t="s">
        <v>1235</v>
      </c>
      <c r="D1008" s="387" t="s">
        <v>1185</v>
      </c>
      <c r="E1008" s="428" t="s">
        <v>1188</v>
      </c>
      <c r="F1008" s="433" t="s">
        <v>377</v>
      </c>
      <c r="G1008" s="433" t="s">
        <v>199</v>
      </c>
      <c r="H1008" s="433" t="s">
        <v>375</v>
      </c>
      <c r="I1008" s="385">
        <v>15.2</v>
      </c>
      <c r="J1008" s="395">
        <f t="shared" si="112"/>
        <v>200</v>
      </c>
      <c r="K1008" s="442">
        <v>200</v>
      </c>
      <c r="L1008" s="386"/>
      <c r="M1008" s="443" t="e">
        <f t="shared" si="121"/>
        <v>#DIV/0!</v>
      </c>
      <c r="N1008" s="325">
        <f t="shared" si="122"/>
        <v>0</v>
      </c>
      <c r="O1008" s="381" t="e">
        <f>IF(K1008="nio",0,IF(K1008&gt;0,VLOOKUP(G1008,'3-Productie normen'!A:K,VLOOKUP(K1008,'3-Productie normen'!$B$34:$C$39,2,FALSE),FALSE)))/VLOOKUP(B1008,'2-Kosten per locatie'!$A$14:$C$27,3,FALSE)</f>
        <v>#DIV/0!</v>
      </c>
      <c r="P1008" s="381">
        <f t="shared" si="123"/>
        <v>0</v>
      </c>
      <c r="Q1008" s="382" t="str">
        <f>VLOOKUP(G1008,'3-Productie normen'!$A$10:$M$27,13,FALSE)</f>
        <v>V</v>
      </c>
      <c r="R1008" s="382"/>
      <c r="T1008" s="43">
        <f t="shared" si="124"/>
        <v>3040</v>
      </c>
    </row>
    <row r="1009" spans="1:20" ht="14.1" customHeight="1">
      <c r="A1009" s="53">
        <f t="shared" si="104"/>
        <v>1009</v>
      </c>
      <c r="B1009" s="365" t="s">
        <v>1115</v>
      </c>
      <c r="C1009" s="365" t="s">
        <v>1235</v>
      </c>
      <c r="D1009" s="387" t="s">
        <v>1185</v>
      </c>
      <c r="E1009" s="428" t="s">
        <v>1188</v>
      </c>
      <c r="F1009" s="433" t="s">
        <v>837</v>
      </c>
      <c r="G1009" s="433" t="s">
        <v>1111</v>
      </c>
      <c r="H1009" s="433" t="s">
        <v>375</v>
      </c>
      <c r="I1009" s="385">
        <v>6</v>
      </c>
      <c r="J1009" s="395">
        <f t="shared" si="112"/>
        <v>0</v>
      </c>
      <c r="K1009" s="442" t="s">
        <v>1136</v>
      </c>
      <c r="L1009" s="386"/>
      <c r="M1009" s="443">
        <f t="shared" si="121"/>
        <v>0</v>
      </c>
      <c r="N1009" s="325">
        <f t="shared" si="122"/>
        <v>0</v>
      </c>
      <c r="O1009" s="381" t="e">
        <f>IF(K1009="nio",0,IF(K1009&gt;0,VLOOKUP(G1009,'3-Productie normen'!A:K,VLOOKUP(K1009,'3-Productie normen'!$B$34:$C$39,2,FALSE),FALSE)))/VLOOKUP(B1009,'2-Kosten per locatie'!$A$14:$C$27,3,FALSE)</f>
        <v>#DIV/0!</v>
      </c>
      <c r="P1009" s="381">
        <f t="shared" si="123"/>
        <v>0</v>
      </c>
      <c r="Q1009" s="382">
        <f>VLOOKUP(G1009,'3-Productie normen'!$A$10:$M$27,13,FALSE)</f>
        <v>0</v>
      </c>
      <c r="R1009" s="382"/>
      <c r="T1009" s="43">
        <f t="shared" si="124"/>
        <v>0</v>
      </c>
    </row>
    <row r="1010" spans="1:20" ht="14.1" customHeight="1">
      <c r="A1010" s="53">
        <f t="shared" ref="A1010:A1062" si="125">A1009+1</f>
        <v>1010</v>
      </c>
      <c r="B1010" s="365" t="s">
        <v>1115</v>
      </c>
      <c r="C1010" s="365" t="s">
        <v>1235</v>
      </c>
      <c r="D1010" s="387" t="s">
        <v>1185</v>
      </c>
      <c r="E1010" s="428" t="s">
        <v>1079</v>
      </c>
      <c r="F1010" s="433" t="s">
        <v>837</v>
      </c>
      <c r="G1010" s="433" t="s">
        <v>1111</v>
      </c>
      <c r="H1010" s="433" t="s">
        <v>375</v>
      </c>
      <c r="I1010" s="385">
        <v>29</v>
      </c>
      <c r="J1010" s="395">
        <f t="shared" si="112"/>
        <v>0</v>
      </c>
      <c r="K1010" s="442" t="s">
        <v>1136</v>
      </c>
      <c r="L1010" s="386"/>
      <c r="M1010" s="443">
        <f t="shared" si="121"/>
        <v>0</v>
      </c>
      <c r="N1010" s="325">
        <f t="shared" si="122"/>
        <v>0</v>
      </c>
      <c r="O1010" s="381" t="e">
        <f>IF(K1010="nio",0,IF(K1010&gt;0,VLOOKUP(G1010,'3-Productie normen'!A:K,VLOOKUP(K1010,'3-Productie normen'!$B$34:$C$39,2,FALSE),FALSE)))/VLOOKUP(B1010,'2-Kosten per locatie'!$A$14:$C$27,3,FALSE)</f>
        <v>#DIV/0!</v>
      </c>
      <c r="P1010" s="381">
        <f t="shared" si="123"/>
        <v>0</v>
      </c>
      <c r="Q1010" s="382">
        <f>VLOOKUP(G1010,'3-Productie normen'!$A$10:$M$27,13,FALSE)</f>
        <v>0</v>
      </c>
      <c r="R1010" s="382"/>
      <c r="T1010" s="43">
        <f t="shared" si="124"/>
        <v>0</v>
      </c>
    </row>
    <row r="1011" spans="1:20" ht="14.1" customHeight="1">
      <c r="A1011" s="53">
        <f t="shared" si="125"/>
        <v>1011</v>
      </c>
      <c r="B1011" s="365" t="s">
        <v>1115</v>
      </c>
      <c r="C1011" s="365" t="s">
        <v>1235</v>
      </c>
      <c r="D1011" s="387" t="s">
        <v>1185</v>
      </c>
      <c r="E1011" s="428" t="s">
        <v>1189</v>
      </c>
      <c r="F1011" s="433" t="s">
        <v>394</v>
      </c>
      <c r="G1011" s="433" t="s">
        <v>1045</v>
      </c>
      <c r="H1011" s="433" t="s">
        <v>393</v>
      </c>
      <c r="I1011" s="385">
        <v>32</v>
      </c>
      <c r="J1011" s="395">
        <f t="shared" si="112"/>
        <v>40</v>
      </c>
      <c r="K1011" s="442">
        <v>40</v>
      </c>
      <c r="L1011" s="386"/>
      <c r="M1011" s="443" t="e">
        <f t="shared" si="121"/>
        <v>#DIV/0!</v>
      </c>
      <c r="N1011" s="325">
        <f t="shared" si="122"/>
        <v>0</v>
      </c>
      <c r="O1011" s="381" t="e">
        <f>IF(K1011="nio",0,IF(K1011&gt;0,VLOOKUP(G1011,'3-Productie normen'!A:K,VLOOKUP(K1011,'3-Productie normen'!$B$34:$C$39,2,FALSE),FALSE)))/VLOOKUP(B1011,'2-Kosten per locatie'!$A$14:$C$27,3,FALSE)</f>
        <v>#DIV/0!</v>
      </c>
      <c r="P1011" s="381">
        <f t="shared" si="123"/>
        <v>0</v>
      </c>
      <c r="Q1011" s="382" t="str">
        <f>VLOOKUP(G1011,'3-Productie normen'!$A$10:$M$27,13,FALSE)</f>
        <v>V</v>
      </c>
      <c r="R1011" s="382"/>
      <c r="T1011" s="43">
        <f t="shared" si="124"/>
        <v>1280</v>
      </c>
    </row>
    <row r="1012" spans="1:20" ht="14.1" customHeight="1">
      <c r="A1012" s="53">
        <f t="shared" si="125"/>
        <v>1012</v>
      </c>
      <c r="B1012" s="365" t="s">
        <v>1115</v>
      </c>
      <c r="C1012" s="365" t="s">
        <v>1235</v>
      </c>
      <c r="D1012" s="387" t="s">
        <v>1185</v>
      </c>
      <c r="E1012" s="428" t="s">
        <v>1190</v>
      </c>
      <c r="F1012" s="433" t="s">
        <v>392</v>
      </c>
      <c r="G1012" s="433" t="s">
        <v>1049</v>
      </c>
      <c r="H1012" s="433" t="s">
        <v>393</v>
      </c>
      <c r="I1012" s="385">
        <v>252.2</v>
      </c>
      <c r="J1012" s="395">
        <f t="shared" si="112"/>
        <v>200</v>
      </c>
      <c r="K1012" s="442">
        <v>200</v>
      </c>
      <c r="L1012" s="386"/>
      <c r="M1012" s="443" t="e">
        <f t="shared" si="121"/>
        <v>#DIV/0!</v>
      </c>
      <c r="N1012" s="325">
        <f t="shared" si="122"/>
        <v>0</v>
      </c>
      <c r="O1012" s="381" t="e">
        <f>IF(K1012="nio",0,IF(K1012&gt;0,VLOOKUP(G1012,'3-Productie normen'!A:K,VLOOKUP(K1012,'3-Productie normen'!$B$34:$C$39,2,FALSE),FALSE)))/VLOOKUP(B1012,'2-Kosten per locatie'!$A$14:$C$27,3,FALSE)</f>
        <v>#DIV/0!</v>
      </c>
      <c r="P1012" s="381">
        <f t="shared" si="123"/>
        <v>0</v>
      </c>
      <c r="Q1012" s="382" t="str">
        <f>VLOOKUP(G1012,'3-Productie normen'!$A$10:$M$27,13,FALSE)</f>
        <v>V</v>
      </c>
      <c r="R1012" s="382"/>
      <c r="T1012" s="43">
        <f t="shared" si="124"/>
        <v>50440</v>
      </c>
    </row>
    <row r="1013" spans="1:20" ht="14.1" customHeight="1">
      <c r="A1013" s="53">
        <f t="shared" si="125"/>
        <v>1013</v>
      </c>
      <c r="B1013" s="365" t="s">
        <v>1115</v>
      </c>
      <c r="C1013" s="365" t="s">
        <v>1235</v>
      </c>
      <c r="D1013" s="387" t="s">
        <v>1185</v>
      </c>
      <c r="E1013" s="428" t="s">
        <v>1081</v>
      </c>
      <c r="F1013" s="433" t="s">
        <v>432</v>
      </c>
      <c r="G1013" s="433" t="s">
        <v>17</v>
      </c>
      <c r="H1013" s="433" t="s">
        <v>386</v>
      </c>
      <c r="I1013" s="385">
        <v>1.3</v>
      </c>
      <c r="J1013" s="395">
        <f t="shared" si="112"/>
        <v>400</v>
      </c>
      <c r="K1013" s="442">
        <v>200</v>
      </c>
      <c r="L1013" s="386">
        <v>200</v>
      </c>
      <c r="M1013" s="443" t="e">
        <f t="shared" si="121"/>
        <v>#DIV/0!</v>
      </c>
      <c r="N1013" s="325" t="e">
        <f t="shared" si="122"/>
        <v>#DIV/0!</v>
      </c>
      <c r="O1013" s="381" t="e">
        <f>IF(K1013="nio",0,IF(K1013&gt;0,VLOOKUP(G1013,'3-Productie normen'!A:K,VLOOKUP(K1013,'3-Productie normen'!$B$34:$C$39,2,FALSE),FALSE)))/VLOOKUP(B1013,'2-Kosten per locatie'!$A$14:$C$27,3,FALSE)</f>
        <v>#DIV/0!</v>
      </c>
      <c r="P1013" s="381" t="e">
        <f t="shared" si="123"/>
        <v>#DIV/0!</v>
      </c>
      <c r="Q1013" s="382" t="str">
        <f>VLOOKUP(G1013,'3-Productie normen'!$A$10:$M$27,13,FALSE)</f>
        <v>S</v>
      </c>
      <c r="R1013" s="382"/>
      <c r="T1013" s="43">
        <f t="shared" si="124"/>
        <v>520</v>
      </c>
    </row>
    <row r="1014" spans="1:20" ht="14.1" customHeight="1">
      <c r="A1014" s="53">
        <f t="shared" si="125"/>
        <v>1014</v>
      </c>
      <c r="B1014" s="365" t="s">
        <v>1115</v>
      </c>
      <c r="C1014" s="365" t="s">
        <v>1235</v>
      </c>
      <c r="D1014" s="387" t="s">
        <v>1185</v>
      </c>
      <c r="E1014" s="428" t="s">
        <v>1082</v>
      </c>
      <c r="F1014" s="433" t="s">
        <v>432</v>
      </c>
      <c r="G1014" s="433" t="s">
        <v>17</v>
      </c>
      <c r="H1014" s="433" t="s">
        <v>386</v>
      </c>
      <c r="I1014" s="385">
        <v>1.2</v>
      </c>
      <c r="J1014" s="395">
        <f t="shared" si="112"/>
        <v>400</v>
      </c>
      <c r="K1014" s="442">
        <v>200</v>
      </c>
      <c r="L1014" s="386">
        <v>200</v>
      </c>
      <c r="M1014" s="443" t="e">
        <f t="shared" si="121"/>
        <v>#DIV/0!</v>
      </c>
      <c r="N1014" s="325" t="e">
        <f t="shared" si="122"/>
        <v>#DIV/0!</v>
      </c>
      <c r="O1014" s="381" t="e">
        <f>IF(K1014="nio",0,IF(K1014&gt;0,VLOOKUP(G1014,'3-Productie normen'!A:K,VLOOKUP(K1014,'3-Productie normen'!$B$34:$C$39,2,FALSE),FALSE)))/VLOOKUP(B1014,'2-Kosten per locatie'!$A$14:$C$27,3,FALSE)</f>
        <v>#DIV/0!</v>
      </c>
      <c r="P1014" s="381" t="e">
        <f t="shared" si="123"/>
        <v>#DIV/0!</v>
      </c>
      <c r="Q1014" s="382" t="str">
        <f>VLOOKUP(G1014,'3-Productie normen'!$A$10:$M$27,13,FALSE)</f>
        <v>S</v>
      </c>
      <c r="R1014" s="382"/>
      <c r="T1014" s="43">
        <f t="shared" si="124"/>
        <v>480</v>
      </c>
    </row>
    <row r="1015" spans="1:20" ht="14.1" customHeight="1">
      <c r="A1015" s="53">
        <f t="shared" si="125"/>
        <v>1015</v>
      </c>
      <c r="B1015" s="365" t="s">
        <v>1115</v>
      </c>
      <c r="C1015" s="365" t="s">
        <v>1235</v>
      </c>
      <c r="D1015" s="387" t="s">
        <v>1185</v>
      </c>
      <c r="E1015" s="428" t="s">
        <v>1192</v>
      </c>
      <c r="F1015" s="433" t="s">
        <v>377</v>
      </c>
      <c r="G1015" s="433" t="s">
        <v>199</v>
      </c>
      <c r="H1015" s="433" t="s">
        <v>375</v>
      </c>
      <c r="I1015" s="385">
        <v>9.9</v>
      </c>
      <c r="J1015" s="395">
        <f t="shared" si="112"/>
        <v>200</v>
      </c>
      <c r="K1015" s="442">
        <v>200</v>
      </c>
      <c r="L1015" s="386"/>
      <c r="M1015" s="443" t="e">
        <f t="shared" ref="M1015:M1020" si="126">IF(K1015="nio",0,IF(K1015&gt;0,K1015*I1015/O1015,0))</f>
        <v>#DIV/0!</v>
      </c>
      <c r="N1015" s="325">
        <f t="shared" ref="N1015:N1020" si="127">IF(L1015&gt;0,L1015*I1015/P1015,0)</f>
        <v>0</v>
      </c>
      <c r="O1015" s="381" t="e">
        <f>IF(K1015="nio",0,IF(K1015&gt;0,VLOOKUP(G1015,'3-Productie normen'!A:K,VLOOKUP(K1015,'3-Productie normen'!$B$34:$C$39,2,FALSE),FALSE)))/VLOOKUP(B1015,'2-Kosten per locatie'!$A$14:$C$27,3,FALSE)</f>
        <v>#DIV/0!</v>
      </c>
      <c r="P1015" s="381">
        <f t="shared" ref="P1015:P1020" si="128">IF(L1015&gt;0,O1015*$P$8,0)</f>
        <v>0</v>
      </c>
      <c r="Q1015" s="382" t="str">
        <f>VLOOKUP(G1015,'3-Productie normen'!$A$10:$M$27,13,FALSE)</f>
        <v>V</v>
      </c>
      <c r="R1015" s="382"/>
      <c r="T1015" s="43">
        <f t="shared" ref="T1015:T1020" si="129">J1015*I1015</f>
        <v>1980</v>
      </c>
    </row>
    <row r="1016" spans="1:20" ht="14.1" customHeight="1">
      <c r="A1016" s="53">
        <f t="shared" si="125"/>
        <v>1016</v>
      </c>
      <c r="B1016" s="365" t="s">
        <v>1115</v>
      </c>
      <c r="C1016" s="365" t="s">
        <v>1235</v>
      </c>
      <c r="D1016" s="387" t="s">
        <v>1185</v>
      </c>
      <c r="E1016" s="428" t="s">
        <v>1193</v>
      </c>
      <c r="F1016" s="433" t="s">
        <v>837</v>
      </c>
      <c r="G1016" s="433" t="s">
        <v>1111</v>
      </c>
      <c r="H1016" s="433" t="s">
        <v>375</v>
      </c>
      <c r="I1016" s="385">
        <v>1</v>
      </c>
      <c r="J1016" s="395">
        <f t="shared" si="112"/>
        <v>0</v>
      </c>
      <c r="K1016" s="442" t="s">
        <v>1136</v>
      </c>
      <c r="L1016" s="386"/>
      <c r="M1016" s="443">
        <f t="shared" si="126"/>
        <v>0</v>
      </c>
      <c r="N1016" s="325">
        <f t="shared" si="127"/>
        <v>0</v>
      </c>
      <c r="O1016" s="381" t="e">
        <f>IF(K1016="nio",0,IF(K1016&gt;0,VLOOKUP(G1016,'3-Productie normen'!A:K,VLOOKUP(K1016,'3-Productie normen'!$B$34:$C$39,2,FALSE),FALSE)))/VLOOKUP(B1016,'2-Kosten per locatie'!$A$14:$C$27,3,FALSE)</f>
        <v>#DIV/0!</v>
      </c>
      <c r="P1016" s="381">
        <f t="shared" si="128"/>
        <v>0</v>
      </c>
      <c r="Q1016" s="382">
        <f>VLOOKUP(G1016,'3-Productie normen'!$A$10:$M$27,13,FALSE)</f>
        <v>0</v>
      </c>
      <c r="R1016" s="382"/>
      <c r="T1016" s="43">
        <f t="shared" si="129"/>
        <v>0</v>
      </c>
    </row>
    <row r="1017" spans="1:20" ht="14.1" customHeight="1">
      <c r="A1017" s="53">
        <f t="shared" si="125"/>
        <v>1017</v>
      </c>
      <c r="B1017" s="365" t="s">
        <v>1115</v>
      </c>
      <c r="C1017" s="365" t="s">
        <v>1235</v>
      </c>
      <c r="D1017" s="387" t="s">
        <v>1185</v>
      </c>
      <c r="E1017" s="428" t="s">
        <v>1193</v>
      </c>
      <c r="F1017" s="433" t="s">
        <v>432</v>
      </c>
      <c r="G1017" s="433" t="s">
        <v>17</v>
      </c>
      <c r="H1017" s="433" t="s">
        <v>386</v>
      </c>
      <c r="I1017" s="385">
        <v>1.2</v>
      </c>
      <c r="J1017" s="395">
        <f t="shared" si="112"/>
        <v>400</v>
      </c>
      <c r="K1017" s="442">
        <v>200</v>
      </c>
      <c r="L1017" s="386">
        <v>200</v>
      </c>
      <c r="M1017" s="443" t="e">
        <f t="shared" si="126"/>
        <v>#DIV/0!</v>
      </c>
      <c r="N1017" s="325" t="e">
        <f t="shared" si="127"/>
        <v>#DIV/0!</v>
      </c>
      <c r="O1017" s="381" t="e">
        <f>IF(K1017="nio",0,IF(K1017&gt;0,VLOOKUP(G1017,'3-Productie normen'!A:K,VLOOKUP(K1017,'3-Productie normen'!$B$34:$C$39,2,FALSE),FALSE)))/VLOOKUP(B1017,'2-Kosten per locatie'!$A$14:$C$27,3,FALSE)</f>
        <v>#DIV/0!</v>
      </c>
      <c r="P1017" s="381" t="e">
        <f t="shared" si="128"/>
        <v>#DIV/0!</v>
      </c>
      <c r="Q1017" s="382" t="str">
        <f>VLOOKUP(G1017,'3-Productie normen'!$A$10:$M$27,13,FALSE)</f>
        <v>S</v>
      </c>
      <c r="R1017" s="382"/>
      <c r="T1017" s="43">
        <f t="shared" si="129"/>
        <v>480</v>
      </c>
    </row>
    <row r="1018" spans="1:20" ht="14.1" customHeight="1">
      <c r="A1018" s="53">
        <f t="shared" si="125"/>
        <v>1018</v>
      </c>
      <c r="B1018" s="365" t="s">
        <v>1115</v>
      </c>
      <c r="C1018" s="365" t="s">
        <v>1235</v>
      </c>
      <c r="D1018" s="387" t="s">
        <v>1185</v>
      </c>
      <c r="E1018" s="428" t="s">
        <v>1194</v>
      </c>
      <c r="F1018" s="433" t="s">
        <v>377</v>
      </c>
      <c r="G1018" s="433" t="s">
        <v>199</v>
      </c>
      <c r="H1018" s="433" t="s">
        <v>1196</v>
      </c>
      <c r="I1018" s="385">
        <v>9.68</v>
      </c>
      <c r="J1018" s="395">
        <f t="shared" si="112"/>
        <v>200</v>
      </c>
      <c r="K1018" s="442">
        <v>200</v>
      </c>
      <c r="L1018" s="386"/>
      <c r="M1018" s="443" t="e">
        <f t="shared" si="126"/>
        <v>#DIV/0!</v>
      </c>
      <c r="N1018" s="325">
        <f t="shared" si="127"/>
        <v>0</v>
      </c>
      <c r="O1018" s="381" t="e">
        <f>IF(K1018="nio",0,IF(K1018&gt;0,VLOOKUP(G1018,'3-Productie normen'!A:K,VLOOKUP(K1018,'3-Productie normen'!$B$34:$C$39,2,FALSE),FALSE)))/VLOOKUP(B1018,'2-Kosten per locatie'!$A$14:$C$27,3,FALSE)</f>
        <v>#DIV/0!</v>
      </c>
      <c r="P1018" s="381">
        <f t="shared" si="128"/>
        <v>0</v>
      </c>
      <c r="Q1018" s="382" t="str">
        <f>VLOOKUP(G1018,'3-Productie normen'!$A$10:$M$27,13,FALSE)</f>
        <v>V</v>
      </c>
      <c r="R1018" s="382"/>
      <c r="T1018" s="43">
        <f t="shared" si="129"/>
        <v>1936</v>
      </c>
    </row>
    <row r="1019" spans="1:20" ht="14.1" customHeight="1">
      <c r="A1019" s="53">
        <f t="shared" si="125"/>
        <v>1019</v>
      </c>
      <c r="B1019" s="365" t="s">
        <v>1115</v>
      </c>
      <c r="C1019" s="365" t="s">
        <v>1235</v>
      </c>
      <c r="D1019" s="387" t="s">
        <v>1185</v>
      </c>
      <c r="E1019" s="428" t="s">
        <v>1194</v>
      </c>
      <c r="F1019" s="433" t="s">
        <v>712</v>
      </c>
      <c r="G1019" s="433" t="s">
        <v>423</v>
      </c>
      <c r="H1019" s="433" t="s">
        <v>387</v>
      </c>
      <c r="I1019" s="385">
        <v>13.2</v>
      </c>
      <c r="J1019" s="395">
        <f t="shared" si="112"/>
        <v>40</v>
      </c>
      <c r="K1019" s="442">
        <v>40</v>
      </c>
      <c r="L1019" s="386"/>
      <c r="M1019" s="443" t="e">
        <f t="shared" si="126"/>
        <v>#DIV/0!</v>
      </c>
      <c r="N1019" s="325">
        <f t="shared" si="127"/>
        <v>0</v>
      </c>
      <c r="O1019" s="381" t="e">
        <f>IF(K1019="nio",0,IF(K1019&gt;0,VLOOKUP(G1019,'3-Productie normen'!A:K,VLOOKUP(K1019,'3-Productie normen'!$B$34:$C$39,2,FALSE),FALSE)))/VLOOKUP(B1019,'2-Kosten per locatie'!$A$14:$C$27,3,FALSE)</f>
        <v>#DIV/0!</v>
      </c>
      <c r="P1019" s="381">
        <f t="shared" si="128"/>
        <v>0</v>
      </c>
      <c r="Q1019" s="382" t="str">
        <f>VLOOKUP(G1019,'3-Productie normen'!$A$10:$M$27,13,FALSE)</f>
        <v>V</v>
      </c>
      <c r="R1019" s="382"/>
      <c r="T1019" s="43">
        <f t="shared" si="129"/>
        <v>528</v>
      </c>
    </row>
    <row r="1020" spans="1:20" ht="14.1" customHeight="1">
      <c r="A1020" s="53">
        <f t="shared" si="125"/>
        <v>1020</v>
      </c>
      <c r="B1020" s="365" t="s">
        <v>1115</v>
      </c>
      <c r="C1020" s="365" t="s">
        <v>1235</v>
      </c>
      <c r="D1020" s="387" t="s">
        <v>1185</v>
      </c>
      <c r="E1020" s="428" t="s">
        <v>1195</v>
      </c>
      <c r="F1020" s="433" t="s">
        <v>432</v>
      </c>
      <c r="G1020" s="433" t="s">
        <v>17</v>
      </c>
      <c r="H1020" s="433" t="s">
        <v>386</v>
      </c>
      <c r="I1020" s="385">
        <v>6.7</v>
      </c>
      <c r="J1020" s="395">
        <f t="shared" si="112"/>
        <v>400</v>
      </c>
      <c r="K1020" s="442">
        <v>200</v>
      </c>
      <c r="L1020" s="386">
        <v>200</v>
      </c>
      <c r="M1020" s="325" t="e">
        <f t="shared" si="126"/>
        <v>#DIV/0!</v>
      </c>
      <c r="N1020" s="325" t="e">
        <f t="shared" si="127"/>
        <v>#DIV/0!</v>
      </c>
      <c r="O1020" s="381" t="e">
        <f>IF(K1020="nio",0,IF(K1020&gt;0,VLOOKUP(G1020,'3-Productie normen'!A:K,VLOOKUP(K1020,'3-Productie normen'!$B$34:$C$39,2,FALSE),FALSE)))/VLOOKUP(B1020,'2-Kosten per locatie'!$A$14:$C$27,3,FALSE)</f>
        <v>#DIV/0!</v>
      </c>
      <c r="P1020" s="381" t="e">
        <f t="shared" si="128"/>
        <v>#DIV/0!</v>
      </c>
      <c r="Q1020" s="382" t="str">
        <f>VLOOKUP(G1020,'3-Productie normen'!$A$10:$M$27,13,FALSE)</f>
        <v>S</v>
      </c>
      <c r="R1020" s="382"/>
      <c r="T1020" s="43">
        <f t="shared" si="129"/>
        <v>2680</v>
      </c>
    </row>
    <row r="1021" spans="1:20" ht="14.1" customHeight="1">
      <c r="A1021" s="53">
        <f t="shared" si="125"/>
        <v>1021</v>
      </c>
      <c r="B1021" s="365" t="s">
        <v>1115</v>
      </c>
      <c r="C1021" s="365" t="s">
        <v>1235</v>
      </c>
      <c r="D1021" s="387" t="s">
        <v>1197</v>
      </c>
      <c r="E1021" s="428" t="s">
        <v>1198</v>
      </c>
      <c r="F1021" s="433" t="s">
        <v>423</v>
      </c>
      <c r="G1021" s="433" t="s">
        <v>423</v>
      </c>
      <c r="H1021" s="433" t="s">
        <v>387</v>
      </c>
      <c r="I1021" s="385">
        <v>13.1</v>
      </c>
      <c r="J1021" s="395">
        <f t="shared" si="112"/>
        <v>200</v>
      </c>
      <c r="K1021" s="393">
        <v>200</v>
      </c>
      <c r="L1021" s="386"/>
      <c r="M1021" s="325" t="e">
        <f t="shared" ref="M1021:M1031" si="130">IF(K1021="nio",0,IF(K1021&gt;0,K1021*I1021/O1021,0))</f>
        <v>#DIV/0!</v>
      </c>
      <c r="N1021" s="325">
        <f t="shared" ref="N1021:N1031" si="131">IF(L1021&gt;0,L1021*I1021/P1021,0)</f>
        <v>0</v>
      </c>
      <c r="O1021" s="381" t="e">
        <f>IF(K1021="nio",0,IF(K1021&gt;0,VLOOKUP(G1021,'3-Productie normen'!A:K,VLOOKUP(K1021,'3-Productie normen'!$B$34:$C$39,2,FALSE),FALSE)))/VLOOKUP(B1021,'2-Kosten per locatie'!$A$14:$C$27,3,FALSE)</f>
        <v>#DIV/0!</v>
      </c>
      <c r="P1021" s="381">
        <f t="shared" ref="P1021:P1031" si="132">IF(L1021&gt;0,O1021*$P$8,0)</f>
        <v>0</v>
      </c>
      <c r="Q1021" s="382" t="str">
        <f>VLOOKUP(G1021,'3-Productie normen'!$A$10:$M$27,13,FALSE)</f>
        <v>V</v>
      </c>
      <c r="R1021" s="382"/>
      <c r="T1021" s="43">
        <f t="shared" ref="T1021:T1031" si="133">J1021*I1021</f>
        <v>2620</v>
      </c>
    </row>
    <row r="1022" spans="1:20" ht="14.1" customHeight="1">
      <c r="A1022" s="53">
        <f t="shared" si="125"/>
        <v>1022</v>
      </c>
      <c r="B1022" s="365" t="s">
        <v>1115</v>
      </c>
      <c r="C1022" s="365" t="s">
        <v>1235</v>
      </c>
      <c r="D1022" s="387" t="s">
        <v>1197</v>
      </c>
      <c r="E1022" s="428" t="s">
        <v>944</v>
      </c>
      <c r="F1022" s="433" t="s">
        <v>1155</v>
      </c>
      <c r="G1022" s="433" t="s">
        <v>1047</v>
      </c>
      <c r="H1022" s="433" t="s">
        <v>375</v>
      </c>
      <c r="I1022" s="385">
        <v>12.4</v>
      </c>
      <c r="J1022" s="395">
        <f t="shared" si="112"/>
        <v>200</v>
      </c>
      <c r="K1022" s="393">
        <v>200</v>
      </c>
      <c r="L1022" s="386"/>
      <c r="M1022" s="325" t="e">
        <f t="shared" si="130"/>
        <v>#DIV/0!</v>
      </c>
      <c r="N1022" s="325">
        <f t="shared" si="131"/>
        <v>0</v>
      </c>
      <c r="O1022" s="381" t="e">
        <f>IF(K1022="nio",0,IF(K1022&gt;0,VLOOKUP(G1022,'3-Productie normen'!A:K,VLOOKUP(K1022,'3-Productie normen'!$B$34:$C$39,2,FALSE),FALSE)))/VLOOKUP(B1022,'2-Kosten per locatie'!$A$14:$C$27,3,FALSE)</f>
        <v>#DIV/0!</v>
      </c>
      <c r="P1022" s="381">
        <f t="shared" si="132"/>
        <v>0</v>
      </c>
      <c r="Q1022" s="382" t="str">
        <f>VLOOKUP(G1022,'3-Productie normen'!$A$10:$M$27,13,FALSE)</f>
        <v>L</v>
      </c>
      <c r="R1022" s="382"/>
      <c r="T1022" s="43">
        <f t="shared" si="133"/>
        <v>2480</v>
      </c>
    </row>
    <row r="1023" spans="1:20" ht="14.1" customHeight="1">
      <c r="A1023" s="53">
        <f t="shared" si="125"/>
        <v>1023</v>
      </c>
      <c r="B1023" s="365" t="s">
        <v>1115</v>
      </c>
      <c r="C1023" s="365" t="s">
        <v>1235</v>
      </c>
      <c r="D1023" s="387" t="s">
        <v>1197</v>
      </c>
      <c r="E1023" s="428" t="s">
        <v>1199</v>
      </c>
      <c r="F1023" s="433" t="s">
        <v>377</v>
      </c>
      <c r="G1023" s="433" t="s">
        <v>199</v>
      </c>
      <c r="H1023" s="433" t="s">
        <v>375</v>
      </c>
      <c r="I1023" s="385">
        <v>63.9</v>
      </c>
      <c r="J1023" s="395">
        <f t="shared" si="112"/>
        <v>200</v>
      </c>
      <c r="K1023" s="393">
        <v>200</v>
      </c>
      <c r="L1023" s="386"/>
      <c r="M1023" s="325" t="e">
        <f t="shared" si="130"/>
        <v>#DIV/0!</v>
      </c>
      <c r="N1023" s="325">
        <f t="shared" si="131"/>
        <v>0</v>
      </c>
      <c r="O1023" s="381" t="e">
        <f>IF(K1023="nio",0,IF(K1023&gt;0,VLOOKUP(G1023,'3-Productie normen'!A:K,VLOOKUP(K1023,'3-Productie normen'!$B$34:$C$39,2,FALSE),FALSE)))/VLOOKUP(B1023,'2-Kosten per locatie'!$A$14:$C$27,3,FALSE)</f>
        <v>#DIV/0!</v>
      </c>
      <c r="P1023" s="381">
        <f t="shared" si="132"/>
        <v>0</v>
      </c>
      <c r="Q1023" s="382" t="str">
        <f>VLOOKUP(G1023,'3-Productie normen'!$A$10:$M$27,13,FALSE)</f>
        <v>V</v>
      </c>
      <c r="R1023" s="382"/>
      <c r="T1023" s="43">
        <f t="shared" si="133"/>
        <v>12780</v>
      </c>
    </row>
    <row r="1024" spans="1:20" ht="14.1" customHeight="1">
      <c r="A1024" s="53">
        <f t="shared" si="125"/>
        <v>1024</v>
      </c>
      <c r="B1024" s="365" t="s">
        <v>1115</v>
      </c>
      <c r="C1024" s="365" t="s">
        <v>1235</v>
      </c>
      <c r="D1024" s="387" t="s">
        <v>1197</v>
      </c>
      <c r="E1024" s="428" t="s">
        <v>940</v>
      </c>
      <c r="F1024" s="433" t="s">
        <v>1155</v>
      </c>
      <c r="G1024" s="433" t="s">
        <v>1047</v>
      </c>
      <c r="H1024" s="433" t="s">
        <v>375</v>
      </c>
      <c r="I1024" s="385">
        <v>56.1</v>
      </c>
      <c r="J1024" s="395">
        <f t="shared" si="112"/>
        <v>200</v>
      </c>
      <c r="K1024" s="393">
        <v>200</v>
      </c>
      <c r="L1024" s="386"/>
      <c r="M1024" s="325" t="e">
        <f t="shared" si="130"/>
        <v>#DIV/0!</v>
      </c>
      <c r="N1024" s="325">
        <f t="shared" si="131"/>
        <v>0</v>
      </c>
      <c r="O1024" s="381" t="e">
        <f>IF(K1024="nio",0,IF(K1024&gt;0,VLOOKUP(G1024,'3-Productie normen'!A:K,VLOOKUP(K1024,'3-Productie normen'!$B$34:$C$39,2,FALSE),FALSE)))/VLOOKUP(B1024,'2-Kosten per locatie'!$A$14:$C$27,3,FALSE)</f>
        <v>#DIV/0!</v>
      </c>
      <c r="P1024" s="381">
        <f t="shared" si="132"/>
        <v>0</v>
      </c>
      <c r="Q1024" s="382" t="str">
        <f>VLOOKUP(G1024,'3-Productie normen'!$A$10:$M$27,13,FALSE)</f>
        <v>L</v>
      </c>
      <c r="R1024" s="382"/>
      <c r="T1024" s="43">
        <f t="shared" si="133"/>
        <v>11220</v>
      </c>
    </row>
    <row r="1025" spans="1:20" ht="14.1" customHeight="1">
      <c r="A1025" s="53">
        <f t="shared" si="125"/>
        <v>1025</v>
      </c>
      <c r="B1025" s="365" t="s">
        <v>1115</v>
      </c>
      <c r="C1025" s="365" t="s">
        <v>1235</v>
      </c>
      <c r="D1025" s="387" t="s">
        <v>1197</v>
      </c>
      <c r="E1025" s="428" t="s">
        <v>941</v>
      </c>
      <c r="F1025" s="433" t="s">
        <v>1155</v>
      </c>
      <c r="G1025" s="433" t="s">
        <v>1047</v>
      </c>
      <c r="H1025" s="433" t="s">
        <v>375</v>
      </c>
      <c r="I1025" s="385">
        <v>55.1</v>
      </c>
      <c r="J1025" s="395">
        <f t="shared" si="112"/>
        <v>200</v>
      </c>
      <c r="K1025" s="393">
        <v>200</v>
      </c>
      <c r="L1025" s="386"/>
      <c r="M1025" s="325" t="e">
        <f t="shared" si="130"/>
        <v>#DIV/0!</v>
      </c>
      <c r="N1025" s="325">
        <f t="shared" si="131"/>
        <v>0</v>
      </c>
      <c r="O1025" s="381" t="e">
        <f>IF(K1025="nio",0,IF(K1025&gt;0,VLOOKUP(G1025,'3-Productie normen'!A:K,VLOOKUP(K1025,'3-Productie normen'!$B$34:$C$39,2,FALSE),FALSE)))/VLOOKUP(B1025,'2-Kosten per locatie'!$A$14:$C$27,3,FALSE)</f>
        <v>#DIV/0!</v>
      </c>
      <c r="P1025" s="381">
        <f t="shared" si="132"/>
        <v>0</v>
      </c>
      <c r="Q1025" s="382" t="str">
        <f>VLOOKUP(G1025,'3-Productie normen'!$A$10:$M$27,13,FALSE)</f>
        <v>L</v>
      </c>
      <c r="R1025" s="382"/>
      <c r="T1025" s="43">
        <f t="shared" si="133"/>
        <v>11020</v>
      </c>
    </row>
    <row r="1026" spans="1:20" ht="14.1" customHeight="1">
      <c r="A1026" s="53">
        <f t="shared" si="125"/>
        <v>1026</v>
      </c>
      <c r="B1026" s="365" t="s">
        <v>1115</v>
      </c>
      <c r="C1026" s="365" t="s">
        <v>1235</v>
      </c>
      <c r="D1026" s="387" t="s">
        <v>1197</v>
      </c>
      <c r="E1026" s="428" t="s">
        <v>942</v>
      </c>
      <c r="F1026" s="433" t="s">
        <v>1155</v>
      </c>
      <c r="G1026" s="433" t="s">
        <v>1047</v>
      </c>
      <c r="H1026" s="433" t="s">
        <v>375</v>
      </c>
      <c r="I1026" s="385">
        <v>55.7</v>
      </c>
      <c r="J1026" s="395">
        <f t="shared" si="112"/>
        <v>200</v>
      </c>
      <c r="K1026" s="393">
        <v>200</v>
      </c>
      <c r="L1026" s="386"/>
      <c r="M1026" s="325" t="e">
        <f t="shared" si="130"/>
        <v>#DIV/0!</v>
      </c>
      <c r="N1026" s="325">
        <f t="shared" si="131"/>
        <v>0</v>
      </c>
      <c r="O1026" s="381" t="e">
        <f>IF(K1026="nio",0,IF(K1026&gt;0,VLOOKUP(G1026,'3-Productie normen'!A:K,VLOOKUP(K1026,'3-Productie normen'!$B$34:$C$39,2,FALSE),FALSE)))/VLOOKUP(B1026,'2-Kosten per locatie'!$A$14:$C$27,3,FALSE)</f>
        <v>#DIV/0!</v>
      </c>
      <c r="P1026" s="381">
        <f t="shared" si="132"/>
        <v>0</v>
      </c>
      <c r="Q1026" s="382" t="str">
        <f>VLOOKUP(G1026,'3-Productie normen'!$A$10:$M$27,13,FALSE)</f>
        <v>L</v>
      </c>
      <c r="R1026" s="382"/>
      <c r="T1026" s="43">
        <f t="shared" si="133"/>
        <v>11140</v>
      </c>
    </row>
    <row r="1027" spans="1:20" ht="14.1" customHeight="1">
      <c r="A1027" s="53">
        <f t="shared" si="125"/>
        <v>1027</v>
      </c>
      <c r="B1027" s="365" t="s">
        <v>1115</v>
      </c>
      <c r="C1027" s="365" t="s">
        <v>1235</v>
      </c>
      <c r="D1027" s="387" t="s">
        <v>1197</v>
      </c>
      <c r="E1027" s="428" t="s">
        <v>943</v>
      </c>
      <c r="F1027" s="433" t="s">
        <v>1155</v>
      </c>
      <c r="G1027" s="433" t="s">
        <v>1047</v>
      </c>
      <c r="H1027" s="433" t="s">
        <v>375</v>
      </c>
      <c r="I1027" s="385">
        <v>55.6</v>
      </c>
      <c r="J1027" s="395">
        <f t="shared" si="112"/>
        <v>200</v>
      </c>
      <c r="K1027" s="393">
        <v>200</v>
      </c>
      <c r="L1027" s="386"/>
      <c r="M1027" s="325" t="e">
        <f t="shared" si="130"/>
        <v>#DIV/0!</v>
      </c>
      <c r="N1027" s="325">
        <f t="shared" si="131"/>
        <v>0</v>
      </c>
      <c r="O1027" s="381" t="e">
        <f>IF(K1027="nio",0,IF(K1027&gt;0,VLOOKUP(G1027,'3-Productie normen'!A:K,VLOOKUP(K1027,'3-Productie normen'!$B$34:$C$39,2,FALSE),FALSE)))/VLOOKUP(B1027,'2-Kosten per locatie'!$A$14:$C$27,3,FALSE)</f>
        <v>#DIV/0!</v>
      </c>
      <c r="P1027" s="381">
        <f t="shared" si="132"/>
        <v>0</v>
      </c>
      <c r="Q1027" s="382" t="str">
        <f>VLOOKUP(G1027,'3-Productie normen'!$A$10:$M$27,13,FALSE)</f>
        <v>L</v>
      </c>
      <c r="R1027" s="382"/>
      <c r="T1027" s="43">
        <f t="shared" si="133"/>
        <v>11120</v>
      </c>
    </row>
    <row r="1028" spans="1:20" ht="14.1" customHeight="1">
      <c r="A1028" s="53">
        <f t="shared" si="125"/>
        <v>1028</v>
      </c>
      <c r="B1028" s="365" t="s">
        <v>1115</v>
      </c>
      <c r="C1028" s="365" t="s">
        <v>1235</v>
      </c>
      <c r="D1028" s="387" t="s">
        <v>1197</v>
      </c>
      <c r="E1028" s="428" t="s">
        <v>1200</v>
      </c>
      <c r="F1028" s="433" t="s">
        <v>1155</v>
      </c>
      <c r="G1028" s="433" t="s">
        <v>1047</v>
      </c>
      <c r="H1028" s="433" t="s">
        <v>375</v>
      </c>
      <c r="I1028" s="385">
        <v>30.8</v>
      </c>
      <c r="J1028" s="395">
        <f t="shared" si="112"/>
        <v>200</v>
      </c>
      <c r="K1028" s="393">
        <v>200</v>
      </c>
      <c r="L1028" s="386"/>
      <c r="M1028" s="325" t="e">
        <f t="shared" si="130"/>
        <v>#DIV/0!</v>
      </c>
      <c r="N1028" s="325">
        <f t="shared" si="131"/>
        <v>0</v>
      </c>
      <c r="O1028" s="381" t="e">
        <f>IF(K1028="nio",0,IF(K1028&gt;0,VLOOKUP(G1028,'3-Productie normen'!A:K,VLOOKUP(K1028,'3-Productie normen'!$B$34:$C$39,2,FALSE),FALSE)))/VLOOKUP(B1028,'2-Kosten per locatie'!$A$14:$C$27,3,FALSE)</f>
        <v>#DIV/0!</v>
      </c>
      <c r="P1028" s="381">
        <f t="shared" si="132"/>
        <v>0</v>
      </c>
      <c r="Q1028" s="382" t="str">
        <f>VLOOKUP(G1028,'3-Productie normen'!$A$10:$M$27,13,FALSE)</f>
        <v>L</v>
      </c>
      <c r="R1028" s="382"/>
      <c r="T1028" s="43">
        <f t="shared" si="133"/>
        <v>6160</v>
      </c>
    </row>
    <row r="1029" spans="1:20" ht="14.1" customHeight="1">
      <c r="A1029" s="53">
        <f t="shared" si="125"/>
        <v>1029</v>
      </c>
      <c r="B1029" s="365" t="s">
        <v>1115</v>
      </c>
      <c r="C1029" s="365" t="s">
        <v>1235</v>
      </c>
      <c r="D1029" s="387" t="s">
        <v>1197</v>
      </c>
      <c r="E1029" s="428" t="s">
        <v>1201</v>
      </c>
      <c r="F1029" s="433" t="s">
        <v>468</v>
      </c>
      <c r="G1029" s="433" t="s">
        <v>145</v>
      </c>
      <c r="H1029" s="433" t="s">
        <v>375</v>
      </c>
      <c r="I1029" s="385">
        <v>76.599999999999994</v>
      </c>
      <c r="J1029" s="395">
        <f t="shared" si="112"/>
        <v>200</v>
      </c>
      <c r="K1029" s="393">
        <v>200</v>
      </c>
      <c r="L1029" s="386"/>
      <c r="M1029" s="325" t="e">
        <f t="shared" si="130"/>
        <v>#DIV/0!</v>
      </c>
      <c r="N1029" s="325">
        <f t="shared" si="131"/>
        <v>0</v>
      </c>
      <c r="O1029" s="381" t="e">
        <f>IF(K1029="nio",0,IF(K1029&gt;0,VLOOKUP(G1029,'3-Productie normen'!A:K,VLOOKUP(K1029,'3-Productie normen'!$B$34:$C$39,2,FALSE),FALSE)))/VLOOKUP(B1029,'2-Kosten per locatie'!$A$14:$C$27,3,FALSE)</f>
        <v>#DIV/0!</v>
      </c>
      <c r="P1029" s="381">
        <f t="shared" si="132"/>
        <v>0</v>
      </c>
      <c r="Q1029" s="382" t="str">
        <f>VLOOKUP(G1029,'3-Productie normen'!$A$10:$M$27,13,FALSE)</f>
        <v>B</v>
      </c>
      <c r="R1029" s="382"/>
      <c r="T1029" s="43">
        <f t="shared" si="133"/>
        <v>15319.999999999998</v>
      </c>
    </row>
    <row r="1030" spans="1:20" ht="14.1" customHeight="1">
      <c r="A1030" s="53">
        <f t="shared" si="125"/>
        <v>1030</v>
      </c>
      <c r="B1030" s="365" t="s">
        <v>1115</v>
      </c>
      <c r="C1030" s="365" t="s">
        <v>1235</v>
      </c>
      <c r="D1030" s="387" t="s">
        <v>1197</v>
      </c>
      <c r="E1030" s="428" t="s">
        <v>1202</v>
      </c>
      <c r="F1030" s="433" t="s">
        <v>417</v>
      </c>
      <c r="G1030" s="433" t="s">
        <v>145</v>
      </c>
      <c r="H1030" s="433" t="s">
        <v>375</v>
      </c>
      <c r="I1030" s="385">
        <v>16.2</v>
      </c>
      <c r="J1030" s="395">
        <f t="shared" si="112"/>
        <v>40</v>
      </c>
      <c r="K1030" s="393">
        <v>40</v>
      </c>
      <c r="L1030" s="386"/>
      <c r="M1030" s="325" t="e">
        <f t="shared" si="130"/>
        <v>#DIV/0!</v>
      </c>
      <c r="N1030" s="325">
        <f t="shared" si="131"/>
        <v>0</v>
      </c>
      <c r="O1030" s="381" t="e">
        <f>IF(K1030="nio",0,IF(K1030&gt;0,VLOOKUP(G1030,'3-Productie normen'!A:K,VLOOKUP(K1030,'3-Productie normen'!$B$34:$C$39,2,FALSE),FALSE)))/VLOOKUP(B1030,'2-Kosten per locatie'!$A$14:$C$27,3,FALSE)</f>
        <v>#DIV/0!</v>
      </c>
      <c r="P1030" s="381">
        <f t="shared" si="132"/>
        <v>0</v>
      </c>
      <c r="Q1030" s="382" t="str">
        <f>VLOOKUP(G1030,'3-Productie normen'!$A$10:$M$27,13,FALSE)</f>
        <v>B</v>
      </c>
      <c r="R1030" s="382"/>
      <c r="T1030" s="43">
        <f t="shared" si="133"/>
        <v>648</v>
      </c>
    </row>
    <row r="1031" spans="1:20" ht="14.1" customHeight="1">
      <c r="A1031" s="53">
        <f t="shared" si="125"/>
        <v>1031</v>
      </c>
      <c r="B1031" s="365" t="s">
        <v>1115</v>
      </c>
      <c r="C1031" s="365" t="s">
        <v>1235</v>
      </c>
      <c r="D1031" s="387" t="s">
        <v>1197</v>
      </c>
      <c r="E1031" s="428" t="s">
        <v>1203</v>
      </c>
      <c r="F1031" s="433" t="s">
        <v>1155</v>
      </c>
      <c r="G1031" s="433" t="s">
        <v>1047</v>
      </c>
      <c r="H1031" s="433" t="s">
        <v>375</v>
      </c>
      <c r="I1031" s="385">
        <v>42.6</v>
      </c>
      <c r="J1031" s="395">
        <f t="shared" si="112"/>
        <v>200</v>
      </c>
      <c r="K1031" s="393">
        <v>200</v>
      </c>
      <c r="L1031" s="386"/>
      <c r="M1031" s="325" t="e">
        <f t="shared" si="130"/>
        <v>#DIV/0!</v>
      </c>
      <c r="N1031" s="325">
        <f t="shared" si="131"/>
        <v>0</v>
      </c>
      <c r="O1031" s="381" t="e">
        <f>IF(K1031="nio",0,IF(K1031&gt;0,VLOOKUP(G1031,'3-Productie normen'!A:K,VLOOKUP(K1031,'3-Productie normen'!$B$34:$C$39,2,FALSE),FALSE)))/VLOOKUP(B1031,'2-Kosten per locatie'!$A$14:$C$27,3,FALSE)</f>
        <v>#DIV/0!</v>
      </c>
      <c r="P1031" s="381">
        <f t="shared" si="132"/>
        <v>0</v>
      </c>
      <c r="Q1031" s="382" t="str">
        <f>VLOOKUP(G1031,'3-Productie normen'!$A$10:$M$27,13,FALSE)</f>
        <v>L</v>
      </c>
      <c r="R1031" s="382"/>
      <c r="T1031" s="43">
        <f t="shared" si="133"/>
        <v>8520</v>
      </c>
    </row>
    <row r="1032" spans="1:20" ht="14.1" customHeight="1">
      <c r="A1032" s="53">
        <f t="shared" si="125"/>
        <v>1032</v>
      </c>
      <c r="B1032" s="365" t="s">
        <v>1115</v>
      </c>
      <c r="C1032" s="365" t="s">
        <v>1235</v>
      </c>
      <c r="D1032" s="387" t="s">
        <v>1197</v>
      </c>
      <c r="E1032" s="428" t="s">
        <v>1204</v>
      </c>
      <c r="F1032" s="433" t="s">
        <v>1155</v>
      </c>
      <c r="G1032" s="433" t="s">
        <v>1047</v>
      </c>
      <c r="H1032" s="433" t="s">
        <v>375</v>
      </c>
      <c r="I1032" s="385">
        <v>43.4</v>
      </c>
      <c r="J1032" s="395">
        <f t="shared" si="112"/>
        <v>200</v>
      </c>
      <c r="K1032" s="393">
        <v>200</v>
      </c>
      <c r="L1032" s="386"/>
      <c r="M1032" s="325" t="e">
        <f t="shared" ref="M1032:M1043" si="134">IF(K1032="nio",0,IF(K1032&gt;0,K1032*I1032/O1032,0))</f>
        <v>#DIV/0!</v>
      </c>
      <c r="N1032" s="325">
        <f t="shared" ref="N1032:N1043" si="135">IF(L1032&gt;0,L1032*I1032/P1032,0)</f>
        <v>0</v>
      </c>
      <c r="O1032" s="381" t="e">
        <f>IF(K1032="nio",0,IF(K1032&gt;0,VLOOKUP(G1032,'3-Productie normen'!A:K,VLOOKUP(K1032,'3-Productie normen'!$B$34:$C$39,2,FALSE),FALSE)))/VLOOKUP(B1032,'2-Kosten per locatie'!$A$14:$C$27,3,FALSE)</f>
        <v>#DIV/0!</v>
      </c>
      <c r="P1032" s="381">
        <f t="shared" ref="P1032:P1043" si="136">IF(L1032&gt;0,O1032*$P$8,0)</f>
        <v>0</v>
      </c>
      <c r="Q1032" s="382" t="str">
        <f>VLOOKUP(G1032,'3-Productie normen'!$A$10:$M$27,13,FALSE)</f>
        <v>L</v>
      </c>
      <c r="R1032" s="382"/>
      <c r="T1032" s="43">
        <f t="shared" ref="T1032:T1043" si="137">J1032*I1032</f>
        <v>8680</v>
      </c>
    </row>
    <row r="1033" spans="1:20" ht="14.1" customHeight="1">
      <c r="A1033" s="53">
        <f t="shared" si="125"/>
        <v>1033</v>
      </c>
      <c r="B1033" s="365" t="s">
        <v>1115</v>
      </c>
      <c r="C1033" s="365" t="s">
        <v>1235</v>
      </c>
      <c r="D1033" s="387" t="s">
        <v>1197</v>
      </c>
      <c r="E1033" s="428" t="s">
        <v>1205</v>
      </c>
      <c r="F1033" s="433" t="s">
        <v>1155</v>
      </c>
      <c r="G1033" s="433" t="s">
        <v>1047</v>
      </c>
      <c r="H1033" s="433" t="s">
        <v>375</v>
      </c>
      <c r="I1033" s="385">
        <v>43.4</v>
      </c>
      <c r="J1033" s="395">
        <f t="shared" ref="J1033:J1062" si="138">SUM(K1033:L1033)</f>
        <v>200</v>
      </c>
      <c r="K1033" s="393">
        <v>200</v>
      </c>
      <c r="L1033" s="386"/>
      <c r="M1033" s="325" t="e">
        <f t="shared" si="134"/>
        <v>#DIV/0!</v>
      </c>
      <c r="N1033" s="325">
        <f t="shared" si="135"/>
        <v>0</v>
      </c>
      <c r="O1033" s="381" t="e">
        <f>IF(K1033="nio",0,IF(K1033&gt;0,VLOOKUP(G1033,'3-Productie normen'!A:K,VLOOKUP(K1033,'3-Productie normen'!$B$34:$C$39,2,FALSE),FALSE)))/VLOOKUP(B1033,'2-Kosten per locatie'!$A$14:$C$27,3,FALSE)</f>
        <v>#DIV/0!</v>
      </c>
      <c r="P1033" s="381">
        <f t="shared" si="136"/>
        <v>0</v>
      </c>
      <c r="Q1033" s="382" t="str">
        <f>VLOOKUP(G1033,'3-Productie normen'!$A$10:$M$27,13,FALSE)</f>
        <v>L</v>
      </c>
      <c r="R1033" s="382"/>
      <c r="T1033" s="43">
        <f t="shared" si="137"/>
        <v>8680</v>
      </c>
    </row>
    <row r="1034" spans="1:20" ht="14.1" customHeight="1">
      <c r="A1034" s="53">
        <f t="shared" si="125"/>
        <v>1034</v>
      </c>
      <c r="B1034" s="365" t="s">
        <v>1115</v>
      </c>
      <c r="C1034" s="365" t="s">
        <v>1235</v>
      </c>
      <c r="D1034" s="387" t="s">
        <v>1197</v>
      </c>
      <c r="E1034" s="428" t="s">
        <v>1206</v>
      </c>
      <c r="F1034" s="433" t="s">
        <v>423</v>
      </c>
      <c r="G1034" s="433" t="s">
        <v>423</v>
      </c>
      <c r="H1034" s="433" t="s">
        <v>387</v>
      </c>
      <c r="I1034" s="385">
        <v>15</v>
      </c>
      <c r="J1034" s="395">
        <f t="shared" si="138"/>
        <v>200</v>
      </c>
      <c r="K1034" s="393">
        <v>200</v>
      </c>
      <c r="L1034" s="386"/>
      <c r="M1034" s="325" t="e">
        <f t="shared" si="134"/>
        <v>#DIV/0!</v>
      </c>
      <c r="N1034" s="325">
        <f t="shared" si="135"/>
        <v>0</v>
      </c>
      <c r="O1034" s="381" t="e">
        <f>IF(K1034="nio",0,IF(K1034&gt;0,VLOOKUP(G1034,'3-Productie normen'!A:K,VLOOKUP(K1034,'3-Productie normen'!$B$34:$C$39,2,FALSE),FALSE)))/VLOOKUP(B1034,'2-Kosten per locatie'!$A$14:$C$27,3,FALSE)</f>
        <v>#DIV/0!</v>
      </c>
      <c r="P1034" s="381">
        <f t="shared" si="136"/>
        <v>0</v>
      </c>
      <c r="Q1034" s="382" t="str">
        <f>VLOOKUP(G1034,'3-Productie normen'!$A$10:$M$27,13,FALSE)</f>
        <v>V</v>
      </c>
      <c r="R1034" s="382"/>
      <c r="T1034" s="43">
        <f t="shared" si="137"/>
        <v>3000</v>
      </c>
    </row>
    <row r="1035" spans="1:20" ht="14.1" customHeight="1">
      <c r="A1035" s="53">
        <f t="shared" si="125"/>
        <v>1035</v>
      </c>
      <c r="B1035" s="365" t="s">
        <v>1115</v>
      </c>
      <c r="C1035" s="365" t="s">
        <v>1235</v>
      </c>
      <c r="D1035" s="387" t="s">
        <v>1197</v>
      </c>
      <c r="E1035" s="428" t="s">
        <v>1207</v>
      </c>
      <c r="F1035" s="433" t="s">
        <v>377</v>
      </c>
      <c r="G1035" s="433" t="s">
        <v>199</v>
      </c>
      <c r="H1035" s="433" t="s">
        <v>375</v>
      </c>
      <c r="I1035" s="385">
        <v>29.9</v>
      </c>
      <c r="J1035" s="395">
        <f t="shared" si="138"/>
        <v>200</v>
      </c>
      <c r="K1035" s="393">
        <v>200</v>
      </c>
      <c r="L1035" s="386"/>
      <c r="M1035" s="325" t="e">
        <f t="shared" si="134"/>
        <v>#DIV/0!</v>
      </c>
      <c r="N1035" s="325">
        <f t="shared" si="135"/>
        <v>0</v>
      </c>
      <c r="O1035" s="381" t="e">
        <f>IF(K1035="nio",0,IF(K1035&gt;0,VLOOKUP(G1035,'3-Productie normen'!A:K,VLOOKUP(K1035,'3-Productie normen'!$B$34:$C$39,2,FALSE),FALSE)))/VLOOKUP(B1035,'2-Kosten per locatie'!$A$14:$C$27,3,FALSE)</f>
        <v>#DIV/0!</v>
      </c>
      <c r="P1035" s="381">
        <f t="shared" si="136"/>
        <v>0</v>
      </c>
      <c r="Q1035" s="382" t="str">
        <f>VLOOKUP(G1035,'3-Productie normen'!$A$10:$M$27,13,FALSE)</f>
        <v>V</v>
      </c>
      <c r="R1035" s="382"/>
      <c r="T1035" s="43">
        <f t="shared" si="137"/>
        <v>5980</v>
      </c>
    </row>
    <row r="1036" spans="1:20" ht="14.1" customHeight="1">
      <c r="A1036" s="53">
        <f t="shared" si="125"/>
        <v>1036</v>
      </c>
      <c r="B1036" s="365" t="s">
        <v>1115</v>
      </c>
      <c r="C1036" s="365" t="s">
        <v>1235</v>
      </c>
      <c r="D1036" s="387" t="s">
        <v>1197</v>
      </c>
      <c r="E1036" s="428" t="s">
        <v>1208</v>
      </c>
      <c r="F1036" s="433" t="s">
        <v>837</v>
      </c>
      <c r="G1036" s="433" t="s">
        <v>1111</v>
      </c>
      <c r="H1036" s="433" t="s">
        <v>375</v>
      </c>
      <c r="I1036" s="385">
        <v>23</v>
      </c>
      <c r="J1036" s="395">
        <f t="shared" si="138"/>
        <v>0</v>
      </c>
      <c r="K1036" s="442" t="s">
        <v>1136</v>
      </c>
      <c r="L1036" s="386"/>
      <c r="M1036" s="325">
        <f t="shared" si="134"/>
        <v>0</v>
      </c>
      <c r="N1036" s="325">
        <f t="shared" si="135"/>
        <v>0</v>
      </c>
      <c r="O1036" s="381" t="e">
        <f>IF(K1036="nio",0,IF(K1036&gt;0,VLOOKUP(G1036,'3-Productie normen'!A:K,VLOOKUP(K1036,'3-Productie normen'!$B$34:$C$39,2,FALSE),FALSE)))/VLOOKUP(B1036,'2-Kosten per locatie'!$A$14:$C$27,3,FALSE)</f>
        <v>#DIV/0!</v>
      </c>
      <c r="P1036" s="381">
        <f t="shared" si="136"/>
        <v>0</v>
      </c>
      <c r="Q1036" s="382">
        <f>VLOOKUP(G1036,'3-Productie normen'!$A$10:$M$27,13,FALSE)</f>
        <v>0</v>
      </c>
      <c r="R1036" s="382"/>
      <c r="T1036" s="43">
        <f t="shared" si="137"/>
        <v>0</v>
      </c>
    </row>
    <row r="1037" spans="1:20" ht="14.1" customHeight="1">
      <c r="A1037" s="53">
        <f t="shared" si="125"/>
        <v>1037</v>
      </c>
      <c r="B1037" s="365" t="s">
        <v>1115</v>
      </c>
      <c r="C1037" s="365" t="s">
        <v>1235</v>
      </c>
      <c r="D1037" s="387" t="s">
        <v>1197</v>
      </c>
      <c r="E1037" s="428" t="s">
        <v>1209</v>
      </c>
      <c r="F1037" s="433" t="s">
        <v>432</v>
      </c>
      <c r="G1037" s="433" t="s">
        <v>17</v>
      </c>
      <c r="H1037" s="433" t="s">
        <v>386</v>
      </c>
      <c r="I1037" s="385">
        <v>3.3</v>
      </c>
      <c r="J1037" s="395">
        <f t="shared" si="138"/>
        <v>400</v>
      </c>
      <c r="K1037" s="393">
        <v>200</v>
      </c>
      <c r="L1037" s="386">
        <v>200</v>
      </c>
      <c r="M1037" s="325" t="e">
        <f t="shared" si="134"/>
        <v>#DIV/0!</v>
      </c>
      <c r="N1037" s="325" t="e">
        <f t="shared" si="135"/>
        <v>#DIV/0!</v>
      </c>
      <c r="O1037" s="381" t="e">
        <f>IF(K1037="nio",0,IF(K1037&gt;0,VLOOKUP(G1037,'3-Productie normen'!A:K,VLOOKUP(K1037,'3-Productie normen'!$B$34:$C$39,2,FALSE),FALSE)))/VLOOKUP(B1037,'2-Kosten per locatie'!$A$14:$C$27,3,FALSE)</f>
        <v>#DIV/0!</v>
      </c>
      <c r="P1037" s="381" t="e">
        <f t="shared" si="136"/>
        <v>#DIV/0!</v>
      </c>
      <c r="Q1037" s="382" t="str">
        <f>VLOOKUP(G1037,'3-Productie normen'!$A$10:$M$27,13,FALSE)</f>
        <v>S</v>
      </c>
      <c r="R1037" s="382"/>
      <c r="T1037" s="43">
        <f t="shared" si="137"/>
        <v>1320</v>
      </c>
    </row>
    <row r="1038" spans="1:20" ht="14.1" customHeight="1">
      <c r="A1038" s="53">
        <f t="shared" si="125"/>
        <v>1038</v>
      </c>
      <c r="B1038" s="365" t="s">
        <v>1115</v>
      </c>
      <c r="C1038" s="365" t="s">
        <v>1235</v>
      </c>
      <c r="D1038" s="387" t="s">
        <v>1197</v>
      </c>
      <c r="E1038" s="428" t="s">
        <v>1210</v>
      </c>
      <c r="F1038" s="433" t="s">
        <v>432</v>
      </c>
      <c r="G1038" s="433" t="s">
        <v>17</v>
      </c>
      <c r="H1038" s="433" t="s">
        <v>386</v>
      </c>
      <c r="I1038" s="385">
        <v>3.3</v>
      </c>
      <c r="J1038" s="395">
        <f t="shared" si="138"/>
        <v>400</v>
      </c>
      <c r="K1038" s="393">
        <v>200</v>
      </c>
      <c r="L1038" s="386">
        <v>200</v>
      </c>
      <c r="M1038" s="325" t="e">
        <f t="shared" si="134"/>
        <v>#DIV/0!</v>
      </c>
      <c r="N1038" s="325" t="e">
        <f t="shared" si="135"/>
        <v>#DIV/0!</v>
      </c>
      <c r="O1038" s="381" t="e">
        <f>IF(K1038="nio",0,IF(K1038&gt;0,VLOOKUP(G1038,'3-Productie normen'!A:K,VLOOKUP(K1038,'3-Productie normen'!$B$34:$C$39,2,FALSE),FALSE)))/VLOOKUP(B1038,'2-Kosten per locatie'!$A$14:$C$27,3,FALSE)</f>
        <v>#DIV/0!</v>
      </c>
      <c r="P1038" s="381" t="e">
        <f t="shared" si="136"/>
        <v>#DIV/0!</v>
      </c>
      <c r="Q1038" s="382" t="str">
        <f>VLOOKUP(G1038,'3-Productie normen'!$A$10:$M$27,13,FALSE)</f>
        <v>S</v>
      </c>
      <c r="R1038" s="382"/>
      <c r="T1038" s="43">
        <f t="shared" si="137"/>
        <v>1320</v>
      </c>
    </row>
    <row r="1039" spans="1:20" ht="14.1" customHeight="1">
      <c r="A1039" s="53">
        <f t="shared" si="125"/>
        <v>1039</v>
      </c>
      <c r="B1039" s="365" t="s">
        <v>1115</v>
      </c>
      <c r="C1039" s="365" t="s">
        <v>1235</v>
      </c>
      <c r="D1039" s="387" t="s">
        <v>1197</v>
      </c>
      <c r="E1039" s="428" t="s">
        <v>1211</v>
      </c>
      <c r="F1039" s="433" t="s">
        <v>432</v>
      </c>
      <c r="G1039" s="433" t="s">
        <v>17</v>
      </c>
      <c r="H1039" s="433" t="s">
        <v>386</v>
      </c>
      <c r="I1039" s="385">
        <v>5</v>
      </c>
      <c r="J1039" s="395">
        <f t="shared" si="138"/>
        <v>400</v>
      </c>
      <c r="K1039" s="393">
        <v>200</v>
      </c>
      <c r="L1039" s="386">
        <v>200</v>
      </c>
      <c r="M1039" s="325" t="e">
        <f t="shared" si="134"/>
        <v>#DIV/0!</v>
      </c>
      <c r="N1039" s="325" t="e">
        <f t="shared" si="135"/>
        <v>#DIV/0!</v>
      </c>
      <c r="O1039" s="381" t="e">
        <f>IF(K1039="nio",0,IF(K1039&gt;0,VLOOKUP(G1039,'3-Productie normen'!A:K,VLOOKUP(K1039,'3-Productie normen'!$B$34:$C$39,2,FALSE),FALSE)))/VLOOKUP(B1039,'2-Kosten per locatie'!$A$14:$C$27,3,FALSE)</f>
        <v>#DIV/0!</v>
      </c>
      <c r="P1039" s="381" t="e">
        <f t="shared" si="136"/>
        <v>#DIV/0!</v>
      </c>
      <c r="Q1039" s="382" t="str">
        <f>VLOOKUP(G1039,'3-Productie normen'!$A$10:$M$27,13,FALSE)</f>
        <v>S</v>
      </c>
      <c r="R1039" s="382"/>
      <c r="T1039" s="43">
        <f t="shared" si="137"/>
        <v>2000</v>
      </c>
    </row>
    <row r="1040" spans="1:20" ht="14.1" customHeight="1">
      <c r="A1040" s="53">
        <f t="shared" si="125"/>
        <v>1040</v>
      </c>
      <c r="B1040" s="365" t="s">
        <v>1115</v>
      </c>
      <c r="C1040" s="365" t="s">
        <v>1235</v>
      </c>
      <c r="D1040" s="387" t="s">
        <v>1197</v>
      </c>
      <c r="E1040" s="428" t="s">
        <v>1212</v>
      </c>
      <c r="F1040" s="433" t="s">
        <v>432</v>
      </c>
      <c r="G1040" s="433" t="s">
        <v>17</v>
      </c>
      <c r="H1040" s="433" t="s">
        <v>386</v>
      </c>
      <c r="I1040" s="385">
        <v>3</v>
      </c>
      <c r="J1040" s="395">
        <f t="shared" si="138"/>
        <v>400</v>
      </c>
      <c r="K1040" s="393">
        <v>200</v>
      </c>
      <c r="L1040" s="386">
        <v>200</v>
      </c>
      <c r="M1040" s="325" t="e">
        <f t="shared" si="134"/>
        <v>#DIV/0!</v>
      </c>
      <c r="N1040" s="325" t="e">
        <f t="shared" si="135"/>
        <v>#DIV/0!</v>
      </c>
      <c r="O1040" s="381" t="e">
        <f>IF(K1040="nio",0,IF(K1040&gt;0,VLOOKUP(G1040,'3-Productie normen'!A:K,VLOOKUP(K1040,'3-Productie normen'!$B$34:$C$39,2,FALSE),FALSE)))/VLOOKUP(B1040,'2-Kosten per locatie'!$A$14:$C$27,3,FALSE)</f>
        <v>#DIV/0!</v>
      </c>
      <c r="P1040" s="381" t="e">
        <f t="shared" si="136"/>
        <v>#DIV/0!</v>
      </c>
      <c r="Q1040" s="382" t="str">
        <f>VLOOKUP(G1040,'3-Productie normen'!$A$10:$M$27,13,FALSE)</f>
        <v>S</v>
      </c>
      <c r="R1040" s="382"/>
      <c r="T1040" s="43">
        <f t="shared" si="137"/>
        <v>1200</v>
      </c>
    </row>
    <row r="1041" spans="1:20" ht="14.1" customHeight="1">
      <c r="A1041" s="53">
        <f t="shared" si="125"/>
        <v>1041</v>
      </c>
      <c r="B1041" s="365" t="s">
        <v>1115</v>
      </c>
      <c r="C1041" s="365" t="s">
        <v>1235</v>
      </c>
      <c r="D1041" s="387" t="s">
        <v>1197</v>
      </c>
      <c r="E1041" s="428" t="s">
        <v>1213</v>
      </c>
      <c r="F1041" s="433" t="s">
        <v>432</v>
      </c>
      <c r="G1041" s="433" t="s">
        <v>17</v>
      </c>
      <c r="H1041" s="433" t="s">
        <v>386</v>
      </c>
      <c r="I1041" s="385">
        <v>3</v>
      </c>
      <c r="J1041" s="395">
        <f t="shared" si="138"/>
        <v>400</v>
      </c>
      <c r="K1041" s="393">
        <v>200</v>
      </c>
      <c r="L1041" s="386">
        <v>200</v>
      </c>
      <c r="M1041" s="325" t="e">
        <f t="shared" si="134"/>
        <v>#DIV/0!</v>
      </c>
      <c r="N1041" s="325" t="e">
        <f t="shared" si="135"/>
        <v>#DIV/0!</v>
      </c>
      <c r="O1041" s="381" t="e">
        <f>IF(K1041="nio",0,IF(K1041&gt;0,VLOOKUP(G1041,'3-Productie normen'!A:K,VLOOKUP(K1041,'3-Productie normen'!$B$34:$C$39,2,FALSE),FALSE)))/VLOOKUP(B1041,'2-Kosten per locatie'!$A$14:$C$27,3,FALSE)</f>
        <v>#DIV/0!</v>
      </c>
      <c r="P1041" s="381" t="e">
        <f t="shared" si="136"/>
        <v>#DIV/0!</v>
      </c>
      <c r="Q1041" s="382" t="str">
        <f>VLOOKUP(G1041,'3-Productie normen'!$A$10:$M$27,13,FALSE)</f>
        <v>S</v>
      </c>
      <c r="R1041" s="382"/>
      <c r="T1041" s="43">
        <f t="shared" si="137"/>
        <v>1200</v>
      </c>
    </row>
    <row r="1042" spans="1:20" ht="14.1" customHeight="1">
      <c r="A1042" s="53">
        <f t="shared" si="125"/>
        <v>1042</v>
      </c>
      <c r="B1042" s="365" t="s">
        <v>1115</v>
      </c>
      <c r="C1042" s="365" t="s">
        <v>1235</v>
      </c>
      <c r="D1042" s="387" t="s">
        <v>1197</v>
      </c>
      <c r="E1042" s="428" t="s">
        <v>1214</v>
      </c>
      <c r="F1042" s="433" t="s">
        <v>432</v>
      </c>
      <c r="G1042" s="433" t="s">
        <v>17</v>
      </c>
      <c r="H1042" s="433" t="s">
        <v>386</v>
      </c>
      <c r="I1042" s="385">
        <v>3</v>
      </c>
      <c r="J1042" s="395">
        <f t="shared" si="138"/>
        <v>400</v>
      </c>
      <c r="K1042" s="393">
        <v>200</v>
      </c>
      <c r="L1042" s="386">
        <v>200</v>
      </c>
      <c r="M1042" s="325" t="e">
        <f t="shared" si="134"/>
        <v>#DIV/0!</v>
      </c>
      <c r="N1042" s="325" t="e">
        <f t="shared" si="135"/>
        <v>#DIV/0!</v>
      </c>
      <c r="O1042" s="381" t="e">
        <f>IF(K1042="nio",0,IF(K1042&gt;0,VLOOKUP(G1042,'3-Productie normen'!A:K,VLOOKUP(K1042,'3-Productie normen'!$B$34:$C$39,2,FALSE),FALSE)))/VLOOKUP(B1042,'2-Kosten per locatie'!$A$14:$C$27,3,FALSE)</f>
        <v>#DIV/0!</v>
      </c>
      <c r="P1042" s="381" t="e">
        <f t="shared" si="136"/>
        <v>#DIV/0!</v>
      </c>
      <c r="Q1042" s="382" t="str">
        <f>VLOOKUP(G1042,'3-Productie normen'!$A$10:$M$27,13,FALSE)</f>
        <v>S</v>
      </c>
      <c r="R1042" s="382"/>
      <c r="T1042" s="43">
        <f t="shared" si="137"/>
        <v>1200</v>
      </c>
    </row>
    <row r="1043" spans="1:20" ht="14.1" customHeight="1">
      <c r="A1043" s="53">
        <f t="shared" si="125"/>
        <v>1043</v>
      </c>
      <c r="B1043" s="365" t="s">
        <v>1115</v>
      </c>
      <c r="C1043" s="365" t="s">
        <v>1235</v>
      </c>
      <c r="D1043" s="387" t="s">
        <v>1197</v>
      </c>
      <c r="E1043" s="428"/>
      <c r="F1043" s="433" t="s">
        <v>1135</v>
      </c>
      <c r="G1043" s="433" t="s">
        <v>199</v>
      </c>
      <c r="H1043" s="433" t="s">
        <v>521</v>
      </c>
      <c r="I1043" s="385">
        <v>1.7</v>
      </c>
      <c r="J1043" s="395">
        <f t="shared" si="138"/>
        <v>200</v>
      </c>
      <c r="K1043" s="393">
        <v>200</v>
      </c>
      <c r="L1043" s="386"/>
      <c r="M1043" s="325" t="e">
        <f t="shared" si="134"/>
        <v>#DIV/0!</v>
      </c>
      <c r="N1043" s="325">
        <f t="shared" si="135"/>
        <v>0</v>
      </c>
      <c r="O1043" s="381" t="e">
        <f>IF(K1043="nio",0,IF(K1043&gt;0,VLOOKUP(G1043,'3-Productie normen'!A:K,VLOOKUP(K1043,'3-Productie normen'!$B$34:$C$39,2,FALSE),FALSE)))/VLOOKUP(B1043,'2-Kosten per locatie'!$A$14:$C$27,3,FALSE)</f>
        <v>#DIV/0!</v>
      </c>
      <c r="P1043" s="381">
        <f t="shared" si="136"/>
        <v>0</v>
      </c>
      <c r="Q1043" s="382" t="str">
        <f>VLOOKUP(G1043,'3-Productie normen'!$A$10:$M$27,13,FALSE)</f>
        <v>V</v>
      </c>
      <c r="R1043" s="382"/>
      <c r="T1043" s="43">
        <f t="shared" si="137"/>
        <v>340</v>
      </c>
    </row>
    <row r="1044" spans="1:20" ht="14.1" customHeight="1">
      <c r="A1044" s="53">
        <f t="shared" si="125"/>
        <v>1044</v>
      </c>
      <c r="B1044" s="365" t="s">
        <v>1115</v>
      </c>
      <c r="C1044" s="365" t="s">
        <v>1235</v>
      </c>
      <c r="D1044" s="387" t="s">
        <v>1215</v>
      </c>
      <c r="E1044" s="428" t="s">
        <v>1216</v>
      </c>
      <c r="F1044" s="433" t="s">
        <v>423</v>
      </c>
      <c r="G1044" s="433" t="s">
        <v>423</v>
      </c>
      <c r="H1044" s="433" t="s">
        <v>387</v>
      </c>
      <c r="I1044" s="385">
        <v>13.1</v>
      </c>
      <c r="J1044" s="395">
        <f t="shared" si="138"/>
        <v>200</v>
      </c>
      <c r="K1044" s="393">
        <v>200</v>
      </c>
      <c r="L1044" s="386"/>
      <c r="M1044" s="325" t="e">
        <f t="shared" ref="M1044:M1048" si="139">IF(K1044="nio",0,IF(K1044&gt;0,K1044*I1044/O1044,0))</f>
        <v>#DIV/0!</v>
      </c>
      <c r="N1044" s="325">
        <f t="shared" ref="N1044:N1048" si="140">IF(L1044&gt;0,L1044*I1044/P1044,0)</f>
        <v>0</v>
      </c>
      <c r="O1044" s="381" t="e">
        <f>IF(K1044="nio",0,IF(K1044&gt;0,VLOOKUP(G1044,'3-Productie normen'!A:K,VLOOKUP(K1044,'3-Productie normen'!$B$34:$C$39,2,FALSE),FALSE)))/VLOOKUP(B1044,'2-Kosten per locatie'!$A$14:$C$27,3,FALSE)</f>
        <v>#DIV/0!</v>
      </c>
      <c r="P1044" s="381">
        <f t="shared" ref="P1044:P1048" si="141">IF(L1044&gt;0,O1044*$P$8,0)</f>
        <v>0</v>
      </c>
      <c r="Q1044" s="382" t="str">
        <f>VLOOKUP(G1044,'3-Productie normen'!$A$10:$M$27,13,FALSE)</f>
        <v>V</v>
      </c>
      <c r="R1044" s="382"/>
      <c r="T1044" s="43">
        <f t="shared" ref="T1044:T1048" si="142">J1044*I1044</f>
        <v>2620</v>
      </c>
    </row>
    <row r="1045" spans="1:20" ht="14.1" customHeight="1">
      <c r="A1045" s="53">
        <f t="shared" si="125"/>
        <v>1045</v>
      </c>
      <c r="B1045" s="365" t="s">
        <v>1115</v>
      </c>
      <c r="C1045" s="365" t="s">
        <v>1235</v>
      </c>
      <c r="D1045" s="387" t="s">
        <v>1215</v>
      </c>
      <c r="E1045" s="428" t="s">
        <v>960</v>
      </c>
      <c r="F1045" s="433" t="s">
        <v>417</v>
      </c>
      <c r="G1045" s="433" t="s">
        <v>145</v>
      </c>
      <c r="H1045" s="433" t="s">
        <v>375</v>
      </c>
      <c r="I1045" s="385">
        <v>12.4</v>
      </c>
      <c r="J1045" s="395">
        <f t="shared" si="138"/>
        <v>40</v>
      </c>
      <c r="K1045" s="393">
        <v>40</v>
      </c>
      <c r="L1045" s="386"/>
      <c r="M1045" s="325" t="e">
        <f t="shared" si="139"/>
        <v>#DIV/0!</v>
      </c>
      <c r="N1045" s="325">
        <f t="shared" si="140"/>
        <v>0</v>
      </c>
      <c r="O1045" s="381" t="e">
        <f>IF(K1045="nio",0,IF(K1045&gt;0,VLOOKUP(G1045,'3-Productie normen'!A:K,VLOOKUP(K1045,'3-Productie normen'!$B$34:$C$39,2,FALSE),FALSE)))/VLOOKUP(B1045,'2-Kosten per locatie'!$A$14:$C$27,3,FALSE)</f>
        <v>#DIV/0!</v>
      </c>
      <c r="P1045" s="381">
        <f t="shared" si="141"/>
        <v>0</v>
      </c>
      <c r="Q1045" s="382" t="str">
        <f>VLOOKUP(G1045,'3-Productie normen'!$A$10:$M$27,13,FALSE)</f>
        <v>B</v>
      </c>
      <c r="R1045" s="382"/>
      <c r="T1045" s="43">
        <f t="shared" si="142"/>
        <v>496</v>
      </c>
    </row>
    <row r="1046" spans="1:20" ht="14.1" customHeight="1">
      <c r="A1046" s="53">
        <f t="shared" si="125"/>
        <v>1046</v>
      </c>
      <c r="B1046" s="365" t="s">
        <v>1115</v>
      </c>
      <c r="C1046" s="365" t="s">
        <v>1235</v>
      </c>
      <c r="D1046" s="387" t="s">
        <v>1215</v>
      </c>
      <c r="E1046" s="428" t="s">
        <v>1217</v>
      </c>
      <c r="F1046" s="433" t="s">
        <v>377</v>
      </c>
      <c r="G1046" s="433" t="s">
        <v>199</v>
      </c>
      <c r="H1046" s="433" t="s">
        <v>375</v>
      </c>
      <c r="I1046" s="385">
        <v>88.7</v>
      </c>
      <c r="J1046" s="395">
        <f t="shared" si="138"/>
        <v>200</v>
      </c>
      <c r="K1046" s="393">
        <v>200</v>
      </c>
      <c r="L1046" s="386"/>
      <c r="M1046" s="325" t="e">
        <f t="shared" si="139"/>
        <v>#DIV/0!</v>
      </c>
      <c r="N1046" s="325">
        <f t="shared" si="140"/>
        <v>0</v>
      </c>
      <c r="O1046" s="381" t="e">
        <f>IF(K1046="nio",0,IF(K1046&gt;0,VLOOKUP(G1046,'3-Productie normen'!A:K,VLOOKUP(K1046,'3-Productie normen'!$B$34:$C$39,2,FALSE),FALSE)))/VLOOKUP(B1046,'2-Kosten per locatie'!$A$14:$C$27,3,FALSE)</f>
        <v>#DIV/0!</v>
      </c>
      <c r="P1046" s="381">
        <f t="shared" si="141"/>
        <v>0</v>
      </c>
      <c r="Q1046" s="382" t="str">
        <f>VLOOKUP(G1046,'3-Productie normen'!$A$10:$M$27,13,FALSE)</f>
        <v>V</v>
      </c>
      <c r="R1046" s="382"/>
      <c r="T1046" s="43">
        <f t="shared" si="142"/>
        <v>17740</v>
      </c>
    </row>
    <row r="1047" spans="1:20" ht="14.1" customHeight="1">
      <c r="A1047" s="53">
        <f t="shared" si="125"/>
        <v>1047</v>
      </c>
      <c r="B1047" s="365" t="s">
        <v>1115</v>
      </c>
      <c r="C1047" s="365" t="s">
        <v>1235</v>
      </c>
      <c r="D1047" s="387" t="s">
        <v>1215</v>
      </c>
      <c r="E1047" s="428" t="s">
        <v>1218</v>
      </c>
      <c r="F1047" s="433" t="s">
        <v>1219</v>
      </c>
      <c r="G1047" s="433" t="s">
        <v>145</v>
      </c>
      <c r="H1047" s="433" t="s">
        <v>375</v>
      </c>
      <c r="I1047" s="385">
        <v>30</v>
      </c>
      <c r="J1047" s="395">
        <f t="shared" si="138"/>
        <v>40</v>
      </c>
      <c r="K1047" s="393">
        <v>40</v>
      </c>
      <c r="L1047" s="386"/>
      <c r="M1047" s="325" t="e">
        <f t="shared" si="139"/>
        <v>#DIV/0!</v>
      </c>
      <c r="N1047" s="325">
        <f t="shared" si="140"/>
        <v>0</v>
      </c>
      <c r="O1047" s="381" t="e">
        <f>IF(K1047="nio",0,IF(K1047&gt;0,VLOOKUP(G1047,'3-Productie normen'!A:K,VLOOKUP(K1047,'3-Productie normen'!$B$34:$C$39,2,FALSE),FALSE)))/VLOOKUP(B1047,'2-Kosten per locatie'!$A$14:$C$27,3,FALSE)</f>
        <v>#DIV/0!</v>
      </c>
      <c r="P1047" s="381">
        <f t="shared" si="141"/>
        <v>0</v>
      </c>
      <c r="Q1047" s="382" t="str">
        <f>VLOOKUP(G1047,'3-Productie normen'!$A$10:$M$27,13,FALSE)</f>
        <v>B</v>
      </c>
      <c r="R1047" s="382"/>
      <c r="T1047" s="43">
        <f t="shared" si="142"/>
        <v>1200</v>
      </c>
    </row>
    <row r="1048" spans="1:20" ht="14.1" customHeight="1">
      <c r="A1048" s="53">
        <f t="shared" si="125"/>
        <v>1048</v>
      </c>
      <c r="B1048" s="365" t="s">
        <v>1115</v>
      </c>
      <c r="C1048" s="365" t="s">
        <v>1235</v>
      </c>
      <c r="D1048" s="387" t="s">
        <v>1215</v>
      </c>
      <c r="E1048" s="428" t="s">
        <v>1218</v>
      </c>
      <c r="F1048" s="433" t="s">
        <v>837</v>
      </c>
      <c r="G1048" s="433" t="s">
        <v>1111</v>
      </c>
      <c r="H1048" s="433" t="s">
        <v>521</v>
      </c>
      <c r="I1048" s="385">
        <v>18</v>
      </c>
      <c r="J1048" s="395">
        <f t="shared" si="138"/>
        <v>0</v>
      </c>
      <c r="K1048" s="442" t="s">
        <v>1136</v>
      </c>
      <c r="L1048" s="386"/>
      <c r="M1048" s="325">
        <f t="shared" si="139"/>
        <v>0</v>
      </c>
      <c r="N1048" s="325">
        <f t="shared" si="140"/>
        <v>0</v>
      </c>
      <c r="O1048" s="381" t="e">
        <f>IF(K1048="nio",0,IF(K1048&gt;0,VLOOKUP(G1048,'3-Productie normen'!A:K,VLOOKUP(K1048,'3-Productie normen'!$B$34:$C$39,2,FALSE),FALSE)))/VLOOKUP(B1048,'2-Kosten per locatie'!$A$14:$C$27,3,FALSE)</f>
        <v>#DIV/0!</v>
      </c>
      <c r="P1048" s="381">
        <f t="shared" si="141"/>
        <v>0</v>
      </c>
      <c r="Q1048" s="382">
        <f>VLOOKUP(G1048,'3-Productie normen'!$A$10:$M$27,13,FALSE)</f>
        <v>0</v>
      </c>
      <c r="R1048" s="382"/>
      <c r="T1048" s="43">
        <f t="shared" si="142"/>
        <v>0</v>
      </c>
    </row>
    <row r="1049" spans="1:20" ht="14.1" customHeight="1">
      <c r="A1049" s="53">
        <f t="shared" si="125"/>
        <v>1049</v>
      </c>
      <c r="B1049" s="365" t="s">
        <v>1115</v>
      </c>
      <c r="C1049" s="365" t="s">
        <v>1235</v>
      </c>
      <c r="D1049" s="387" t="s">
        <v>1215</v>
      </c>
      <c r="E1049" s="428" t="s">
        <v>1220</v>
      </c>
      <c r="F1049" s="433" t="s">
        <v>1155</v>
      </c>
      <c r="G1049" s="433" t="s">
        <v>1047</v>
      </c>
      <c r="H1049" s="433" t="s">
        <v>375</v>
      </c>
      <c r="I1049" s="385">
        <v>46.7</v>
      </c>
      <c r="J1049" s="395">
        <f t="shared" si="138"/>
        <v>200</v>
      </c>
      <c r="K1049" s="442">
        <v>200</v>
      </c>
      <c r="L1049" s="386"/>
      <c r="M1049" s="325" t="e">
        <f t="shared" ref="M1049:M1062" si="143">IF(K1049="nio",0,IF(K1049&gt;0,K1049*I1049/O1049,0))</f>
        <v>#DIV/0!</v>
      </c>
      <c r="N1049" s="325">
        <f t="shared" ref="N1049:N1062" si="144">IF(L1049&gt;0,L1049*I1049/P1049,0)</f>
        <v>0</v>
      </c>
      <c r="O1049" s="381" t="e">
        <f>IF(K1049="nio",0,IF(K1049&gt;0,VLOOKUP(G1049,'3-Productie normen'!A:K,VLOOKUP(K1049,'3-Productie normen'!$B$34:$C$39,2,FALSE),FALSE)))/VLOOKUP(B1049,'2-Kosten per locatie'!$A$14:$C$27,3,FALSE)</f>
        <v>#DIV/0!</v>
      </c>
      <c r="P1049" s="381">
        <f t="shared" ref="P1049:P1062" si="145">IF(L1049&gt;0,O1049*$P$8,0)</f>
        <v>0</v>
      </c>
      <c r="Q1049" s="382" t="str">
        <f>VLOOKUP(G1049,'3-Productie normen'!$A$10:$M$27,13,FALSE)</f>
        <v>L</v>
      </c>
      <c r="R1049" s="382"/>
      <c r="T1049" s="43">
        <f t="shared" ref="T1049:T1062" si="146">J1049*I1049</f>
        <v>9340</v>
      </c>
    </row>
    <row r="1050" spans="1:20" ht="14.1" customHeight="1">
      <c r="A1050" s="53">
        <f t="shared" si="125"/>
        <v>1050</v>
      </c>
      <c r="B1050" s="365" t="s">
        <v>1115</v>
      </c>
      <c r="C1050" s="365" t="s">
        <v>1235</v>
      </c>
      <c r="D1050" s="387" t="s">
        <v>1215</v>
      </c>
      <c r="E1050" s="428" t="s">
        <v>1221</v>
      </c>
      <c r="F1050" s="433" t="s">
        <v>843</v>
      </c>
      <c r="G1050" s="433" t="s">
        <v>396</v>
      </c>
      <c r="H1050" s="433" t="s">
        <v>375</v>
      </c>
      <c r="I1050" s="385">
        <v>65.599999999999994</v>
      </c>
      <c r="J1050" s="395">
        <f t="shared" si="138"/>
        <v>200</v>
      </c>
      <c r="K1050" s="442">
        <v>200</v>
      </c>
      <c r="L1050" s="386"/>
      <c r="M1050" s="325" t="e">
        <f t="shared" si="143"/>
        <v>#DIV/0!</v>
      </c>
      <c r="N1050" s="325">
        <f t="shared" si="144"/>
        <v>0</v>
      </c>
      <c r="O1050" s="381" t="e">
        <f>IF(K1050="nio",0,IF(K1050&gt;0,VLOOKUP(G1050,'3-Productie normen'!A:K,VLOOKUP(K1050,'3-Productie normen'!$B$34:$C$39,2,FALSE),FALSE)))/VLOOKUP(B1050,'2-Kosten per locatie'!$A$14:$C$27,3,FALSE)</f>
        <v>#DIV/0!</v>
      </c>
      <c r="P1050" s="381">
        <f t="shared" si="145"/>
        <v>0</v>
      </c>
      <c r="Q1050" s="382" t="str">
        <f>VLOOKUP(G1050,'3-Productie normen'!$A$10:$M$27,13,FALSE)</f>
        <v>V</v>
      </c>
      <c r="R1050" s="382"/>
      <c r="T1050" s="43">
        <f t="shared" si="146"/>
        <v>13119.999999999998</v>
      </c>
    </row>
    <row r="1051" spans="1:20" ht="14.1" customHeight="1">
      <c r="A1051" s="53">
        <f t="shared" si="125"/>
        <v>1051</v>
      </c>
      <c r="B1051" s="365" t="s">
        <v>1115</v>
      </c>
      <c r="C1051" s="365" t="s">
        <v>1235</v>
      </c>
      <c r="D1051" s="387" t="s">
        <v>1215</v>
      </c>
      <c r="E1051" s="428" t="s">
        <v>1222</v>
      </c>
      <c r="F1051" s="433" t="s">
        <v>1155</v>
      </c>
      <c r="G1051" s="433" t="s">
        <v>1047</v>
      </c>
      <c r="H1051" s="433" t="s">
        <v>375</v>
      </c>
      <c r="I1051" s="385">
        <v>28.9</v>
      </c>
      <c r="J1051" s="395">
        <f t="shared" si="138"/>
        <v>200</v>
      </c>
      <c r="K1051" s="442">
        <v>200</v>
      </c>
      <c r="L1051" s="386"/>
      <c r="M1051" s="325" t="e">
        <f t="shared" si="143"/>
        <v>#DIV/0!</v>
      </c>
      <c r="N1051" s="325">
        <f t="shared" si="144"/>
        <v>0</v>
      </c>
      <c r="O1051" s="381" t="e">
        <f>IF(K1051="nio",0,IF(K1051&gt;0,VLOOKUP(G1051,'3-Productie normen'!A:K,VLOOKUP(K1051,'3-Productie normen'!$B$34:$C$39,2,FALSE),FALSE)))/VLOOKUP(B1051,'2-Kosten per locatie'!$A$14:$C$27,3,FALSE)</f>
        <v>#DIV/0!</v>
      </c>
      <c r="P1051" s="381">
        <f t="shared" si="145"/>
        <v>0</v>
      </c>
      <c r="Q1051" s="382" t="str">
        <f>VLOOKUP(G1051,'3-Productie normen'!$A$10:$M$27,13,FALSE)</f>
        <v>L</v>
      </c>
      <c r="R1051" s="382"/>
      <c r="T1051" s="43">
        <f t="shared" si="146"/>
        <v>5780</v>
      </c>
    </row>
    <row r="1052" spans="1:20" ht="14.1" customHeight="1">
      <c r="A1052" s="53">
        <f t="shared" si="125"/>
        <v>1052</v>
      </c>
      <c r="B1052" s="365" t="s">
        <v>1115</v>
      </c>
      <c r="C1052" s="365" t="s">
        <v>1235</v>
      </c>
      <c r="D1052" s="387" t="s">
        <v>1215</v>
      </c>
      <c r="E1052" s="428" t="s">
        <v>1223</v>
      </c>
      <c r="F1052" s="433" t="s">
        <v>1155</v>
      </c>
      <c r="G1052" s="433" t="s">
        <v>1047</v>
      </c>
      <c r="H1052" s="433" t="s">
        <v>375</v>
      </c>
      <c r="I1052" s="385">
        <v>47.3</v>
      </c>
      <c r="J1052" s="395">
        <f t="shared" si="138"/>
        <v>200</v>
      </c>
      <c r="K1052" s="442">
        <v>200</v>
      </c>
      <c r="L1052" s="386"/>
      <c r="M1052" s="325" t="e">
        <f t="shared" si="143"/>
        <v>#DIV/0!</v>
      </c>
      <c r="N1052" s="325">
        <f t="shared" si="144"/>
        <v>0</v>
      </c>
      <c r="O1052" s="381" t="e">
        <f>IF(K1052="nio",0,IF(K1052&gt;0,VLOOKUP(G1052,'3-Productie normen'!A:K,VLOOKUP(K1052,'3-Productie normen'!$B$34:$C$39,2,FALSE),FALSE)))/VLOOKUP(B1052,'2-Kosten per locatie'!$A$14:$C$27,3,FALSE)</f>
        <v>#DIV/0!</v>
      </c>
      <c r="P1052" s="381">
        <f t="shared" si="145"/>
        <v>0</v>
      </c>
      <c r="Q1052" s="382" t="str">
        <f>VLOOKUP(G1052,'3-Productie normen'!$A$10:$M$27,13,FALSE)</f>
        <v>L</v>
      </c>
      <c r="R1052" s="382"/>
      <c r="T1052" s="43">
        <f t="shared" si="146"/>
        <v>9460</v>
      </c>
    </row>
    <row r="1053" spans="1:20" ht="14.1" customHeight="1">
      <c r="A1053" s="53">
        <f t="shared" si="125"/>
        <v>1053</v>
      </c>
      <c r="B1053" s="365" t="s">
        <v>1115</v>
      </c>
      <c r="C1053" s="365" t="s">
        <v>1235</v>
      </c>
      <c r="D1053" s="387" t="s">
        <v>1215</v>
      </c>
      <c r="E1053" s="428" t="s">
        <v>1224</v>
      </c>
      <c r="F1053" s="433" t="s">
        <v>1155</v>
      </c>
      <c r="G1053" s="433" t="s">
        <v>1047</v>
      </c>
      <c r="H1053" s="433" t="s">
        <v>375</v>
      </c>
      <c r="I1053" s="385">
        <v>67.2</v>
      </c>
      <c r="J1053" s="395">
        <f t="shared" si="138"/>
        <v>200</v>
      </c>
      <c r="K1053" s="442">
        <v>200</v>
      </c>
      <c r="L1053" s="386"/>
      <c r="M1053" s="325" t="e">
        <f t="shared" si="143"/>
        <v>#DIV/0!</v>
      </c>
      <c r="N1053" s="325">
        <f t="shared" si="144"/>
        <v>0</v>
      </c>
      <c r="O1053" s="381" t="e">
        <f>IF(K1053="nio",0,IF(K1053&gt;0,VLOOKUP(G1053,'3-Productie normen'!A:K,VLOOKUP(K1053,'3-Productie normen'!$B$34:$C$39,2,FALSE),FALSE)))/VLOOKUP(B1053,'2-Kosten per locatie'!$A$14:$C$27,3,FALSE)</f>
        <v>#DIV/0!</v>
      </c>
      <c r="P1053" s="381">
        <f t="shared" si="145"/>
        <v>0</v>
      </c>
      <c r="Q1053" s="382" t="str">
        <f>VLOOKUP(G1053,'3-Productie normen'!$A$10:$M$27,13,FALSE)</f>
        <v>L</v>
      </c>
      <c r="R1053" s="382"/>
      <c r="T1053" s="43">
        <f t="shared" si="146"/>
        <v>13440</v>
      </c>
    </row>
    <row r="1054" spans="1:20" ht="14.1" customHeight="1">
      <c r="A1054" s="53">
        <f t="shared" si="125"/>
        <v>1054</v>
      </c>
      <c r="B1054" s="365" t="s">
        <v>1115</v>
      </c>
      <c r="C1054" s="365" t="s">
        <v>1235</v>
      </c>
      <c r="D1054" s="387" t="s">
        <v>1215</v>
      </c>
      <c r="E1054" s="428" t="s">
        <v>1225</v>
      </c>
      <c r="F1054" s="433" t="s">
        <v>1155</v>
      </c>
      <c r="G1054" s="433" t="s">
        <v>1047</v>
      </c>
      <c r="H1054" s="433" t="s">
        <v>375</v>
      </c>
      <c r="I1054" s="385">
        <v>42.6</v>
      </c>
      <c r="J1054" s="395">
        <f t="shared" si="138"/>
        <v>200</v>
      </c>
      <c r="K1054" s="442">
        <v>200</v>
      </c>
      <c r="L1054" s="386"/>
      <c r="M1054" s="325" t="e">
        <f t="shared" si="143"/>
        <v>#DIV/0!</v>
      </c>
      <c r="N1054" s="325">
        <f t="shared" si="144"/>
        <v>0</v>
      </c>
      <c r="O1054" s="381" t="e">
        <f>IF(K1054="nio",0,IF(K1054&gt;0,VLOOKUP(G1054,'3-Productie normen'!A:K,VLOOKUP(K1054,'3-Productie normen'!$B$34:$C$39,2,FALSE),FALSE)))/VLOOKUP(B1054,'2-Kosten per locatie'!$A$14:$C$27,3,FALSE)</f>
        <v>#DIV/0!</v>
      </c>
      <c r="P1054" s="381">
        <f t="shared" si="145"/>
        <v>0</v>
      </c>
      <c r="Q1054" s="382" t="str">
        <f>VLOOKUP(G1054,'3-Productie normen'!$A$10:$M$27,13,FALSE)</f>
        <v>L</v>
      </c>
      <c r="R1054" s="382"/>
      <c r="T1054" s="43">
        <f t="shared" si="146"/>
        <v>8520</v>
      </c>
    </row>
    <row r="1055" spans="1:20" ht="14.1" customHeight="1">
      <c r="A1055" s="53">
        <f t="shared" si="125"/>
        <v>1055</v>
      </c>
      <c r="B1055" s="365" t="s">
        <v>1115</v>
      </c>
      <c r="C1055" s="365" t="s">
        <v>1235</v>
      </c>
      <c r="D1055" s="387" t="s">
        <v>1215</v>
      </c>
      <c r="E1055" s="428" t="s">
        <v>1226</v>
      </c>
      <c r="F1055" s="433" t="s">
        <v>1234</v>
      </c>
      <c r="G1055" s="433" t="s">
        <v>1045</v>
      </c>
      <c r="H1055" s="433" t="s">
        <v>375</v>
      </c>
      <c r="I1055" s="385">
        <v>24.3</v>
      </c>
      <c r="J1055" s="395">
        <f t="shared" si="138"/>
        <v>40</v>
      </c>
      <c r="K1055" s="442">
        <v>40</v>
      </c>
      <c r="L1055" s="386"/>
      <c r="M1055" s="325" t="e">
        <f t="shared" si="143"/>
        <v>#DIV/0!</v>
      </c>
      <c r="N1055" s="325">
        <f t="shared" si="144"/>
        <v>0</v>
      </c>
      <c r="O1055" s="381" t="e">
        <f>IF(K1055="nio",0,IF(K1055&gt;0,VLOOKUP(G1055,'3-Productie normen'!A:K,VLOOKUP(K1055,'3-Productie normen'!$B$34:$C$39,2,FALSE),FALSE)))/VLOOKUP(B1055,'2-Kosten per locatie'!$A$14:$C$27,3,FALSE)</f>
        <v>#DIV/0!</v>
      </c>
      <c r="P1055" s="381">
        <f t="shared" si="145"/>
        <v>0</v>
      </c>
      <c r="Q1055" s="382" t="str">
        <f>VLOOKUP(G1055,'3-Productie normen'!$A$10:$M$27,13,FALSE)</f>
        <v>V</v>
      </c>
      <c r="R1055" s="382"/>
      <c r="T1055" s="43">
        <f t="shared" si="146"/>
        <v>972</v>
      </c>
    </row>
    <row r="1056" spans="1:20" ht="14.1" customHeight="1">
      <c r="A1056" s="53">
        <f t="shared" si="125"/>
        <v>1056</v>
      </c>
      <c r="B1056" s="365" t="s">
        <v>1115</v>
      </c>
      <c r="C1056" s="365" t="s">
        <v>1235</v>
      </c>
      <c r="D1056" s="387" t="s">
        <v>1215</v>
      </c>
      <c r="E1056" s="428" t="s">
        <v>1227</v>
      </c>
      <c r="F1056" s="433" t="s">
        <v>1155</v>
      </c>
      <c r="G1056" s="433" t="s">
        <v>1047</v>
      </c>
      <c r="H1056" s="433" t="s">
        <v>375</v>
      </c>
      <c r="I1056" s="385">
        <v>62.4</v>
      </c>
      <c r="J1056" s="395">
        <f t="shared" si="138"/>
        <v>200</v>
      </c>
      <c r="K1056" s="442">
        <v>200</v>
      </c>
      <c r="L1056" s="386"/>
      <c r="M1056" s="325" t="e">
        <f t="shared" si="143"/>
        <v>#DIV/0!</v>
      </c>
      <c r="N1056" s="325">
        <f t="shared" si="144"/>
        <v>0</v>
      </c>
      <c r="O1056" s="381" t="e">
        <f>IF(K1056="nio",0,IF(K1056&gt;0,VLOOKUP(G1056,'3-Productie normen'!A:K,VLOOKUP(K1056,'3-Productie normen'!$B$34:$C$39,2,FALSE),FALSE)))/VLOOKUP(B1056,'2-Kosten per locatie'!$A$14:$C$27,3,FALSE)</f>
        <v>#DIV/0!</v>
      </c>
      <c r="P1056" s="381">
        <f t="shared" si="145"/>
        <v>0</v>
      </c>
      <c r="Q1056" s="382" t="str">
        <f>VLOOKUP(G1056,'3-Productie normen'!$A$10:$M$27,13,FALSE)</f>
        <v>L</v>
      </c>
      <c r="R1056" s="382"/>
      <c r="T1056" s="43">
        <f t="shared" si="146"/>
        <v>12480</v>
      </c>
    </row>
    <row r="1057" spans="1:20" ht="14.1" customHeight="1">
      <c r="A1057" s="53">
        <f t="shared" si="125"/>
        <v>1057</v>
      </c>
      <c r="B1057" s="365" t="s">
        <v>1115</v>
      </c>
      <c r="C1057" s="365" t="s">
        <v>1235</v>
      </c>
      <c r="D1057" s="387" t="s">
        <v>1215</v>
      </c>
      <c r="E1057" s="428" t="s">
        <v>1228</v>
      </c>
      <c r="F1057" s="433" t="s">
        <v>423</v>
      </c>
      <c r="G1057" s="433" t="s">
        <v>423</v>
      </c>
      <c r="H1057" s="433" t="s">
        <v>387</v>
      </c>
      <c r="I1057" s="385">
        <v>15</v>
      </c>
      <c r="J1057" s="395">
        <f t="shared" si="138"/>
        <v>200</v>
      </c>
      <c r="K1057" s="442">
        <v>200</v>
      </c>
      <c r="L1057" s="386"/>
      <c r="M1057" s="325" t="e">
        <f t="shared" si="143"/>
        <v>#DIV/0!</v>
      </c>
      <c r="N1057" s="325">
        <f t="shared" si="144"/>
        <v>0</v>
      </c>
      <c r="O1057" s="381" t="e">
        <f>IF(K1057="nio",0,IF(K1057&gt;0,VLOOKUP(G1057,'3-Productie normen'!A:K,VLOOKUP(K1057,'3-Productie normen'!$B$34:$C$39,2,FALSE),FALSE)))/VLOOKUP(B1057,'2-Kosten per locatie'!$A$14:$C$27,3,FALSE)</f>
        <v>#DIV/0!</v>
      </c>
      <c r="P1057" s="381">
        <f t="shared" si="145"/>
        <v>0</v>
      </c>
      <c r="Q1057" s="382" t="str">
        <f>VLOOKUP(G1057,'3-Productie normen'!$A$10:$M$27,13,FALSE)</f>
        <v>V</v>
      </c>
      <c r="R1057" s="382"/>
      <c r="T1057" s="43">
        <f t="shared" si="146"/>
        <v>3000</v>
      </c>
    </row>
    <row r="1058" spans="1:20" ht="14.1" customHeight="1">
      <c r="A1058" s="53">
        <f t="shared" si="125"/>
        <v>1058</v>
      </c>
      <c r="B1058" s="365" t="s">
        <v>1115</v>
      </c>
      <c r="C1058" s="365" t="s">
        <v>1235</v>
      </c>
      <c r="D1058" s="387" t="s">
        <v>1215</v>
      </c>
      <c r="E1058" s="428" t="s">
        <v>1229</v>
      </c>
      <c r="F1058" s="433" t="s">
        <v>432</v>
      </c>
      <c r="G1058" s="433" t="s">
        <v>17</v>
      </c>
      <c r="H1058" s="433" t="s">
        <v>386</v>
      </c>
      <c r="I1058" s="385">
        <v>12.7</v>
      </c>
      <c r="J1058" s="395">
        <f t="shared" si="138"/>
        <v>400</v>
      </c>
      <c r="K1058" s="442">
        <v>200</v>
      </c>
      <c r="L1058" s="386">
        <v>200</v>
      </c>
      <c r="M1058" s="325" t="e">
        <f t="shared" si="143"/>
        <v>#DIV/0!</v>
      </c>
      <c r="N1058" s="325" t="e">
        <f t="shared" si="144"/>
        <v>#DIV/0!</v>
      </c>
      <c r="O1058" s="381" t="e">
        <f>IF(K1058="nio",0,IF(K1058&gt;0,VLOOKUP(G1058,'3-Productie normen'!A:K,VLOOKUP(K1058,'3-Productie normen'!$B$34:$C$39,2,FALSE),FALSE)))/VLOOKUP(B1058,'2-Kosten per locatie'!$A$14:$C$27,3,FALSE)</f>
        <v>#DIV/0!</v>
      </c>
      <c r="P1058" s="381" t="e">
        <f t="shared" si="145"/>
        <v>#DIV/0!</v>
      </c>
      <c r="Q1058" s="382" t="str">
        <f>VLOOKUP(G1058,'3-Productie normen'!$A$10:$M$27,13,FALSE)</f>
        <v>S</v>
      </c>
      <c r="R1058" s="382"/>
      <c r="T1058" s="43">
        <f t="shared" si="146"/>
        <v>5080</v>
      </c>
    </row>
    <row r="1059" spans="1:20" ht="14.1" customHeight="1">
      <c r="A1059" s="53">
        <f t="shared" si="125"/>
        <v>1059</v>
      </c>
      <c r="B1059" s="365" t="s">
        <v>1115</v>
      </c>
      <c r="C1059" s="365" t="s">
        <v>1235</v>
      </c>
      <c r="D1059" s="387" t="s">
        <v>1215</v>
      </c>
      <c r="E1059" s="428" t="s">
        <v>1230</v>
      </c>
      <c r="F1059" s="433" t="s">
        <v>432</v>
      </c>
      <c r="G1059" s="433" t="s">
        <v>17</v>
      </c>
      <c r="H1059" s="433" t="s">
        <v>386</v>
      </c>
      <c r="I1059" s="385">
        <v>3</v>
      </c>
      <c r="J1059" s="395">
        <f t="shared" si="138"/>
        <v>400</v>
      </c>
      <c r="K1059" s="442">
        <v>200</v>
      </c>
      <c r="L1059" s="386">
        <v>200</v>
      </c>
      <c r="M1059" s="325" t="e">
        <f t="shared" si="143"/>
        <v>#DIV/0!</v>
      </c>
      <c r="N1059" s="325" t="e">
        <f t="shared" si="144"/>
        <v>#DIV/0!</v>
      </c>
      <c r="O1059" s="381" t="e">
        <f>IF(K1059="nio",0,IF(K1059&gt;0,VLOOKUP(G1059,'3-Productie normen'!A:K,VLOOKUP(K1059,'3-Productie normen'!$B$34:$C$39,2,FALSE),FALSE)))/VLOOKUP(B1059,'2-Kosten per locatie'!$A$14:$C$27,3,FALSE)</f>
        <v>#DIV/0!</v>
      </c>
      <c r="P1059" s="381" t="e">
        <f t="shared" si="145"/>
        <v>#DIV/0!</v>
      </c>
      <c r="Q1059" s="382" t="str">
        <f>VLOOKUP(G1059,'3-Productie normen'!$A$10:$M$27,13,FALSE)</f>
        <v>S</v>
      </c>
      <c r="R1059" s="382"/>
      <c r="T1059" s="43">
        <f t="shared" si="146"/>
        <v>1200</v>
      </c>
    </row>
    <row r="1060" spans="1:20" ht="14.1" customHeight="1">
      <c r="A1060" s="53">
        <f t="shared" si="125"/>
        <v>1060</v>
      </c>
      <c r="B1060" s="365" t="s">
        <v>1115</v>
      </c>
      <c r="C1060" s="365" t="s">
        <v>1235</v>
      </c>
      <c r="D1060" s="387" t="s">
        <v>1215</v>
      </c>
      <c r="E1060" s="428" t="s">
        <v>1231</v>
      </c>
      <c r="F1060" s="433" t="s">
        <v>432</v>
      </c>
      <c r="G1060" s="433" t="s">
        <v>17</v>
      </c>
      <c r="H1060" s="433" t="s">
        <v>386</v>
      </c>
      <c r="I1060" s="385">
        <v>12.9</v>
      </c>
      <c r="J1060" s="395">
        <f t="shared" si="138"/>
        <v>400</v>
      </c>
      <c r="K1060" s="442">
        <v>200</v>
      </c>
      <c r="L1060" s="386">
        <v>200</v>
      </c>
      <c r="M1060" s="325" t="e">
        <f t="shared" si="143"/>
        <v>#DIV/0!</v>
      </c>
      <c r="N1060" s="325" t="e">
        <f t="shared" si="144"/>
        <v>#DIV/0!</v>
      </c>
      <c r="O1060" s="381" t="e">
        <f>IF(K1060="nio",0,IF(K1060&gt;0,VLOOKUP(G1060,'3-Productie normen'!A:K,VLOOKUP(K1060,'3-Productie normen'!$B$34:$C$39,2,FALSE),FALSE)))/VLOOKUP(B1060,'2-Kosten per locatie'!$A$14:$C$27,3,FALSE)</f>
        <v>#DIV/0!</v>
      </c>
      <c r="P1060" s="381" t="e">
        <f t="shared" si="145"/>
        <v>#DIV/0!</v>
      </c>
      <c r="Q1060" s="382" t="str">
        <f>VLOOKUP(G1060,'3-Productie normen'!$A$10:$M$27,13,FALSE)</f>
        <v>S</v>
      </c>
      <c r="R1060" s="382"/>
      <c r="T1060" s="43">
        <f t="shared" si="146"/>
        <v>5160</v>
      </c>
    </row>
    <row r="1061" spans="1:20" ht="14.1" customHeight="1">
      <c r="A1061" s="53">
        <f t="shared" si="125"/>
        <v>1061</v>
      </c>
      <c r="B1061" s="365" t="s">
        <v>1115</v>
      </c>
      <c r="C1061" s="365" t="s">
        <v>1235</v>
      </c>
      <c r="D1061" s="387" t="s">
        <v>1215</v>
      </c>
      <c r="E1061" s="428" t="s">
        <v>1232</v>
      </c>
      <c r="F1061" s="433" t="s">
        <v>417</v>
      </c>
      <c r="G1061" s="433" t="s">
        <v>145</v>
      </c>
      <c r="H1061" s="433" t="s">
        <v>375</v>
      </c>
      <c r="I1061" s="385">
        <v>13.1</v>
      </c>
      <c r="J1061" s="395">
        <f t="shared" si="138"/>
        <v>40</v>
      </c>
      <c r="K1061" s="442">
        <v>40</v>
      </c>
      <c r="L1061" s="386"/>
      <c r="M1061" s="325" t="e">
        <f t="shared" si="143"/>
        <v>#DIV/0!</v>
      </c>
      <c r="N1061" s="325">
        <f t="shared" si="144"/>
        <v>0</v>
      </c>
      <c r="O1061" s="381" t="e">
        <f>IF(K1061="nio",0,IF(K1061&gt;0,VLOOKUP(G1061,'3-Productie normen'!A:K,VLOOKUP(K1061,'3-Productie normen'!$B$34:$C$39,2,FALSE),FALSE)))/VLOOKUP(B1061,'2-Kosten per locatie'!$A$14:$C$27,3,FALSE)</f>
        <v>#DIV/0!</v>
      </c>
      <c r="P1061" s="381">
        <f t="shared" si="145"/>
        <v>0</v>
      </c>
      <c r="Q1061" s="382" t="str">
        <f>VLOOKUP(G1061,'3-Productie normen'!$A$10:$M$27,13,FALSE)</f>
        <v>B</v>
      </c>
      <c r="R1061" s="382"/>
      <c r="T1061" s="43">
        <f t="shared" si="146"/>
        <v>524</v>
      </c>
    </row>
    <row r="1062" spans="1:20" ht="14.1" customHeight="1">
      <c r="A1062" s="53">
        <f t="shared" si="125"/>
        <v>1062</v>
      </c>
      <c r="B1062" s="365" t="s">
        <v>1115</v>
      </c>
      <c r="C1062" s="365" t="s">
        <v>1235</v>
      </c>
      <c r="D1062" s="387" t="s">
        <v>1215</v>
      </c>
      <c r="E1062" s="428" t="s">
        <v>1233</v>
      </c>
      <c r="F1062" s="433" t="s">
        <v>1183</v>
      </c>
      <c r="G1062" s="433" t="s">
        <v>1111</v>
      </c>
      <c r="H1062" s="433" t="s">
        <v>387</v>
      </c>
      <c r="I1062" s="385">
        <v>3</v>
      </c>
      <c r="J1062" s="395">
        <f t="shared" si="138"/>
        <v>0</v>
      </c>
      <c r="K1062" s="442" t="s">
        <v>1136</v>
      </c>
      <c r="L1062" s="386"/>
      <c r="M1062" s="325">
        <f t="shared" si="143"/>
        <v>0</v>
      </c>
      <c r="N1062" s="325">
        <f t="shared" si="144"/>
        <v>0</v>
      </c>
      <c r="O1062" s="381" t="e">
        <f>IF(K1062="nio",0,IF(K1062&gt;0,VLOOKUP(G1062,'3-Productie normen'!A:K,VLOOKUP(K1062,'3-Productie normen'!$B$34:$C$39,2,FALSE),FALSE)))/VLOOKUP(B1062,'2-Kosten per locatie'!$A$14:$C$27,3,FALSE)</f>
        <v>#DIV/0!</v>
      </c>
      <c r="P1062" s="381">
        <f t="shared" si="145"/>
        <v>0</v>
      </c>
      <c r="Q1062" s="382">
        <f>VLOOKUP(G1062,'3-Productie normen'!$A$10:$M$27,13,FALSE)</f>
        <v>0</v>
      </c>
      <c r="R1062" s="382"/>
      <c r="T1062" s="43">
        <f t="shared" si="146"/>
        <v>0</v>
      </c>
    </row>
  </sheetData>
  <autoFilter ref="B9:T1062" xr:uid="{00000000-0001-0000-0400-000000000000}"/>
  <mergeCells count="1">
    <mergeCell ref="P6:P7"/>
  </mergeCells>
  <phoneticPr fontId="10"/>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7" manualBreakCount="7">
    <brk id="55" min="1" max="21" man="1"/>
    <brk id="105" min="1" max="21" man="1"/>
    <brk id="165" min="1" max="21" man="1"/>
    <brk id="214" min="1" max="21" man="1"/>
    <brk id="264" min="1" max="21" man="1"/>
    <brk id="315" min="1" max="21" man="1"/>
    <brk id="364"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85" zoomScaleNormal="85" zoomScaleSheetLayoutView="100" workbookViewId="0">
      <pane ySplit="9" topLeftCell="A10" activePane="bottomLeft" state="frozen"/>
      <selection activeCell="B1" sqref="B1"/>
      <selection pane="bottomLeft" activeCell="A10" sqref="A10"/>
    </sheetView>
  </sheetViews>
  <sheetFormatPr defaultColWidth="9.33203125" defaultRowHeight="13.2"/>
  <cols>
    <col min="1" max="1" width="45.5546875" style="3" customWidth="1"/>
    <col min="2" max="2" width="18.33203125" style="3" customWidth="1"/>
    <col min="3" max="3" width="18.44140625" style="3" customWidth="1"/>
    <col min="4" max="4" width="10.6640625" style="3" customWidth="1"/>
    <col min="5" max="5" width="11.109375" style="3" customWidth="1"/>
    <col min="6" max="6" width="2.109375" style="3" customWidth="1"/>
    <col min="7" max="7" width="7.88671875" style="3" customWidth="1"/>
    <col min="8" max="8" width="27" style="3" bestFit="1" customWidth="1"/>
    <col min="9" max="16384" width="9.33203125" style="3"/>
  </cols>
  <sheetData>
    <row r="1" spans="1:8">
      <c r="A1" s="245" t="s">
        <v>22</v>
      </c>
      <c r="B1" s="72"/>
      <c r="C1" s="2"/>
      <c r="D1" s="2"/>
      <c r="E1" s="2"/>
      <c r="F1" s="2"/>
      <c r="G1" s="2"/>
    </row>
    <row r="2" spans="1:8">
      <c r="A2" s="2"/>
      <c r="B2" s="2"/>
      <c r="C2" s="2"/>
      <c r="D2" s="2"/>
      <c r="E2" s="2"/>
      <c r="F2" s="2"/>
      <c r="G2" s="2"/>
    </row>
    <row r="3" spans="1:8" ht="15">
      <c r="A3" s="28" t="str">
        <f>'2-Kosten per locatie'!A3</f>
        <v>Naam opdrachtgever</v>
      </c>
      <c r="B3" s="51" t="str">
        <f>'2-Kosten per locatie'!B3</f>
        <v>Libreon</v>
      </c>
      <c r="C3" s="2"/>
      <c r="D3" s="2"/>
      <c r="E3" s="278"/>
      <c r="F3" s="2"/>
      <c r="G3" s="2"/>
    </row>
    <row r="4" spans="1:8" ht="15">
      <c r="A4" s="28" t="str">
        <f>'2-Kosten per locatie'!A4</f>
        <v>Calculatie onderdeel</v>
      </c>
      <c r="B4" s="51" t="str">
        <f ca="1">MID(CELL("bestandsnaam",$C$9),SEARCH("]",CELL("bestandsnaam",$C$9),1)+1,256)</f>
        <v>5-Premies en opslagen</v>
      </c>
      <c r="C4" s="73"/>
      <c r="D4" s="74"/>
      <c r="E4" s="5"/>
      <c r="F4" s="5"/>
      <c r="G4" s="5"/>
    </row>
    <row r="5" spans="1:8" ht="15">
      <c r="A5" s="28" t="str">
        <f>'2-Kosten per locatie'!A5</f>
        <v>Gebouw/plaats</v>
      </c>
      <c r="B5" s="51" t="str">
        <f>'2-Kosten per locatie'!B5</f>
        <v>Divers in en om Breda</v>
      </c>
      <c r="C5" s="28"/>
      <c r="D5" s="10"/>
      <c r="E5" s="75"/>
      <c r="F5" s="6"/>
      <c r="G5" s="5"/>
    </row>
    <row r="6" spans="1:8" ht="15">
      <c r="A6" s="28" t="str">
        <f>'2-Kosten per locatie'!A6</f>
        <v>Referentie nummer</v>
      </c>
      <c r="B6" s="51" t="str">
        <f>'2-Kosten per locatie'!B6</f>
        <v>Libreon-EA-MvdK.MB-2023</v>
      </c>
      <c r="C6" s="55"/>
      <c r="D6" s="10"/>
      <c r="E6" s="283"/>
      <c r="F6" s="282"/>
      <c r="G6" s="284"/>
      <c r="H6" s="285"/>
    </row>
    <row r="7" spans="1:8" ht="15">
      <c r="A7" s="28" t="str">
        <f>'2-Kosten per locatie'!A7</f>
        <v>Naam dienstverlener</v>
      </c>
      <c r="B7" s="51">
        <f>'2-Kosten per locatie'!B7</f>
        <v>0</v>
      </c>
      <c r="C7" s="55"/>
      <c r="D7" s="10"/>
      <c r="E7" s="75"/>
      <c r="F7" s="6"/>
      <c r="G7" s="5"/>
    </row>
    <row r="8" spans="1:8" ht="15">
      <c r="A8" s="28" t="str">
        <f>'2-Kosten per locatie'!A8</f>
        <v>Prijspeil</v>
      </c>
      <c r="B8" s="369">
        <f>'2-Kosten per locatie'!B8</f>
        <v>45473</v>
      </c>
      <c r="C8" s="75"/>
      <c r="D8" s="75"/>
      <c r="E8" s="75"/>
      <c r="F8" s="6"/>
      <c r="G8" s="5"/>
    </row>
    <row r="9" spans="1:8" ht="15">
      <c r="A9" s="76"/>
      <c r="B9" s="75"/>
      <c r="C9" s="75"/>
      <c r="D9" s="75"/>
      <c r="E9" s="75"/>
      <c r="F9" s="6"/>
      <c r="G9" s="5"/>
    </row>
    <row r="10" spans="1:8" ht="17.399999999999999">
      <c r="A10" s="107" t="s">
        <v>4</v>
      </c>
      <c r="B10" s="108"/>
      <c r="C10" s="109"/>
      <c r="D10" s="75"/>
      <c r="E10" s="75"/>
      <c r="F10" s="6"/>
      <c r="G10" s="5"/>
    </row>
    <row r="11" spans="1:8">
      <c r="A11" s="77"/>
      <c r="B11" s="4"/>
      <c r="C11" s="4"/>
      <c r="D11" s="75"/>
      <c r="E11" s="75"/>
      <c r="F11" s="5"/>
      <c r="G11" s="5"/>
    </row>
    <row r="12" spans="1:8">
      <c r="A12" s="78"/>
      <c r="B12" s="69"/>
      <c r="C12" s="79" t="s">
        <v>35</v>
      </c>
      <c r="D12" s="75"/>
      <c r="E12" s="75"/>
      <c r="F12" s="6"/>
      <c r="G12" s="5"/>
    </row>
    <row r="13" spans="1:8">
      <c r="A13" s="80" t="s">
        <v>77</v>
      </c>
      <c r="B13" s="69"/>
      <c r="C13" s="246"/>
      <c r="D13" s="75"/>
      <c r="E13" s="75"/>
      <c r="F13" s="81"/>
      <c r="G13" s="5"/>
    </row>
    <row r="14" spans="1:8">
      <c r="A14" s="80" t="s">
        <v>141</v>
      </c>
      <c r="B14" s="69"/>
      <c r="C14" s="246"/>
      <c r="D14" s="75"/>
      <c r="E14" s="75"/>
      <c r="F14" s="81"/>
      <c r="G14" s="5"/>
    </row>
    <row r="15" spans="1:8">
      <c r="A15" s="80" t="s">
        <v>78</v>
      </c>
      <c r="B15" s="69"/>
      <c r="C15" s="246"/>
      <c r="D15" s="75"/>
      <c r="E15" s="75"/>
      <c r="F15" s="81"/>
      <c r="G15" s="5"/>
    </row>
    <row r="16" spans="1:8">
      <c r="A16" s="82" t="s">
        <v>9</v>
      </c>
      <c r="B16" s="83"/>
      <c r="C16" s="84">
        <f>SUM(C13:C15)</f>
        <v>0</v>
      </c>
      <c r="D16" s="75"/>
      <c r="E16" s="75"/>
      <c r="F16" s="5"/>
    </row>
    <row r="17" spans="1:7">
      <c r="A17" s="82"/>
      <c r="B17" s="83"/>
      <c r="C17" s="84"/>
      <c r="D17" s="75"/>
      <c r="E17" s="75"/>
      <c r="F17" s="5"/>
    </row>
    <row r="18" spans="1:7">
      <c r="A18" s="455" t="s">
        <v>79</v>
      </c>
      <c r="B18" s="456"/>
      <c r="C18" s="246"/>
      <c r="D18" s="75"/>
      <c r="E18" s="75"/>
      <c r="F18" s="5"/>
    </row>
    <row r="19" spans="1:7">
      <c r="A19" s="288" t="s">
        <v>159</v>
      </c>
      <c r="B19" s="286"/>
      <c r="C19" s="287"/>
      <c r="D19" s="75"/>
      <c r="E19" s="75"/>
      <c r="F19" s="5"/>
    </row>
    <row r="20" spans="1:7">
      <c r="A20" s="455" t="s">
        <v>80</v>
      </c>
      <c r="B20" s="456"/>
      <c r="C20" s="246"/>
      <c r="D20" s="75"/>
      <c r="E20" s="75"/>
      <c r="F20" s="5"/>
    </row>
    <row r="21" spans="1:7">
      <c r="A21" s="455" t="s">
        <v>31</v>
      </c>
      <c r="B21" s="456"/>
      <c r="C21" s="85" t="e">
        <f>C34</f>
        <v>#DIV/0!</v>
      </c>
      <c r="D21" s="75"/>
      <c r="E21" s="75"/>
      <c r="F21" s="5"/>
    </row>
    <row r="22" spans="1:7">
      <c r="A22" s="455" t="s">
        <v>64</v>
      </c>
      <c r="B22" s="456"/>
      <c r="C22" s="246"/>
      <c r="D22" s="75"/>
      <c r="E22" s="75"/>
      <c r="F22" s="5"/>
    </row>
    <row r="23" spans="1:7">
      <c r="A23" s="455" t="s">
        <v>154</v>
      </c>
      <c r="B23" s="456"/>
      <c r="C23" s="246"/>
      <c r="D23" s="75"/>
      <c r="E23" s="75"/>
      <c r="F23" s="5"/>
    </row>
    <row r="24" spans="1:7">
      <c r="A24" s="457" t="s">
        <v>63</v>
      </c>
      <c r="B24" s="458"/>
      <c r="C24" s="86" t="e">
        <f>SUM(C16:C23)</f>
        <v>#DIV/0!</v>
      </c>
      <c r="D24" s="75"/>
      <c r="E24" s="75"/>
      <c r="F24" s="5"/>
    </row>
    <row r="25" spans="1:7">
      <c r="A25" s="87"/>
      <c r="B25" s="74"/>
      <c r="C25" s="8"/>
      <c r="D25" s="75"/>
      <c r="E25" s="75"/>
      <c r="F25" s="9"/>
      <c r="G25" s="5"/>
    </row>
    <row r="26" spans="1:7" ht="17.399999999999999">
      <c r="A26" s="107" t="s">
        <v>57</v>
      </c>
      <c r="B26" s="108"/>
      <c r="C26" s="109"/>
      <c r="D26" s="75"/>
      <c r="E26" s="75"/>
      <c r="F26" s="6"/>
      <c r="G26" s="5"/>
    </row>
    <row r="27" spans="1:7">
      <c r="A27" s="77"/>
      <c r="B27" s="4"/>
      <c r="C27" s="4"/>
      <c r="D27" s="75"/>
      <c r="E27" s="75"/>
      <c r="F27" s="5"/>
      <c r="G27" s="5"/>
    </row>
    <row r="28" spans="1:7">
      <c r="A28" s="4"/>
      <c r="B28" s="4"/>
      <c r="C28" s="88" t="s">
        <v>16</v>
      </c>
      <c r="D28" s="75"/>
      <c r="E28" s="75"/>
      <c r="F28" s="5"/>
      <c r="G28" s="5"/>
    </row>
    <row r="29" spans="1:7">
      <c r="A29" s="80" t="s">
        <v>20</v>
      </c>
      <c r="B29" s="69"/>
      <c r="C29" s="89">
        <f>'6-Opbouw uurtarief productie'!E21</f>
        <v>0</v>
      </c>
      <c r="D29" s="75"/>
      <c r="E29" s="75"/>
      <c r="G29" s="5"/>
    </row>
    <row r="30" spans="1:7">
      <c r="A30" s="80" t="s">
        <v>45</v>
      </c>
      <c r="B30" s="265" t="s">
        <v>143</v>
      </c>
      <c r="C30" s="247"/>
      <c r="D30" s="75"/>
      <c r="E30" s="75"/>
      <c r="F30" s="6"/>
      <c r="G30" s="5"/>
    </row>
    <row r="31" spans="1:7">
      <c r="A31" s="80" t="s">
        <v>40</v>
      </c>
      <c r="B31" s="69"/>
      <c r="C31" s="90">
        <f>C29+C30</f>
        <v>0</v>
      </c>
      <c r="D31" s="75"/>
      <c r="E31" s="75"/>
      <c r="F31" s="6"/>
      <c r="G31" s="5"/>
    </row>
    <row r="32" spans="1:7">
      <c r="A32" s="91" t="s">
        <v>0</v>
      </c>
      <c r="B32" s="92"/>
      <c r="C32" s="248"/>
      <c r="E32" s="93"/>
      <c r="F32" s="6"/>
      <c r="G32" s="5"/>
    </row>
    <row r="33" spans="1:7">
      <c r="A33" s="77"/>
      <c r="B33" s="94"/>
      <c r="C33" s="95"/>
      <c r="E33" s="4"/>
      <c r="F33" s="5"/>
      <c r="G33" s="5"/>
    </row>
    <row r="34" spans="1:7">
      <c r="A34" s="216" t="s">
        <v>41</v>
      </c>
      <c r="B34" s="180"/>
      <c r="C34" s="217" t="e">
        <f>(C31/C29)*C32</f>
        <v>#DIV/0!</v>
      </c>
      <c r="E34" s="96"/>
      <c r="F34" s="6"/>
      <c r="G34" s="97"/>
    </row>
    <row r="35" spans="1:7">
      <c r="A35" s="77"/>
      <c r="B35" s="4"/>
      <c r="C35" s="4"/>
      <c r="E35" s="96"/>
      <c r="F35" s="6"/>
      <c r="G35" s="5"/>
    </row>
    <row r="36" spans="1:7" ht="17.399999999999999">
      <c r="A36" s="110" t="s">
        <v>162</v>
      </c>
      <c r="B36" s="111"/>
      <c r="C36" s="112"/>
      <c r="E36" s="96"/>
      <c r="F36" s="6"/>
      <c r="G36" s="5"/>
    </row>
    <row r="37" spans="1:7">
      <c r="A37" s="87"/>
      <c r="B37" s="74"/>
      <c r="C37" s="8"/>
      <c r="E37" s="96"/>
      <c r="F37" s="6"/>
      <c r="G37" s="5"/>
    </row>
    <row r="38" spans="1:7">
      <c r="A38" s="87"/>
      <c r="B38" s="229" t="s">
        <v>68</v>
      </c>
      <c r="C38" s="8"/>
      <c r="E38" s="96"/>
      <c r="F38" s="6"/>
      <c r="G38" s="5"/>
    </row>
    <row r="39" spans="1:7">
      <c r="A39" s="98" t="s">
        <v>6</v>
      </c>
      <c r="B39" s="291">
        <v>365</v>
      </c>
      <c r="C39" s="8"/>
      <c r="E39" s="96"/>
      <c r="F39" s="6"/>
      <c r="G39" s="11"/>
    </row>
    <row r="40" spans="1:7">
      <c r="A40" s="98" t="s">
        <v>5</v>
      </c>
      <c r="B40" s="291">
        <v>104</v>
      </c>
      <c r="C40" s="8"/>
      <c r="E40" s="96"/>
      <c r="F40" s="6"/>
      <c r="G40" s="11"/>
    </row>
    <row r="41" spans="1:7">
      <c r="A41" s="218" t="s">
        <v>7</v>
      </c>
      <c r="B41" s="219">
        <f>B39-B40</f>
        <v>261</v>
      </c>
      <c r="C41" s="8"/>
      <c r="E41" s="96"/>
      <c r="F41" s="6"/>
      <c r="G41" s="7"/>
    </row>
    <row r="42" spans="1:7">
      <c r="A42" s="99"/>
      <c r="B42" s="39"/>
      <c r="C42" s="8"/>
      <c r="E42" s="96"/>
      <c r="F42" s="6"/>
      <c r="G42" s="7"/>
    </row>
    <row r="43" spans="1:7">
      <c r="A43" s="98" t="s">
        <v>27</v>
      </c>
      <c r="B43" s="249"/>
      <c r="C43" s="8"/>
      <c r="E43" s="96"/>
      <c r="F43" s="6"/>
      <c r="G43" s="7"/>
    </row>
    <row r="44" spans="1:7">
      <c r="A44" s="98" t="s">
        <v>19</v>
      </c>
      <c r="B44" s="249"/>
      <c r="C44" s="8"/>
      <c r="E44" s="96"/>
      <c r="F44" s="6"/>
      <c r="G44" s="7"/>
    </row>
    <row r="45" spans="1:7">
      <c r="A45" s="98" t="s">
        <v>37</v>
      </c>
      <c r="B45" s="249"/>
      <c r="C45" s="8"/>
      <c r="E45" s="96"/>
      <c r="F45" s="6"/>
      <c r="G45" s="7"/>
    </row>
    <row r="46" spans="1:7">
      <c r="A46" s="98" t="s">
        <v>43</v>
      </c>
      <c r="B46" s="249"/>
      <c r="C46" s="8"/>
      <c r="E46" s="96"/>
      <c r="F46" s="6"/>
      <c r="G46" s="7"/>
    </row>
    <row r="47" spans="1:7">
      <c r="A47" s="218" t="s">
        <v>24</v>
      </c>
      <c r="B47" s="219">
        <f>B41-SUM(B43:B46)</f>
        <v>261</v>
      </c>
      <c r="C47" s="8"/>
      <c r="E47" s="96"/>
      <c r="F47" s="6"/>
      <c r="G47" s="7"/>
    </row>
    <row r="48" spans="1:7">
      <c r="A48" s="100"/>
      <c r="B48" s="39"/>
      <c r="C48" s="8"/>
      <c r="E48" s="96"/>
      <c r="F48" s="6"/>
      <c r="G48" s="7"/>
    </row>
    <row r="49" spans="1:7">
      <c r="A49" s="101" t="s">
        <v>58</v>
      </c>
      <c r="B49" s="102">
        <f>IF(B43=0,0,B43/$B$47)</f>
        <v>0</v>
      </c>
      <c r="C49" s="8"/>
      <c r="E49" s="96"/>
      <c r="F49" s="6"/>
      <c r="G49" s="7"/>
    </row>
    <row r="50" spans="1:7">
      <c r="A50" s="101" t="s">
        <v>19</v>
      </c>
      <c r="B50" s="102">
        <f>IF(B44=0,0,B44/$B$47)</f>
        <v>0</v>
      </c>
      <c r="C50" s="8"/>
      <c r="E50" s="96"/>
      <c r="F50" s="6"/>
      <c r="G50" s="7"/>
    </row>
    <row r="51" spans="1:7">
      <c r="A51" s="98" t="s">
        <v>37</v>
      </c>
      <c r="B51" s="102">
        <f>IF(B45=0,0,B45/$B$47)</f>
        <v>0</v>
      </c>
      <c r="C51" s="8"/>
      <c r="E51" s="96"/>
      <c r="F51" s="6"/>
      <c r="G51" s="7"/>
    </row>
    <row r="52" spans="1:7">
      <c r="A52" s="101" t="s">
        <v>43</v>
      </c>
      <c r="B52" s="102">
        <f>IF(B46=0,0,B46/$B$47)</f>
        <v>0</v>
      </c>
      <c r="C52" s="8"/>
      <c r="E52" s="96"/>
      <c r="F52" s="6"/>
      <c r="G52" s="12"/>
    </row>
    <row r="53" spans="1:7">
      <c r="A53" s="218" t="s">
        <v>65</v>
      </c>
      <c r="B53" s="220">
        <f>SUM(B49:B52)</f>
        <v>0</v>
      </c>
      <c r="C53" s="8"/>
      <c r="E53" s="96"/>
      <c r="F53" s="6"/>
      <c r="G53" s="13"/>
    </row>
    <row r="54" spans="1:7">
      <c r="A54" s="14"/>
      <c r="B54" s="14"/>
      <c r="C54" s="14"/>
      <c r="E54" s="96"/>
      <c r="F54" s="6"/>
      <c r="G54" s="2"/>
    </row>
    <row r="55" spans="1:7" ht="31.2" customHeight="1">
      <c r="A55" s="452" t="s">
        <v>163</v>
      </c>
      <c r="B55" s="453"/>
      <c r="C55" s="454"/>
      <c r="E55" s="96"/>
      <c r="F55" s="6"/>
      <c r="G55" s="2"/>
    </row>
    <row r="58" spans="1:7" ht="13.8">
      <c r="A58" s="103"/>
      <c r="B58" s="1"/>
    </row>
    <row r="59" spans="1:7" ht="13.8">
      <c r="A59" s="103"/>
      <c r="B59" s="1"/>
    </row>
    <row r="60" spans="1:7" ht="13.8">
      <c r="A60" s="103"/>
      <c r="B60" s="1"/>
    </row>
    <row r="61" spans="1:7" ht="13.8">
      <c r="A61" s="103"/>
      <c r="B61" s="1"/>
    </row>
    <row r="62" spans="1:7" ht="13.8">
      <c r="A62" s="104"/>
      <c r="B62" s="1"/>
    </row>
    <row r="63" spans="1:7" ht="13.8">
      <c r="A63" s="1"/>
      <c r="B63" s="1"/>
    </row>
    <row r="64" spans="1:7" ht="13.8">
      <c r="A64" s="1"/>
      <c r="B64" s="1"/>
    </row>
    <row r="65" spans="1:3" ht="13.8">
      <c r="A65" s="1"/>
      <c r="B65" s="1"/>
    </row>
    <row r="66" spans="1:3" ht="13.8">
      <c r="A66" s="1"/>
      <c r="B66" s="1"/>
    </row>
    <row r="67" spans="1:3" ht="13.8">
      <c r="A67" s="1"/>
      <c r="B67" s="1"/>
    </row>
    <row r="68" spans="1:3" ht="13.8">
      <c r="A68" s="1"/>
      <c r="B68" s="1"/>
    </row>
    <row r="69" spans="1:3" ht="13.8">
      <c r="A69" s="1"/>
      <c r="B69" s="1"/>
    </row>
    <row r="70" spans="1:3" ht="13.8">
      <c r="A70" s="1"/>
      <c r="B70" s="105"/>
    </row>
    <row r="71" spans="1:3" ht="13.8">
      <c r="A71" s="1"/>
      <c r="B71" s="1"/>
    </row>
    <row r="72" spans="1:3" ht="13.8">
      <c r="B72" s="1"/>
    </row>
    <row r="73" spans="1:3" ht="13.8">
      <c r="A73" s="1"/>
      <c r="B73" s="1"/>
      <c r="C73" s="1"/>
    </row>
    <row r="74" spans="1:3" ht="13.8">
      <c r="A74" s="106"/>
      <c r="B74" s="1"/>
      <c r="C74" s="106"/>
    </row>
    <row r="75" spans="1:3" ht="13.8">
      <c r="A75" s="1"/>
      <c r="B75" s="1"/>
      <c r="C75" s="1"/>
    </row>
    <row r="76" spans="1:3" ht="13.8">
      <c r="A76" s="1"/>
      <c r="B76" s="1"/>
      <c r="C76" s="1"/>
    </row>
    <row r="77" spans="1:3" ht="13.8">
      <c r="A77" s="1"/>
      <c r="B77" s="1"/>
      <c r="C77" s="1"/>
    </row>
    <row r="78" spans="1:3" ht="13.8">
      <c r="A78" s="106"/>
      <c r="B78" s="1"/>
      <c r="C78" s="106"/>
    </row>
    <row r="79" spans="1:3" ht="13.8">
      <c r="A79" s="106"/>
      <c r="B79" s="1"/>
      <c r="C79" s="106"/>
    </row>
    <row r="80" spans="1:3" ht="13.8">
      <c r="A80" s="106"/>
      <c r="B80" s="1"/>
      <c r="C80" s="106"/>
    </row>
    <row r="81" spans="1:2" ht="13.8">
      <c r="A81" s="1"/>
      <c r="B81" s="1"/>
    </row>
    <row r="82" spans="1:2" ht="13.8">
      <c r="A82" s="1"/>
      <c r="B82" s="1"/>
    </row>
    <row r="83" spans="1:2" ht="13.8">
      <c r="A83" s="1"/>
      <c r="B83" s="1"/>
    </row>
  </sheetData>
  <dataConsolidate/>
  <mergeCells count="7">
    <mergeCell ref="A55:C55"/>
    <mergeCell ref="A18:B18"/>
    <mergeCell ref="A24:B24"/>
    <mergeCell ref="A21:B21"/>
    <mergeCell ref="A20:B20"/>
    <mergeCell ref="A23:B23"/>
    <mergeCell ref="A22:B22"/>
  </mergeCells>
  <phoneticPr fontId="10"/>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72"/>
  <sheetViews>
    <sheetView showGridLines="0" showZeros="0" showOutlineSymbols="0" zoomScale="85" zoomScaleNormal="85" zoomScalePageLayoutView="50" workbookViewId="0">
      <pane ySplit="10" topLeftCell="A11" activePane="bottomLeft" state="frozen"/>
      <selection activeCell="B1" sqref="B1"/>
      <selection pane="bottomLeft" activeCell="E30" sqref="E30:F37"/>
    </sheetView>
  </sheetViews>
  <sheetFormatPr defaultColWidth="11.44140625" defaultRowHeight="13.2"/>
  <cols>
    <col min="1" max="1" width="35.88671875" style="3" customWidth="1"/>
    <col min="2" max="2" width="23.33203125" style="3" customWidth="1"/>
    <col min="3" max="3" width="19.33203125" style="3" bestFit="1" customWidth="1"/>
    <col min="4" max="4" width="2" style="3" customWidth="1"/>
    <col min="5" max="5" width="14.44140625" style="3" customWidth="1"/>
    <col min="6" max="6" width="10.6640625" style="3" customWidth="1"/>
    <col min="7" max="7" width="6" style="3" customWidth="1"/>
    <col min="8" max="8" width="27.5546875" style="3" customWidth="1"/>
    <col min="9" max="16384" width="11.44140625" style="3"/>
  </cols>
  <sheetData>
    <row r="1" spans="1:14" ht="12.75" customHeight="1">
      <c r="A1" s="245" t="s">
        <v>22</v>
      </c>
      <c r="B1" s="72"/>
      <c r="C1" s="2"/>
      <c r="D1" s="2"/>
      <c r="E1" s="2"/>
      <c r="F1" s="2"/>
      <c r="H1" s="462"/>
      <c r="I1" s="462"/>
      <c r="J1" s="462"/>
      <c r="K1" s="462"/>
      <c r="L1" s="462"/>
      <c r="M1" s="462"/>
      <c r="N1" s="462"/>
    </row>
    <row r="2" spans="1:14">
      <c r="A2" s="113"/>
      <c r="B2" s="114"/>
      <c r="C2" s="115"/>
      <c r="D2" s="114"/>
      <c r="E2" s="116"/>
      <c r="F2" s="117"/>
      <c r="H2" s="462"/>
      <c r="I2" s="462"/>
      <c r="J2" s="462"/>
      <c r="K2" s="462"/>
      <c r="L2" s="462"/>
      <c r="M2" s="462"/>
      <c r="N2" s="462"/>
    </row>
    <row r="3" spans="1:14" ht="14.25" customHeight="1">
      <c r="A3" s="167" t="str">
        <f>'2-Kosten per locatie'!A3</f>
        <v>Naam opdrachtgever</v>
      </c>
      <c r="B3" s="168" t="str">
        <f>'2-Kosten per locatie'!B3</f>
        <v>Libreon</v>
      </c>
      <c r="C3" s="169"/>
      <c r="D3" s="114"/>
      <c r="E3" s="116"/>
      <c r="F3" s="119"/>
      <c r="H3" s="462"/>
      <c r="I3" s="462"/>
      <c r="J3" s="462"/>
      <c r="K3" s="462"/>
      <c r="L3" s="462"/>
      <c r="M3" s="462"/>
      <c r="N3" s="462"/>
    </row>
    <row r="4" spans="1:14" ht="15.75" customHeight="1">
      <c r="A4" s="167" t="str">
        <f>'2-Kosten per locatie'!A4</f>
        <v>Calculatie onderdeel</v>
      </c>
      <c r="B4" s="170" t="str">
        <f ca="1">MID(CELL("bestandsnaam",$C$9),SEARCH("]",CELL("bestandsnaam",$C$9),1)+1,256)</f>
        <v>6-Opbouw uurtarief productie</v>
      </c>
      <c r="C4" s="171"/>
      <c r="D4" s="122"/>
      <c r="E4" s="116"/>
      <c r="H4" s="462"/>
      <c r="I4" s="462"/>
      <c r="J4" s="462"/>
      <c r="K4" s="462"/>
      <c r="L4" s="462"/>
      <c r="M4" s="462"/>
      <c r="N4" s="462"/>
    </row>
    <row r="5" spans="1:14" ht="15">
      <c r="A5" s="167" t="str">
        <f>'2-Kosten per locatie'!A5</f>
        <v>Gebouw/plaats</v>
      </c>
      <c r="B5" s="168" t="str">
        <f>'2-Kosten per locatie'!B5</f>
        <v>Divers in en om Breda</v>
      </c>
      <c r="C5" s="171"/>
      <c r="D5" s="122"/>
      <c r="E5" s="116"/>
      <c r="H5" s="462"/>
      <c r="I5" s="462"/>
      <c r="J5" s="462"/>
      <c r="K5" s="462"/>
      <c r="L5" s="462"/>
      <c r="M5" s="462"/>
      <c r="N5" s="462"/>
    </row>
    <row r="6" spans="1:14" ht="15">
      <c r="A6" s="167" t="str">
        <f>'2-Kosten per locatie'!A6</f>
        <v>Referentie nummer</v>
      </c>
      <c r="B6" s="168" t="str">
        <f>'2-Kosten per locatie'!B6</f>
        <v>Libreon-EA-MvdK.MB-2023</v>
      </c>
      <c r="C6" s="171"/>
      <c r="D6" s="122"/>
      <c r="E6" s="116"/>
      <c r="H6" s="123"/>
      <c r="I6" s="123"/>
      <c r="J6" s="123"/>
      <c r="K6" s="123"/>
      <c r="L6" s="123"/>
      <c r="M6" s="123"/>
      <c r="N6" s="123"/>
    </row>
    <row r="7" spans="1:14" ht="15">
      <c r="A7" s="167" t="str">
        <f>'2-Kosten per locatie'!A7</f>
        <v>Naam dienstverlener</v>
      </c>
      <c r="B7" s="168">
        <f>'2-Kosten per locatie'!B7</f>
        <v>0</v>
      </c>
      <c r="C7" s="171"/>
      <c r="D7" s="122"/>
      <c r="E7" s="116"/>
      <c r="H7" s="123"/>
      <c r="I7" s="123"/>
      <c r="J7" s="123"/>
      <c r="K7" s="123"/>
      <c r="L7" s="123"/>
      <c r="M7" s="123"/>
      <c r="N7" s="123"/>
    </row>
    <row r="8" spans="1:14" ht="15">
      <c r="A8" s="167" t="str">
        <f>'2-Kosten per locatie'!A8</f>
        <v>Prijspeil</v>
      </c>
      <c r="B8" s="370">
        <f>'2-Kosten per locatie'!B8</f>
        <v>45473</v>
      </c>
      <c r="C8" s="171"/>
      <c r="D8" s="122"/>
      <c r="E8" s="116"/>
      <c r="F8" s="214"/>
      <c r="G8" s="214"/>
      <c r="H8" s="214"/>
      <c r="J8" s="123"/>
      <c r="K8" s="123"/>
      <c r="L8" s="123"/>
      <c r="M8" s="123"/>
      <c r="N8" s="123"/>
    </row>
    <row r="9" spans="1:14" ht="15">
      <c r="A9" s="118"/>
      <c r="B9" s="120"/>
      <c r="C9" s="121"/>
      <c r="D9" s="122"/>
      <c r="E9" s="293"/>
      <c r="F9" s="124"/>
    </row>
    <row r="10" spans="1:14" s="126" customFormat="1" ht="30.75" customHeight="1">
      <c r="A10" s="172" t="s">
        <v>149</v>
      </c>
      <c r="B10" s="173"/>
      <c r="C10" s="174"/>
      <c r="D10" s="125"/>
      <c r="E10" s="460" t="s">
        <v>150</v>
      </c>
      <c r="F10" s="461"/>
      <c r="H10" s="175" t="s">
        <v>117</v>
      </c>
      <c r="I10" s="459" t="s">
        <v>1127</v>
      </c>
      <c r="J10" s="459"/>
      <c r="K10" s="459"/>
      <c r="L10" s="459"/>
      <c r="M10" s="459"/>
      <c r="N10" s="459"/>
    </row>
    <row r="11" spans="1:14" ht="30" customHeight="1">
      <c r="A11" s="127"/>
      <c r="B11" s="128" t="s">
        <v>52</v>
      </c>
      <c r="C11" s="129" t="s">
        <v>52</v>
      </c>
      <c r="D11" s="122"/>
      <c r="E11" s="294"/>
      <c r="F11" s="130"/>
      <c r="H11" s="127"/>
      <c r="I11" s="268">
        <v>1</v>
      </c>
      <c r="J11" s="268">
        <v>2</v>
      </c>
      <c r="K11" s="268">
        <v>3</v>
      </c>
      <c r="L11" s="268">
        <v>4</v>
      </c>
      <c r="M11" s="268">
        <v>5</v>
      </c>
      <c r="N11" s="268">
        <v>6</v>
      </c>
    </row>
    <row r="12" spans="1:14">
      <c r="A12" s="127" t="s">
        <v>34</v>
      </c>
      <c r="B12" s="374" t="s">
        <v>203</v>
      </c>
      <c r="C12" s="132"/>
      <c r="D12" s="122"/>
      <c r="E12" s="295">
        <f>SUM(I40:N40)</f>
        <v>0</v>
      </c>
      <c r="F12" s="133"/>
      <c r="H12" s="127" t="s">
        <v>118</v>
      </c>
      <c r="I12" s="373"/>
      <c r="J12" s="373"/>
      <c r="K12" s="373"/>
      <c r="L12" s="373"/>
      <c r="M12" s="373"/>
      <c r="N12" s="373"/>
    </row>
    <row r="13" spans="1:14" ht="13.8">
      <c r="A13" s="127" t="s">
        <v>1128</v>
      </c>
      <c r="B13" s="374"/>
      <c r="C13" s="134"/>
      <c r="D13" s="122"/>
      <c r="E13" s="296"/>
      <c r="F13" s="133"/>
      <c r="H13" s="127" t="s">
        <v>111</v>
      </c>
      <c r="I13" s="373"/>
      <c r="J13" s="373"/>
      <c r="K13" s="373"/>
      <c r="L13" s="373"/>
      <c r="M13" s="373"/>
      <c r="N13" s="373"/>
    </row>
    <row r="14" spans="1:14" ht="13.8">
      <c r="A14" s="135" t="s">
        <v>204</v>
      </c>
      <c r="B14" s="374" t="s">
        <v>203</v>
      </c>
      <c r="C14" s="137"/>
      <c r="D14" s="122"/>
      <c r="E14" s="296">
        <v>0</v>
      </c>
      <c r="F14" s="133"/>
      <c r="H14" s="127" t="s">
        <v>112</v>
      </c>
      <c r="I14" s="373"/>
      <c r="J14" s="373"/>
      <c r="K14" s="373"/>
      <c r="L14" s="373"/>
      <c r="M14" s="373"/>
      <c r="N14" s="373"/>
    </row>
    <row r="15" spans="1:14" ht="13.8">
      <c r="A15" s="221" t="s">
        <v>13</v>
      </c>
      <c r="B15" s="375"/>
      <c r="C15" s="222"/>
      <c r="D15" s="223"/>
      <c r="E15" s="297">
        <f>SUM(E12:E14)</f>
        <v>0</v>
      </c>
      <c r="F15" s="133"/>
      <c r="H15" s="127" t="s">
        <v>113</v>
      </c>
      <c r="I15" s="373"/>
      <c r="J15" s="373"/>
      <c r="K15" s="373"/>
      <c r="L15" s="373"/>
      <c r="M15" s="373"/>
      <c r="N15" s="373"/>
    </row>
    <row r="16" spans="1:14" ht="13.8">
      <c r="A16" s="135"/>
      <c r="B16" s="376"/>
      <c r="C16" s="139"/>
      <c r="D16" s="122"/>
      <c r="E16" s="298"/>
      <c r="F16" s="133"/>
      <c r="H16" s="127" t="s">
        <v>114</v>
      </c>
      <c r="I16" s="373"/>
      <c r="J16" s="373"/>
      <c r="K16" s="373"/>
      <c r="L16" s="373"/>
      <c r="M16" s="373"/>
      <c r="N16" s="373"/>
    </row>
    <row r="17" spans="1:15" ht="13.8">
      <c r="A17" s="140" t="s">
        <v>48</v>
      </c>
      <c r="B17" s="374" t="s">
        <v>203</v>
      </c>
      <c r="C17" s="250"/>
      <c r="D17" s="122"/>
      <c r="E17" s="299">
        <f>$C17*E15</f>
        <v>0</v>
      </c>
      <c r="F17" s="133"/>
      <c r="H17" s="127" t="s">
        <v>115</v>
      </c>
      <c r="I17" s="373"/>
      <c r="J17" s="373"/>
      <c r="K17" s="373"/>
      <c r="L17" s="373"/>
      <c r="M17" s="373"/>
      <c r="N17" s="373"/>
    </row>
    <row r="18" spans="1:15" ht="13.8">
      <c r="A18" s="140" t="s">
        <v>74</v>
      </c>
      <c r="B18" s="374" t="s">
        <v>203</v>
      </c>
      <c r="C18" s="250"/>
      <c r="D18" s="122"/>
      <c r="E18" s="300">
        <f>$C18*E15</f>
        <v>0</v>
      </c>
      <c r="F18" s="133"/>
      <c r="H18" s="127" t="s">
        <v>116</v>
      </c>
      <c r="I18" s="373"/>
      <c r="J18" s="373"/>
      <c r="K18" s="373"/>
      <c r="L18" s="373"/>
      <c r="M18" s="373"/>
      <c r="N18" s="373"/>
    </row>
    <row r="19" spans="1:15" ht="13.8">
      <c r="A19" s="221" t="s">
        <v>44</v>
      </c>
      <c r="B19" s="142"/>
      <c r="C19" s="137"/>
      <c r="D19" s="122"/>
      <c r="E19" s="297">
        <f>SUM(E15:E18)</f>
        <v>0</v>
      </c>
      <c r="F19" s="143">
        <f>IF(E19=0,0,E19/E$47)</f>
        <v>0</v>
      </c>
    </row>
    <row r="20" spans="1:15" ht="13.8">
      <c r="A20" s="135"/>
      <c r="B20" s="138"/>
      <c r="C20" s="139"/>
      <c r="D20" s="122"/>
      <c r="E20" s="298"/>
      <c r="F20" s="133"/>
      <c r="H20" s="175" t="s">
        <v>117</v>
      </c>
      <c r="I20" s="463" t="s">
        <v>120</v>
      </c>
      <c r="J20" s="464"/>
      <c r="K20" s="464"/>
      <c r="L20" s="464"/>
      <c r="M20" s="464"/>
      <c r="N20" s="465"/>
    </row>
    <row r="21" spans="1:15" ht="13.8">
      <c r="A21" s="227" t="s">
        <v>49</v>
      </c>
      <c r="B21" s="141"/>
      <c r="C21" s="139"/>
      <c r="D21" s="145"/>
      <c r="E21" s="301">
        <f>E19*0.96</f>
        <v>0</v>
      </c>
      <c r="F21" s="146"/>
      <c r="G21" s="68"/>
      <c r="H21" s="127"/>
      <c r="I21" s="131">
        <v>1</v>
      </c>
      <c r="J21" s="131">
        <v>2</v>
      </c>
      <c r="K21" s="131">
        <v>3</v>
      </c>
      <c r="L21" s="131">
        <v>4</v>
      </c>
      <c r="M21" s="131">
        <v>5</v>
      </c>
      <c r="N21" s="131">
        <v>6</v>
      </c>
      <c r="O21" s="68"/>
    </row>
    <row r="22" spans="1:15" s="68" customFormat="1" ht="13.8">
      <c r="A22" s="140" t="s">
        <v>59</v>
      </c>
      <c r="B22" s="141"/>
      <c r="C22" s="147" t="s">
        <v>38</v>
      </c>
      <c r="D22" s="122"/>
      <c r="E22" s="299" t="e">
        <f>E21*'5-Premies en opslagen'!$C24</f>
        <v>#DIV/0!</v>
      </c>
      <c r="F22" s="133"/>
      <c r="G22" s="3"/>
      <c r="H22" s="127" t="s">
        <v>118</v>
      </c>
      <c r="I22" s="252"/>
      <c r="J22" s="252"/>
      <c r="K22" s="252"/>
      <c r="L22" s="252"/>
      <c r="M22" s="252"/>
      <c r="N22" s="252"/>
      <c r="O22" s="3"/>
    </row>
    <row r="23" spans="1:15" ht="14.25" customHeight="1">
      <c r="A23" s="221" t="s">
        <v>56</v>
      </c>
      <c r="B23" s="176"/>
      <c r="C23" s="137"/>
      <c r="D23" s="122"/>
      <c r="E23" s="297" t="e">
        <f>E22+E19</f>
        <v>#DIV/0!</v>
      </c>
      <c r="F23" s="143" t="e">
        <f>IF(E23=0,0,E23/E$47)</f>
        <v>#DIV/0!</v>
      </c>
      <c r="H23" s="127" t="s">
        <v>111</v>
      </c>
      <c r="I23" s="252"/>
      <c r="J23" s="252"/>
      <c r="K23" s="252"/>
      <c r="L23" s="252"/>
      <c r="M23" s="252"/>
      <c r="N23" s="252"/>
    </row>
    <row r="24" spans="1:15" ht="12.75" customHeight="1">
      <c r="A24" s="135"/>
      <c r="B24" s="142"/>
      <c r="C24" s="137"/>
      <c r="D24" s="122"/>
      <c r="E24" s="294"/>
      <c r="F24" s="133"/>
      <c r="H24" s="127" t="s">
        <v>112</v>
      </c>
      <c r="I24" s="252"/>
      <c r="J24" s="252"/>
      <c r="K24" s="252"/>
      <c r="L24" s="252"/>
      <c r="M24" s="252"/>
      <c r="N24" s="252"/>
    </row>
    <row r="25" spans="1:15" ht="12.75" customHeight="1">
      <c r="A25" s="140" t="s">
        <v>30</v>
      </c>
      <c r="B25" s="141"/>
      <c r="C25" s="147" t="s">
        <v>38</v>
      </c>
      <c r="D25" s="122"/>
      <c r="E25" s="299" t="e">
        <f>E23*'5-Premies en opslagen'!$B53</f>
        <v>#DIV/0!</v>
      </c>
      <c r="F25" s="133"/>
      <c r="H25" s="127" t="s">
        <v>113</v>
      </c>
      <c r="I25" s="252"/>
      <c r="J25" s="252"/>
      <c r="K25" s="252"/>
      <c r="L25" s="252"/>
      <c r="M25" s="252"/>
      <c r="N25" s="252"/>
    </row>
    <row r="26" spans="1:15" ht="13.8">
      <c r="A26" s="221" t="s">
        <v>66</v>
      </c>
      <c r="B26" s="142"/>
      <c r="C26" s="137"/>
      <c r="D26" s="122"/>
      <c r="E26" s="297" t="e">
        <f>SUM(E23:E25)</f>
        <v>#DIV/0!</v>
      </c>
      <c r="F26" s="143" t="e">
        <f>IF(E26=0,0,E26/E$47)</f>
        <v>#DIV/0!</v>
      </c>
      <c r="H26" s="127" t="s">
        <v>114</v>
      </c>
      <c r="I26" s="252"/>
      <c r="J26" s="252"/>
      <c r="K26" s="252"/>
      <c r="L26" s="252"/>
      <c r="M26" s="252"/>
      <c r="N26" s="252"/>
    </row>
    <row r="27" spans="1:15" ht="13.8">
      <c r="A27" s="135"/>
      <c r="B27" s="142"/>
      <c r="C27" s="137"/>
      <c r="D27" s="122"/>
      <c r="E27" s="294"/>
      <c r="F27" s="133"/>
      <c r="H27" s="127" t="s">
        <v>115</v>
      </c>
      <c r="I27" s="252"/>
      <c r="J27" s="252"/>
      <c r="K27" s="252"/>
      <c r="L27" s="252"/>
      <c r="M27" s="252"/>
      <c r="N27" s="252"/>
    </row>
    <row r="28" spans="1:15" ht="13.8">
      <c r="A28" s="135" t="s">
        <v>50</v>
      </c>
      <c r="B28" s="148"/>
      <c r="C28" s="134" t="s">
        <v>55</v>
      </c>
      <c r="D28" s="122"/>
      <c r="E28" s="296"/>
      <c r="F28" s="133">
        <v>0</v>
      </c>
      <c r="H28" s="127" t="s">
        <v>116</v>
      </c>
      <c r="I28" s="252"/>
      <c r="J28" s="252"/>
      <c r="K28" s="252"/>
      <c r="L28" s="252"/>
      <c r="M28" s="252"/>
      <c r="N28" s="252"/>
    </row>
    <row r="29" spans="1:15" ht="13.8">
      <c r="A29" s="135" t="s">
        <v>53</v>
      </c>
      <c r="B29" s="149"/>
      <c r="C29" s="134" t="s">
        <v>55</v>
      </c>
      <c r="D29" s="122"/>
      <c r="E29" s="296"/>
      <c r="F29" s="133">
        <v>0</v>
      </c>
      <c r="H29" s="151" t="s">
        <v>119</v>
      </c>
      <c r="I29" s="263">
        <f t="shared" ref="I29:N29" si="0">SUM(I22:I28)</f>
        <v>0</v>
      </c>
      <c r="J29" s="263">
        <f t="shared" si="0"/>
        <v>0</v>
      </c>
      <c r="K29" s="263">
        <f t="shared" si="0"/>
        <v>0</v>
      </c>
      <c r="L29" s="263">
        <f t="shared" si="0"/>
        <v>0</v>
      </c>
      <c r="M29" s="263">
        <f t="shared" si="0"/>
        <v>0</v>
      </c>
      <c r="N29" s="263">
        <f t="shared" si="0"/>
        <v>0</v>
      </c>
      <c r="O29" s="177">
        <f>SUM(I29:N29)</f>
        <v>0</v>
      </c>
    </row>
    <row r="30" spans="1:15" ht="13.8">
      <c r="A30" s="135" t="s">
        <v>54</v>
      </c>
      <c r="B30" s="142"/>
      <c r="C30" s="137" t="s">
        <v>52</v>
      </c>
      <c r="D30" s="122"/>
      <c r="E30" s="296"/>
      <c r="F30" s="133"/>
      <c r="H30" s="68"/>
      <c r="I30" s="68"/>
      <c r="J30" s="68"/>
      <c r="K30" s="68"/>
      <c r="L30" s="68"/>
      <c r="M30" s="68"/>
      <c r="N30" s="68"/>
    </row>
    <row r="31" spans="1:15" ht="12.75" customHeight="1">
      <c r="A31" s="251"/>
      <c r="B31" s="279"/>
      <c r="C31" s="280" t="s">
        <v>52</v>
      </c>
      <c r="D31" s="122"/>
      <c r="E31" s="296"/>
      <c r="F31" s="133"/>
      <c r="H31" s="266" t="s">
        <v>117</v>
      </c>
      <c r="I31" s="459" t="s">
        <v>121</v>
      </c>
      <c r="J31" s="459"/>
      <c r="K31" s="459"/>
      <c r="L31" s="459"/>
      <c r="M31" s="459"/>
      <c r="N31" s="459"/>
    </row>
    <row r="32" spans="1:15" ht="12.75" customHeight="1">
      <c r="A32" s="221" t="s">
        <v>46</v>
      </c>
      <c r="B32" s="142"/>
      <c r="C32" s="137"/>
      <c r="D32" s="122"/>
      <c r="E32" s="297" t="e">
        <f>SUM(E26:E31)</f>
        <v>#DIV/0!</v>
      </c>
      <c r="F32" s="143" t="e">
        <f>IF(E32=0,0,E32/E$47)</f>
        <v>#DIV/0!</v>
      </c>
      <c r="H32" s="267"/>
      <c r="I32" s="268">
        <v>1</v>
      </c>
      <c r="J32" s="268">
        <v>2</v>
      </c>
      <c r="K32" s="268">
        <v>3</v>
      </c>
      <c r="L32" s="268">
        <v>4</v>
      </c>
      <c r="M32" s="268">
        <v>5</v>
      </c>
      <c r="N32" s="268">
        <v>6</v>
      </c>
    </row>
    <row r="33" spans="1:15" ht="12.75" customHeight="1">
      <c r="A33" s="135"/>
      <c r="B33" s="142"/>
      <c r="C33" s="137"/>
      <c r="D33" s="122"/>
      <c r="E33" s="294"/>
      <c r="F33" s="133"/>
      <c r="H33" s="267" t="s">
        <v>118</v>
      </c>
      <c r="I33" s="269">
        <f t="shared" ref="I33:N39" si="1">I22*I12</f>
        <v>0</v>
      </c>
      <c r="J33" s="269">
        <f t="shared" si="1"/>
        <v>0</v>
      </c>
      <c r="K33" s="269">
        <f t="shared" si="1"/>
        <v>0</v>
      </c>
      <c r="L33" s="269">
        <f t="shared" si="1"/>
        <v>0</v>
      </c>
      <c r="M33" s="269">
        <f t="shared" si="1"/>
        <v>0</v>
      </c>
      <c r="N33" s="270">
        <f t="shared" si="1"/>
        <v>0</v>
      </c>
    </row>
    <row r="34" spans="1:15" ht="12.75" customHeight="1">
      <c r="A34" s="135" t="s">
        <v>67</v>
      </c>
      <c r="B34" s="142"/>
      <c r="C34" s="150"/>
      <c r="D34" s="122"/>
      <c r="E34" s="296"/>
      <c r="F34" s="289" t="e">
        <f t="shared" ref="F34:F42" si="2">E34/$E$47</f>
        <v>#DIV/0!</v>
      </c>
      <c r="H34" s="267" t="s">
        <v>111</v>
      </c>
      <c r="I34" s="269">
        <f t="shared" si="1"/>
        <v>0</v>
      </c>
      <c r="J34" s="269">
        <f t="shared" si="1"/>
        <v>0</v>
      </c>
      <c r="K34" s="269">
        <f t="shared" si="1"/>
        <v>0</v>
      </c>
      <c r="L34" s="269">
        <f t="shared" si="1"/>
        <v>0</v>
      </c>
      <c r="M34" s="269">
        <f t="shared" si="1"/>
        <v>0</v>
      </c>
      <c r="N34" s="270">
        <f t="shared" si="1"/>
        <v>0</v>
      </c>
    </row>
    <row r="35" spans="1:15" ht="12.75" customHeight="1">
      <c r="A35" s="135" t="s">
        <v>29</v>
      </c>
      <c r="B35" s="142"/>
      <c r="C35" s="150"/>
      <c r="D35" s="122"/>
      <c r="E35" s="296"/>
      <c r="F35" s="289" t="e">
        <f t="shared" si="2"/>
        <v>#DIV/0!</v>
      </c>
      <c r="H35" s="267" t="s">
        <v>112</v>
      </c>
      <c r="I35" s="269">
        <f t="shared" si="1"/>
        <v>0</v>
      </c>
      <c r="J35" s="269">
        <f t="shared" si="1"/>
        <v>0</v>
      </c>
      <c r="K35" s="269">
        <f t="shared" si="1"/>
        <v>0</v>
      </c>
      <c r="L35" s="269">
        <f t="shared" si="1"/>
        <v>0</v>
      </c>
      <c r="M35" s="269">
        <f t="shared" si="1"/>
        <v>0</v>
      </c>
      <c r="N35" s="270">
        <f t="shared" si="1"/>
        <v>0</v>
      </c>
      <c r="O35" s="68"/>
    </row>
    <row r="36" spans="1:15" ht="14.25" customHeight="1">
      <c r="A36" s="135" t="s">
        <v>21</v>
      </c>
      <c r="B36" s="142"/>
      <c r="C36" s="150"/>
      <c r="D36" s="122"/>
      <c r="E36" s="296"/>
      <c r="F36" s="289" t="e">
        <f t="shared" si="2"/>
        <v>#DIV/0!</v>
      </c>
      <c r="H36" s="267" t="s">
        <v>113</v>
      </c>
      <c r="I36" s="269">
        <f t="shared" si="1"/>
        <v>0</v>
      </c>
      <c r="J36" s="269">
        <f t="shared" si="1"/>
        <v>0</v>
      </c>
      <c r="K36" s="269">
        <f t="shared" si="1"/>
        <v>0</v>
      </c>
      <c r="L36" s="269">
        <f t="shared" si="1"/>
        <v>0</v>
      </c>
      <c r="M36" s="269">
        <f t="shared" si="1"/>
        <v>0</v>
      </c>
      <c r="N36" s="270">
        <f t="shared" si="1"/>
        <v>0</v>
      </c>
      <c r="O36" s="68"/>
    </row>
    <row r="37" spans="1:15" ht="13.8">
      <c r="A37" s="135" t="s">
        <v>3</v>
      </c>
      <c r="B37" s="142"/>
      <c r="C37" s="152"/>
      <c r="D37" s="122"/>
      <c r="E37" s="296"/>
      <c r="F37" s="289" t="e">
        <f t="shared" si="2"/>
        <v>#DIV/0!</v>
      </c>
      <c r="H37" s="267" t="s">
        <v>114</v>
      </c>
      <c r="I37" s="269">
        <f t="shared" si="1"/>
        <v>0</v>
      </c>
      <c r="J37" s="269">
        <f t="shared" si="1"/>
        <v>0</v>
      </c>
      <c r="K37" s="269">
        <f t="shared" si="1"/>
        <v>0</v>
      </c>
      <c r="L37" s="269">
        <f t="shared" si="1"/>
        <v>0</v>
      </c>
      <c r="M37" s="269">
        <f t="shared" si="1"/>
        <v>0</v>
      </c>
      <c r="N37" s="270">
        <f t="shared" si="1"/>
        <v>0</v>
      </c>
      <c r="O37" s="68"/>
    </row>
    <row r="38" spans="1:15" ht="13.8">
      <c r="A38" s="135" t="s">
        <v>28</v>
      </c>
      <c r="B38" s="142"/>
      <c r="C38" s="150"/>
      <c r="D38" s="122"/>
      <c r="E38" s="296"/>
      <c r="F38" s="289" t="e">
        <f t="shared" si="2"/>
        <v>#DIV/0!</v>
      </c>
      <c r="H38" s="267" t="s">
        <v>115</v>
      </c>
      <c r="I38" s="269">
        <f t="shared" si="1"/>
        <v>0</v>
      </c>
      <c r="J38" s="269">
        <f t="shared" si="1"/>
        <v>0</v>
      </c>
      <c r="K38" s="269">
        <f t="shared" si="1"/>
        <v>0</v>
      </c>
      <c r="L38" s="269">
        <f t="shared" si="1"/>
        <v>0</v>
      </c>
      <c r="M38" s="269">
        <f t="shared" si="1"/>
        <v>0</v>
      </c>
      <c r="N38" s="270">
        <f t="shared" si="1"/>
        <v>0</v>
      </c>
      <c r="O38" s="68"/>
    </row>
    <row r="39" spans="1:15" ht="13.8">
      <c r="A39" s="135" t="s">
        <v>25</v>
      </c>
      <c r="B39" s="142"/>
      <c r="C39" s="152"/>
      <c r="D39" s="122"/>
      <c r="E39" s="296"/>
      <c r="F39" s="289" t="e">
        <f t="shared" si="2"/>
        <v>#DIV/0!</v>
      </c>
      <c r="H39" s="267" t="s">
        <v>116</v>
      </c>
      <c r="I39" s="269">
        <f t="shared" si="1"/>
        <v>0</v>
      </c>
      <c r="J39" s="269">
        <f t="shared" si="1"/>
        <v>0</v>
      </c>
      <c r="K39" s="269">
        <f t="shared" si="1"/>
        <v>0</v>
      </c>
      <c r="L39" s="269">
        <f t="shared" si="1"/>
        <v>0</v>
      </c>
      <c r="M39" s="269">
        <f t="shared" si="1"/>
        <v>0</v>
      </c>
      <c r="N39" s="270">
        <f t="shared" si="1"/>
        <v>0</v>
      </c>
      <c r="O39" s="68"/>
    </row>
    <row r="40" spans="1:15" ht="13.8">
      <c r="A40" s="135" t="s">
        <v>60</v>
      </c>
      <c r="B40" s="142"/>
      <c r="C40" s="134" t="s">
        <v>55</v>
      </c>
      <c r="D40" s="122"/>
      <c r="E40" s="296"/>
      <c r="F40" s="289" t="e">
        <f t="shared" si="2"/>
        <v>#DIV/0!</v>
      </c>
      <c r="H40" s="271" t="s">
        <v>119</v>
      </c>
      <c r="I40" s="272">
        <f t="shared" ref="I40:N40" si="3">SUM(I33:I39)</f>
        <v>0</v>
      </c>
      <c r="J40" s="272">
        <f t="shared" si="3"/>
        <v>0</v>
      </c>
      <c r="K40" s="272">
        <f t="shared" si="3"/>
        <v>0</v>
      </c>
      <c r="L40" s="272">
        <f t="shared" si="3"/>
        <v>0</v>
      </c>
      <c r="M40" s="272">
        <f t="shared" si="3"/>
        <v>0</v>
      </c>
      <c r="N40" s="272">
        <f t="shared" si="3"/>
        <v>0</v>
      </c>
      <c r="O40" s="68"/>
    </row>
    <row r="41" spans="1:15" ht="13.8">
      <c r="A41" s="135" t="s">
        <v>73</v>
      </c>
      <c r="B41" s="142"/>
      <c r="C41" s="134"/>
      <c r="D41" s="122"/>
      <c r="E41" s="296"/>
      <c r="F41" s="289" t="e">
        <f t="shared" si="2"/>
        <v>#DIV/0!</v>
      </c>
      <c r="H41" s="68"/>
      <c r="I41" s="68"/>
      <c r="J41" s="68"/>
      <c r="K41" s="68"/>
      <c r="L41" s="68"/>
      <c r="M41" s="68"/>
      <c r="N41" s="68"/>
      <c r="O41" s="68"/>
    </row>
    <row r="42" spans="1:15" ht="13.8">
      <c r="A42" s="251"/>
      <c r="B42" s="279"/>
      <c r="C42" s="281"/>
      <c r="D42" s="122"/>
      <c r="E42" s="296"/>
      <c r="F42" s="133" t="e">
        <f t="shared" si="2"/>
        <v>#DIV/0!</v>
      </c>
      <c r="H42" s="68"/>
      <c r="I42" s="68"/>
      <c r="J42" s="68"/>
      <c r="K42" s="68"/>
      <c r="L42" s="68"/>
      <c r="M42" s="68"/>
      <c r="N42" s="68"/>
      <c r="O42" s="68"/>
    </row>
    <row r="43" spans="1:15" ht="34.200000000000003">
      <c r="A43" s="221" t="s">
        <v>61</v>
      </c>
      <c r="B43" s="142"/>
      <c r="C43" s="137"/>
      <c r="D43" s="122"/>
      <c r="E43" s="297" t="e">
        <f>SUM(E32:E42)</f>
        <v>#DIV/0!</v>
      </c>
      <c r="F43" s="143" t="e">
        <f>IF(E43=0,0,E43/E$47)</f>
        <v>#DIV/0!</v>
      </c>
      <c r="H43" s="172" t="s">
        <v>200</v>
      </c>
      <c r="I43" s="173"/>
      <c r="J43" s="174"/>
      <c r="K43" s="321" t="s">
        <v>150</v>
      </c>
      <c r="L43" s="68"/>
      <c r="M43" s="68"/>
      <c r="N43" s="68"/>
    </row>
    <row r="44" spans="1:15" ht="13.8">
      <c r="A44" s="135"/>
      <c r="B44" s="142"/>
      <c r="C44" s="137"/>
      <c r="D44" s="122"/>
      <c r="E44" s="294"/>
      <c r="F44" s="153"/>
      <c r="H44" s="127"/>
      <c r="I44" s="128" t="s">
        <v>52</v>
      </c>
      <c r="J44" s="129" t="s">
        <v>52</v>
      </c>
      <c r="K44" s="294"/>
      <c r="L44" s="68"/>
      <c r="M44" s="68"/>
      <c r="N44" s="68"/>
    </row>
    <row r="45" spans="1:15" ht="13.8">
      <c r="A45" s="135" t="s">
        <v>62</v>
      </c>
      <c r="B45" s="142"/>
      <c r="C45" s="152"/>
      <c r="D45" s="122"/>
      <c r="E45" s="296"/>
      <c r="F45" s="143">
        <f>(IF(E45=0,0,E45/E$47))</f>
        <v>0</v>
      </c>
      <c r="H45" s="318" t="s">
        <v>13</v>
      </c>
      <c r="I45" s="319"/>
      <c r="J45" s="320"/>
      <c r="K45" s="297">
        <f>E15</f>
        <v>0</v>
      </c>
      <c r="L45" s="68"/>
      <c r="M45" s="68"/>
      <c r="N45" s="68"/>
    </row>
    <row r="46" spans="1:15" ht="30" customHeight="1">
      <c r="A46" s="135"/>
      <c r="B46" s="136"/>
      <c r="C46" s="137"/>
      <c r="D46" s="122"/>
      <c r="E46" s="294"/>
      <c r="F46" s="133"/>
      <c r="H46" s="317" t="s">
        <v>48</v>
      </c>
      <c r="I46" s="315"/>
      <c r="J46" s="316"/>
      <c r="K46" s="299">
        <f>E17</f>
        <v>0</v>
      </c>
      <c r="L46" s="68"/>
      <c r="M46" s="68"/>
      <c r="N46" s="68"/>
    </row>
    <row r="47" spans="1:15" ht="13.8">
      <c r="A47" s="221" t="s">
        <v>39</v>
      </c>
      <c r="B47" s="225"/>
      <c r="C47" s="154"/>
      <c r="D47" s="122"/>
      <c r="E47" s="224" t="e">
        <f>SUM(E43:E46)</f>
        <v>#DIV/0!</v>
      </c>
      <c r="F47" s="226" t="e">
        <f>SUM(F43:F46)</f>
        <v>#DIV/0!</v>
      </c>
      <c r="H47" s="140" t="s">
        <v>74</v>
      </c>
      <c r="I47" s="315"/>
      <c r="J47" s="316"/>
      <c r="K47" s="300">
        <f>E18</f>
        <v>0</v>
      </c>
      <c r="L47" s="68"/>
      <c r="M47" s="68"/>
      <c r="N47" s="68"/>
      <c r="O47" s="68"/>
    </row>
    <row r="48" spans="1:15" ht="13.8">
      <c r="B48" s="155"/>
      <c r="C48" s="156"/>
      <c r="D48" s="122"/>
      <c r="F48" s="157"/>
      <c r="H48" s="140" t="s">
        <v>59</v>
      </c>
      <c r="I48" s="315"/>
      <c r="J48" s="316"/>
      <c r="K48" s="299" t="e">
        <f>E22</f>
        <v>#DIV/0!</v>
      </c>
      <c r="L48" s="68"/>
      <c r="M48" s="68"/>
      <c r="N48" s="68"/>
      <c r="O48" s="68"/>
    </row>
    <row r="49" spans="1:15" ht="13.8">
      <c r="A49" s="158" t="s">
        <v>157</v>
      </c>
      <c r="B49" s="159"/>
      <c r="C49" s="160"/>
      <c r="D49" s="68"/>
      <c r="E49" s="302" t="e">
        <f>(E$26*1.3)+($E$47-$E$26)</f>
        <v>#DIV/0!</v>
      </c>
      <c r="F49" s="161"/>
      <c r="G49" s="68"/>
      <c r="H49" s="140" t="s">
        <v>30</v>
      </c>
      <c r="I49" s="141"/>
      <c r="J49" s="147"/>
      <c r="K49" s="299" t="e">
        <f>E25</f>
        <v>#DIV/0!</v>
      </c>
      <c r="L49" s="68"/>
      <c r="M49" s="68"/>
      <c r="N49" s="68"/>
      <c r="O49" s="68"/>
    </row>
    <row r="50" spans="1:15" s="68" customFormat="1" ht="13.8">
      <c r="B50" s="162"/>
      <c r="C50" s="163"/>
      <c r="H50" s="135" t="s">
        <v>50</v>
      </c>
      <c r="I50" s="148"/>
      <c r="J50" s="134"/>
      <c r="K50" s="295">
        <f>E28</f>
        <v>0</v>
      </c>
    </row>
    <row r="51" spans="1:15" s="68" customFormat="1" ht="13.8">
      <c r="A51" s="158" t="s">
        <v>42</v>
      </c>
      <c r="B51" s="159"/>
      <c r="C51" s="160"/>
      <c r="E51" s="302" t="e">
        <f>(E$26*1.5)+($E$47-$E$26)</f>
        <v>#DIV/0!</v>
      </c>
      <c r="F51" s="161"/>
      <c r="H51" s="135" t="s">
        <v>53</v>
      </c>
      <c r="I51" s="149"/>
      <c r="J51" s="134"/>
      <c r="K51" s="295">
        <f t="shared" ref="K51:K52" si="4">E29</f>
        <v>0</v>
      </c>
      <c r="M51" s="3"/>
    </row>
    <row r="52" spans="1:15" s="68" customFormat="1" ht="13.8">
      <c r="B52" s="162"/>
      <c r="C52" s="163"/>
      <c r="H52" s="135" t="s">
        <v>54</v>
      </c>
      <c r="I52" s="142"/>
      <c r="J52" s="137" t="s">
        <v>52</v>
      </c>
      <c r="K52" s="295">
        <f t="shared" si="4"/>
        <v>0</v>
      </c>
      <c r="M52" s="3"/>
    </row>
    <row r="53" spans="1:15" s="68" customFormat="1" ht="13.8">
      <c r="A53" s="158" t="s">
        <v>71</v>
      </c>
      <c r="B53" s="159"/>
      <c r="C53" s="160"/>
      <c r="E53" s="302" t="e">
        <f>(E$26*2.5)+($E$47-$E$26)</f>
        <v>#DIV/0!</v>
      </c>
      <c r="H53" s="135" t="s">
        <v>67</v>
      </c>
      <c r="I53" s="142"/>
      <c r="J53" s="150"/>
      <c r="K53" s="295">
        <f>E34</f>
        <v>0</v>
      </c>
      <c r="M53" s="3"/>
    </row>
    <row r="54" spans="1:15" s="68" customFormat="1" ht="13.8">
      <c r="B54" s="162"/>
      <c r="C54" s="164"/>
      <c r="F54" s="165"/>
      <c r="H54" s="135" t="s">
        <v>29</v>
      </c>
      <c r="I54" s="142"/>
      <c r="J54" s="150"/>
      <c r="K54" s="295">
        <f t="shared" ref="K54:K60" si="5">E35</f>
        <v>0</v>
      </c>
      <c r="M54" s="3"/>
    </row>
    <row r="55" spans="1:15" s="68" customFormat="1" ht="13.8">
      <c r="B55" s="162"/>
      <c r="C55" s="164"/>
      <c r="F55" s="165"/>
      <c r="H55" s="135" t="s">
        <v>21</v>
      </c>
      <c r="I55" s="142"/>
      <c r="J55" s="150"/>
      <c r="K55" s="295">
        <f t="shared" si="5"/>
        <v>0</v>
      </c>
      <c r="M55" s="3"/>
    </row>
    <row r="56" spans="1:15" s="68" customFormat="1" ht="13.8">
      <c r="C56" s="166"/>
      <c r="F56" s="165"/>
      <c r="H56" s="135" t="s">
        <v>3</v>
      </c>
      <c r="I56" s="142"/>
      <c r="J56" s="152"/>
      <c r="K56" s="295">
        <f t="shared" si="5"/>
        <v>0</v>
      </c>
      <c r="M56" s="3"/>
    </row>
    <row r="57" spans="1:15" s="68" customFormat="1" ht="13.8">
      <c r="C57" s="166"/>
      <c r="F57" s="165"/>
      <c r="H57" s="135" t="s">
        <v>28</v>
      </c>
      <c r="I57" s="142"/>
      <c r="J57" s="150"/>
      <c r="K57" s="295">
        <f t="shared" si="5"/>
        <v>0</v>
      </c>
      <c r="M57" s="3"/>
    </row>
    <row r="58" spans="1:15" s="68" customFormat="1" ht="13.8">
      <c r="A58" s="3"/>
      <c r="C58" s="166"/>
      <c r="F58" s="165"/>
      <c r="H58" s="135" t="s">
        <v>25</v>
      </c>
      <c r="I58" s="142"/>
      <c r="J58" s="152"/>
      <c r="K58" s="295">
        <f t="shared" si="5"/>
        <v>0</v>
      </c>
      <c r="M58" s="3"/>
      <c r="N58" s="3"/>
    </row>
    <row r="59" spans="1:15" s="68" customFormat="1" ht="13.8">
      <c r="C59" s="166"/>
      <c r="F59" s="165"/>
      <c r="H59" s="135" t="s">
        <v>60</v>
      </c>
      <c r="I59" s="142"/>
      <c r="J59" s="134"/>
      <c r="K59" s="295">
        <f t="shared" si="5"/>
        <v>0</v>
      </c>
      <c r="M59" s="3"/>
      <c r="N59" s="3"/>
    </row>
    <row r="60" spans="1:15" s="68" customFormat="1" ht="13.8">
      <c r="C60" s="166"/>
      <c r="F60" s="165"/>
      <c r="H60" s="135" t="s">
        <v>73</v>
      </c>
      <c r="I60" s="142"/>
      <c r="J60" s="134"/>
      <c r="K60" s="295">
        <f t="shared" si="5"/>
        <v>0</v>
      </c>
      <c r="M60" s="3"/>
      <c r="N60" s="3"/>
    </row>
    <row r="61" spans="1:15" s="68" customFormat="1" ht="13.8">
      <c r="C61" s="166"/>
      <c r="F61" s="165"/>
      <c r="H61" s="135" t="s">
        <v>62</v>
      </c>
      <c r="I61" s="142"/>
      <c r="J61" s="152"/>
      <c r="K61" s="295">
        <f>E45</f>
        <v>0</v>
      </c>
      <c r="M61" s="3"/>
      <c r="N61" s="3"/>
    </row>
    <row r="62" spans="1:15" s="68" customFormat="1" ht="13.8">
      <c r="C62" s="166"/>
      <c r="F62" s="165"/>
      <c r="H62" s="135"/>
      <c r="I62" s="136"/>
      <c r="J62" s="137"/>
      <c r="K62" s="294"/>
      <c r="M62" s="3"/>
      <c r="N62" s="3"/>
    </row>
    <row r="63" spans="1:15" s="68" customFormat="1" ht="13.8">
      <c r="C63" s="166"/>
      <c r="F63" s="165"/>
      <c r="H63" s="221" t="s">
        <v>39</v>
      </c>
      <c r="I63" s="225"/>
      <c r="J63" s="154"/>
      <c r="K63" s="224" t="e">
        <f>SUM(K45:K62)</f>
        <v>#DIV/0!</v>
      </c>
      <c r="M63" s="3"/>
      <c r="N63" s="3"/>
    </row>
    <row r="64" spans="1:15" s="68" customFormat="1" ht="13.8">
      <c r="C64" s="166"/>
      <c r="F64" s="165"/>
      <c r="H64" s="3"/>
      <c r="I64" s="155"/>
      <c r="J64" s="156"/>
      <c r="K64" s="3"/>
      <c r="M64" s="3"/>
      <c r="N64" s="3"/>
      <c r="O64" s="3"/>
    </row>
    <row r="65" spans="1:15" s="68" customFormat="1" ht="13.8">
      <c r="C65" s="166"/>
      <c r="E65" s="3"/>
      <c r="F65" s="165"/>
      <c r="H65" s="158" t="s">
        <v>157</v>
      </c>
      <c r="I65" s="159"/>
      <c r="J65" s="160"/>
      <c r="K65" s="302" t="e">
        <f>E49</f>
        <v>#DIV/0!</v>
      </c>
      <c r="M65" s="3"/>
      <c r="N65" s="3"/>
      <c r="O65" s="3"/>
    </row>
    <row r="66" spans="1:15" s="68" customFormat="1" ht="13.8">
      <c r="A66" s="3"/>
      <c r="B66" s="3"/>
      <c r="C66" s="3"/>
      <c r="D66" s="3"/>
      <c r="E66" s="3"/>
      <c r="F66" s="3"/>
      <c r="G66" s="3"/>
      <c r="I66" s="162"/>
      <c r="J66" s="163"/>
      <c r="M66" s="3"/>
      <c r="N66" s="3"/>
      <c r="O66" s="3"/>
    </row>
    <row r="67" spans="1:15" ht="13.8">
      <c r="H67" s="158" t="s">
        <v>42</v>
      </c>
      <c r="I67" s="159"/>
      <c r="J67" s="160"/>
      <c r="K67" s="302" t="e">
        <f>E51</f>
        <v>#DIV/0!</v>
      </c>
      <c r="L67" s="68"/>
    </row>
    <row r="68" spans="1:15" ht="13.8">
      <c r="H68" s="68"/>
      <c r="I68" s="162"/>
      <c r="J68" s="163"/>
      <c r="K68" s="68"/>
      <c r="L68" s="68"/>
    </row>
    <row r="69" spans="1:15" ht="13.8">
      <c r="H69" s="158" t="s">
        <v>71</v>
      </c>
      <c r="I69" s="159"/>
      <c r="J69" s="160"/>
      <c r="K69" s="302" t="e">
        <f>E53</f>
        <v>#DIV/0!</v>
      </c>
      <c r="L69" s="68"/>
    </row>
    <row r="70" spans="1:15">
      <c r="L70" s="68"/>
    </row>
    <row r="71" spans="1:15">
      <c r="L71" s="68"/>
    </row>
    <row r="72" spans="1:15">
      <c r="L72" s="68"/>
    </row>
  </sheetData>
  <dataConsolidate/>
  <mergeCells count="7">
    <mergeCell ref="I31:N31"/>
    <mergeCell ref="E10:F10"/>
    <mergeCell ref="H1:N2"/>
    <mergeCell ref="H3:N3"/>
    <mergeCell ref="H4:N5"/>
    <mergeCell ref="I10:N10"/>
    <mergeCell ref="I20:N20"/>
  </mergeCells>
  <phoneticPr fontId="10"/>
  <conditionalFormatting sqref="O29">
    <cfRule type="cellIs" dxfId="7" priority="1" operator="greaterThan">
      <formula>1</formula>
    </cfRule>
    <cfRule type="cellIs" dxfId="6" priority="2" operator="between">
      <formula>0.999999</formula>
      <formula>0</formula>
    </cfRule>
    <cfRule type="cellIs" dxfId="5"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76"/>
  <sheetViews>
    <sheetView showGridLines="0" zoomScale="85" zoomScaleNormal="85" zoomScalePageLayoutView="50" workbookViewId="0">
      <pane ySplit="9" topLeftCell="A10" activePane="bottomLeft" state="frozen"/>
      <selection activeCell="B1" sqref="B1"/>
      <selection pane="bottomLeft" activeCell="A10" sqref="A10"/>
    </sheetView>
  </sheetViews>
  <sheetFormatPr defaultColWidth="11.44140625" defaultRowHeight="13.2"/>
  <cols>
    <col min="1" max="1" width="35.88671875" style="3" customWidth="1"/>
    <col min="2" max="2" width="21.21875" style="3" customWidth="1"/>
    <col min="3" max="3" width="19.33203125" style="3" bestFit="1" customWidth="1"/>
    <col min="4" max="4" width="2" style="3" customWidth="1"/>
    <col min="5" max="5" width="14.44140625" style="3" customWidth="1"/>
    <col min="6" max="6" width="10.6640625" style="3" customWidth="1"/>
    <col min="7" max="7" width="6" style="3" customWidth="1"/>
    <col min="8" max="8" width="27.88671875" style="3" customWidth="1"/>
    <col min="9" max="16384" width="11.44140625" style="3"/>
  </cols>
  <sheetData>
    <row r="1" spans="1:14" ht="12.75" customHeight="1">
      <c r="A1" s="245" t="s">
        <v>22</v>
      </c>
      <c r="B1" s="72"/>
      <c r="C1" s="2"/>
      <c r="D1" s="2"/>
      <c r="E1" s="2"/>
      <c r="F1" s="2"/>
      <c r="H1" s="462"/>
      <c r="I1" s="462"/>
      <c r="J1" s="462"/>
      <c r="K1" s="462"/>
      <c r="L1" s="462"/>
      <c r="M1" s="462"/>
      <c r="N1" s="462"/>
    </row>
    <row r="2" spans="1:14">
      <c r="A2" s="113"/>
      <c r="B2" s="114"/>
      <c r="C2" s="115"/>
      <c r="D2" s="114"/>
      <c r="E2" s="116"/>
      <c r="F2" s="117"/>
      <c r="H2" s="462"/>
      <c r="I2" s="462"/>
      <c r="J2" s="462"/>
      <c r="K2" s="462"/>
      <c r="L2" s="462"/>
      <c r="M2" s="462"/>
      <c r="N2" s="462"/>
    </row>
    <row r="3" spans="1:14" ht="14.25" customHeight="1">
      <c r="A3" s="167" t="str">
        <f>'2-Kosten per locatie'!A3</f>
        <v>Naam opdrachtgever</v>
      </c>
      <c r="B3" s="168" t="str">
        <f>'2-Kosten per locatie'!B3</f>
        <v>Libreon</v>
      </c>
      <c r="C3" s="169"/>
      <c r="D3" s="114"/>
      <c r="E3" s="292"/>
      <c r="F3" s="119"/>
      <c r="H3" s="462"/>
      <c r="I3" s="462"/>
      <c r="J3" s="462"/>
      <c r="K3" s="462"/>
      <c r="L3" s="462"/>
      <c r="M3" s="462"/>
      <c r="N3" s="462"/>
    </row>
    <row r="4" spans="1:14" ht="15.75" customHeight="1">
      <c r="A4" s="167" t="str">
        <f>'2-Kosten per locatie'!A4</f>
        <v>Calculatie onderdeel</v>
      </c>
      <c r="B4" s="170" t="str">
        <f ca="1">MID(CELL("bestandsnaam",$C$9),SEARCH("]",CELL("bestandsnaam",$C$9),1)+1,256)</f>
        <v>7-Opbouw uurtarief toezicht</v>
      </c>
      <c r="C4" s="171"/>
      <c r="D4" s="122"/>
      <c r="H4" s="462"/>
      <c r="I4" s="462"/>
      <c r="J4" s="462"/>
      <c r="K4" s="462"/>
      <c r="L4" s="462"/>
      <c r="M4" s="462"/>
      <c r="N4" s="462"/>
    </row>
    <row r="5" spans="1:14" ht="15">
      <c r="A5" s="167" t="str">
        <f>'2-Kosten per locatie'!A5</f>
        <v>Gebouw/plaats</v>
      </c>
      <c r="B5" s="168" t="str">
        <f>'2-Kosten per locatie'!B5</f>
        <v>Divers in en om Breda</v>
      </c>
      <c r="C5" s="171"/>
      <c r="D5" s="122"/>
      <c r="H5" s="462"/>
      <c r="I5" s="462"/>
      <c r="J5" s="462"/>
      <c r="K5" s="462"/>
      <c r="L5" s="462"/>
      <c r="M5" s="462"/>
      <c r="N5" s="462"/>
    </row>
    <row r="6" spans="1:14" ht="15">
      <c r="A6" s="167" t="str">
        <f>'2-Kosten per locatie'!A6</f>
        <v>Referentie nummer</v>
      </c>
      <c r="B6" s="168" t="str">
        <f>'2-Kosten per locatie'!B6</f>
        <v>Libreon-EA-MvdK.MB-2023</v>
      </c>
      <c r="C6" s="171"/>
      <c r="D6" s="122"/>
      <c r="H6" s="123"/>
      <c r="I6" s="123"/>
      <c r="J6" s="123"/>
      <c r="K6" s="123"/>
      <c r="L6" s="123"/>
      <c r="M6" s="123"/>
      <c r="N6" s="123"/>
    </row>
    <row r="7" spans="1:14" ht="15">
      <c r="A7" s="167" t="str">
        <f>'2-Kosten per locatie'!A7</f>
        <v>Naam dienstverlener</v>
      </c>
      <c r="B7" s="168">
        <f>'2-Kosten per locatie'!B7</f>
        <v>0</v>
      </c>
      <c r="C7" s="171"/>
      <c r="D7" s="122"/>
      <c r="H7" s="123"/>
      <c r="I7" s="123"/>
      <c r="J7" s="123"/>
      <c r="K7" s="123"/>
      <c r="L7" s="123"/>
      <c r="M7" s="123"/>
      <c r="N7" s="123"/>
    </row>
    <row r="8" spans="1:14" ht="15">
      <c r="A8" s="167" t="str">
        <f>'2-Kosten per locatie'!A8</f>
        <v>Prijspeil</v>
      </c>
      <c r="B8" s="370">
        <f>'2-Kosten per locatie'!B8</f>
        <v>45473</v>
      </c>
      <c r="C8" s="171"/>
      <c r="D8" s="122"/>
      <c r="L8" s="123"/>
      <c r="M8" s="123"/>
      <c r="N8" s="123"/>
    </row>
    <row r="9" spans="1:14" ht="15">
      <c r="A9" s="118"/>
      <c r="B9" s="120"/>
      <c r="C9" s="121"/>
      <c r="D9" s="122"/>
      <c r="E9" s="293"/>
      <c r="F9" s="124"/>
    </row>
    <row r="10" spans="1:14" s="126" customFormat="1" ht="30.75" customHeight="1">
      <c r="A10" s="172" t="s">
        <v>148</v>
      </c>
      <c r="B10" s="173"/>
      <c r="C10" s="174"/>
      <c r="D10" s="125"/>
      <c r="E10" s="460" t="s">
        <v>147</v>
      </c>
      <c r="F10" s="466"/>
      <c r="H10" s="175" t="s">
        <v>117</v>
      </c>
      <c r="I10" s="459" t="s">
        <v>1127</v>
      </c>
      <c r="J10" s="459"/>
      <c r="K10" s="459"/>
      <c r="L10" s="459"/>
      <c r="M10" s="459"/>
      <c r="N10" s="459"/>
    </row>
    <row r="11" spans="1:14" ht="30" customHeight="1">
      <c r="A11" s="127"/>
      <c r="B11" s="128" t="s">
        <v>52</v>
      </c>
      <c r="C11" s="129" t="s">
        <v>52</v>
      </c>
      <c r="D11" s="122"/>
      <c r="E11" s="294"/>
      <c r="F11" s="130"/>
      <c r="H11" s="127"/>
      <c r="I11" s="290">
        <v>1</v>
      </c>
      <c r="J11" s="290">
        <v>2</v>
      </c>
      <c r="K11" s="290">
        <v>3</v>
      </c>
      <c r="L11" s="290">
        <v>4</v>
      </c>
      <c r="M11" s="290">
        <v>5</v>
      </c>
      <c r="N11" s="290">
        <v>6</v>
      </c>
    </row>
    <row r="12" spans="1:14" ht="12.75" customHeight="1">
      <c r="A12" s="127" t="s">
        <v>34</v>
      </c>
      <c r="B12" s="374" t="s">
        <v>203</v>
      </c>
      <c r="C12" s="132"/>
      <c r="D12" s="122"/>
      <c r="E12" s="295">
        <f>SUM(I31:N31)</f>
        <v>0</v>
      </c>
      <c r="F12" s="133"/>
      <c r="H12" s="262" t="s">
        <v>113</v>
      </c>
      <c r="I12" s="373"/>
      <c r="J12" s="373"/>
      <c r="K12" s="373"/>
      <c r="L12" s="373"/>
      <c r="M12" s="373"/>
      <c r="N12" s="373"/>
    </row>
    <row r="13" spans="1:14" ht="13.8">
      <c r="A13" s="127" t="s">
        <v>15</v>
      </c>
      <c r="B13" s="374" t="s">
        <v>203</v>
      </c>
      <c r="C13" s="134"/>
      <c r="D13" s="122"/>
      <c r="E13" s="296"/>
      <c r="F13" s="133"/>
      <c r="H13" s="262" t="s">
        <v>114</v>
      </c>
      <c r="I13" s="373"/>
      <c r="J13" s="373"/>
      <c r="K13" s="373"/>
      <c r="L13" s="373"/>
      <c r="M13" s="373"/>
      <c r="N13" s="373"/>
    </row>
    <row r="14" spans="1:14" ht="13.8">
      <c r="A14" s="135" t="s">
        <v>204</v>
      </c>
      <c r="B14" s="374" t="s">
        <v>203</v>
      </c>
      <c r="C14" s="137"/>
      <c r="D14" s="122"/>
      <c r="E14" s="296"/>
      <c r="F14" s="133"/>
      <c r="H14" s="262" t="s">
        <v>115</v>
      </c>
      <c r="I14" s="373"/>
      <c r="J14" s="373"/>
      <c r="K14" s="373"/>
      <c r="L14" s="373"/>
      <c r="M14" s="373"/>
      <c r="N14" s="373"/>
    </row>
    <row r="15" spans="1:14" ht="13.8">
      <c r="A15" s="221" t="s">
        <v>13</v>
      </c>
      <c r="B15" s="375"/>
      <c r="C15" s="137"/>
      <c r="D15" s="122"/>
      <c r="E15" s="297">
        <f>SUM(E12:E14)</f>
        <v>0</v>
      </c>
      <c r="F15" s="133"/>
      <c r="H15" s="262" t="s">
        <v>116</v>
      </c>
      <c r="I15" s="373"/>
      <c r="J15" s="373"/>
      <c r="K15" s="373"/>
      <c r="L15" s="373"/>
      <c r="M15" s="373"/>
      <c r="N15" s="373"/>
    </row>
    <row r="16" spans="1:14" ht="13.8">
      <c r="A16" s="135"/>
      <c r="B16" s="376"/>
      <c r="C16" s="139"/>
      <c r="D16" s="122"/>
      <c r="E16" s="298"/>
      <c r="F16" s="133"/>
      <c r="H16" s="260"/>
      <c r="I16" s="261"/>
      <c r="J16" s="261"/>
      <c r="K16" s="261"/>
      <c r="L16" s="261"/>
      <c r="M16" s="261"/>
      <c r="N16" s="261"/>
    </row>
    <row r="17" spans="1:15" ht="13.8">
      <c r="A17" s="140" t="s">
        <v>48</v>
      </c>
      <c r="B17" s="374" t="s">
        <v>203</v>
      </c>
      <c r="C17" s="250"/>
      <c r="D17" s="122"/>
      <c r="E17" s="299">
        <f>$C17*E15</f>
        <v>0</v>
      </c>
      <c r="F17" s="133"/>
      <c r="H17" s="175" t="s">
        <v>117</v>
      </c>
      <c r="I17" s="463" t="s">
        <v>120</v>
      </c>
      <c r="J17" s="464"/>
      <c r="K17" s="464"/>
      <c r="L17" s="464"/>
      <c r="M17" s="464"/>
      <c r="N17" s="465"/>
    </row>
    <row r="18" spans="1:15" ht="13.8">
      <c r="A18" s="140" t="s">
        <v>74</v>
      </c>
      <c r="B18" s="374" t="s">
        <v>203</v>
      </c>
      <c r="C18" s="250"/>
      <c r="D18" s="122"/>
      <c r="E18" s="300">
        <f>$C18*E15</f>
        <v>0</v>
      </c>
      <c r="F18" s="133"/>
      <c r="H18" s="127"/>
      <c r="I18" s="131">
        <v>1</v>
      </c>
      <c r="J18" s="131">
        <v>2</v>
      </c>
      <c r="K18" s="131">
        <v>3</v>
      </c>
      <c r="L18" s="131">
        <v>4</v>
      </c>
      <c r="M18" s="131">
        <v>5</v>
      </c>
      <c r="N18" s="131">
        <v>6</v>
      </c>
    </row>
    <row r="19" spans="1:15" ht="13.8">
      <c r="A19" s="221" t="s">
        <v>44</v>
      </c>
      <c r="B19" s="142"/>
      <c r="C19" s="137"/>
      <c r="D19" s="122"/>
      <c r="E19" s="297">
        <f>SUM(E15:E18)</f>
        <v>0</v>
      </c>
      <c r="F19" s="143">
        <f>IF(E19=0,0,E19/E$47)</f>
        <v>0</v>
      </c>
      <c r="H19" s="127" t="s">
        <v>113</v>
      </c>
      <c r="I19" s="252"/>
      <c r="J19" s="252"/>
      <c r="K19" s="252"/>
      <c r="L19" s="252"/>
      <c r="M19" s="252"/>
      <c r="N19" s="252"/>
    </row>
    <row r="20" spans="1:15" ht="13.8">
      <c r="A20" s="135"/>
      <c r="B20" s="138"/>
      <c r="C20" s="139"/>
      <c r="D20" s="122"/>
      <c r="E20" s="298"/>
      <c r="F20" s="133"/>
      <c r="H20" s="127" t="s">
        <v>114</v>
      </c>
      <c r="I20" s="252"/>
      <c r="J20" s="252"/>
      <c r="K20" s="252"/>
      <c r="L20" s="252"/>
      <c r="M20" s="252"/>
      <c r="N20" s="252"/>
    </row>
    <row r="21" spans="1:15" ht="13.8">
      <c r="A21" s="144" t="s">
        <v>49</v>
      </c>
      <c r="B21" s="141"/>
      <c r="C21" s="139"/>
      <c r="D21" s="145"/>
      <c r="E21" s="301">
        <f>E19*0.96</f>
        <v>0</v>
      </c>
      <c r="F21" s="146"/>
      <c r="G21" s="68"/>
      <c r="H21" s="127" t="s">
        <v>115</v>
      </c>
      <c r="I21" s="252"/>
      <c r="J21" s="252"/>
      <c r="K21" s="252"/>
      <c r="L21" s="252"/>
      <c r="M21" s="252"/>
      <c r="N21" s="252"/>
      <c r="O21" s="68"/>
    </row>
    <row r="22" spans="1:15" s="68" customFormat="1" ht="13.8">
      <c r="A22" s="140" t="s">
        <v>59</v>
      </c>
      <c r="B22" s="141"/>
      <c r="C22" s="147" t="s">
        <v>38</v>
      </c>
      <c r="D22" s="122"/>
      <c r="E22" s="299" t="e">
        <f>E21*'5-Premies en opslagen'!$C24</f>
        <v>#DIV/0!</v>
      </c>
      <c r="F22" s="133"/>
      <c r="G22" s="3"/>
      <c r="H22" s="127" t="s">
        <v>116</v>
      </c>
      <c r="I22" s="252"/>
      <c r="J22" s="252"/>
      <c r="K22" s="252"/>
      <c r="L22" s="252"/>
      <c r="M22" s="252"/>
      <c r="N22" s="252"/>
      <c r="O22" s="3"/>
    </row>
    <row r="23" spans="1:15" ht="14.25" customHeight="1">
      <c r="A23" s="221" t="s">
        <v>56</v>
      </c>
      <c r="B23" s="142"/>
      <c r="C23" s="137"/>
      <c r="D23" s="122"/>
      <c r="E23" s="297" t="e">
        <f>E22+E19</f>
        <v>#DIV/0!</v>
      </c>
      <c r="F23" s="143" t="e">
        <f>IF(E23=0,0,E23/E$47)</f>
        <v>#DIV/0!</v>
      </c>
      <c r="H23" s="151" t="s">
        <v>119</v>
      </c>
      <c r="I23" s="264">
        <f t="shared" ref="I23:N23" si="0">SUM(I19:I22)</f>
        <v>0</v>
      </c>
      <c r="J23" s="264">
        <f t="shared" si="0"/>
        <v>0</v>
      </c>
      <c r="K23" s="264">
        <f t="shared" si="0"/>
        <v>0</v>
      </c>
      <c r="L23" s="264">
        <f t="shared" si="0"/>
        <v>0</v>
      </c>
      <c r="M23" s="264">
        <f t="shared" si="0"/>
        <v>0</v>
      </c>
      <c r="N23" s="264">
        <f t="shared" si="0"/>
        <v>0</v>
      </c>
      <c r="O23" s="15">
        <f>SUM(I23:N23)</f>
        <v>0</v>
      </c>
    </row>
    <row r="24" spans="1:15" ht="12.75" customHeight="1">
      <c r="A24" s="135"/>
      <c r="B24" s="142"/>
      <c r="C24" s="137"/>
      <c r="D24" s="122"/>
      <c r="E24" s="294"/>
      <c r="F24" s="133"/>
    </row>
    <row r="25" spans="1:15" ht="12.75" customHeight="1">
      <c r="A25" s="140" t="s">
        <v>30</v>
      </c>
      <c r="B25" s="141"/>
      <c r="C25" s="147" t="s">
        <v>38</v>
      </c>
      <c r="D25" s="122"/>
      <c r="E25" s="299" t="e">
        <f>E23*'5-Premies en opslagen'!$B53</f>
        <v>#DIV/0!</v>
      </c>
      <c r="F25" s="133"/>
      <c r="H25" s="266" t="s">
        <v>117</v>
      </c>
      <c r="I25" s="459" t="s">
        <v>121</v>
      </c>
      <c r="J25" s="459"/>
      <c r="K25" s="459"/>
      <c r="L25" s="459"/>
      <c r="M25" s="459"/>
      <c r="N25" s="459"/>
    </row>
    <row r="26" spans="1:15" ht="13.8">
      <c r="A26" s="221" t="s">
        <v>66</v>
      </c>
      <c r="B26" s="142"/>
      <c r="C26" s="137"/>
      <c r="D26" s="122"/>
      <c r="E26" s="297" t="e">
        <f>SUM(E23:E25)</f>
        <v>#DIV/0!</v>
      </c>
      <c r="F26" s="143" t="e">
        <f>IF(E26=0,0,E26/E$47)</f>
        <v>#DIV/0!</v>
      </c>
      <c r="H26" s="267"/>
      <c r="I26" s="268">
        <v>1</v>
      </c>
      <c r="J26" s="268">
        <v>2</v>
      </c>
      <c r="K26" s="268">
        <v>3</v>
      </c>
      <c r="L26" s="268">
        <v>4</v>
      </c>
      <c r="M26" s="268">
        <v>5</v>
      </c>
      <c r="N26" s="268">
        <v>6</v>
      </c>
    </row>
    <row r="27" spans="1:15" ht="13.8">
      <c r="A27" s="135"/>
      <c r="B27" s="142"/>
      <c r="C27" s="137"/>
      <c r="D27" s="122"/>
      <c r="E27" s="294"/>
      <c r="F27" s="133"/>
      <c r="H27" s="127" t="s">
        <v>113</v>
      </c>
      <c r="I27" s="269">
        <f t="shared" ref="I27:N30" si="1">I19*I12</f>
        <v>0</v>
      </c>
      <c r="J27" s="269">
        <f t="shared" si="1"/>
        <v>0</v>
      </c>
      <c r="K27" s="269">
        <f t="shared" si="1"/>
        <v>0</v>
      </c>
      <c r="L27" s="269">
        <f t="shared" si="1"/>
        <v>0</v>
      </c>
      <c r="M27" s="269">
        <f t="shared" si="1"/>
        <v>0</v>
      </c>
      <c r="N27" s="270">
        <f t="shared" si="1"/>
        <v>0</v>
      </c>
    </row>
    <row r="28" spans="1:15" ht="13.8">
      <c r="A28" s="135" t="s">
        <v>50</v>
      </c>
      <c r="B28" s="148"/>
      <c r="C28" s="134" t="s">
        <v>55</v>
      </c>
      <c r="D28" s="122"/>
      <c r="E28" s="296"/>
      <c r="F28" s="228">
        <v>0</v>
      </c>
      <c r="H28" s="127" t="s">
        <v>114</v>
      </c>
      <c r="I28" s="269">
        <f t="shared" si="1"/>
        <v>0</v>
      </c>
      <c r="J28" s="269">
        <f t="shared" si="1"/>
        <v>0</v>
      </c>
      <c r="K28" s="269">
        <f t="shared" si="1"/>
        <v>0</v>
      </c>
      <c r="L28" s="269">
        <f t="shared" si="1"/>
        <v>0</v>
      </c>
      <c r="M28" s="269">
        <f t="shared" si="1"/>
        <v>0</v>
      </c>
      <c r="N28" s="270">
        <f t="shared" si="1"/>
        <v>0</v>
      </c>
    </row>
    <row r="29" spans="1:15" ht="13.8">
      <c r="A29" s="135" t="s">
        <v>53</v>
      </c>
      <c r="B29" s="149"/>
      <c r="C29" s="134" t="s">
        <v>55</v>
      </c>
      <c r="D29" s="122"/>
      <c r="E29" s="296"/>
      <c r="F29" s="228">
        <v>0</v>
      </c>
      <c r="H29" s="127" t="s">
        <v>115</v>
      </c>
      <c r="I29" s="269">
        <f t="shared" si="1"/>
        <v>0</v>
      </c>
      <c r="J29" s="269">
        <f t="shared" si="1"/>
        <v>0</v>
      </c>
      <c r="K29" s="269">
        <f t="shared" si="1"/>
        <v>0</v>
      </c>
      <c r="L29" s="269">
        <f t="shared" si="1"/>
        <v>0</v>
      </c>
      <c r="M29" s="269">
        <f t="shared" si="1"/>
        <v>0</v>
      </c>
      <c r="N29" s="270">
        <f t="shared" si="1"/>
        <v>0</v>
      </c>
    </row>
    <row r="30" spans="1:15" ht="13.8">
      <c r="A30" s="135"/>
      <c r="B30" s="142"/>
      <c r="C30" s="137"/>
      <c r="D30" s="122"/>
      <c r="E30" s="294"/>
      <c r="F30" s="133"/>
      <c r="H30" s="267" t="s">
        <v>116</v>
      </c>
      <c r="I30" s="269">
        <f t="shared" si="1"/>
        <v>0</v>
      </c>
      <c r="J30" s="269">
        <f t="shared" si="1"/>
        <v>0</v>
      </c>
      <c r="K30" s="269">
        <f t="shared" si="1"/>
        <v>0</v>
      </c>
      <c r="L30" s="269">
        <f t="shared" si="1"/>
        <v>0</v>
      </c>
      <c r="M30" s="269">
        <f t="shared" si="1"/>
        <v>0</v>
      </c>
      <c r="N30" s="270">
        <f t="shared" si="1"/>
        <v>0</v>
      </c>
    </row>
    <row r="31" spans="1:15" ht="12.75" customHeight="1">
      <c r="A31" s="251"/>
      <c r="B31" s="279"/>
      <c r="C31" s="280" t="s">
        <v>52</v>
      </c>
      <c r="D31" s="122"/>
      <c r="E31" s="296"/>
      <c r="F31" s="133"/>
      <c r="H31" s="271" t="s">
        <v>119</v>
      </c>
      <c r="I31" s="272">
        <f t="shared" ref="I31:N31" si="2">SUM(I27:I30)</f>
        <v>0</v>
      </c>
      <c r="J31" s="272">
        <f t="shared" si="2"/>
        <v>0</v>
      </c>
      <c r="K31" s="272">
        <f t="shared" si="2"/>
        <v>0</v>
      </c>
      <c r="L31" s="272">
        <f t="shared" si="2"/>
        <v>0</v>
      </c>
      <c r="M31" s="272">
        <f t="shared" si="2"/>
        <v>0</v>
      </c>
      <c r="N31" s="272">
        <f t="shared" si="2"/>
        <v>0</v>
      </c>
    </row>
    <row r="32" spans="1:15" ht="12.75" customHeight="1">
      <c r="A32" s="221" t="s">
        <v>46</v>
      </c>
      <c r="B32" s="142"/>
      <c r="C32" s="137"/>
      <c r="D32" s="122"/>
      <c r="E32" s="297" t="e">
        <f>SUM(E26:E31)</f>
        <v>#DIV/0!</v>
      </c>
      <c r="F32" s="143" t="e">
        <f>IF(E32=0,0,E32/E$47)</f>
        <v>#DIV/0!</v>
      </c>
      <c r="H32" s="68"/>
      <c r="I32" s="68"/>
      <c r="J32" s="68"/>
      <c r="K32" s="68"/>
      <c r="L32" s="68"/>
      <c r="M32" s="68"/>
      <c r="N32" s="68"/>
    </row>
    <row r="33" spans="1:15" ht="12.75" customHeight="1">
      <c r="A33" s="135"/>
      <c r="B33" s="142"/>
      <c r="C33" s="137"/>
      <c r="D33" s="122"/>
      <c r="E33" s="294"/>
      <c r="F33" s="133"/>
      <c r="H33" s="68"/>
      <c r="I33" s="68"/>
      <c r="J33" s="68"/>
      <c r="K33" s="68"/>
      <c r="L33" s="68"/>
      <c r="M33" s="68"/>
      <c r="N33" s="68"/>
    </row>
    <row r="34" spans="1:15" ht="12.75" customHeight="1">
      <c r="A34" s="135" t="s">
        <v>67</v>
      </c>
      <c r="B34" s="142"/>
      <c r="C34" s="150"/>
      <c r="D34" s="122"/>
      <c r="E34" s="296"/>
      <c r="F34" s="289" t="e">
        <f>E34/$E$47</f>
        <v>#DIV/0!</v>
      </c>
      <c r="H34" s="68"/>
      <c r="I34" s="68"/>
      <c r="J34" s="68"/>
      <c r="K34" s="68"/>
      <c r="L34" s="68"/>
      <c r="M34" s="68"/>
      <c r="N34" s="68"/>
    </row>
    <row r="35" spans="1:15" ht="12.75" customHeight="1">
      <c r="A35" s="135" t="s">
        <v>29</v>
      </c>
      <c r="B35" s="142"/>
      <c r="C35" s="150"/>
      <c r="D35" s="122"/>
      <c r="E35" s="296"/>
      <c r="F35" s="289" t="e">
        <f t="shared" ref="F35:F41" si="3">E35/$E$47</f>
        <v>#DIV/0!</v>
      </c>
      <c r="H35" s="68"/>
      <c r="I35" s="68"/>
      <c r="J35" s="68"/>
      <c r="K35" s="68"/>
      <c r="L35" s="68"/>
      <c r="M35" s="68"/>
      <c r="N35" s="68"/>
    </row>
    <row r="36" spans="1:15" ht="14.25" customHeight="1">
      <c r="A36" s="135" t="s">
        <v>21</v>
      </c>
      <c r="B36" s="142"/>
      <c r="C36" s="150"/>
      <c r="D36" s="122"/>
      <c r="E36" s="296"/>
      <c r="F36" s="289" t="e">
        <f t="shared" si="3"/>
        <v>#DIV/0!</v>
      </c>
      <c r="H36" s="68"/>
      <c r="I36" s="68"/>
      <c r="J36" s="68"/>
      <c r="K36" s="68"/>
      <c r="L36" s="68"/>
      <c r="M36" s="68"/>
      <c r="N36" s="68"/>
    </row>
    <row r="37" spans="1:15" ht="13.8">
      <c r="A37" s="135" t="s">
        <v>3</v>
      </c>
      <c r="B37" s="142"/>
      <c r="C37" s="152"/>
      <c r="D37" s="122"/>
      <c r="E37" s="296"/>
      <c r="F37" s="289" t="e">
        <f t="shared" si="3"/>
        <v>#DIV/0!</v>
      </c>
      <c r="H37" s="68"/>
      <c r="I37" s="68"/>
      <c r="J37" s="68"/>
      <c r="K37" s="68"/>
      <c r="L37" s="68"/>
      <c r="M37" s="68"/>
      <c r="N37" s="68"/>
    </row>
    <row r="38" spans="1:15" ht="13.8">
      <c r="A38" s="135" t="s">
        <v>28</v>
      </c>
      <c r="B38" s="142"/>
      <c r="C38" s="150"/>
      <c r="D38" s="122"/>
      <c r="E38" s="296"/>
      <c r="F38" s="289" t="e">
        <f t="shared" si="3"/>
        <v>#DIV/0!</v>
      </c>
      <c r="H38" s="68"/>
      <c r="I38" s="68"/>
      <c r="J38" s="68"/>
      <c r="K38" s="68"/>
      <c r="L38" s="68"/>
      <c r="M38" s="68"/>
      <c r="N38" s="68"/>
    </row>
    <row r="39" spans="1:15" ht="13.8">
      <c r="A39" s="135" t="s">
        <v>25</v>
      </c>
      <c r="B39" s="142"/>
      <c r="C39" s="152"/>
      <c r="D39" s="122"/>
      <c r="E39" s="296"/>
      <c r="F39" s="289" t="e">
        <f t="shared" si="3"/>
        <v>#DIV/0!</v>
      </c>
      <c r="H39" s="68"/>
      <c r="I39" s="68"/>
      <c r="J39" s="68"/>
      <c r="K39" s="68"/>
      <c r="L39" s="68"/>
      <c r="M39" s="68"/>
      <c r="N39" s="68"/>
    </row>
    <row r="40" spans="1:15" ht="13.8">
      <c r="A40" s="135" t="s">
        <v>60</v>
      </c>
      <c r="B40" s="142"/>
      <c r="C40" s="134" t="s">
        <v>55</v>
      </c>
      <c r="D40" s="122"/>
      <c r="E40" s="296"/>
      <c r="F40" s="289" t="e">
        <f t="shared" si="3"/>
        <v>#DIV/0!</v>
      </c>
      <c r="H40" s="68"/>
      <c r="I40" s="68"/>
      <c r="J40" s="68"/>
      <c r="K40" s="68"/>
      <c r="L40" s="68"/>
      <c r="M40" s="68"/>
      <c r="N40" s="68"/>
    </row>
    <row r="41" spans="1:15" ht="13.8">
      <c r="A41" s="135" t="s">
        <v>73</v>
      </c>
      <c r="B41" s="142"/>
      <c r="C41" s="134"/>
      <c r="D41" s="122"/>
      <c r="E41" s="296"/>
      <c r="F41" s="289" t="e">
        <f t="shared" si="3"/>
        <v>#DIV/0!</v>
      </c>
      <c r="H41" s="68"/>
      <c r="I41" s="68"/>
      <c r="J41" s="68"/>
      <c r="K41" s="68"/>
      <c r="L41" s="68"/>
      <c r="M41" s="68"/>
      <c r="N41" s="68"/>
    </row>
    <row r="42" spans="1:15" ht="13.8">
      <c r="A42" s="251"/>
      <c r="B42" s="279"/>
      <c r="C42" s="281"/>
      <c r="D42" s="122"/>
      <c r="E42" s="296"/>
      <c r="F42" s="133"/>
      <c r="H42" s="68"/>
      <c r="I42" s="68"/>
      <c r="J42" s="68"/>
      <c r="K42" s="68"/>
      <c r="L42" s="68"/>
      <c r="M42" s="68"/>
      <c r="N42" s="68"/>
    </row>
    <row r="43" spans="1:15" ht="34.200000000000003">
      <c r="A43" s="221" t="s">
        <v>61</v>
      </c>
      <c r="B43" s="142"/>
      <c r="C43" s="137"/>
      <c r="D43" s="122"/>
      <c r="E43" s="297" t="e">
        <f>SUM(E32:E42)</f>
        <v>#DIV/0!</v>
      </c>
      <c r="F43" s="143" t="e">
        <f>IF(E43=0,0,E43/E$47)</f>
        <v>#DIV/0!</v>
      </c>
      <c r="H43" s="172" t="s">
        <v>200</v>
      </c>
      <c r="I43" s="173"/>
      <c r="J43" s="174"/>
      <c r="K43" s="321" t="s">
        <v>150</v>
      </c>
      <c r="L43" s="68"/>
      <c r="M43" s="68"/>
      <c r="N43" s="68"/>
    </row>
    <row r="44" spans="1:15" ht="13.8">
      <c r="A44" s="135"/>
      <c r="B44" s="142"/>
      <c r="C44" s="137"/>
      <c r="D44" s="122"/>
      <c r="E44" s="294"/>
      <c r="F44" s="153"/>
      <c r="H44" s="127"/>
      <c r="I44" s="128" t="s">
        <v>52</v>
      </c>
      <c r="J44" s="129" t="s">
        <v>52</v>
      </c>
      <c r="K44" s="294"/>
      <c r="L44" s="68"/>
      <c r="M44" s="68"/>
      <c r="N44" s="68"/>
    </row>
    <row r="45" spans="1:15" ht="13.8">
      <c r="A45" s="135" t="s">
        <v>62</v>
      </c>
      <c r="B45" s="142"/>
      <c r="C45" s="152"/>
      <c r="D45" s="122"/>
      <c r="E45" s="296"/>
      <c r="F45" s="143">
        <f>(IF(E45=0,0,E45/E$47))</f>
        <v>0</v>
      </c>
      <c r="H45" s="318" t="s">
        <v>13</v>
      </c>
      <c r="I45" s="319"/>
      <c r="J45" s="320"/>
      <c r="K45" s="297">
        <f>E15</f>
        <v>0</v>
      </c>
      <c r="L45" s="68"/>
      <c r="M45" s="68"/>
      <c r="N45" s="68"/>
    </row>
    <row r="46" spans="1:15" ht="13.8">
      <c r="A46" s="135"/>
      <c r="B46" s="136"/>
      <c r="C46" s="137"/>
      <c r="D46" s="122"/>
      <c r="E46" s="294"/>
      <c r="F46" s="133"/>
      <c r="H46" s="317" t="s">
        <v>48</v>
      </c>
      <c r="I46" s="315"/>
      <c r="J46" s="316"/>
      <c r="K46" s="299">
        <f>E17</f>
        <v>0</v>
      </c>
      <c r="L46" s="68"/>
      <c r="M46" s="68"/>
      <c r="N46" s="68"/>
    </row>
    <row r="47" spans="1:15" ht="13.8">
      <c r="A47" s="221" t="s">
        <v>39</v>
      </c>
      <c r="B47" s="178"/>
      <c r="C47" s="154"/>
      <c r="D47" s="122"/>
      <c r="E47" s="224" t="e">
        <f>SUM(E43:E46)</f>
        <v>#DIV/0!</v>
      </c>
      <c r="F47" s="226" t="e">
        <f>SUM(F43:F46)</f>
        <v>#DIV/0!</v>
      </c>
      <c r="H47" s="140" t="s">
        <v>74</v>
      </c>
      <c r="I47" s="315"/>
      <c r="J47" s="316"/>
      <c r="K47" s="300">
        <f>E18</f>
        <v>0</v>
      </c>
      <c r="L47" s="68"/>
      <c r="M47" s="68"/>
      <c r="N47" s="68"/>
      <c r="O47" s="68"/>
    </row>
    <row r="48" spans="1:15" ht="13.8">
      <c r="B48" s="155"/>
      <c r="C48" s="156"/>
      <c r="D48" s="122"/>
      <c r="F48" s="157"/>
      <c r="H48" s="140" t="s">
        <v>59</v>
      </c>
      <c r="I48" s="315"/>
      <c r="J48" s="316"/>
      <c r="K48" s="299" t="e">
        <f>E22</f>
        <v>#DIV/0!</v>
      </c>
      <c r="L48" s="68"/>
      <c r="M48" s="68"/>
      <c r="N48" s="68"/>
      <c r="O48" s="68"/>
    </row>
    <row r="49" spans="1:15" ht="13.8">
      <c r="A49" s="158" t="s">
        <v>157</v>
      </c>
      <c r="B49" s="159"/>
      <c r="C49" s="160"/>
      <c r="D49" s="68"/>
      <c r="E49" s="302" t="e">
        <f>(E$26*1.3)+($E$47-$E$26)</f>
        <v>#DIV/0!</v>
      </c>
      <c r="F49" s="161"/>
      <c r="G49" s="68"/>
      <c r="H49" s="140" t="s">
        <v>30</v>
      </c>
      <c r="I49" s="141"/>
      <c r="J49" s="147"/>
      <c r="K49" s="299" t="e">
        <f>E25</f>
        <v>#DIV/0!</v>
      </c>
      <c r="L49" s="68"/>
      <c r="M49" s="68"/>
      <c r="N49" s="68"/>
      <c r="O49" s="68"/>
    </row>
    <row r="50" spans="1:15" s="68" customFormat="1" ht="13.8">
      <c r="B50" s="162"/>
      <c r="C50" s="163"/>
      <c r="H50" s="135" t="s">
        <v>50</v>
      </c>
      <c r="I50" s="148"/>
      <c r="J50" s="134"/>
      <c r="K50" s="295">
        <f>E28</f>
        <v>0</v>
      </c>
    </row>
    <row r="51" spans="1:15" s="68" customFormat="1" ht="13.8">
      <c r="A51" s="158" t="s">
        <v>42</v>
      </c>
      <c r="B51" s="159"/>
      <c r="C51" s="160"/>
      <c r="E51" s="302" t="e">
        <f>(E$26*1.5)+($E$47-$E$26)</f>
        <v>#DIV/0!</v>
      </c>
      <c r="F51" s="161"/>
      <c r="H51" s="135" t="s">
        <v>53</v>
      </c>
      <c r="I51" s="149"/>
      <c r="J51" s="134"/>
      <c r="K51" s="295">
        <f t="shared" ref="K51:K52" si="4">E29</f>
        <v>0</v>
      </c>
    </row>
    <row r="52" spans="1:15" s="68" customFormat="1" ht="13.8">
      <c r="B52" s="162"/>
      <c r="C52" s="163"/>
      <c r="H52" s="135" t="s">
        <v>54</v>
      </c>
      <c r="I52" s="142"/>
      <c r="J52" s="137" t="s">
        <v>52</v>
      </c>
      <c r="K52" s="295">
        <f t="shared" si="4"/>
        <v>0</v>
      </c>
    </row>
    <row r="53" spans="1:15" s="68" customFormat="1" ht="13.8">
      <c r="A53" s="158" t="s">
        <v>71</v>
      </c>
      <c r="B53" s="159"/>
      <c r="C53" s="160"/>
      <c r="E53" s="302" t="e">
        <f>(E$26*2.5)+($E$47-$E$26)</f>
        <v>#DIV/0!</v>
      </c>
      <c r="H53" s="135" t="s">
        <v>67</v>
      </c>
      <c r="I53" s="142"/>
      <c r="J53" s="150"/>
      <c r="K53" s="295">
        <f>E34</f>
        <v>0</v>
      </c>
    </row>
    <row r="54" spans="1:15" s="68" customFormat="1" ht="13.8">
      <c r="B54" s="162"/>
      <c r="C54" s="164"/>
      <c r="F54" s="165"/>
      <c r="H54" s="135" t="s">
        <v>29</v>
      </c>
      <c r="I54" s="142"/>
      <c r="J54" s="150"/>
      <c r="K54" s="295">
        <f t="shared" ref="K54:K60" si="5">E35</f>
        <v>0</v>
      </c>
    </row>
    <row r="55" spans="1:15" s="68" customFormat="1" ht="13.8">
      <c r="C55" s="166"/>
      <c r="F55" s="165"/>
      <c r="H55" s="135" t="s">
        <v>21</v>
      </c>
      <c r="I55" s="142"/>
      <c r="J55" s="150"/>
      <c r="K55" s="295">
        <f t="shared" si="5"/>
        <v>0</v>
      </c>
    </row>
    <row r="56" spans="1:15" s="68" customFormat="1" ht="13.8">
      <c r="C56" s="166"/>
      <c r="F56" s="165"/>
      <c r="H56" s="135" t="s">
        <v>3</v>
      </c>
      <c r="I56" s="142"/>
      <c r="J56" s="152"/>
      <c r="K56" s="295">
        <f t="shared" si="5"/>
        <v>0</v>
      </c>
    </row>
    <row r="57" spans="1:15" s="68" customFormat="1" ht="13.8">
      <c r="A57" s="3"/>
      <c r="C57" s="166"/>
      <c r="F57" s="165"/>
      <c r="H57" s="135" t="s">
        <v>28</v>
      </c>
      <c r="I57" s="142"/>
      <c r="J57" s="150"/>
      <c r="K57" s="295">
        <f t="shared" si="5"/>
        <v>0</v>
      </c>
    </row>
    <row r="58" spans="1:15" s="68" customFormat="1" ht="13.8">
      <c r="C58" s="166"/>
      <c r="F58" s="165"/>
      <c r="H58" s="135" t="s">
        <v>25</v>
      </c>
      <c r="I58" s="142"/>
      <c r="J58" s="152"/>
      <c r="K58" s="295">
        <f t="shared" si="5"/>
        <v>0</v>
      </c>
      <c r="M58" s="3"/>
      <c r="N58" s="3"/>
    </row>
    <row r="59" spans="1:15" s="68" customFormat="1" ht="13.8">
      <c r="C59" s="166"/>
      <c r="F59" s="165"/>
      <c r="H59" s="135" t="s">
        <v>60</v>
      </c>
      <c r="I59" s="142"/>
      <c r="J59" s="134"/>
      <c r="K59" s="295">
        <f t="shared" si="5"/>
        <v>0</v>
      </c>
      <c r="M59" s="3"/>
      <c r="N59" s="3"/>
    </row>
    <row r="60" spans="1:15" s="68" customFormat="1" ht="13.8">
      <c r="C60" s="166"/>
      <c r="F60" s="165"/>
      <c r="H60" s="135" t="s">
        <v>73</v>
      </c>
      <c r="I60" s="142"/>
      <c r="J60" s="134"/>
      <c r="K60" s="295">
        <f t="shared" si="5"/>
        <v>0</v>
      </c>
      <c r="M60" s="3"/>
      <c r="N60" s="3"/>
      <c r="O60" s="3"/>
    </row>
    <row r="61" spans="1:15" s="68" customFormat="1" ht="13.8">
      <c r="C61" s="166"/>
      <c r="F61" s="165"/>
      <c r="H61" s="135" t="s">
        <v>62</v>
      </c>
      <c r="I61" s="142"/>
      <c r="J61" s="152"/>
      <c r="K61" s="295">
        <f>E45</f>
        <v>0</v>
      </c>
      <c r="M61" s="3"/>
      <c r="N61" s="3"/>
    </row>
    <row r="62" spans="1:15" s="68" customFormat="1" ht="13.8">
      <c r="C62" s="166"/>
      <c r="F62" s="165"/>
      <c r="H62" s="135"/>
      <c r="I62" s="136"/>
      <c r="J62" s="137"/>
      <c r="K62" s="294"/>
      <c r="M62" s="3"/>
      <c r="N62" s="3"/>
    </row>
    <row r="63" spans="1:15" s="68" customFormat="1" ht="13.8">
      <c r="C63" s="166"/>
      <c r="F63" s="165"/>
      <c r="H63" s="221" t="s">
        <v>39</v>
      </c>
      <c r="I63" s="225"/>
      <c r="J63" s="154"/>
      <c r="K63" s="224" t="e">
        <f>SUM(K45:K62)</f>
        <v>#DIV/0!</v>
      </c>
      <c r="M63" s="3"/>
      <c r="N63" s="3"/>
    </row>
    <row r="64" spans="1:15" s="68" customFormat="1" ht="13.8">
      <c r="C64" s="166"/>
      <c r="F64" s="165"/>
      <c r="H64" s="3"/>
      <c r="I64" s="155"/>
      <c r="J64" s="156"/>
      <c r="K64" s="3"/>
      <c r="M64" s="3"/>
      <c r="N64" s="3"/>
    </row>
    <row r="65" spans="1:15" s="68" customFormat="1" ht="13.8">
      <c r="A65" s="3"/>
      <c r="B65" s="3"/>
      <c r="C65" s="3"/>
      <c r="D65" s="3"/>
      <c r="E65" s="3"/>
      <c r="F65" s="3"/>
      <c r="H65" s="158" t="s">
        <v>157</v>
      </c>
      <c r="I65" s="159"/>
      <c r="J65" s="160"/>
      <c r="K65" s="302" t="e">
        <f>E49</f>
        <v>#DIV/0!</v>
      </c>
      <c r="M65" s="3"/>
      <c r="N65" s="3"/>
    </row>
    <row r="66" spans="1:15" ht="13.8">
      <c r="H66" s="68"/>
      <c r="I66" s="162"/>
      <c r="J66" s="163"/>
      <c r="K66" s="68"/>
      <c r="L66" s="68"/>
      <c r="O66" s="68"/>
    </row>
    <row r="67" spans="1:15" ht="13.8">
      <c r="H67" s="158" t="s">
        <v>42</v>
      </c>
      <c r="I67" s="159"/>
      <c r="J67" s="160"/>
      <c r="K67" s="302" t="e">
        <f>E51</f>
        <v>#DIV/0!</v>
      </c>
      <c r="L67" s="68"/>
      <c r="O67" s="68"/>
    </row>
    <row r="68" spans="1:15" ht="13.8">
      <c r="H68" s="68"/>
      <c r="I68" s="162"/>
      <c r="J68" s="163"/>
      <c r="K68" s="68"/>
      <c r="L68" s="68"/>
      <c r="O68" s="68"/>
    </row>
    <row r="69" spans="1:15" ht="13.8">
      <c r="H69" s="158" t="s">
        <v>71</v>
      </c>
      <c r="I69" s="159"/>
      <c r="J69" s="160"/>
      <c r="K69" s="302" t="e">
        <f>E53</f>
        <v>#DIV/0!</v>
      </c>
      <c r="L69" s="68"/>
      <c r="O69" s="68"/>
    </row>
    <row r="70" spans="1:15">
      <c r="L70" s="68"/>
      <c r="O70" s="68"/>
    </row>
    <row r="71" spans="1:15">
      <c r="O71" s="68"/>
    </row>
    <row r="72" spans="1:15">
      <c r="O72" s="68"/>
    </row>
    <row r="73" spans="1:15">
      <c r="O73" s="68"/>
    </row>
    <row r="74" spans="1:15">
      <c r="O74" s="68"/>
    </row>
    <row r="75" spans="1:15">
      <c r="O75" s="68"/>
    </row>
    <row r="76" spans="1:15">
      <c r="O76" s="68"/>
    </row>
  </sheetData>
  <mergeCells count="7">
    <mergeCell ref="E10:F10"/>
    <mergeCell ref="I10:N10"/>
    <mergeCell ref="I25:N25"/>
    <mergeCell ref="H1:N2"/>
    <mergeCell ref="H3:N3"/>
    <mergeCell ref="H4:N5"/>
    <mergeCell ref="I17:N17"/>
  </mergeCells>
  <conditionalFormatting sqref="O23">
    <cfRule type="cellIs" dxfId="4" priority="1" operator="greaterThan">
      <formula>1</formula>
    </cfRule>
    <cfRule type="cellIs" dxfId="3" priority="2" operator="between">
      <formula>0.999999</formula>
      <formula>0</formula>
    </cfRule>
    <cfRule type="cellIs" dxfId="2"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8"/>
  <sheetViews>
    <sheetView showGridLines="0" showZeros="0" zoomScale="85" zoomScaleNormal="85" zoomScaleSheetLayoutView="75" zoomScalePageLayoutView="50" workbookViewId="0">
      <pane ySplit="10" topLeftCell="A11" activePane="bottomLeft" state="frozen"/>
      <selection activeCell="B1" sqref="B1"/>
      <selection pane="bottomLeft" activeCell="A11" sqref="A11"/>
    </sheetView>
  </sheetViews>
  <sheetFormatPr defaultColWidth="11.44140625" defaultRowHeight="13.2"/>
  <cols>
    <col min="1" max="1" width="39" style="3" customWidth="1"/>
    <col min="2" max="2" width="20.33203125" style="3" customWidth="1"/>
    <col min="3" max="6" width="17.5546875" style="3" customWidth="1"/>
    <col min="7" max="16384" width="11.44140625" style="3"/>
  </cols>
  <sheetData>
    <row r="1" spans="1:6" ht="13.8">
      <c r="A1" s="253" t="s">
        <v>22</v>
      </c>
      <c r="B1" s="181"/>
      <c r="C1" s="181"/>
      <c r="D1" s="182"/>
    </row>
    <row r="3" spans="1:6" ht="15.6">
      <c r="A3" s="28" t="str">
        <f>'2-Kosten per locatie'!A3</f>
        <v>Naam opdrachtgever</v>
      </c>
      <c r="B3" s="51" t="str">
        <f>'2-Kosten per locatie'!B3</f>
        <v>Libreon</v>
      </c>
      <c r="C3" s="183"/>
      <c r="D3" s="183"/>
    </row>
    <row r="4" spans="1:6" ht="15">
      <c r="A4" s="28" t="str">
        <f>'2-Kosten per locatie'!A4</f>
        <v>Calculatie onderdeel</v>
      </c>
      <c r="B4" s="51" t="str">
        <f ca="1">MID(CELL("bestandsnaam",$C$9),SEARCH("]",CELL("bestandsnaam",$C$9),1)+1,256)</f>
        <v>8-Afroepprijs</v>
      </c>
      <c r="C4" s="184"/>
      <c r="D4" s="185"/>
    </row>
    <row r="5" spans="1:6" ht="15">
      <c r="A5" s="28" t="str">
        <f>'2-Kosten per locatie'!A5</f>
        <v>Gebouw/plaats</v>
      </c>
      <c r="B5" s="51" t="str">
        <f>'2-Kosten per locatie'!B5</f>
        <v>Divers in en om Breda</v>
      </c>
      <c r="C5" s="184"/>
      <c r="D5" s="185"/>
    </row>
    <row r="6" spans="1:6" ht="15">
      <c r="A6" s="28" t="str">
        <f>'2-Kosten per locatie'!A6</f>
        <v>Referentie nummer</v>
      </c>
      <c r="B6" s="51" t="str">
        <f>'2-Kosten per locatie'!B6</f>
        <v>Libreon-EA-MvdK.MB-2023</v>
      </c>
      <c r="C6" s="184"/>
      <c r="D6" s="185"/>
    </row>
    <row r="7" spans="1:6" ht="15">
      <c r="A7" s="28" t="str">
        <f>'2-Kosten per locatie'!A7</f>
        <v>Naam dienstverlener</v>
      </c>
      <c r="B7" s="51">
        <f>'2-Kosten per locatie'!B7</f>
        <v>0</v>
      </c>
      <c r="C7" s="184"/>
      <c r="D7" s="185"/>
    </row>
    <row r="8" spans="1:6" ht="15">
      <c r="A8" s="28" t="str">
        <f>'2-Kosten per locatie'!A8</f>
        <v>Prijspeil</v>
      </c>
      <c r="B8" s="369">
        <f>'2-Kosten per locatie'!B8</f>
        <v>45473</v>
      </c>
      <c r="C8" s="184"/>
      <c r="D8" s="185"/>
    </row>
    <row r="9" spans="1:6" ht="15">
      <c r="A9" s="19"/>
      <c r="B9" s="186"/>
      <c r="C9" s="184"/>
      <c r="D9" s="185"/>
    </row>
    <row r="10" spans="1:6">
      <c r="A10" s="187"/>
      <c r="B10" s="188"/>
      <c r="C10" s="188"/>
      <c r="D10" s="188"/>
    </row>
    <row r="11" spans="1:6" ht="15">
      <c r="A11" s="209" t="s">
        <v>123</v>
      </c>
      <c r="B11" s="210"/>
      <c r="C11" s="210"/>
      <c r="D11" s="211"/>
      <c r="E11" s="211"/>
      <c r="F11" s="212"/>
    </row>
    <row r="13" spans="1:6">
      <c r="A13" s="194"/>
      <c r="B13" s="195"/>
      <c r="C13" s="467" t="s">
        <v>105</v>
      </c>
      <c r="D13" s="468"/>
      <c r="E13" s="468"/>
      <c r="F13" s="469"/>
    </row>
    <row r="14" spans="1:6">
      <c r="A14" s="196" t="s">
        <v>47</v>
      </c>
      <c r="B14" s="196" t="s">
        <v>12</v>
      </c>
      <c r="C14" s="197" t="s">
        <v>101</v>
      </c>
      <c r="D14" s="179" t="s">
        <v>102</v>
      </c>
      <c r="E14" s="179" t="s">
        <v>103</v>
      </c>
      <c r="F14" s="179" t="s">
        <v>104</v>
      </c>
    </row>
    <row r="15" spans="1:6" ht="13.8">
      <c r="A15" s="189" t="s">
        <v>196</v>
      </c>
      <c r="B15" s="189" t="s">
        <v>32</v>
      </c>
      <c r="C15" s="256">
        <v>0</v>
      </c>
      <c r="D15" s="256">
        <v>0</v>
      </c>
      <c r="E15" s="256">
        <v>0</v>
      </c>
      <c r="F15" s="256">
        <v>0</v>
      </c>
    </row>
    <row r="16" spans="1:6" ht="13.8">
      <c r="A16" s="189" t="s">
        <v>195</v>
      </c>
      <c r="B16" s="189" t="s">
        <v>32</v>
      </c>
      <c r="C16" s="256">
        <v>0</v>
      </c>
      <c r="D16" s="256">
        <v>0</v>
      </c>
      <c r="E16" s="256">
        <v>0</v>
      </c>
      <c r="F16" s="256">
        <v>0</v>
      </c>
    </row>
    <row r="17" spans="1:6" ht="13.8">
      <c r="A17" s="189" t="s">
        <v>69</v>
      </c>
      <c r="B17" s="189" t="s">
        <v>33</v>
      </c>
      <c r="C17" s="256">
        <v>0</v>
      </c>
      <c r="D17" s="256">
        <v>0</v>
      </c>
      <c r="E17" s="256">
        <v>0</v>
      </c>
      <c r="F17" s="256">
        <v>0</v>
      </c>
    </row>
    <row r="18" spans="1:6" ht="13.8">
      <c r="A18" s="196" t="s">
        <v>70</v>
      </c>
      <c r="B18" s="254"/>
      <c r="C18" s="256">
        <v>0</v>
      </c>
      <c r="D18" s="256">
        <v>0</v>
      </c>
      <c r="E18" s="256">
        <v>0</v>
      </c>
      <c r="F18" s="256">
        <v>0</v>
      </c>
    </row>
    <row r="19" spans="1:6" ht="13.8">
      <c r="A19" s="196" t="s">
        <v>8</v>
      </c>
      <c r="B19" s="254"/>
      <c r="C19" s="256">
        <v>0</v>
      </c>
      <c r="D19" s="256">
        <v>0</v>
      </c>
      <c r="E19" s="256">
        <v>0</v>
      </c>
      <c r="F19" s="256">
        <v>0</v>
      </c>
    </row>
    <row r="20" spans="1:6">
      <c r="A20" s="201"/>
      <c r="B20" s="202"/>
      <c r="C20" s="202"/>
      <c r="D20" s="201"/>
    </row>
    <row r="21" spans="1:6" ht="15">
      <c r="A21" s="209" t="s">
        <v>124</v>
      </c>
      <c r="B21" s="210"/>
      <c r="C21" s="210"/>
      <c r="D21" s="210"/>
      <c r="E21" s="210"/>
      <c r="F21" s="213"/>
    </row>
    <row r="22" spans="1:6">
      <c r="A22" s="191"/>
      <c r="B22" s="191"/>
      <c r="C22" s="191"/>
      <c r="D22" s="191"/>
    </row>
    <row r="23" spans="1:6" ht="26.4">
      <c r="A23" s="203" t="s">
        <v>47</v>
      </c>
      <c r="B23" s="204" t="s">
        <v>12</v>
      </c>
      <c r="C23" s="199"/>
      <c r="D23" s="200"/>
      <c r="E23" s="205" t="s">
        <v>99</v>
      </c>
      <c r="F23" s="206" t="s">
        <v>100</v>
      </c>
    </row>
    <row r="24" spans="1:6" ht="13.8">
      <c r="A24" s="189" t="s">
        <v>125</v>
      </c>
      <c r="B24" s="254" t="s">
        <v>18</v>
      </c>
      <c r="C24" s="255"/>
      <c r="D24" s="255"/>
      <c r="E24" s="256">
        <v>0</v>
      </c>
      <c r="F24" s="256">
        <v>0</v>
      </c>
    </row>
    <row r="25" spans="1:6" ht="13.8">
      <c r="A25" s="189" t="s">
        <v>126</v>
      </c>
      <c r="B25" s="254" t="s">
        <v>18</v>
      </c>
      <c r="C25" s="257"/>
      <c r="D25" s="257"/>
      <c r="E25" s="256">
        <v>0</v>
      </c>
      <c r="F25" s="256">
        <v>0</v>
      </c>
    </row>
    <row r="26" spans="1:6" ht="13.8">
      <c r="A26" s="189" t="s">
        <v>127</v>
      </c>
      <c r="B26" s="254" t="s">
        <v>18</v>
      </c>
      <c r="C26" s="258"/>
      <c r="D26" s="257"/>
      <c r="E26" s="256">
        <v>0</v>
      </c>
      <c r="F26" s="256">
        <v>0</v>
      </c>
    </row>
    <row r="27" spans="1:6" ht="13.8">
      <c r="A27" s="189" t="s">
        <v>160</v>
      </c>
      <c r="B27" s="254" t="s">
        <v>18</v>
      </c>
      <c r="C27" s="258"/>
      <c r="D27" s="257"/>
      <c r="E27" s="256">
        <v>0</v>
      </c>
      <c r="F27" s="256">
        <v>0</v>
      </c>
    </row>
    <row r="28" spans="1:6" ht="13.8">
      <c r="A28" s="189" t="s">
        <v>161</v>
      </c>
      <c r="B28" s="254" t="s">
        <v>18</v>
      </c>
      <c r="C28" s="258"/>
      <c r="D28" s="257"/>
      <c r="E28" s="256">
        <v>0</v>
      </c>
      <c r="F28" s="256">
        <v>0</v>
      </c>
    </row>
    <row r="30" spans="1:6" ht="15">
      <c r="A30" s="209" t="s">
        <v>128</v>
      </c>
      <c r="B30" s="210"/>
      <c r="C30" s="210"/>
      <c r="D30" s="210"/>
      <c r="E30" s="210"/>
      <c r="F30" s="213"/>
    </row>
    <row r="31" spans="1:6" ht="13.8">
      <c r="A31" s="198"/>
      <c r="B31" s="190"/>
      <c r="C31" s="190"/>
      <c r="D31" s="181"/>
    </row>
    <row r="32" spans="1:6">
      <c r="A32" s="196" t="s">
        <v>47</v>
      </c>
      <c r="B32" s="194" t="s">
        <v>12</v>
      </c>
      <c r="C32" s="191"/>
      <c r="D32" s="191"/>
      <c r="E32" s="191"/>
      <c r="F32" s="207" t="s">
        <v>106</v>
      </c>
    </row>
    <row r="33" spans="1:6" ht="13.8">
      <c r="A33" s="189" t="s">
        <v>129</v>
      </c>
      <c r="B33" s="192" t="s">
        <v>107</v>
      </c>
      <c r="C33" s="192"/>
      <c r="D33" s="192"/>
      <c r="E33" s="192"/>
      <c r="F33" s="256">
        <v>0</v>
      </c>
    </row>
    <row r="34" spans="1:6" ht="13.8">
      <c r="A34" s="189" t="s">
        <v>129</v>
      </c>
      <c r="B34" s="192" t="s">
        <v>109</v>
      </c>
      <c r="C34" s="192"/>
      <c r="D34" s="192"/>
      <c r="E34" s="192"/>
      <c r="F34" s="256">
        <v>0</v>
      </c>
    </row>
    <row r="35" spans="1:6" ht="13.8">
      <c r="A35" s="189" t="s">
        <v>129</v>
      </c>
      <c r="B35" s="192" t="s">
        <v>108</v>
      </c>
      <c r="C35" s="192"/>
      <c r="D35" s="192"/>
      <c r="E35" s="192"/>
      <c r="F35" s="256">
        <v>0</v>
      </c>
    </row>
    <row r="36" spans="1:6" ht="13.8">
      <c r="A36" s="189" t="s">
        <v>122</v>
      </c>
      <c r="B36" s="192" t="s">
        <v>107</v>
      </c>
      <c r="C36" s="192"/>
      <c r="D36" s="192"/>
      <c r="E36" s="192"/>
      <c r="F36" s="256">
        <v>0</v>
      </c>
    </row>
    <row r="37" spans="1:6" ht="13.8">
      <c r="A37" s="190"/>
      <c r="B37" s="181"/>
      <c r="C37" s="181"/>
      <c r="D37" s="190"/>
    </row>
    <row r="38" spans="1:6" ht="15">
      <c r="A38" s="208" t="s">
        <v>2</v>
      </c>
      <c r="B38" s="181"/>
      <c r="C38" s="181"/>
      <c r="D38" s="190"/>
    </row>
    <row r="39" spans="1:6">
      <c r="A39" s="190" t="s">
        <v>36</v>
      </c>
    </row>
    <row r="40" spans="1:6" ht="13.8">
      <c r="A40" s="190" t="s">
        <v>130</v>
      </c>
      <c r="B40" s="181"/>
      <c r="C40" s="181"/>
      <c r="D40" s="190"/>
    </row>
    <row r="41" spans="1:6" ht="12.75" customHeight="1">
      <c r="A41" s="190"/>
      <c r="B41" s="181"/>
      <c r="C41" s="181"/>
      <c r="D41" s="190"/>
    </row>
    <row r="42" spans="1:6" ht="13.8">
      <c r="A42" s="190"/>
      <c r="B42" s="181"/>
      <c r="C42" s="181"/>
      <c r="D42" s="190"/>
    </row>
    <row r="43" spans="1:6" ht="13.8">
      <c r="A43" s="190"/>
      <c r="B43" s="181"/>
      <c r="C43" s="181"/>
      <c r="D43" s="190"/>
    </row>
    <row r="45" spans="1:6" ht="13.8">
      <c r="A45" s="193"/>
      <c r="B45" s="181"/>
      <c r="C45" s="181"/>
      <c r="D45" s="181"/>
    </row>
    <row r="46" spans="1:6">
      <c r="A46" s="193"/>
    </row>
    <row r="47" spans="1:6">
      <c r="A47" s="193"/>
    </row>
    <row r="48" spans="1:6">
      <c r="A48" s="193"/>
    </row>
  </sheetData>
  <mergeCells count="1">
    <mergeCell ref="C13:F13"/>
  </mergeCells>
  <phoneticPr fontId="12"/>
  <conditionalFormatting sqref="E20:F28">
    <cfRule type="cellIs" dxfId="1" priority="3" stopIfTrue="1" operator="equal">
      <formula>"nvt"</formula>
    </cfRule>
  </conditionalFormatting>
  <conditionalFormatting sqref="F33:F36">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dimension ref="A1:R33"/>
  <sheetViews>
    <sheetView showGridLines="0" zoomScale="85" zoomScaleNormal="85" workbookViewId="0"/>
  </sheetViews>
  <sheetFormatPr defaultColWidth="9.109375" defaultRowHeight="13.2"/>
  <cols>
    <col min="1" max="2" width="35.6640625" style="214" bestFit="1" customWidth="1"/>
    <col min="3" max="3" width="23.6640625" style="214" customWidth="1"/>
    <col min="4" max="12" width="12.88671875" style="214" customWidth="1"/>
    <col min="13" max="13" width="1.6640625" style="214" customWidth="1"/>
    <col min="14" max="14" width="12.88671875" style="214" customWidth="1"/>
    <col min="15" max="15" width="1.5546875" style="214" customWidth="1"/>
    <col min="16" max="17" width="12.88671875" style="214" customWidth="1"/>
    <col min="18" max="16384" width="9.109375" style="214"/>
  </cols>
  <sheetData>
    <row r="1" spans="1:17">
      <c r="A1" s="328"/>
      <c r="B1" s="328"/>
      <c r="C1" s="328"/>
    </row>
    <row r="2" spans="1:17" ht="15">
      <c r="A2" s="327" t="str">
        <f>'2-Kosten per locatie'!A3</f>
        <v>Naam opdrachtgever</v>
      </c>
      <c r="B2" s="16" t="str">
        <f>'2-Kosten per locatie'!B3</f>
        <v>Libreon</v>
      </c>
    </row>
    <row r="3" spans="1:17" ht="15">
      <c r="A3" s="327" t="str">
        <f>'2-Kosten per locatie'!A4</f>
        <v>Calculatie onderdeel</v>
      </c>
      <c r="B3" s="51" t="str">
        <f ca="1">MID(CELL("bestandsnaam",$D$9),SEARCH("]",CELL("bestandsnaam",$D$9),1)+1,256)</f>
        <v>9-Machinekosten</v>
      </c>
    </row>
    <row r="4" spans="1:17" ht="15">
      <c r="A4" s="327" t="str">
        <f>'2-Kosten per locatie'!A5</f>
        <v>Gebouw/plaats</v>
      </c>
      <c r="B4" s="16" t="str">
        <f>'2-Kosten per locatie'!B5</f>
        <v>Divers in en om Breda</v>
      </c>
    </row>
    <row r="5" spans="1:17" ht="15">
      <c r="A5" s="327" t="str">
        <f>'2-Kosten per locatie'!A6</f>
        <v>Referentie nummer</v>
      </c>
      <c r="B5" s="16" t="str">
        <f>'2-Kosten per locatie'!B6</f>
        <v>Libreon-EA-MvdK.MB-2023</v>
      </c>
    </row>
    <row r="6" spans="1:17" ht="15">
      <c r="A6" s="327" t="str">
        <f>'2-Kosten per locatie'!A7</f>
        <v>Naam dienstverlener</v>
      </c>
      <c r="B6" s="16">
        <f>'2-Kosten per locatie'!B7</f>
        <v>0</v>
      </c>
    </row>
    <row r="7" spans="1:17" ht="15">
      <c r="A7" s="327" t="str">
        <f>'2-Kosten per locatie'!A8</f>
        <v>Prijspeil</v>
      </c>
      <c r="B7" s="368">
        <f>'2-Kosten per locatie'!B8</f>
        <v>45473</v>
      </c>
    </row>
    <row r="8" spans="1:17" ht="15">
      <c r="A8" s="327"/>
    </row>
    <row r="9" spans="1:17" ht="15">
      <c r="A9" s="215"/>
      <c r="B9" s="215"/>
      <c r="C9" s="329"/>
    </row>
    <row r="10" spans="1:17" s="331" customFormat="1" ht="50.4">
      <c r="A10" s="330" t="s">
        <v>92</v>
      </c>
      <c r="B10" s="330" t="s">
        <v>177</v>
      </c>
      <c r="C10" s="330" t="s">
        <v>178</v>
      </c>
      <c r="D10" s="330" t="s">
        <v>179</v>
      </c>
      <c r="E10" s="330" t="s">
        <v>190</v>
      </c>
      <c r="F10" s="330" t="s">
        <v>180</v>
      </c>
      <c r="G10" s="330" t="s">
        <v>181</v>
      </c>
      <c r="H10" s="330" t="s">
        <v>182</v>
      </c>
      <c r="I10" s="330" t="s">
        <v>183</v>
      </c>
      <c r="J10" s="330" t="s">
        <v>184</v>
      </c>
      <c r="K10" s="330" t="s">
        <v>185</v>
      </c>
      <c r="L10" s="330" t="s">
        <v>186</v>
      </c>
      <c r="M10" s="214"/>
      <c r="N10" s="330" t="s">
        <v>187</v>
      </c>
      <c r="O10" s="214"/>
      <c r="P10" s="330" t="s">
        <v>188</v>
      </c>
      <c r="Q10" s="330" t="s">
        <v>189</v>
      </c>
    </row>
    <row r="11" spans="1:17">
      <c r="D11" s="332"/>
      <c r="E11" s="334">
        <v>0</v>
      </c>
      <c r="F11" s="333"/>
      <c r="G11" s="332"/>
      <c r="H11" s="332"/>
      <c r="J11" s="334"/>
      <c r="K11" s="334"/>
      <c r="L11" s="334"/>
      <c r="N11" s="335"/>
      <c r="P11" s="333"/>
    </row>
    <row r="12" spans="1:17">
      <c r="A12" s="336"/>
      <c r="B12" s="336"/>
      <c r="C12" s="337"/>
      <c r="D12" s="338"/>
      <c r="E12" s="351">
        <f t="shared" ref="E12:E25" si="0">D12*$E$11</f>
        <v>0</v>
      </c>
      <c r="F12" s="339">
        <f t="shared" ref="F12:F25" si="1">D12-E12</f>
        <v>0</v>
      </c>
      <c r="G12" s="340"/>
      <c r="H12" s="338">
        <v>0</v>
      </c>
      <c r="I12" s="341">
        <f t="shared" ref="I12:I25" si="2">IF(G12=0,0,(F12-H12)/G12)</f>
        <v>0</v>
      </c>
      <c r="J12" s="342">
        <f t="shared" ref="J12:J25" si="3">D12*$J$11</f>
        <v>0</v>
      </c>
      <c r="K12" s="341">
        <f t="shared" ref="K12:K25" si="4">D12*$K$11</f>
        <v>0</v>
      </c>
      <c r="L12" s="343">
        <f t="shared" ref="L12:L25" si="5">$L$11*D12</f>
        <v>0</v>
      </c>
      <c r="N12" s="344">
        <f t="shared" ref="N12:N25" si="6">SUM(I12:L12)</f>
        <v>0</v>
      </c>
      <c r="P12" s="340"/>
      <c r="Q12" s="341">
        <f t="shared" ref="Q12:Q27" si="7">N12*P12</f>
        <v>0</v>
      </c>
    </row>
    <row r="13" spans="1:17">
      <c r="A13" s="336" t="s">
        <v>407</v>
      </c>
      <c r="B13" s="336"/>
      <c r="C13" s="337"/>
      <c r="D13" s="338"/>
      <c r="E13" s="351">
        <f t="shared" si="0"/>
        <v>0</v>
      </c>
      <c r="F13" s="339">
        <f t="shared" si="1"/>
        <v>0</v>
      </c>
      <c r="G13" s="340"/>
      <c r="H13" s="338">
        <v>0</v>
      </c>
      <c r="I13" s="341">
        <f t="shared" si="2"/>
        <v>0</v>
      </c>
      <c r="J13" s="342">
        <f t="shared" si="3"/>
        <v>0</v>
      </c>
      <c r="K13" s="341">
        <f t="shared" si="4"/>
        <v>0</v>
      </c>
      <c r="L13" s="343">
        <f t="shared" si="5"/>
        <v>0</v>
      </c>
      <c r="N13" s="344">
        <f t="shared" si="6"/>
        <v>0</v>
      </c>
      <c r="P13" s="340"/>
      <c r="Q13" s="341">
        <f t="shared" si="7"/>
        <v>0</v>
      </c>
    </row>
    <row r="14" spans="1:17">
      <c r="A14" s="336" t="s">
        <v>408</v>
      </c>
      <c r="B14" s="336"/>
      <c r="C14" s="337"/>
      <c r="D14" s="338"/>
      <c r="E14" s="351">
        <f t="shared" si="0"/>
        <v>0</v>
      </c>
      <c r="F14" s="339">
        <f t="shared" si="1"/>
        <v>0</v>
      </c>
      <c r="G14" s="340"/>
      <c r="H14" s="338">
        <v>0</v>
      </c>
      <c r="I14" s="341">
        <f t="shared" si="2"/>
        <v>0</v>
      </c>
      <c r="J14" s="342">
        <f t="shared" si="3"/>
        <v>0</v>
      </c>
      <c r="K14" s="341">
        <f t="shared" si="4"/>
        <v>0</v>
      </c>
      <c r="L14" s="343">
        <f t="shared" si="5"/>
        <v>0</v>
      </c>
      <c r="N14" s="344">
        <f t="shared" si="6"/>
        <v>0</v>
      </c>
      <c r="P14" s="340"/>
      <c r="Q14" s="341">
        <f t="shared" si="7"/>
        <v>0</v>
      </c>
    </row>
    <row r="15" spans="1:17">
      <c r="A15" s="336" t="s">
        <v>1051</v>
      </c>
      <c r="B15" s="336"/>
      <c r="C15" s="337"/>
      <c r="D15" s="338"/>
      <c r="E15" s="351">
        <f t="shared" si="0"/>
        <v>0</v>
      </c>
      <c r="F15" s="339">
        <f t="shared" si="1"/>
        <v>0</v>
      </c>
      <c r="G15" s="340"/>
      <c r="H15" s="338">
        <v>0</v>
      </c>
      <c r="I15" s="341">
        <f t="shared" si="2"/>
        <v>0</v>
      </c>
      <c r="J15" s="342">
        <f t="shared" si="3"/>
        <v>0</v>
      </c>
      <c r="K15" s="341">
        <f t="shared" si="4"/>
        <v>0</v>
      </c>
      <c r="L15" s="343">
        <f t="shared" si="5"/>
        <v>0</v>
      </c>
      <c r="N15" s="344">
        <f t="shared" si="6"/>
        <v>0</v>
      </c>
      <c r="P15" s="340"/>
      <c r="Q15" s="341">
        <f t="shared" si="7"/>
        <v>0</v>
      </c>
    </row>
    <row r="16" spans="1:17">
      <c r="A16" s="336" t="s">
        <v>607</v>
      </c>
      <c r="B16" s="336"/>
      <c r="C16" s="337"/>
      <c r="D16" s="338"/>
      <c r="E16" s="351">
        <f t="shared" si="0"/>
        <v>0</v>
      </c>
      <c r="F16" s="339">
        <f t="shared" si="1"/>
        <v>0</v>
      </c>
      <c r="G16" s="340"/>
      <c r="H16" s="338">
        <v>0</v>
      </c>
      <c r="I16" s="341">
        <f t="shared" si="2"/>
        <v>0</v>
      </c>
      <c r="J16" s="342">
        <f t="shared" si="3"/>
        <v>0</v>
      </c>
      <c r="K16" s="341">
        <f t="shared" si="4"/>
        <v>0</v>
      </c>
      <c r="L16" s="343">
        <f t="shared" si="5"/>
        <v>0</v>
      </c>
      <c r="N16" s="344">
        <f t="shared" si="6"/>
        <v>0</v>
      </c>
      <c r="P16" s="340"/>
      <c r="Q16" s="341">
        <f t="shared" si="7"/>
        <v>0</v>
      </c>
    </row>
    <row r="17" spans="1:17">
      <c r="A17" s="336" t="s">
        <v>1116</v>
      </c>
      <c r="B17" s="336"/>
      <c r="C17" s="337"/>
      <c r="D17" s="338"/>
      <c r="E17" s="351">
        <f t="shared" si="0"/>
        <v>0</v>
      </c>
      <c r="F17" s="339">
        <f t="shared" si="1"/>
        <v>0</v>
      </c>
      <c r="G17" s="340"/>
      <c r="H17" s="338">
        <v>0</v>
      </c>
      <c r="I17" s="341">
        <f t="shared" si="2"/>
        <v>0</v>
      </c>
      <c r="J17" s="342">
        <f t="shared" si="3"/>
        <v>0</v>
      </c>
      <c r="K17" s="341">
        <f t="shared" si="4"/>
        <v>0</v>
      </c>
      <c r="L17" s="343">
        <f t="shared" si="5"/>
        <v>0</v>
      </c>
      <c r="N17" s="344">
        <f t="shared" si="6"/>
        <v>0</v>
      </c>
      <c r="P17" s="340"/>
      <c r="Q17" s="341">
        <f t="shared" si="7"/>
        <v>0</v>
      </c>
    </row>
    <row r="18" spans="1:17">
      <c r="A18" s="336" t="s">
        <v>817</v>
      </c>
      <c r="B18" s="336"/>
      <c r="C18" s="337"/>
      <c r="D18" s="338"/>
      <c r="E18" s="351">
        <f t="shared" ref="E18:E21" si="8">D18*$E$11</f>
        <v>0</v>
      </c>
      <c r="F18" s="339">
        <f t="shared" ref="F18:F21" si="9">D18-E18</f>
        <v>0</v>
      </c>
      <c r="G18" s="340"/>
      <c r="H18" s="338">
        <v>0</v>
      </c>
      <c r="I18" s="341">
        <f t="shared" ref="I18:I21" si="10">IF(G18=0,0,(F18-H18)/G18)</f>
        <v>0</v>
      </c>
      <c r="J18" s="342">
        <f t="shared" ref="J18:J21" si="11">D18*$J$11</f>
        <v>0</v>
      </c>
      <c r="K18" s="341">
        <f t="shared" ref="K18:K21" si="12">D18*$K$11</f>
        <v>0</v>
      </c>
      <c r="L18" s="343">
        <f t="shared" ref="L18:L21" si="13">$L$11*D18</f>
        <v>0</v>
      </c>
      <c r="N18" s="344">
        <f t="shared" ref="N18:N21" si="14">SUM(I18:L18)</f>
        <v>0</v>
      </c>
      <c r="P18" s="340"/>
      <c r="Q18" s="341">
        <f t="shared" ref="Q18:Q21" si="15">N18*P18</f>
        <v>0</v>
      </c>
    </row>
    <row r="19" spans="1:17">
      <c r="A19" s="336" t="s">
        <v>1014</v>
      </c>
      <c r="B19" s="336"/>
      <c r="C19" s="337"/>
      <c r="D19" s="338"/>
      <c r="E19" s="351">
        <f t="shared" si="8"/>
        <v>0</v>
      </c>
      <c r="F19" s="339">
        <f t="shared" si="9"/>
        <v>0</v>
      </c>
      <c r="G19" s="340"/>
      <c r="H19" s="338">
        <v>0</v>
      </c>
      <c r="I19" s="341">
        <f t="shared" si="10"/>
        <v>0</v>
      </c>
      <c r="J19" s="342">
        <f t="shared" si="11"/>
        <v>0</v>
      </c>
      <c r="K19" s="341">
        <f t="shared" si="12"/>
        <v>0</v>
      </c>
      <c r="L19" s="343">
        <f t="shared" si="13"/>
        <v>0</v>
      </c>
      <c r="N19" s="344">
        <f t="shared" si="14"/>
        <v>0</v>
      </c>
      <c r="P19" s="340"/>
      <c r="Q19" s="341">
        <f t="shared" si="15"/>
        <v>0</v>
      </c>
    </row>
    <row r="20" spans="1:17">
      <c r="A20" s="336" t="s">
        <v>961</v>
      </c>
      <c r="B20" s="336"/>
      <c r="C20" s="337"/>
      <c r="D20" s="338"/>
      <c r="E20" s="351">
        <f t="shared" si="8"/>
        <v>0</v>
      </c>
      <c r="F20" s="339">
        <f t="shared" si="9"/>
        <v>0</v>
      </c>
      <c r="G20" s="340"/>
      <c r="H20" s="338">
        <v>0</v>
      </c>
      <c r="I20" s="341">
        <f t="shared" si="10"/>
        <v>0</v>
      </c>
      <c r="J20" s="342">
        <f t="shared" si="11"/>
        <v>0</v>
      </c>
      <c r="K20" s="341">
        <f t="shared" si="12"/>
        <v>0</v>
      </c>
      <c r="L20" s="343">
        <f t="shared" si="13"/>
        <v>0</v>
      </c>
      <c r="N20" s="344">
        <f t="shared" si="14"/>
        <v>0</v>
      </c>
      <c r="P20" s="340"/>
      <c r="Q20" s="341">
        <f t="shared" si="15"/>
        <v>0</v>
      </c>
    </row>
    <row r="21" spans="1:17">
      <c r="A21" s="336" t="s">
        <v>605</v>
      </c>
      <c r="B21" s="336"/>
      <c r="C21" s="337"/>
      <c r="D21" s="338"/>
      <c r="E21" s="351">
        <f t="shared" si="8"/>
        <v>0</v>
      </c>
      <c r="F21" s="339">
        <f t="shared" si="9"/>
        <v>0</v>
      </c>
      <c r="G21" s="340"/>
      <c r="H21" s="338">
        <v>0</v>
      </c>
      <c r="I21" s="341">
        <f t="shared" si="10"/>
        <v>0</v>
      </c>
      <c r="J21" s="342">
        <f t="shared" si="11"/>
        <v>0</v>
      </c>
      <c r="K21" s="341">
        <f t="shared" si="12"/>
        <v>0</v>
      </c>
      <c r="L21" s="343">
        <f t="shared" si="13"/>
        <v>0</v>
      </c>
      <c r="N21" s="344">
        <f t="shared" si="14"/>
        <v>0</v>
      </c>
      <c r="P21" s="340"/>
      <c r="Q21" s="341">
        <f t="shared" si="15"/>
        <v>0</v>
      </c>
    </row>
    <row r="22" spans="1:17">
      <c r="A22" s="336" t="s">
        <v>851</v>
      </c>
      <c r="B22" s="336"/>
      <c r="C22" s="337"/>
      <c r="D22" s="338"/>
      <c r="E22" s="351">
        <f t="shared" si="0"/>
        <v>0</v>
      </c>
      <c r="F22" s="339">
        <f t="shared" si="1"/>
        <v>0</v>
      </c>
      <c r="G22" s="340"/>
      <c r="H22" s="338">
        <v>0</v>
      </c>
      <c r="I22" s="341">
        <f t="shared" si="2"/>
        <v>0</v>
      </c>
      <c r="J22" s="342">
        <f t="shared" si="3"/>
        <v>0</v>
      </c>
      <c r="K22" s="341">
        <f t="shared" si="4"/>
        <v>0</v>
      </c>
      <c r="L22" s="343">
        <f t="shared" si="5"/>
        <v>0</v>
      </c>
      <c r="N22" s="344">
        <f t="shared" si="6"/>
        <v>0</v>
      </c>
      <c r="P22" s="340"/>
      <c r="Q22" s="341">
        <f t="shared" si="7"/>
        <v>0</v>
      </c>
    </row>
    <row r="23" spans="1:17">
      <c r="A23" s="336" t="s">
        <v>1115</v>
      </c>
      <c r="B23" s="336"/>
      <c r="C23" s="337"/>
      <c r="D23" s="338"/>
      <c r="E23" s="351">
        <f t="shared" si="0"/>
        <v>0</v>
      </c>
      <c r="F23" s="339">
        <f t="shared" si="1"/>
        <v>0</v>
      </c>
      <c r="G23" s="340"/>
      <c r="H23" s="338">
        <v>0</v>
      </c>
      <c r="I23" s="341">
        <f t="shared" si="2"/>
        <v>0</v>
      </c>
      <c r="J23" s="342">
        <f t="shared" si="3"/>
        <v>0</v>
      </c>
      <c r="K23" s="341">
        <f t="shared" si="4"/>
        <v>0</v>
      </c>
      <c r="L23" s="343">
        <f t="shared" si="5"/>
        <v>0</v>
      </c>
      <c r="N23" s="344">
        <f t="shared" si="6"/>
        <v>0</v>
      </c>
      <c r="P23" s="340"/>
      <c r="Q23" s="341">
        <f t="shared" si="7"/>
        <v>0</v>
      </c>
    </row>
    <row r="24" spans="1:17">
      <c r="A24" s="336"/>
      <c r="B24" s="336"/>
      <c r="C24" s="337"/>
      <c r="D24" s="338"/>
      <c r="E24" s="351">
        <f t="shared" si="0"/>
        <v>0</v>
      </c>
      <c r="F24" s="339">
        <f t="shared" si="1"/>
        <v>0</v>
      </c>
      <c r="G24" s="340"/>
      <c r="H24" s="338">
        <v>0</v>
      </c>
      <c r="I24" s="341">
        <f t="shared" si="2"/>
        <v>0</v>
      </c>
      <c r="J24" s="342">
        <f t="shared" si="3"/>
        <v>0</v>
      </c>
      <c r="K24" s="341">
        <f t="shared" si="4"/>
        <v>0</v>
      </c>
      <c r="L24" s="343">
        <f t="shared" si="5"/>
        <v>0</v>
      </c>
      <c r="N24" s="344">
        <f t="shared" si="6"/>
        <v>0</v>
      </c>
      <c r="P24" s="340"/>
      <c r="Q24" s="341">
        <f t="shared" si="7"/>
        <v>0</v>
      </c>
    </row>
    <row r="25" spans="1:17">
      <c r="A25" s="336"/>
      <c r="B25" s="336"/>
      <c r="C25" s="337"/>
      <c r="D25" s="338"/>
      <c r="E25" s="351">
        <f t="shared" si="0"/>
        <v>0</v>
      </c>
      <c r="F25" s="339">
        <f t="shared" si="1"/>
        <v>0</v>
      </c>
      <c r="G25" s="340"/>
      <c r="H25" s="338">
        <v>0</v>
      </c>
      <c r="I25" s="341">
        <f t="shared" si="2"/>
        <v>0</v>
      </c>
      <c r="J25" s="342">
        <f t="shared" si="3"/>
        <v>0</v>
      </c>
      <c r="K25" s="341">
        <f t="shared" si="4"/>
        <v>0</v>
      </c>
      <c r="L25" s="343">
        <f t="shared" si="5"/>
        <v>0</v>
      </c>
      <c r="N25" s="344">
        <f t="shared" si="6"/>
        <v>0</v>
      </c>
      <c r="P25" s="340"/>
      <c r="Q25" s="341">
        <f t="shared" si="7"/>
        <v>0</v>
      </c>
    </row>
    <row r="26" spans="1:17">
      <c r="A26" s="336"/>
      <c r="B26" s="336"/>
      <c r="C26" s="337"/>
      <c r="D26" s="338"/>
      <c r="E26" s="351">
        <f t="shared" ref="E26:E27" si="16">D26*$E$11</f>
        <v>0</v>
      </c>
      <c r="F26" s="339">
        <f t="shared" ref="F26:F27" si="17">D26-E26</f>
        <v>0</v>
      </c>
      <c r="G26" s="340"/>
      <c r="H26" s="338">
        <v>0</v>
      </c>
      <c r="I26" s="341">
        <f t="shared" ref="I26:I27" si="18">IF(G26=0,0,(F26-H26)/G26)</f>
        <v>0</v>
      </c>
      <c r="J26" s="342">
        <f t="shared" ref="J26:J27" si="19">D26*$J$11</f>
        <v>0</v>
      </c>
      <c r="K26" s="341">
        <f t="shared" ref="K26:K27" si="20">D26*$K$11</f>
        <v>0</v>
      </c>
      <c r="L26" s="343">
        <f t="shared" ref="L26:L27" si="21">$L$11*D26</f>
        <v>0</v>
      </c>
      <c r="N26" s="344">
        <f t="shared" ref="N26:N27" si="22">SUM(I26:L26)</f>
        <v>0</v>
      </c>
      <c r="P26" s="340"/>
      <c r="Q26" s="341">
        <f t="shared" si="7"/>
        <v>0</v>
      </c>
    </row>
    <row r="27" spans="1:17">
      <c r="A27" s="336"/>
      <c r="B27" s="336"/>
      <c r="C27" s="337"/>
      <c r="D27" s="338"/>
      <c r="E27" s="351">
        <f t="shared" si="16"/>
        <v>0</v>
      </c>
      <c r="F27" s="339">
        <f t="shared" si="17"/>
        <v>0</v>
      </c>
      <c r="G27" s="340"/>
      <c r="H27" s="338">
        <v>0</v>
      </c>
      <c r="I27" s="341">
        <f t="shared" si="18"/>
        <v>0</v>
      </c>
      <c r="J27" s="342">
        <f t="shared" si="19"/>
        <v>0</v>
      </c>
      <c r="K27" s="341">
        <f t="shared" si="20"/>
        <v>0</v>
      </c>
      <c r="L27" s="343">
        <f t="shared" si="21"/>
        <v>0</v>
      </c>
      <c r="N27" s="344">
        <f t="shared" si="22"/>
        <v>0</v>
      </c>
      <c r="P27" s="340"/>
      <c r="Q27" s="341">
        <f t="shared" si="7"/>
        <v>0</v>
      </c>
    </row>
    <row r="29" spans="1:17">
      <c r="A29" s="345"/>
      <c r="B29" s="345" t="s">
        <v>9</v>
      </c>
      <c r="C29" s="346"/>
      <c r="D29" s="346"/>
      <c r="E29" s="346"/>
      <c r="F29" s="346"/>
      <c r="G29" s="346"/>
      <c r="H29" s="346"/>
      <c r="I29" s="346"/>
      <c r="J29" s="346"/>
      <c r="K29" s="346"/>
      <c r="L29" s="347"/>
      <c r="P29" s="348">
        <f>SUM(P12:P27)</f>
        <v>0</v>
      </c>
      <c r="Q29" s="349">
        <f>SUM(Q12:Q27)</f>
        <v>0</v>
      </c>
    </row>
    <row r="33" spans="18:18">
      <c r="R33" s="350"/>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7FA1EDFE5415241B2658A50FC40545D" ma:contentTypeVersion="3" ma:contentTypeDescription="Een nieuw document maken." ma:contentTypeScope="" ma:versionID="3bbe17b88ba68947826838584e9ec335">
  <xsd:schema xmlns:xsd="http://www.w3.org/2001/XMLSchema" xmlns:xs="http://www.w3.org/2001/XMLSchema" xmlns:p="http://schemas.microsoft.com/office/2006/metadata/properties" xmlns:ns2="7019aa40-3934-4da0-b3f1-9f3ac4df8652" targetNamespace="http://schemas.microsoft.com/office/2006/metadata/properties" ma:root="true" ma:fieldsID="a48af3525441bf2bae129ae0aa08625a" ns2:_="">
    <xsd:import namespace="7019aa40-3934-4da0-b3f1-9f3ac4df8652"/>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19aa40-3934-4da0-b3f1-9f3ac4df86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41F966-485D-4D17-B793-4205F09F7BBB}">
  <ds:schemaRefs>
    <ds:schemaRef ds:uri="http://schemas.microsoft.com/sharepoint/v3/contenttype/forms"/>
  </ds:schemaRefs>
</ds:datastoreItem>
</file>

<file path=customXml/itemProps2.xml><?xml version="1.0" encoding="utf-8"?>
<ds:datastoreItem xmlns:ds="http://schemas.openxmlformats.org/officeDocument/2006/customXml" ds:itemID="{52861FB9-8CF4-40A6-A3DF-A445AE6E0E5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6A7C7DF-3BB3-4A88-8C2F-CE4340C59A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19aa40-3934-4da0-b3f1-9f3ac4df86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15</vt:i4>
      </vt:variant>
    </vt:vector>
  </HeadingPairs>
  <TitlesOfParts>
    <vt:vector size="24" baseType="lpstr">
      <vt:lpstr>1-Uitgangspunten</vt:lpstr>
      <vt:lpstr>2-Kosten per locatie</vt:lpstr>
      <vt:lpstr>3-Productie normen</vt:lpstr>
      <vt:lpstr>4-Basis ruimtestaat</vt:lpstr>
      <vt:lpstr>5-Premies en opslagen</vt:lpstr>
      <vt:lpstr>6-Opbouw uurtarief productie</vt:lpstr>
      <vt:lpstr>7-Opbouw uurtarief toezicht</vt:lpstr>
      <vt:lpstr>8-Afroepprijs</vt:lpstr>
      <vt:lpstr>9-Machinekosten</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'8-Afroepprijs'!Afdrukbereik</vt:lpstr>
      <vt:lpstr>'2-Kosten per locatie'!Afdruktitels</vt:lpstr>
      <vt:lpstr>'4-Basis ruimtestaat'!Afdruktitels</vt:lpstr>
      <vt:lpstr>'6-Opbouw uurtarief productie'!Afdruktitels</vt:lpstr>
      <vt:lpstr>'8-Afroepprijs'!Afdruktitels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Maudy van de Kamp</cp:lastModifiedBy>
  <cp:lastPrinted>2021-08-10T10:52:39Z</cp:lastPrinted>
  <dcterms:created xsi:type="dcterms:W3CDTF">1999-10-05T12:28:40Z</dcterms:created>
  <dcterms:modified xsi:type="dcterms:W3CDTF">2023-09-05T14:48:29Z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0x01010037FA1EDFE5415241B2658A50FC40545D</vt:lpwstr>
  </property>
</Properties>
</file>