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gemsd-my.sharepoint.com/personal/hubert_leeman_schouwen-duiveland_nl/Documents/Documenten/1.0.1 beschermd wonen inkoop/"/>
    </mc:Choice>
  </mc:AlternateContent>
  <xr:revisionPtr revIDLastSave="0" documentId="8_{DB9B4AEE-0E13-4882-B5B4-8E07B5BF1DDC}" xr6:coauthVersionLast="47" xr6:coauthVersionMax="47" xr10:uidLastSave="{00000000-0000-0000-0000-000000000000}"/>
  <bookViews>
    <workbookView xWindow="28680" yWindow="-120" windowWidth="29040" windowHeight="15840" xr2:uid="{8FF50BFD-CD1F-4FBE-BB2E-C0BE10FD451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1" l="1"/>
  <c r="D35" i="1"/>
  <c r="C35" i="1"/>
  <c r="B35" i="1"/>
  <c r="J2" i="1"/>
  <c r="J3" i="1"/>
  <c r="J4" i="1"/>
  <c r="J5" i="1"/>
  <c r="J6" i="1"/>
  <c r="J7" i="1"/>
  <c r="E8" i="1"/>
  <c r="F8" i="1"/>
  <c r="G8" i="1"/>
  <c r="H8" i="1"/>
  <c r="I8" i="1"/>
  <c r="K8" i="1"/>
  <c r="L18" i="1"/>
  <c r="L19" i="1" s="1"/>
  <c r="L21" i="1" s="1"/>
  <c r="G40" i="1" s="1"/>
  <c r="G41" i="1" s="1"/>
  <c r="E19" i="1"/>
  <c r="E20" i="1" s="1"/>
  <c r="E21" i="1" s="1"/>
  <c r="F19" i="1"/>
  <c r="F20" i="1" s="1"/>
  <c r="F21" i="1" s="1"/>
  <c r="G19" i="1"/>
  <c r="G20" i="1" s="1"/>
  <c r="G21" i="1" s="1"/>
  <c r="H19" i="1"/>
  <c r="H20" i="1" s="1"/>
  <c r="I19" i="1"/>
  <c r="I20" i="1" s="1"/>
  <c r="J19" i="1"/>
  <c r="J20" i="1" s="1"/>
  <c r="J21" i="1" s="1"/>
  <c r="K19" i="1"/>
  <c r="K21" i="1" s="1"/>
  <c r="M19" i="1"/>
  <c r="N19" i="1"/>
  <c r="L20" i="1"/>
  <c r="M20" i="1"/>
  <c r="M21" i="1" s="1"/>
  <c r="N20" i="1"/>
  <c r="N21" i="1"/>
  <c r="B34" i="1"/>
  <c r="C34" i="1"/>
  <c r="D34" i="1"/>
  <c r="E34" i="1"/>
  <c r="E27" i="1" l="1"/>
  <c r="J8" i="1"/>
  <c r="K20" i="1"/>
  <c r="I21" i="1"/>
  <c r="D40" i="1" s="1"/>
  <c r="D41" i="1" s="1"/>
  <c r="H21" i="1"/>
  <c r="B40" i="1" s="1"/>
  <c r="B41" i="1" s="1"/>
  <c r="F40" i="1"/>
  <c r="F41" i="1" s="1"/>
  <c r="E40" i="1"/>
  <c r="E41" i="1" s="1"/>
  <c r="E33" i="1"/>
  <c r="D27" i="1" l="1"/>
  <c r="D33" i="1" s="1"/>
  <c r="B27" i="1"/>
  <c r="B33" i="1" s="1"/>
</calcChain>
</file>

<file path=xl/sharedStrings.xml><?xml version="1.0" encoding="utf-8"?>
<sst xmlns="http://schemas.openxmlformats.org/spreadsheetml/2006/main" count="73" uniqueCount="49">
  <si>
    <t>Gemiddelde</t>
  </si>
  <si>
    <t>Gewogen gemiddelde</t>
  </si>
  <si>
    <t>B2. Beperkt toezicht</t>
  </si>
  <si>
    <t>D1. Dagbesteding bij beschermd wonen</t>
  </si>
  <si>
    <t>Vervoer</t>
  </si>
  <si>
    <t>Hotelmatige kosten inclusief voeding</t>
  </si>
  <si>
    <t>NHC &amp; NIC</t>
  </si>
  <si>
    <t>Functiemix</t>
  </si>
  <si>
    <t>MBO3</t>
  </si>
  <si>
    <t>MBO4</t>
  </si>
  <si>
    <t>MBO4+</t>
  </si>
  <si>
    <t>HBO</t>
  </si>
  <si>
    <t>HBO+</t>
  </si>
  <si>
    <t>WO</t>
  </si>
  <si>
    <t>gemixt bruto uurloon</t>
  </si>
  <si>
    <t>ORT</t>
  </si>
  <si>
    <t>indirecte uren</t>
  </si>
  <si>
    <t>Reiskosten werk-werk</t>
  </si>
  <si>
    <t>Overhead</t>
  </si>
  <si>
    <t>Aantal cliënten / begeleider</t>
  </si>
  <si>
    <t>Aantal uren</t>
  </si>
  <si>
    <t>Indicatieve prijs per uur</t>
  </si>
  <si>
    <t>Indicatieve prijs per relevante eenheid</t>
  </si>
  <si>
    <t>Eenheid</t>
  </si>
  <si>
    <t>uur</t>
  </si>
  <si>
    <t>etmaal</t>
  </si>
  <si>
    <t>dagdeel</t>
  </si>
  <si>
    <t>Hoeveel eenheden per week</t>
  </si>
  <si>
    <t>Indicatieve prijs per week</t>
  </si>
  <si>
    <t>Indicatieve prijs per etmaal</t>
  </si>
  <si>
    <t>Indicatieve prijs per jaar</t>
  </si>
  <si>
    <t>Jaar</t>
  </si>
  <si>
    <t>Uitkomst huidig kostprijsonderzoek</t>
  </si>
  <si>
    <t>Tarief 2022</t>
  </si>
  <si>
    <t>Etmaal</t>
  </si>
  <si>
    <t>Dagb</t>
  </si>
  <si>
    <t>Uitkomst vorig kostprijsonderzoek (HHM 2019)</t>
  </si>
  <si>
    <t xml:space="preserve">Hieronder volgen de indicatieve kostprijzen per product (per jaar of per etmaal). We hebben de module dagbesteding en vervoer ingevoegd, om goed te kunnen vergelijken met het oude kostprijsonderzoek en de tarieven 2021. </t>
  </si>
  <si>
    <t>A1. Beschermd wonen intramuraal</t>
  </si>
  <si>
    <t>A2. Geclusterd wonen</t>
  </si>
  <si>
    <t>A3. Beschermd Thuis</t>
  </si>
  <si>
    <t>B1. Volledig toezicht (24/7)</t>
  </si>
  <si>
    <t>B3. Toezicht op afstand (BT)</t>
  </si>
  <si>
    <t>BW intramuraal</t>
  </si>
  <si>
    <t>BW Stand (oud)</t>
  </si>
  <si>
    <t>nvt</t>
  </si>
  <si>
    <t>Hieronder volgen de indicatieve kostprijzen voor de nieuwe producten (vervoer en dagbesteding als aanvullende modules)</t>
  </si>
  <si>
    <t>Geclust. wonen</t>
  </si>
  <si>
    <t>Besch Thuis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</si>
</sst>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
    <numFmt numFmtId="165" formatCode="0.0"/>
  </numFmts>
  <fonts count="10" x14ac:knownFonts="1">
    <font>
      <sz val="10"/>
      <color theme="1"/>
      <name val="Arial"/>
      <family val="2"/>
    </font>
    <font>
      <sz val="9"/>
      <color theme="1"/>
      <name val="Calibri"/>
      <family val="2"/>
      <scheme val="minor"/>
    </font>
    <font>
      <sz val="11"/>
      <color theme="1"/>
      <name val="Calibri"/>
      <family val="2"/>
      <scheme val="minor"/>
    </font>
    <font>
      <sz val="9"/>
      <color indexed="8"/>
      <name val="Arial"/>
      <family val="2"/>
    </font>
    <font>
      <sz val="9"/>
      <color indexed="9"/>
      <name val="Arial"/>
      <family val="2"/>
    </font>
    <font>
      <b/>
      <sz val="9"/>
      <color indexed="9"/>
      <name val="Arial"/>
      <family val="2"/>
    </font>
    <font>
      <sz val="9"/>
      <name val="Arial"/>
      <family val="2"/>
    </font>
    <font>
      <sz val="9"/>
      <color indexed="10"/>
      <name val="Arial"/>
      <family val="2"/>
    </font>
    <font>
      <b/>
      <i/>
      <sz val="9"/>
      <color indexed="9"/>
      <name val="Arial"/>
      <family val="2"/>
    </font>
    <font>
      <b/>
      <sz val="9"/>
      <color indexed="8"/>
      <name val="Arial"/>
      <family val="2"/>
    </font>
  </fonts>
  <fills count="7">
    <fill>
      <patternFill patternType="none"/>
    </fill>
    <fill>
      <patternFill patternType="gray125"/>
    </fill>
    <fill>
      <patternFill patternType="solid">
        <fgColor rgb="FFFFFF00"/>
        <bgColor indexed="64"/>
      </patternFill>
    </fill>
    <fill>
      <patternFill patternType="solid">
        <fgColor rgb="FFF59100"/>
        <bgColor indexed="64"/>
      </patternFill>
    </fill>
    <fill>
      <patternFill patternType="solid">
        <fgColor rgb="FFFFEACA"/>
        <bgColor indexed="64"/>
      </patternFill>
    </fill>
    <fill>
      <patternFill patternType="solid">
        <fgColor rgb="FFD5E9FF"/>
        <bgColor indexed="64"/>
      </patternFill>
    </fill>
    <fill>
      <patternFill patternType="solid">
        <fgColor rgb="FFD2F2F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7">
    <xf numFmtId="0" fontId="0" fillId="0" borderId="0"/>
    <xf numFmtId="0" fontId="1" fillId="0" borderId="0"/>
    <xf numFmtId="44" fontId="1"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cellStyleXfs>
  <cellXfs count="51">
    <xf numFmtId="0" fontId="0" fillId="0" borderId="0" xfId="0"/>
    <xf numFmtId="0" fontId="3" fillId="0" borderId="0" xfId="0" applyFont="1"/>
    <xf numFmtId="0" fontId="4" fillId="3" borderId="0" xfId="0" applyFont="1" applyFill="1"/>
    <xf numFmtId="0" fontId="4" fillId="3" borderId="0" xfId="0" applyFont="1" applyFill="1" applyAlignment="1">
      <alignment wrapText="1"/>
    </xf>
    <xf numFmtId="49" fontId="4" fillId="3" borderId="0" xfId="0" applyNumberFormat="1" applyFont="1" applyFill="1" applyAlignment="1">
      <alignment textRotation="45"/>
    </xf>
    <xf numFmtId="0" fontId="8" fillId="3" borderId="0" xfId="0" applyFont="1" applyFill="1"/>
    <xf numFmtId="0" fontId="5" fillId="3" borderId="0" xfId="0" applyFont="1" applyFill="1"/>
    <xf numFmtId="44" fontId="3" fillId="0" borderId="0" xfId="0" applyNumberFormat="1" applyFont="1"/>
    <xf numFmtId="0" fontId="4" fillId="3" borderId="1" xfId="0" applyFont="1" applyFill="1" applyBorder="1"/>
    <xf numFmtId="44" fontId="3" fillId="4" borderId="1" xfId="0" applyNumberFormat="1" applyFont="1" applyFill="1" applyBorder="1"/>
    <xf numFmtId="44" fontId="6" fillId="4" borderId="1" xfId="0" applyNumberFormat="1" applyFont="1" applyFill="1" applyBorder="1"/>
    <xf numFmtId="0" fontId="3" fillId="3" borderId="1" xfId="0" applyFont="1" applyFill="1" applyBorder="1"/>
    <xf numFmtId="0" fontId="3" fillId="4" borderId="1" xfId="0" applyFont="1" applyFill="1" applyBorder="1"/>
    <xf numFmtId="9" fontId="3" fillId="5" borderId="1" xfId="0" applyNumberFormat="1" applyFont="1" applyFill="1" applyBorder="1"/>
    <xf numFmtId="9" fontId="6" fillId="5" borderId="1" xfId="0" applyNumberFormat="1" applyFont="1" applyFill="1" applyBorder="1"/>
    <xf numFmtId="9" fontId="7" fillId="0" borderId="1" xfId="0" applyNumberFormat="1" applyFont="1" applyBorder="1"/>
    <xf numFmtId="9" fontId="7" fillId="4" borderId="1" xfId="0" applyNumberFormat="1" applyFont="1" applyFill="1" applyBorder="1"/>
    <xf numFmtId="0" fontId="4" fillId="3" borderId="2" xfId="0" applyFont="1" applyFill="1" applyBorder="1"/>
    <xf numFmtId="9" fontId="7" fillId="4" borderId="3" xfId="0" applyNumberFormat="1" applyFont="1" applyFill="1" applyBorder="1"/>
    <xf numFmtId="0" fontId="5" fillId="3" borderId="2" xfId="0" applyFont="1" applyFill="1" applyBorder="1"/>
    <xf numFmtId="0" fontId="3" fillId="4" borderId="3" xfId="0" applyFont="1" applyFill="1" applyBorder="1"/>
    <xf numFmtId="0" fontId="3" fillId="0" borderId="3" xfId="0" applyFont="1" applyBorder="1"/>
    <xf numFmtId="0" fontId="3" fillId="3" borderId="4" xfId="0" applyFont="1" applyFill="1" applyBorder="1"/>
    <xf numFmtId="0" fontId="3" fillId="4" borderId="4" xfId="0" applyFont="1" applyFill="1" applyBorder="1"/>
    <xf numFmtId="0" fontId="4" fillId="3" borderId="6" xfId="0" applyFont="1" applyFill="1" applyBorder="1"/>
    <xf numFmtId="0" fontId="4" fillId="3" borderId="7" xfId="0" applyFont="1" applyFill="1" applyBorder="1"/>
    <xf numFmtId="44" fontId="3" fillId="4" borderId="7" xfId="0" applyNumberFormat="1" applyFont="1" applyFill="1" applyBorder="1"/>
    <xf numFmtId="44" fontId="6" fillId="4" borderId="7" xfId="0" applyNumberFormat="1" applyFont="1" applyFill="1" applyBorder="1"/>
    <xf numFmtId="9" fontId="3" fillId="5" borderId="7" xfId="0" applyNumberFormat="1" applyFont="1" applyFill="1" applyBorder="1"/>
    <xf numFmtId="9" fontId="6" fillId="5" borderId="7" xfId="0" applyNumberFormat="1" applyFont="1" applyFill="1" applyBorder="1"/>
    <xf numFmtId="9" fontId="7" fillId="0" borderId="7" xfId="0" applyNumberFormat="1" applyFont="1" applyBorder="1"/>
    <xf numFmtId="9" fontId="7" fillId="4" borderId="7" xfId="0" applyNumberFormat="1" applyFont="1" applyFill="1" applyBorder="1"/>
    <xf numFmtId="9" fontId="7" fillId="4" borderId="8" xfId="0" applyNumberFormat="1" applyFont="1" applyFill="1" applyBorder="1"/>
    <xf numFmtId="0" fontId="4" fillId="3" borderId="9" xfId="0" applyFont="1" applyFill="1" applyBorder="1"/>
    <xf numFmtId="44" fontId="6" fillId="4" borderId="3" xfId="0" applyNumberFormat="1" applyFont="1" applyFill="1" applyBorder="1"/>
    <xf numFmtId="164" fontId="3" fillId="6" borderId="1" xfId="0" applyNumberFormat="1" applyFont="1" applyFill="1" applyBorder="1"/>
    <xf numFmtId="164" fontId="7" fillId="2" borderId="1" xfId="0" applyNumberFormat="1" applyFont="1" applyFill="1" applyBorder="1"/>
    <xf numFmtId="164" fontId="3" fillId="0" borderId="1" xfId="0" applyNumberFormat="1" applyFont="1" applyBorder="1"/>
    <xf numFmtId="164" fontId="3" fillId="4" borderId="1" xfId="0" applyNumberFormat="1" applyFont="1" applyFill="1" applyBorder="1"/>
    <xf numFmtId="164" fontId="3" fillId="4" borderId="3" xfId="0" applyNumberFormat="1" applyFont="1" applyFill="1" applyBorder="1"/>
    <xf numFmtId="44" fontId="3" fillId="6" borderId="1" xfId="0" applyNumberFormat="1" applyFont="1" applyFill="1" applyBorder="1"/>
    <xf numFmtId="44" fontId="7" fillId="6" borderId="1" xfId="0" applyNumberFormat="1" applyFont="1" applyFill="1" applyBorder="1"/>
    <xf numFmtId="44" fontId="3" fillId="0" borderId="1" xfId="0" applyNumberFormat="1" applyFont="1" applyBorder="1"/>
    <xf numFmtId="44" fontId="3" fillId="4" borderId="3" xfId="0" applyNumberFormat="1" applyFont="1" applyFill="1" applyBorder="1"/>
    <xf numFmtId="0" fontId="3" fillId="2" borderId="1" xfId="0" applyFont="1" applyFill="1" applyBorder="1"/>
    <xf numFmtId="0" fontId="3" fillId="0" borderId="1" xfId="0" applyFont="1" applyBorder="1"/>
    <xf numFmtId="44" fontId="3" fillId="0" borderId="3" xfId="0" applyNumberFormat="1" applyFont="1" applyBorder="1"/>
    <xf numFmtId="165" fontId="3" fillId="0" borderId="1" xfId="0" applyNumberFormat="1" applyFont="1" applyBorder="1"/>
    <xf numFmtId="44" fontId="3" fillId="4" borderId="4" xfId="0" applyNumberFormat="1" applyFont="1" applyFill="1" applyBorder="1"/>
    <xf numFmtId="44" fontId="3" fillId="4" borderId="5" xfId="0" applyNumberFormat="1" applyFont="1" applyFill="1" applyBorder="1"/>
    <xf numFmtId="44" fontId="9" fillId="0" borderId="0" xfId="0" applyNumberFormat="1" applyFont="1"/>
  </cellXfs>
  <cellStyles count="7">
    <cellStyle name="Procent 2" xfId="5" xr:uid="{C9127832-0E02-4886-BA48-99AAFCF45F27}"/>
    <cellStyle name="Procent 3" xfId="6" xr:uid="{45A3301A-E60A-4F70-A628-067BB56AC8BC}"/>
    <cellStyle name="Standaard" xfId="0" builtinId="0"/>
    <cellStyle name="Standaard 2" xfId="3" xr:uid="{5B85815D-376F-43AC-BCA4-A435A25BD39E}"/>
    <cellStyle name="Standaard 3" xfId="1" xr:uid="{DC2BD8DC-4DFD-49CE-806A-4518B7E4C1F5}"/>
    <cellStyle name="Valuta 2" xfId="4" xr:uid="{1139B238-EB6E-4B23-866E-A24FF9B98DAD}"/>
    <cellStyle name="Valuta 3" xfId="2" xr:uid="{ECE66F32-9184-4233-BFA9-DBE9DA02E0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7B89A-684D-4103-BB01-F085AAF432A4}">
  <dimension ref="A1:N41"/>
  <sheetViews>
    <sheetView tabSelected="1" topLeftCell="A20" zoomScale="120" zoomScaleNormal="120" workbookViewId="0">
      <selection activeCell="J40" sqref="J40"/>
    </sheetView>
  </sheetViews>
  <sheetFormatPr defaultRowHeight="11.5" x14ac:dyDescent="0.25"/>
  <cols>
    <col min="1" max="1" width="43.81640625" style="1" customWidth="1"/>
    <col min="2" max="2" width="13.1796875" style="1" customWidth="1"/>
    <col min="3" max="3" width="12.90625" style="1" customWidth="1"/>
    <col min="4" max="4" width="13.26953125" style="1" customWidth="1"/>
    <col min="5" max="5" width="11.26953125" style="1" customWidth="1"/>
    <col min="6" max="6" width="11" style="1" customWidth="1"/>
    <col min="7" max="7" width="10.453125" style="1" customWidth="1"/>
    <col min="8" max="8" width="10" style="1" customWidth="1"/>
    <col min="9" max="9" width="10.81640625" style="1" customWidth="1"/>
    <col min="10" max="10" width="11.453125" style="1" customWidth="1"/>
    <col min="11" max="11" width="10.54296875" style="1" bestFit="1" customWidth="1"/>
    <col min="12" max="12" width="12.26953125" style="1" customWidth="1"/>
    <col min="13" max="13" width="9.54296875" style="1" customWidth="1"/>
    <col min="14" max="14" width="10.26953125" style="1" customWidth="1"/>
    <col min="15" max="16384" width="8.7265625" style="1"/>
  </cols>
  <sheetData>
    <row r="1" spans="1:14" ht="123.5" thickBot="1" x14ac:dyDescent="0.3">
      <c r="A1" s="2"/>
      <c r="B1" s="2"/>
      <c r="C1" s="3" t="s">
        <v>0</v>
      </c>
      <c r="D1" s="3" t="s">
        <v>1</v>
      </c>
      <c r="E1" s="4" t="s">
        <v>38</v>
      </c>
      <c r="F1" s="4" t="s">
        <v>39</v>
      </c>
      <c r="G1" s="4" t="s">
        <v>40</v>
      </c>
      <c r="H1" s="4" t="s">
        <v>41</v>
      </c>
      <c r="I1" s="4" t="s">
        <v>2</v>
      </c>
      <c r="J1" s="4" t="s">
        <v>42</v>
      </c>
      <c r="K1" s="4" t="s">
        <v>3</v>
      </c>
      <c r="L1" s="4" t="s">
        <v>4</v>
      </c>
      <c r="M1" s="4" t="s">
        <v>5</v>
      </c>
      <c r="N1" s="4" t="s">
        <v>6</v>
      </c>
    </row>
    <row r="2" spans="1:14" x14ac:dyDescent="0.25">
      <c r="A2" s="24" t="s">
        <v>7</v>
      </c>
      <c r="B2" s="25" t="s">
        <v>8</v>
      </c>
      <c r="C2" s="26">
        <v>16.319839743589743</v>
      </c>
      <c r="D2" s="27">
        <v>17.130681511471</v>
      </c>
      <c r="E2" s="28">
        <v>0.15</v>
      </c>
      <c r="F2" s="28">
        <v>0.15</v>
      </c>
      <c r="G2" s="29">
        <v>1.1641791044776121E-2</v>
      </c>
      <c r="H2" s="30">
        <v>7.0000000000000007E-2</v>
      </c>
      <c r="I2" s="30">
        <v>0</v>
      </c>
      <c r="J2" s="30">
        <f t="shared" ref="J2:J7" si="0">I2</f>
        <v>0</v>
      </c>
      <c r="K2" s="30">
        <v>0.2</v>
      </c>
      <c r="L2" s="31"/>
      <c r="M2" s="31"/>
      <c r="N2" s="32"/>
    </row>
    <row r="3" spans="1:14" x14ac:dyDescent="0.25">
      <c r="A3" s="17"/>
      <c r="B3" s="8" t="s">
        <v>9</v>
      </c>
      <c r="C3" s="9">
        <v>17.986367521367516</v>
      </c>
      <c r="D3" s="10">
        <v>19.584361082995954</v>
      </c>
      <c r="E3" s="13">
        <v>0.5625</v>
      </c>
      <c r="F3" s="13">
        <v>0.5625</v>
      </c>
      <c r="G3" s="14">
        <v>0.36298507462686569</v>
      </c>
      <c r="H3" s="15">
        <v>0.73</v>
      </c>
      <c r="I3" s="15">
        <v>0.38</v>
      </c>
      <c r="J3" s="15">
        <f t="shared" si="0"/>
        <v>0.38</v>
      </c>
      <c r="K3" s="15">
        <v>0.45</v>
      </c>
      <c r="L3" s="16"/>
      <c r="M3" s="16"/>
      <c r="N3" s="18"/>
    </row>
    <row r="4" spans="1:14" x14ac:dyDescent="0.25">
      <c r="A4" s="17"/>
      <c r="B4" s="8" t="s">
        <v>10</v>
      </c>
      <c r="C4" s="9">
        <v>18.695975783475781</v>
      </c>
      <c r="D4" s="10">
        <v>19.774720605600542</v>
      </c>
      <c r="E4" s="13">
        <v>7.4999999999999997E-2</v>
      </c>
      <c r="F4" s="13">
        <v>7.4999999999999997E-2</v>
      </c>
      <c r="G4" s="14">
        <v>6.7910447761194044E-3</v>
      </c>
      <c r="H4" s="15">
        <v>0.08</v>
      </c>
      <c r="I4" s="15">
        <v>0.26</v>
      </c>
      <c r="J4" s="15">
        <f t="shared" si="0"/>
        <v>0.26</v>
      </c>
      <c r="K4" s="15">
        <v>0.1</v>
      </c>
      <c r="L4" s="16"/>
      <c r="M4" s="16"/>
      <c r="N4" s="18"/>
    </row>
    <row r="5" spans="1:14" x14ac:dyDescent="0.25">
      <c r="A5" s="17"/>
      <c r="B5" s="8" t="s">
        <v>11</v>
      </c>
      <c r="C5" s="9">
        <v>21.16</v>
      </c>
      <c r="D5" s="10">
        <v>22.232996162280699</v>
      </c>
      <c r="E5" s="13">
        <v>0.17499999999999999</v>
      </c>
      <c r="F5" s="13">
        <v>0.17499999999999999</v>
      </c>
      <c r="G5" s="14">
        <v>0.59459259259259267</v>
      </c>
      <c r="H5" s="15">
        <v>0.12</v>
      </c>
      <c r="I5" s="15">
        <v>0.36</v>
      </c>
      <c r="J5" s="15">
        <f t="shared" si="0"/>
        <v>0.36</v>
      </c>
      <c r="K5" s="15">
        <v>0.25</v>
      </c>
      <c r="L5" s="16"/>
      <c r="M5" s="16"/>
      <c r="N5" s="18"/>
    </row>
    <row r="6" spans="1:14" x14ac:dyDescent="0.25">
      <c r="A6" s="17"/>
      <c r="B6" s="8" t="s">
        <v>12</v>
      </c>
      <c r="C6" s="9">
        <v>24.286506410256408</v>
      </c>
      <c r="D6" s="10">
        <v>25.782874493927125</v>
      </c>
      <c r="E6" s="13">
        <v>2.5000000000000001E-2</v>
      </c>
      <c r="F6" s="13">
        <v>2.5000000000000001E-2</v>
      </c>
      <c r="G6" s="14">
        <v>1.0149253731343287E-2</v>
      </c>
      <c r="H6" s="15">
        <v>0</v>
      </c>
      <c r="I6" s="15">
        <v>0</v>
      </c>
      <c r="J6" s="15">
        <f t="shared" si="0"/>
        <v>0</v>
      </c>
      <c r="K6" s="15">
        <v>0</v>
      </c>
      <c r="L6" s="16"/>
      <c r="M6" s="16"/>
      <c r="N6" s="18"/>
    </row>
    <row r="7" spans="1:14" x14ac:dyDescent="0.25">
      <c r="A7" s="17"/>
      <c r="B7" s="8" t="s">
        <v>13</v>
      </c>
      <c r="C7" s="9">
        <v>30.868390313390314</v>
      </c>
      <c r="D7" s="10">
        <v>36.630482034412964</v>
      </c>
      <c r="E7" s="13">
        <v>1.2500000000000001E-2</v>
      </c>
      <c r="F7" s="13">
        <v>1.2500000000000001E-2</v>
      </c>
      <c r="G7" s="14">
        <v>1.7537313432835822E-2</v>
      </c>
      <c r="H7" s="15">
        <v>0</v>
      </c>
      <c r="I7" s="15">
        <v>0</v>
      </c>
      <c r="J7" s="15">
        <f t="shared" si="0"/>
        <v>0</v>
      </c>
      <c r="K7" s="15">
        <v>0</v>
      </c>
      <c r="L7" s="16"/>
      <c r="M7" s="16"/>
      <c r="N7" s="18"/>
    </row>
    <row r="8" spans="1:14" x14ac:dyDescent="0.25">
      <c r="A8" s="19" t="s">
        <v>14</v>
      </c>
      <c r="B8" s="11"/>
      <c r="C8" s="12"/>
      <c r="D8" s="12"/>
      <c r="E8" s="10">
        <f t="shared" ref="E8:K8" si="1">SUMPRODUCT(E2:E7,$C$2:$C$7)</f>
        <v>18.66352341524216</v>
      </c>
      <c r="F8" s="10">
        <f t="shared" si="1"/>
        <v>18.66352341524216</v>
      </c>
      <c r="G8" s="10">
        <f t="shared" si="1"/>
        <v>20.215158141025643</v>
      </c>
      <c r="H8" s="10">
        <f t="shared" si="1"/>
        <v>18.307315135327631</v>
      </c>
      <c r="I8" s="10">
        <f t="shared" si="1"/>
        <v>19.313373361823359</v>
      </c>
      <c r="J8" s="10">
        <f t="shared" si="1"/>
        <v>19.313373361823359</v>
      </c>
      <c r="K8" s="10">
        <f t="shared" si="1"/>
        <v>18.517430911680911</v>
      </c>
      <c r="L8" s="10"/>
      <c r="M8" s="10"/>
      <c r="N8" s="34"/>
    </row>
    <row r="9" spans="1:14" x14ac:dyDescent="0.25">
      <c r="A9" s="17" t="s">
        <v>15</v>
      </c>
      <c r="B9" s="11"/>
      <c r="C9" s="10"/>
      <c r="D9" s="12"/>
      <c r="E9" s="35">
        <v>7.4999999999999997E-2</v>
      </c>
      <c r="F9" s="35">
        <v>7.4999999999999997E-2</v>
      </c>
      <c r="G9" s="35">
        <v>7.4999999999999997E-2</v>
      </c>
      <c r="H9" s="36">
        <v>0.09</v>
      </c>
      <c r="I9" s="36">
        <v>0.09</v>
      </c>
      <c r="J9" s="36">
        <v>0.09</v>
      </c>
      <c r="K9" s="37"/>
      <c r="L9" s="38"/>
      <c r="M9" s="38"/>
      <c r="N9" s="39"/>
    </row>
    <row r="10" spans="1:14" x14ac:dyDescent="0.25">
      <c r="A10" s="17" t="s">
        <v>16</v>
      </c>
      <c r="B10" s="11"/>
      <c r="C10" s="10"/>
      <c r="D10" s="12"/>
      <c r="E10" s="35">
        <v>5.5E-2</v>
      </c>
      <c r="F10" s="35">
        <v>5.5E-2</v>
      </c>
      <c r="G10" s="35">
        <v>5.5E-2</v>
      </c>
      <c r="H10" s="37">
        <v>0.113</v>
      </c>
      <c r="I10" s="37">
        <v>0.13500000000000001</v>
      </c>
      <c r="J10" s="37">
        <v>0.13500000000000001</v>
      </c>
      <c r="K10" s="37">
        <v>5.5E-2</v>
      </c>
      <c r="L10" s="38"/>
      <c r="M10" s="38"/>
      <c r="N10" s="39"/>
    </row>
    <row r="11" spans="1:14" x14ac:dyDescent="0.25">
      <c r="A11" s="17" t="s">
        <v>17</v>
      </c>
      <c r="B11" s="11"/>
      <c r="C11" s="10"/>
      <c r="D11" s="12"/>
      <c r="E11" s="40">
        <v>0</v>
      </c>
      <c r="F11" s="40">
        <v>0</v>
      </c>
      <c r="G11" s="41">
        <v>1.04</v>
      </c>
      <c r="H11" s="42">
        <v>0</v>
      </c>
      <c r="I11" s="42">
        <v>0</v>
      </c>
      <c r="J11" s="42"/>
      <c r="K11" s="42">
        <v>0.61</v>
      </c>
      <c r="L11" s="9"/>
      <c r="M11" s="9"/>
      <c r="N11" s="43"/>
    </row>
    <row r="12" spans="1:14" x14ac:dyDescent="0.25">
      <c r="A12" s="17" t="s">
        <v>18</v>
      </c>
      <c r="B12" s="11"/>
      <c r="C12" s="10"/>
      <c r="D12" s="12"/>
      <c r="E12" s="35">
        <v>0.33</v>
      </c>
      <c r="F12" s="35">
        <v>0.33</v>
      </c>
      <c r="G12" s="35">
        <v>0.33</v>
      </c>
      <c r="H12" s="35">
        <v>0.33</v>
      </c>
      <c r="I12" s="35">
        <v>0.33</v>
      </c>
      <c r="J12" s="35">
        <v>0.33</v>
      </c>
      <c r="K12" s="35">
        <v>0.33</v>
      </c>
      <c r="L12" s="38"/>
      <c r="M12" s="38"/>
      <c r="N12" s="39"/>
    </row>
    <row r="13" spans="1:14" x14ac:dyDescent="0.25">
      <c r="A13" s="17" t="s">
        <v>19</v>
      </c>
      <c r="B13" s="11"/>
      <c r="C13" s="10"/>
      <c r="D13" s="12"/>
      <c r="E13" s="12"/>
      <c r="F13" s="12"/>
      <c r="G13" s="12"/>
      <c r="H13" s="44">
        <v>23</v>
      </c>
      <c r="I13" s="44">
        <v>28</v>
      </c>
      <c r="J13" s="44">
        <v>28</v>
      </c>
      <c r="K13" s="45">
        <v>6</v>
      </c>
      <c r="L13" s="12"/>
      <c r="M13" s="12"/>
      <c r="N13" s="20"/>
    </row>
    <row r="14" spans="1:14" x14ac:dyDescent="0.25">
      <c r="A14" s="17" t="s">
        <v>20</v>
      </c>
      <c r="B14" s="11"/>
      <c r="C14" s="10"/>
      <c r="D14" s="12"/>
      <c r="E14" s="12"/>
      <c r="F14" s="12"/>
      <c r="G14" s="12"/>
      <c r="H14" s="44">
        <v>9</v>
      </c>
      <c r="I14" s="44">
        <v>3</v>
      </c>
      <c r="J14" s="44">
        <v>3</v>
      </c>
      <c r="K14" s="45">
        <v>4</v>
      </c>
      <c r="L14" s="12"/>
      <c r="M14" s="12"/>
      <c r="N14" s="20"/>
    </row>
    <row r="15" spans="1:14" x14ac:dyDescent="0.25">
      <c r="A15" s="17" t="s">
        <v>21</v>
      </c>
      <c r="B15" s="11"/>
      <c r="C15" s="12"/>
      <c r="D15" s="12"/>
      <c r="E15" s="9">
        <v>56.525141769733125</v>
      </c>
      <c r="F15" s="9">
        <v>56.525141769733125</v>
      </c>
      <c r="G15" s="9">
        <v>62.638469350947972</v>
      </c>
      <c r="H15" s="9">
        <v>60.826249816537974</v>
      </c>
      <c r="I15" s="9">
        <v>66.082133766286503</v>
      </c>
      <c r="J15" s="9">
        <v>66.082133766286503</v>
      </c>
      <c r="K15" s="9">
        <v>54.573698375946044</v>
      </c>
      <c r="L15" s="12"/>
      <c r="M15" s="12"/>
      <c r="N15" s="20"/>
    </row>
    <row r="16" spans="1:14" x14ac:dyDescent="0.25">
      <c r="A16" s="17" t="s">
        <v>22</v>
      </c>
      <c r="B16" s="11"/>
      <c r="C16" s="12"/>
      <c r="D16" s="12"/>
      <c r="E16" s="9">
        <v>56.525141769733125</v>
      </c>
      <c r="F16" s="9">
        <v>56.525141769733125</v>
      </c>
      <c r="G16" s="9">
        <v>62.638469350947972</v>
      </c>
      <c r="H16" s="9">
        <v>23.801576015167033</v>
      </c>
      <c r="I16" s="9">
        <v>12.045636766105224</v>
      </c>
      <c r="J16" s="9">
        <v>12.045636766105224</v>
      </c>
      <c r="K16" s="9">
        <v>36.694970500540599</v>
      </c>
      <c r="L16" s="42">
        <v>7.8621418132408811</v>
      </c>
      <c r="M16" s="42">
        <v>17.8</v>
      </c>
      <c r="N16" s="46">
        <v>31.409233353226405</v>
      </c>
    </row>
    <row r="17" spans="1:14" x14ac:dyDescent="0.25">
      <c r="A17" s="17" t="s">
        <v>23</v>
      </c>
      <c r="B17" s="11"/>
      <c r="C17" s="12"/>
      <c r="D17" s="12"/>
      <c r="E17" s="12" t="s">
        <v>24</v>
      </c>
      <c r="F17" s="12" t="s">
        <v>24</v>
      </c>
      <c r="G17" s="12" t="s">
        <v>24</v>
      </c>
      <c r="H17" s="12" t="s">
        <v>25</v>
      </c>
      <c r="I17" s="12" t="s">
        <v>25</v>
      </c>
      <c r="J17" s="12" t="s">
        <v>25</v>
      </c>
      <c r="K17" s="12" t="s">
        <v>26</v>
      </c>
      <c r="L17" s="12" t="s">
        <v>25</v>
      </c>
      <c r="M17" s="12" t="s">
        <v>25</v>
      </c>
      <c r="N17" s="20" t="s">
        <v>25</v>
      </c>
    </row>
    <row r="18" spans="1:14" x14ac:dyDescent="0.25">
      <c r="A18" s="17" t="s">
        <v>27</v>
      </c>
      <c r="B18" s="11"/>
      <c r="C18" s="12"/>
      <c r="D18" s="12"/>
      <c r="E18" s="45">
        <v>12.5</v>
      </c>
      <c r="F18" s="45">
        <v>9.5</v>
      </c>
      <c r="G18" s="45">
        <v>7</v>
      </c>
      <c r="H18" s="45">
        <v>7</v>
      </c>
      <c r="I18" s="45">
        <v>7</v>
      </c>
      <c r="J18" s="45">
        <v>7</v>
      </c>
      <c r="K18" s="47">
        <v>3.8</v>
      </c>
      <c r="L18" s="47">
        <f>200/365*7</f>
        <v>3.8356164383561642</v>
      </c>
      <c r="M18" s="47"/>
      <c r="N18" s="21">
        <v>7</v>
      </c>
    </row>
    <row r="19" spans="1:14" x14ac:dyDescent="0.25">
      <c r="A19" s="17" t="s">
        <v>28</v>
      </c>
      <c r="B19" s="11"/>
      <c r="C19" s="12"/>
      <c r="D19" s="12"/>
      <c r="E19" s="9">
        <f t="shared" ref="E19:J19" si="2">E18*E16</f>
        <v>706.56427212166409</v>
      </c>
      <c r="F19" s="9">
        <f t="shared" si="2"/>
        <v>536.98884681246466</v>
      </c>
      <c r="G19" s="9">
        <f t="shared" si="2"/>
        <v>438.46928545663582</v>
      </c>
      <c r="H19" s="9">
        <f t="shared" si="2"/>
        <v>166.61103210616923</v>
      </c>
      <c r="I19" s="9">
        <f t="shared" si="2"/>
        <v>84.319457362736571</v>
      </c>
      <c r="J19" s="9">
        <f t="shared" si="2"/>
        <v>84.319457362736571</v>
      </c>
      <c r="K19" s="9">
        <f>K16*K18</f>
        <v>139.44088790205427</v>
      </c>
      <c r="L19" s="9">
        <f>L16*L18</f>
        <v>30.156160379554063</v>
      </c>
      <c r="M19" s="9">
        <f>M16*8</f>
        <v>142.4</v>
      </c>
      <c r="N19" s="43">
        <f>N16*N18</f>
        <v>219.86463347258484</v>
      </c>
    </row>
    <row r="20" spans="1:14" x14ac:dyDescent="0.25">
      <c r="A20" s="17" t="s">
        <v>29</v>
      </c>
      <c r="B20" s="11"/>
      <c r="C20" s="12"/>
      <c r="D20" s="12"/>
      <c r="E20" s="9">
        <f t="shared" ref="E20:K20" si="3">E19/7</f>
        <v>100.93775316023773</v>
      </c>
      <c r="F20" s="9">
        <f t="shared" si="3"/>
        <v>76.712692401780672</v>
      </c>
      <c r="G20" s="9">
        <f t="shared" si="3"/>
        <v>62.638469350947972</v>
      </c>
      <c r="H20" s="9">
        <f t="shared" si="3"/>
        <v>23.801576015167033</v>
      </c>
      <c r="I20" s="9">
        <f t="shared" si="3"/>
        <v>12.045636766105224</v>
      </c>
      <c r="J20" s="9">
        <f t="shared" si="3"/>
        <v>12.045636766105224</v>
      </c>
      <c r="K20" s="9">
        <f t="shared" si="3"/>
        <v>19.920126843150609</v>
      </c>
      <c r="L20" s="9">
        <f>L16</f>
        <v>7.8621418132408811</v>
      </c>
      <c r="M20" s="9">
        <f>M16</f>
        <v>17.8</v>
      </c>
      <c r="N20" s="43">
        <f>N16</f>
        <v>31.409233353226405</v>
      </c>
    </row>
    <row r="21" spans="1:14" ht="12" thickBot="1" x14ac:dyDescent="0.3">
      <c r="A21" s="33" t="s">
        <v>30</v>
      </c>
      <c r="B21" s="22"/>
      <c r="C21" s="23"/>
      <c r="D21" s="23"/>
      <c r="E21" s="48">
        <f t="shared" ref="E21:J21" si="4">E20*365</f>
        <v>36842.279903486771</v>
      </c>
      <c r="F21" s="48">
        <f t="shared" si="4"/>
        <v>28000.132726649947</v>
      </c>
      <c r="G21" s="48">
        <f t="shared" si="4"/>
        <v>22863.041313096011</v>
      </c>
      <c r="H21" s="48">
        <f t="shared" si="4"/>
        <v>8687.575245535967</v>
      </c>
      <c r="I21" s="48">
        <f t="shared" si="4"/>
        <v>4396.6574196284064</v>
      </c>
      <c r="J21" s="48">
        <f t="shared" si="4"/>
        <v>4396.6574196284064</v>
      </c>
      <c r="K21" s="48">
        <f>K19*52</f>
        <v>7250.9261709068223</v>
      </c>
      <c r="L21" s="48">
        <f>L19*52</f>
        <v>1568.1203397368113</v>
      </c>
      <c r="M21" s="48">
        <f>M20*365</f>
        <v>6497</v>
      </c>
      <c r="N21" s="49">
        <f>N16*365</f>
        <v>11464.370173927638</v>
      </c>
    </row>
    <row r="24" spans="1:14" x14ac:dyDescent="0.25">
      <c r="A24" s="1" t="s">
        <v>37</v>
      </c>
    </row>
    <row r="26" spans="1:14" x14ac:dyDescent="0.25">
      <c r="A26" s="5" t="s">
        <v>31</v>
      </c>
      <c r="B26" s="6" t="s">
        <v>43</v>
      </c>
      <c r="C26" s="6" t="s">
        <v>44</v>
      </c>
      <c r="D26" s="6" t="s">
        <v>47</v>
      </c>
      <c r="E26" s="6" t="s">
        <v>48</v>
      </c>
    </row>
    <row r="27" spans="1:14" x14ac:dyDescent="0.25">
      <c r="A27" s="6" t="s">
        <v>32</v>
      </c>
      <c r="B27" s="50">
        <f>E21+H21+K21+L21+N21+M21</f>
        <v>72310.271833594015</v>
      </c>
      <c r="C27" s="50" t="s">
        <v>45</v>
      </c>
      <c r="D27" s="50">
        <f>F21+I21+K21+L21</f>
        <v>41215.83665692198</v>
      </c>
      <c r="E27" s="50">
        <f>G21+J21+K21+L21</f>
        <v>36078.745243368045</v>
      </c>
      <c r="F27" s="7"/>
      <c r="G27" s="7"/>
    </row>
    <row r="28" spans="1:14" x14ac:dyDescent="0.25">
      <c r="A28" s="2" t="s">
        <v>36</v>
      </c>
      <c r="B28" s="7">
        <v>72083</v>
      </c>
      <c r="C28" s="7">
        <v>54495</v>
      </c>
      <c r="D28" s="7">
        <v>35411</v>
      </c>
      <c r="E28" s="7">
        <v>27502</v>
      </c>
    </row>
    <row r="29" spans="1:14" x14ac:dyDescent="0.25">
      <c r="A29" s="6" t="s">
        <v>33</v>
      </c>
      <c r="B29" s="7">
        <v>75023.555555555562</v>
      </c>
      <c r="C29" s="7">
        <v>56718</v>
      </c>
      <c r="D29" s="7">
        <v>36856</v>
      </c>
      <c r="E29" s="7">
        <v>28650</v>
      </c>
    </row>
    <row r="32" spans="1:14" x14ac:dyDescent="0.25">
      <c r="A32" s="5" t="s">
        <v>34</v>
      </c>
      <c r="B32" s="6" t="s">
        <v>43</v>
      </c>
      <c r="C32" s="6" t="s">
        <v>44</v>
      </c>
      <c r="D32" s="6" t="s">
        <v>47</v>
      </c>
      <c r="E32" s="6" t="s">
        <v>48</v>
      </c>
    </row>
    <row r="33" spans="1:12" x14ac:dyDescent="0.25">
      <c r="A33" s="6" t="s">
        <v>32</v>
      </c>
      <c r="B33" s="50">
        <f t="shared" ref="B33:E34" si="5">B27/365</f>
        <v>198.11033379066853</v>
      </c>
      <c r="C33" s="50" t="s">
        <v>45</v>
      </c>
      <c r="D33" s="50">
        <f t="shared" si="5"/>
        <v>112.92010042992324</v>
      </c>
      <c r="E33" s="50">
        <f t="shared" si="5"/>
        <v>98.845877379090538</v>
      </c>
    </row>
    <row r="34" spans="1:12" x14ac:dyDescent="0.25">
      <c r="A34" s="2" t="s">
        <v>36</v>
      </c>
      <c r="B34" s="7">
        <f t="shared" si="5"/>
        <v>197.48767123287672</v>
      </c>
      <c r="C34" s="7">
        <f t="shared" si="5"/>
        <v>149.30136986301369</v>
      </c>
      <c r="D34" s="7">
        <f t="shared" si="5"/>
        <v>97.016438356164386</v>
      </c>
      <c r="E34" s="7">
        <f t="shared" si="5"/>
        <v>75.347945205479448</v>
      </c>
    </row>
    <row r="35" spans="1:12" x14ac:dyDescent="0.25">
      <c r="A35" s="2" t="s">
        <v>33</v>
      </c>
      <c r="B35" s="7">
        <f>B29/365</f>
        <v>205.54398782343989</v>
      </c>
      <c r="C35" s="7">
        <f t="shared" ref="C35:E35" si="6">C29/365</f>
        <v>155.39178082191782</v>
      </c>
      <c r="D35" s="7">
        <f t="shared" si="6"/>
        <v>100.97534246575343</v>
      </c>
      <c r="E35" s="7">
        <f t="shared" si="6"/>
        <v>78.493150684931507</v>
      </c>
    </row>
    <row r="37" spans="1:12" x14ac:dyDescent="0.25">
      <c r="A37" s="1" t="s">
        <v>46</v>
      </c>
    </row>
    <row r="39" spans="1:12" x14ac:dyDescent="0.25">
      <c r="A39" s="6" t="s">
        <v>32</v>
      </c>
      <c r="B39" s="6" t="s">
        <v>43</v>
      </c>
      <c r="C39" s="6" t="s">
        <v>44</v>
      </c>
      <c r="D39" s="6" t="s">
        <v>47</v>
      </c>
      <c r="E39" s="6" t="s">
        <v>48</v>
      </c>
      <c r="F39" s="6" t="s">
        <v>35</v>
      </c>
      <c r="G39" s="6" t="s">
        <v>4</v>
      </c>
    </row>
    <row r="40" spans="1:12" x14ac:dyDescent="0.25">
      <c r="A40" s="5" t="s">
        <v>31</v>
      </c>
      <c r="B40" s="7">
        <f>E21+H21+M21+N21</f>
        <v>63491.225322950377</v>
      </c>
      <c r="C40" s="7" t="s">
        <v>45</v>
      </c>
      <c r="D40" s="7">
        <f>F21+I21</f>
        <v>32396.790146278352</v>
      </c>
      <c r="E40" s="7">
        <f>G21+J21</f>
        <v>27259.698732724417</v>
      </c>
      <c r="F40" s="7">
        <f>K21</f>
        <v>7250.9261709068223</v>
      </c>
      <c r="G40" s="7">
        <f>L21</f>
        <v>1568.1203397368113</v>
      </c>
      <c r="L40" s="7"/>
    </row>
    <row r="41" spans="1:12" x14ac:dyDescent="0.25">
      <c r="A41" s="5" t="s">
        <v>34</v>
      </c>
      <c r="B41" s="7">
        <f t="shared" ref="B41:E41" si="7">B40/365</f>
        <v>173.94856252863116</v>
      </c>
      <c r="C41" s="7"/>
      <c r="D41" s="7">
        <f t="shared" si="7"/>
        <v>88.75832916788589</v>
      </c>
      <c r="E41" s="7">
        <f t="shared" si="7"/>
        <v>74.68410611705319</v>
      </c>
      <c r="F41" s="7">
        <f>F40/365</f>
        <v>19.865551153169378</v>
      </c>
      <c r="G41" s="7">
        <f>G40/365</f>
        <v>4.2962201088679759</v>
      </c>
      <c r="L41" s="7"/>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Hubert Leeman</dc:creator>
  <cp:lastModifiedBy>Hubert Leeman</cp:lastModifiedBy>
  <dcterms:created xsi:type="dcterms:W3CDTF">2023-05-03T07:06:41Z</dcterms:created>
  <dcterms:modified xsi:type="dcterms:W3CDTF">2023-05-03T14:42:12Z</dcterms:modified>
</cp:coreProperties>
</file>