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0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7e5aca9af2e9c17/Urk/9 Gunningscriterium Prijs/"/>
    </mc:Choice>
  </mc:AlternateContent>
  <xr:revisionPtr revIDLastSave="78" documentId="10_ncr:20000_{0637E3C0-516B-9B48-B3AE-3278081EF02C}" xr6:coauthVersionLast="47" xr6:coauthVersionMax="47" xr10:uidLastSave="{66EAFBCF-90A9-BA41-831A-753276792294}"/>
  <bookViews>
    <workbookView xWindow="0" yWindow="880" windowWidth="36000" windowHeight="21400" activeTab="4" xr2:uid="{00000000-000D-0000-FFFF-FFFF00000000}"/>
  </bookViews>
  <sheets>
    <sheet name="Tarievenblad" sheetId="3" r:id="rId1"/>
    <sheet name="Fictief project 1" sheetId="4" r:id="rId2"/>
    <sheet name="Fictief project 2" sheetId="5" r:id="rId3"/>
    <sheet name="Fictief project 3" sheetId="6" r:id="rId4"/>
    <sheet name="EMVI" sheetId="2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1" i="2" l="1"/>
  <c r="B28" i="2" s="1"/>
  <c r="B22" i="2"/>
  <c r="B29" i="2" s="1"/>
  <c r="B23" i="2"/>
  <c r="B30" i="2" s="1"/>
  <c r="B24" i="2"/>
  <c r="B31" i="2" s="1"/>
  <c r="B25" i="2"/>
  <c r="B32" i="2" s="1"/>
  <c r="B20" i="2"/>
  <c r="B27" i="2" s="1"/>
  <c r="C8" i="6"/>
  <c r="D8" i="6"/>
  <c r="E8" i="6"/>
  <c r="F8" i="6"/>
  <c r="G8" i="6"/>
  <c r="H8" i="6"/>
  <c r="I8" i="6"/>
  <c r="J8" i="6"/>
  <c r="K8" i="6"/>
  <c r="L8" i="6"/>
  <c r="M8" i="6"/>
  <c r="N8" i="6"/>
  <c r="O8" i="6"/>
  <c r="P8" i="6"/>
  <c r="C9" i="6"/>
  <c r="D9" i="6"/>
  <c r="E9" i="6"/>
  <c r="F9" i="6"/>
  <c r="G9" i="6"/>
  <c r="H9" i="6"/>
  <c r="I9" i="6"/>
  <c r="J9" i="6"/>
  <c r="K9" i="6"/>
  <c r="L9" i="6"/>
  <c r="L60" i="6" s="1"/>
  <c r="M9" i="6"/>
  <c r="N9" i="6"/>
  <c r="O9" i="6"/>
  <c r="P9" i="6"/>
  <c r="C10" i="6"/>
  <c r="D10" i="6"/>
  <c r="E10" i="6"/>
  <c r="F10" i="6"/>
  <c r="G10" i="6"/>
  <c r="H10" i="6"/>
  <c r="I10" i="6"/>
  <c r="J10" i="6"/>
  <c r="K10" i="6"/>
  <c r="L10" i="6"/>
  <c r="M10" i="6"/>
  <c r="N10" i="6"/>
  <c r="O10" i="6"/>
  <c r="P10" i="6"/>
  <c r="C11" i="6"/>
  <c r="D11" i="6"/>
  <c r="E11" i="6"/>
  <c r="F11" i="6"/>
  <c r="G11" i="6"/>
  <c r="H11" i="6"/>
  <c r="I11" i="6"/>
  <c r="J11" i="6"/>
  <c r="K11" i="6"/>
  <c r="L11" i="6"/>
  <c r="M11" i="6"/>
  <c r="N11" i="6"/>
  <c r="O11" i="6"/>
  <c r="P11" i="6"/>
  <c r="C12" i="6"/>
  <c r="D12" i="6"/>
  <c r="E12" i="6"/>
  <c r="F12" i="6"/>
  <c r="G12" i="6"/>
  <c r="H12" i="6"/>
  <c r="I12" i="6"/>
  <c r="J12" i="6"/>
  <c r="K12" i="6"/>
  <c r="L12" i="6"/>
  <c r="M12" i="6"/>
  <c r="N12" i="6"/>
  <c r="O12" i="6"/>
  <c r="P12" i="6"/>
  <c r="C13" i="6"/>
  <c r="D13" i="6"/>
  <c r="E13" i="6"/>
  <c r="F13" i="6"/>
  <c r="G13" i="6"/>
  <c r="H13" i="6"/>
  <c r="I13" i="6"/>
  <c r="J13" i="6"/>
  <c r="K13" i="6"/>
  <c r="L13" i="6"/>
  <c r="M13" i="6"/>
  <c r="N13" i="6"/>
  <c r="O13" i="6"/>
  <c r="P13" i="6"/>
  <c r="C14" i="6"/>
  <c r="D14" i="6"/>
  <c r="E14" i="6"/>
  <c r="F14" i="6"/>
  <c r="G14" i="6"/>
  <c r="H14" i="6"/>
  <c r="I14" i="6"/>
  <c r="J14" i="6"/>
  <c r="K14" i="6"/>
  <c r="L14" i="6"/>
  <c r="M14" i="6"/>
  <c r="N14" i="6"/>
  <c r="O14" i="6"/>
  <c r="P14" i="6"/>
  <c r="C15" i="6"/>
  <c r="D15" i="6"/>
  <c r="E15" i="6"/>
  <c r="F15" i="6"/>
  <c r="G15" i="6"/>
  <c r="H15" i="6"/>
  <c r="I15" i="6"/>
  <c r="J15" i="6"/>
  <c r="K15" i="6"/>
  <c r="L15" i="6"/>
  <c r="M15" i="6"/>
  <c r="N15" i="6"/>
  <c r="O15" i="6"/>
  <c r="O54" i="6" s="1"/>
  <c r="P15" i="6"/>
  <c r="P54" i="6" s="1"/>
  <c r="C16" i="6"/>
  <c r="D16" i="6"/>
  <c r="E16" i="6"/>
  <c r="F16" i="6"/>
  <c r="G16" i="6"/>
  <c r="H16" i="6"/>
  <c r="I16" i="6"/>
  <c r="J16" i="6"/>
  <c r="K16" i="6"/>
  <c r="L16" i="6"/>
  <c r="M16" i="6"/>
  <c r="N16" i="6"/>
  <c r="O16" i="6"/>
  <c r="P16" i="6"/>
  <c r="C17" i="6"/>
  <c r="D17" i="6"/>
  <c r="E17" i="6"/>
  <c r="F17" i="6"/>
  <c r="G17" i="6"/>
  <c r="H17" i="6"/>
  <c r="I17" i="6"/>
  <c r="J17" i="6"/>
  <c r="K17" i="6"/>
  <c r="L17" i="6"/>
  <c r="M17" i="6"/>
  <c r="N17" i="6"/>
  <c r="O17" i="6"/>
  <c r="P17" i="6"/>
  <c r="C18" i="6"/>
  <c r="D18" i="6"/>
  <c r="E18" i="6"/>
  <c r="F18" i="6"/>
  <c r="G18" i="6"/>
  <c r="H18" i="6"/>
  <c r="I18" i="6"/>
  <c r="J18" i="6"/>
  <c r="K18" i="6"/>
  <c r="L18" i="6"/>
  <c r="M18" i="6"/>
  <c r="M55" i="6" s="1"/>
  <c r="N18" i="6"/>
  <c r="O18" i="6"/>
  <c r="P18" i="6"/>
  <c r="C19" i="6"/>
  <c r="D19" i="6"/>
  <c r="E19" i="6"/>
  <c r="F19" i="6"/>
  <c r="G19" i="6"/>
  <c r="H19" i="6"/>
  <c r="I19" i="6"/>
  <c r="J19" i="6"/>
  <c r="K19" i="6"/>
  <c r="L19" i="6"/>
  <c r="M19" i="6"/>
  <c r="N19" i="6"/>
  <c r="O19" i="6"/>
  <c r="P19" i="6"/>
  <c r="C20" i="6"/>
  <c r="D20" i="6"/>
  <c r="E20" i="6"/>
  <c r="F20" i="6"/>
  <c r="G20" i="6"/>
  <c r="H20" i="6"/>
  <c r="I20" i="6"/>
  <c r="J20" i="6"/>
  <c r="K20" i="6"/>
  <c r="K68" i="6" s="1"/>
  <c r="L20" i="6"/>
  <c r="M20" i="6"/>
  <c r="N20" i="6"/>
  <c r="O20" i="6"/>
  <c r="P20" i="6"/>
  <c r="C21" i="6"/>
  <c r="D21" i="6"/>
  <c r="E21" i="6"/>
  <c r="F21" i="6"/>
  <c r="G21" i="6"/>
  <c r="H21" i="6"/>
  <c r="I21" i="6"/>
  <c r="J21" i="6"/>
  <c r="K21" i="6"/>
  <c r="L21" i="6"/>
  <c r="M21" i="6"/>
  <c r="N21" i="6"/>
  <c r="O21" i="6"/>
  <c r="P21" i="6"/>
  <c r="C22" i="6"/>
  <c r="D22" i="6"/>
  <c r="E22" i="6"/>
  <c r="F22" i="6"/>
  <c r="G22" i="6"/>
  <c r="H22" i="6"/>
  <c r="I22" i="6"/>
  <c r="J22" i="6"/>
  <c r="K22" i="6"/>
  <c r="L22" i="6"/>
  <c r="M22" i="6"/>
  <c r="N22" i="6"/>
  <c r="O22" i="6"/>
  <c r="P22" i="6"/>
  <c r="C23" i="6"/>
  <c r="D23" i="6"/>
  <c r="E23" i="6"/>
  <c r="F23" i="6"/>
  <c r="G23" i="6"/>
  <c r="H23" i="6"/>
  <c r="I23" i="6"/>
  <c r="J23" i="6"/>
  <c r="K23" i="6"/>
  <c r="L23" i="6"/>
  <c r="M23" i="6"/>
  <c r="N23" i="6"/>
  <c r="O23" i="6"/>
  <c r="P23" i="6"/>
  <c r="C24" i="6"/>
  <c r="D24" i="6"/>
  <c r="E24" i="6"/>
  <c r="F24" i="6"/>
  <c r="G24" i="6"/>
  <c r="H24" i="6"/>
  <c r="I24" i="6"/>
  <c r="J24" i="6"/>
  <c r="K24" i="6"/>
  <c r="L24" i="6"/>
  <c r="M24" i="6"/>
  <c r="N24" i="6"/>
  <c r="O24" i="6"/>
  <c r="P24" i="6"/>
  <c r="C25" i="6"/>
  <c r="D25" i="6"/>
  <c r="E25" i="6"/>
  <c r="F25" i="6"/>
  <c r="G25" i="6"/>
  <c r="H25" i="6"/>
  <c r="I25" i="6"/>
  <c r="J25" i="6"/>
  <c r="K25" i="6"/>
  <c r="L25" i="6"/>
  <c r="M25" i="6"/>
  <c r="N25" i="6"/>
  <c r="O25" i="6"/>
  <c r="P25" i="6"/>
  <c r="O7" i="6"/>
  <c r="P7" i="6"/>
  <c r="D7" i="6"/>
  <c r="E7" i="6"/>
  <c r="F7" i="6"/>
  <c r="G7" i="6"/>
  <c r="H7" i="6"/>
  <c r="I7" i="6"/>
  <c r="J7" i="6"/>
  <c r="K7" i="6"/>
  <c r="L7" i="6"/>
  <c r="M7" i="6"/>
  <c r="N7" i="6"/>
  <c r="C7" i="6"/>
  <c r="D76" i="5"/>
  <c r="E76" i="5"/>
  <c r="F76" i="5"/>
  <c r="G76" i="5"/>
  <c r="H76" i="5"/>
  <c r="I76" i="5"/>
  <c r="J76" i="5"/>
  <c r="K76" i="5"/>
  <c r="L76" i="5"/>
  <c r="M76" i="5"/>
  <c r="C76" i="5"/>
  <c r="D69" i="5"/>
  <c r="E69" i="5"/>
  <c r="F69" i="5"/>
  <c r="G69" i="5"/>
  <c r="H69" i="5"/>
  <c r="I69" i="5"/>
  <c r="J69" i="5"/>
  <c r="K69" i="5"/>
  <c r="L69" i="5"/>
  <c r="M69" i="5"/>
  <c r="C69" i="5"/>
  <c r="D36" i="5"/>
  <c r="E36" i="5"/>
  <c r="F36" i="5"/>
  <c r="G36" i="5"/>
  <c r="H36" i="5"/>
  <c r="I36" i="5"/>
  <c r="J36" i="5"/>
  <c r="K36" i="5"/>
  <c r="L36" i="5"/>
  <c r="M36" i="5"/>
  <c r="C36" i="5"/>
  <c r="D58" i="5"/>
  <c r="E58" i="5"/>
  <c r="F58" i="5"/>
  <c r="G58" i="5"/>
  <c r="H58" i="5"/>
  <c r="I58" i="5"/>
  <c r="J58" i="5"/>
  <c r="K58" i="5"/>
  <c r="L58" i="5"/>
  <c r="M58" i="5"/>
  <c r="C58" i="5"/>
  <c r="J68" i="6" l="1"/>
  <c r="I56" i="6"/>
  <c r="G63" i="6"/>
  <c r="F62" i="6"/>
  <c r="J56" i="6"/>
  <c r="P60" i="6"/>
  <c r="F54" i="6"/>
  <c r="F63" i="6"/>
  <c r="O60" i="6"/>
  <c r="J63" i="6"/>
  <c r="J69" i="6"/>
  <c r="J54" i="6"/>
  <c r="J66" i="6"/>
  <c r="J57" i="6"/>
  <c r="J60" i="6"/>
  <c r="J55" i="6"/>
  <c r="D62" i="6"/>
  <c r="D63" i="6"/>
  <c r="D57" i="6"/>
  <c r="D54" i="6"/>
  <c r="J62" i="6"/>
  <c r="J67" i="6"/>
  <c r="I69" i="6"/>
  <c r="I54" i="6"/>
  <c r="I66" i="6"/>
  <c r="I70" i="6" s="1"/>
  <c r="I55" i="6"/>
  <c r="I62" i="6"/>
  <c r="I63" i="6"/>
  <c r="I60" i="6"/>
  <c r="I68" i="6"/>
  <c r="K60" i="6"/>
  <c r="K55" i="6"/>
  <c r="L55" i="6"/>
  <c r="I67" i="6"/>
  <c r="H66" i="6"/>
  <c r="H55" i="6"/>
  <c r="H62" i="6"/>
  <c r="H68" i="6"/>
  <c r="H63" i="6"/>
  <c r="H60" i="6"/>
  <c r="H54" i="6"/>
  <c r="H67" i="6"/>
  <c r="H61" i="6"/>
  <c r="H56" i="6"/>
  <c r="N63" i="6"/>
  <c r="N54" i="6"/>
  <c r="J61" i="6"/>
  <c r="L66" i="6"/>
  <c r="P66" i="6"/>
  <c r="P55" i="6"/>
  <c r="P62" i="6"/>
  <c r="P68" i="6"/>
  <c r="P67" i="6"/>
  <c r="P69" i="6"/>
  <c r="P61" i="6"/>
  <c r="P56" i="6"/>
  <c r="P57" i="6"/>
  <c r="G62" i="6"/>
  <c r="G68" i="6"/>
  <c r="G57" i="6"/>
  <c r="G60" i="6"/>
  <c r="G54" i="6"/>
  <c r="G58" i="6" s="1"/>
  <c r="G55" i="6"/>
  <c r="G67" i="6"/>
  <c r="G61" i="6"/>
  <c r="G56" i="6"/>
  <c r="G66" i="6"/>
  <c r="G69" i="6"/>
  <c r="M63" i="6"/>
  <c r="M57" i="6"/>
  <c r="M54" i="6"/>
  <c r="E66" i="6"/>
  <c r="E69" i="6"/>
  <c r="E68" i="6"/>
  <c r="E62" i="6"/>
  <c r="E63" i="6"/>
  <c r="E57" i="6"/>
  <c r="E54" i="6"/>
  <c r="I61" i="6"/>
  <c r="K66" i="6"/>
  <c r="O62" i="6"/>
  <c r="O68" i="6"/>
  <c r="O57" i="6"/>
  <c r="O67" i="6"/>
  <c r="O55" i="6"/>
  <c r="O66" i="6"/>
  <c r="O69" i="6"/>
  <c r="O61" i="6"/>
  <c r="O56" i="6"/>
  <c r="O63" i="6"/>
  <c r="N62" i="6"/>
  <c r="F66" i="6"/>
  <c r="L68" i="6"/>
  <c r="D55" i="6"/>
  <c r="I57" i="6"/>
  <c r="D60" i="6"/>
  <c r="L69" i="6"/>
  <c r="H57" i="6"/>
  <c r="P63" i="6"/>
  <c r="H69" i="6"/>
  <c r="F69" i="6"/>
  <c r="F68" i="6"/>
  <c r="F57" i="6"/>
  <c r="F60" i="6"/>
  <c r="F61" i="6"/>
  <c r="L54" i="6"/>
  <c r="L58" i="6" s="1"/>
  <c r="F56" i="6"/>
  <c r="D68" i="6"/>
  <c r="F67" i="6"/>
  <c r="N68" i="6"/>
  <c r="N57" i="6"/>
  <c r="N60" i="6"/>
  <c r="M60" i="6"/>
  <c r="M61" i="6"/>
  <c r="M67" i="6"/>
  <c r="E60" i="6"/>
  <c r="E61" i="6"/>
  <c r="E67" i="6"/>
  <c r="K69" i="6"/>
  <c r="K54" i="6"/>
  <c r="K58" i="6" s="1"/>
  <c r="L57" i="6"/>
  <c r="E56" i="6"/>
  <c r="F55" i="6"/>
  <c r="F58" i="6" s="1"/>
  <c r="L63" i="6"/>
  <c r="M62" i="6"/>
  <c r="D69" i="6"/>
  <c r="D66" i="6"/>
  <c r="L61" i="6"/>
  <c r="D61" i="6"/>
  <c r="K57" i="6"/>
  <c r="N56" i="6"/>
  <c r="E55" i="6"/>
  <c r="L62" i="6"/>
  <c r="N61" i="6"/>
  <c r="N69" i="6"/>
  <c r="M68" i="6"/>
  <c r="N66" i="6"/>
  <c r="K67" i="6"/>
  <c r="M56" i="6"/>
  <c r="N55" i="6"/>
  <c r="K62" i="6"/>
  <c r="K61" i="6"/>
  <c r="M69" i="6"/>
  <c r="N67" i="6"/>
  <c r="M66" i="6"/>
  <c r="L56" i="6"/>
  <c r="D56" i="6"/>
  <c r="K63" i="6"/>
  <c r="L67" i="6"/>
  <c r="D67" i="6"/>
  <c r="C67" i="6"/>
  <c r="K56" i="6"/>
  <c r="C57" i="6"/>
  <c r="C63" i="6"/>
  <c r="C55" i="6"/>
  <c r="C61" i="6"/>
  <c r="C54" i="6"/>
  <c r="C60" i="6"/>
  <c r="C66" i="6"/>
  <c r="C56" i="6"/>
  <c r="C62" i="6"/>
  <c r="C69" i="6"/>
  <c r="C68" i="6"/>
  <c r="E31" i="2"/>
  <c r="F31" i="2"/>
  <c r="G31" i="2"/>
  <c r="H31" i="2"/>
  <c r="I31" i="2"/>
  <c r="J31" i="2"/>
  <c r="K31" i="2"/>
  <c r="L31" i="2"/>
  <c r="M31" i="2"/>
  <c r="N31" i="2"/>
  <c r="O31" i="2"/>
  <c r="P31" i="2"/>
  <c r="Q31" i="2"/>
  <c r="E32" i="2"/>
  <c r="F32" i="2"/>
  <c r="G32" i="2"/>
  <c r="H32" i="2"/>
  <c r="I32" i="2"/>
  <c r="J32" i="2"/>
  <c r="K32" i="2"/>
  <c r="L32" i="2"/>
  <c r="M32" i="2"/>
  <c r="N32" i="2"/>
  <c r="O32" i="2"/>
  <c r="P32" i="2"/>
  <c r="Q32" i="2"/>
  <c r="D32" i="2"/>
  <c r="D31" i="2"/>
  <c r="D36" i="6"/>
  <c r="E36" i="6"/>
  <c r="F36" i="6"/>
  <c r="G36" i="6"/>
  <c r="D42" i="6"/>
  <c r="E42" i="6"/>
  <c r="F42" i="6"/>
  <c r="G42" i="6"/>
  <c r="I58" i="6"/>
  <c r="C36" i="6"/>
  <c r="C42" i="6"/>
  <c r="C48" i="6"/>
  <c r="D48" i="6"/>
  <c r="E48" i="6"/>
  <c r="F48" i="6"/>
  <c r="G48" i="6"/>
  <c r="E27" i="2"/>
  <c r="F27" i="2"/>
  <c r="G27" i="2"/>
  <c r="H27" i="2"/>
  <c r="I27" i="2"/>
  <c r="J27" i="2"/>
  <c r="K27" i="2"/>
  <c r="L27" i="2"/>
  <c r="M27" i="2"/>
  <c r="N27" i="2"/>
  <c r="O27" i="2"/>
  <c r="P27" i="2"/>
  <c r="Q27" i="2"/>
  <c r="E28" i="2"/>
  <c r="F28" i="2"/>
  <c r="G28" i="2"/>
  <c r="H28" i="2"/>
  <c r="I28" i="2"/>
  <c r="J28" i="2"/>
  <c r="K28" i="2"/>
  <c r="L28" i="2"/>
  <c r="M28" i="2"/>
  <c r="N28" i="2"/>
  <c r="O28" i="2"/>
  <c r="P28" i="2"/>
  <c r="Q28" i="2"/>
  <c r="E29" i="2"/>
  <c r="F29" i="2"/>
  <c r="G29" i="2"/>
  <c r="H29" i="2"/>
  <c r="I29" i="2"/>
  <c r="J29" i="2"/>
  <c r="K29" i="2"/>
  <c r="L29" i="2"/>
  <c r="M29" i="2"/>
  <c r="N29" i="2"/>
  <c r="O29" i="2"/>
  <c r="P29" i="2"/>
  <c r="Q29" i="2"/>
  <c r="E30" i="2"/>
  <c r="F30" i="2"/>
  <c r="G30" i="2"/>
  <c r="H30" i="2"/>
  <c r="I30" i="2"/>
  <c r="J30" i="2"/>
  <c r="K30" i="2"/>
  <c r="L30" i="2"/>
  <c r="M30" i="2"/>
  <c r="N30" i="2"/>
  <c r="O30" i="2"/>
  <c r="P30" i="2"/>
  <c r="Q30" i="2"/>
  <c r="D30" i="2"/>
  <c r="D29" i="2"/>
  <c r="D28" i="2"/>
  <c r="D27" i="2"/>
  <c r="F13" i="2"/>
  <c r="G13" i="2"/>
  <c r="H13" i="2"/>
  <c r="I13" i="2"/>
  <c r="J13" i="2"/>
  <c r="K13" i="2"/>
  <c r="L13" i="2"/>
  <c r="M13" i="2"/>
  <c r="N13" i="2"/>
  <c r="O13" i="2"/>
  <c r="P13" i="2"/>
  <c r="Q13" i="2"/>
  <c r="E13" i="2"/>
  <c r="D13" i="2"/>
  <c r="P79" i="5"/>
  <c r="O79" i="5"/>
  <c r="N79" i="5"/>
  <c r="M79" i="5"/>
  <c r="L79" i="5"/>
  <c r="K79" i="5"/>
  <c r="J79" i="5"/>
  <c r="I79" i="5"/>
  <c r="H79" i="5"/>
  <c r="G79" i="5"/>
  <c r="F79" i="5"/>
  <c r="E79" i="5"/>
  <c r="D79" i="5"/>
  <c r="C79" i="5"/>
  <c r="P25" i="5"/>
  <c r="O25" i="5"/>
  <c r="N25" i="5"/>
  <c r="M25" i="5"/>
  <c r="L25" i="5"/>
  <c r="K25" i="5"/>
  <c r="J25" i="5"/>
  <c r="I25" i="5"/>
  <c r="H25" i="5"/>
  <c r="G25" i="5"/>
  <c r="F25" i="5"/>
  <c r="E25" i="5"/>
  <c r="D25" i="5"/>
  <c r="C25" i="5"/>
  <c r="P24" i="5"/>
  <c r="O24" i="5"/>
  <c r="N24" i="5"/>
  <c r="M24" i="5"/>
  <c r="L24" i="5"/>
  <c r="K24" i="5"/>
  <c r="J24" i="5"/>
  <c r="I24" i="5"/>
  <c r="H24" i="5"/>
  <c r="G24" i="5"/>
  <c r="F24" i="5"/>
  <c r="E24" i="5"/>
  <c r="D24" i="5"/>
  <c r="C24" i="5"/>
  <c r="P23" i="5"/>
  <c r="O23" i="5"/>
  <c r="N23" i="5"/>
  <c r="M23" i="5"/>
  <c r="L23" i="5"/>
  <c r="K23" i="5"/>
  <c r="J23" i="5"/>
  <c r="I23" i="5"/>
  <c r="H23" i="5"/>
  <c r="G23" i="5"/>
  <c r="F23" i="5"/>
  <c r="E23" i="5"/>
  <c r="D23" i="5"/>
  <c r="C23" i="5"/>
  <c r="P22" i="5"/>
  <c r="O22" i="5"/>
  <c r="N22" i="5"/>
  <c r="M22" i="5"/>
  <c r="L22" i="5"/>
  <c r="K22" i="5"/>
  <c r="J22" i="5"/>
  <c r="I22" i="5"/>
  <c r="H22" i="5"/>
  <c r="G22" i="5"/>
  <c r="F22" i="5"/>
  <c r="E22" i="5"/>
  <c r="D22" i="5"/>
  <c r="C22" i="5"/>
  <c r="P21" i="5"/>
  <c r="O21" i="5"/>
  <c r="N21" i="5"/>
  <c r="M21" i="5"/>
  <c r="L21" i="5"/>
  <c r="K21" i="5"/>
  <c r="J21" i="5"/>
  <c r="I21" i="5"/>
  <c r="H21" i="5"/>
  <c r="G21" i="5"/>
  <c r="F21" i="5"/>
  <c r="E21" i="5"/>
  <c r="D21" i="5"/>
  <c r="C21" i="5"/>
  <c r="P20" i="5"/>
  <c r="O20" i="5"/>
  <c r="N20" i="5"/>
  <c r="M20" i="5"/>
  <c r="L20" i="5"/>
  <c r="K20" i="5"/>
  <c r="J20" i="5"/>
  <c r="I20" i="5"/>
  <c r="H20" i="5"/>
  <c r="G20" i="5"/>
  <c r="F20" i="5"/>
  <c r="E20" i="5"/>
  <c r="D20" i="5"/>
  <c r="C20" i="5"/>
  <c r="P19" i="5"/>
  <c r="O19" i="5"/>
  <c r="N19" i="5"/>
  <c r="M19" i="5"/>
  <c r="L19" i="5"/>
  <c r="K19" i="5"/>
  <c r="J19" i="5"/>
  <c r="I19" i="5"/>
  <c r="H19" i="5"/>
  <c r="G19" i="5"/>
  <c r="F19" i="5"/>
  <c r="E19" i="5"/>
  <c r="D19" i="5"/>
  <c r="C19" i="5"/>
  <c r="P18" i="5"/>
  <c r="O18" i="5"/>
  <c r="N18" i="5"/>
  <c r="M18" i="5"/>
  <c r="L18" i="5"/>
  <c r="K18" i="5"/>
  <c r="J18" i="5"/>
  <c r="I18" i="5"/>
  <c r="H18" i="5"/>
  <c r="G18" i="5"/>
  <c r="F18" i="5"/>
  <c r="E18" i="5"/>
  <c r="D18" i="5"/>
  <c r="C18" i="5"/>
  <c r="P17" i="5"/>
  <c r="O17" i="5"/>
  <c r="N17" i="5"/>
  <c r="M17" i="5"/>
  <c r="L17" i="5"/>
  <c r="K17" i="5"/>
  <c r="J17" i="5"/>
  <c r="I17" i="5"/>
  <c r="H17" i="5"/>
  <c r="G17" i="5"/>
  <c r="F17" i="5"/>
  <c r="E17" i="5"/>
  <c r="D17" i="5"/>
  <c r="C17" i="5"/>
  <c r="P16" i="5"/>
  <c r="O16" i="5"/>
  <c r="N16" i="5"/>
  <c r="M16" i="5"/>
  <c r="L16" i="5"/>
  <c r="K16" i="5"/>
  <c r="J16" i="5"/>
  <c r="I16" i="5"/>
  <c r="H16" i="5"/>
  <c r="G16" i="5"/>
  <c r="F16" i="5"/>
  <c r="E16" i="5"/>
  <c r="D16" i="5"/>
  <c r="C16" i="5"/>
  <c r="P15" i="5"/>
  <c r="O15" i="5"/>
  <c r="N15" i="5"/>
  <c r="M15" i="5"/>
  <c r="L15" i="5"/>
  <c r="K15" i="5"/>
  <c r="J15" i="5"/>
  <c r="I15" i="5"/>
  <c r="H15" i="5"/>
  <c r="G15" i="5"/>
  <c r="F15" i="5"/>
  <c r="E15" i="5"/>
  <c r="D15" i="5"/>
  <c r="C15" i="5"/>
  <c r="P14" i="5"/>
  <c r="O14" i="5"/>
  <c r="N14" i="5"/>
  <c r="M14" i="5"/>
  <c r="L14" i="5"/>
  <c r="K14" i="5"/>
  <c r="J14" i="5"/>
  <c r="I14" i="5"/>
  <c r="H14" i="5"/>
  <c r="G14" i="5"/>
  <c r="F14" i="5"/>
  <c r="E14" i="5"/>
  <c r="D14" i="5"/>
  <c r="C14" i="5"/>
  <c r="P13" i="5"/>
  <c r="O13" i="5"/>
  <c r="N13" i="5"/>
  <c r="M13" i="5"/>
  <c r="L13" i="5"/>
  <c r="K13" i="5"/>
  <c r="J13" i="5"/>
  <c r="I13" i="5"/>
  <c r="H13" i="5"/>
  <c r="G13" i="5"/>
  <c r="F13" i="5"/>
  <c r="E13" i="5"/>
  <c r="D13" i="5"/>
  <c r="C13" i="5"/>
  <c r="P12" i="5"/>
  <c r="O12" i="5"/>
  <c r="N12" i="5"/>
  <c r="M12" i="5"/>
  <c r="L12" i="5"/>
  <c r="K12" i="5"/>
  <c r="J12" i="5"/>
  <c r="I12" i="5"/>
  <c r="H12" i="5"/>
  <c r="G12" i="5"/>
  <c r="F12" i="5"/>
  <c r="E12" i="5"/>
  <c r="D12" i="5"/>
  <c r="C12" i="5"/>
  <c r="P11" i="5"/>
  <c r="O11" i="5"/>
  <c r="N11" i="5"/>
  <c r="M11" i="5"/>
  <c r="L11" i="5"/>
  <c r="K11" i="5"/>
  <c r="J11" i="5"/>
  <c r="I11" i="5"/>
  <c r="H11" i="5"/>
  <c r="G11" i="5"/>
  <c r="F11" i="5"/>
  <c r="E11" i="5"/>
  <c r="D11" i="5"/>
  <c r="C11" i="5"/>
  <c r="P10" i="5"/>
  <c r="O10" i="5"/>
  <c r="N10" i="5"/>
  <c r="M10" i="5"/>
  <c r="L10" i="5"/>
  <c r="K10" i="5"/>
  <c r="J10" i="5"/>
  <c r="I10" i="5"/>
  <c r="H10" i="5"/>
  <c r="G10" i="5"/>
  <c r="F10" i="5"/>
  <c r="E10" i="5"/>
  <c r="D10" i="5"/>
  <c r="C10" i="5"/>
  <c r="P9" i="5"/>
  <c r="O9" i="5"/>
  <c r="N9" i="5"/>
  <c r="M9" i="5"/>
  <c r="L9" i="5"/>
  <c r="K9" i="5"/>
  <c r="J9" i="5"/>
  <c r="I9" i="5"/>
  <c r="H9" i="5"/>
  <c r="G9" i="5"/>
  <c r="F9" i="5"/>
  <c r="E9" i="5"/>
  <c r="D9" i="5"/>
  <c r="C9" i="5"/>
  <c r="P8" i="5"/>
  <c r="O8" i="5"/>
  <c r="N8" i="5"/>
  <c r="M8" i="5"/>
  <c r="L8" i="5"/>
  <c r="K8" i="5"/>
  <c r="J8" i="5"/>
  <c r="I8" i="5"/>
  <c r="H8" i="5"/>
  <c r="G8" i="5"/>
  <c r="F8" i="5"/>
  <c r="E8" i="5"/>
  <c r="D8" i="5"/>
  <c r="C8" i="5"/>
  <c r="P7" i="5"/>
  <c r="O7" i="5"/>
  <c r="N7" i="5"/>
  <c r="M7" i="5"/>
  <c r="L7" i="5"/>
  <c r="K7" i="5"/>
  <c r="J7" i="5"/>
  <c r="I7" i="5"/>
  <c r="H7" i="5"/>
  <c r="G7" i="5"/>
  <c r="F7" i="5"/>
  <c r="E7" i="5"/>
  <c r="D7" i="5"/>
  <c r="C7" i="5"/>
  <c r="P5" i="5"/>
  <c r="O5" i="5"/>
  <c r="N5" i="5"/>
  <c r="M5" i="5"/>
  <c r="L5" i="5"/>
  <c r="K5" i="5"/>
  <c r="J5" i="5"/>
  <c r="I5" i="5"/>
  <c r="H5" i="5"/>
  <c r="G5" i="5"/>
  <c r="F5" i="5"/>
  <c r="E5" i="5"/>
  <c r="D5" i="5"/>
  <c r="C5" i="5"/>
  <c r="B4" i="2"/>
  <c r="B5" i="2"/>
  <c r="B3" i="2"/>
  <c r="D71" i="4"/>
  <c r="E71" i="4"/>
  <c r="F71" i="4"/>
  <c r="G71" i="4"/>
  <c r="H71" i="4"/>
  <c r="I71" i="4"/>
  <c r="J71" i="4"/>
  <c r="K71" i="4"/>
  <c r="L71" i="4"/>
  <c r="M71" i="4"/>
  <c r="N71" i="4"/>
  <c r="O71" i="4"/>
  <c r="P71" i="4"/>
  <c r="C71" i="4"/>
  <c r="D68" i="4"/>
  <c r="E68" i="4"/>
  <c r="F68" i="4"/>
  <c r="G68" i="4"/>
  <c r="H68" i="4"/>
  <c r="I68" i="4"/>
  <c r="J68" i="4"/>
  <c r="K68" i="4"/>
  <c r="L68" i="4"/>
  <c r="C68" i="4"/>
  <c r="D61" i="4"/>
  <c r="E61" i="4"/>
  <c r="F61" i="4"/>
  <c r="G61" i="4"/>
  <c r="H61" i="4"/>
  <c r="I61" i="4"/>
  <c r="J61" i="4"/>
  <c r="K61" i="4"/>
  <c r="L61" i="4"/>
  <c r="C61" i="4"/>
  <c r="D52" i="4"/>
  <c r="E52" i="4"/>
  <c r="F52" i="4"/>
  <c r="G52" i="4"/>
  <c r="H52" i="4"/>
  <c r="I52" i="4"/>
  <c r="J52" i="4"/>
  <c r="K52" i="4"/>
  <c r="L52" i="4"/>
  <c r="C52" i="4"/>
  <c r="D36" i="4"/>
  <c r="E36" i="4"/>
  <c r="F36" i="4"/>
  <c r="G36" i="4"/>
  <c r="H36" i="4"/>
  <c r="I36" i="4"/>
  <c r="J36" i="4"/>
  <c r="K36" i="4"/>
  <c r="L36" i="4"/>
  <c r="C36" i="4"/>
  <c r="C8" i="4"/>
  <c r="D8" i="4"/>
  <c r="E8" i="4"/>
  <c r="F8" i="4"/>
  <c r="G8" i="4"/>
  <c r="H8" i="4"/>
  <c r="I8" i="4"/>
  <c r="J8" i="4"/>
  <c r="K8" i="4"/>
  <c r="L8" i="4"/>
  <c r="M8" i="4"/>
  <c r="N8" i="4"/>
  <c r="O8" i="4"/>
  <c r="P8" i="4"/>
  <c r="C9" i="4"/>
  <c r="D9" i="4"/>
  <c r="E9" i="4"/>
  <c r="F9" i="4"/>
  <c r="G9" i="4"/>
  <c r="H9" i="4"/>
  <c r="I9" i="4"/>
  <c r="J9" i="4"/>
  <c r="K9" i="4"/>
  <c r="L9" i="4"/>
  <c r="M9" i="4"/>
  <c r="N9" i="4"/>
  <c r="O9" i="4"/>
  <c r="P9" i="4"/>
  <c r="C10" i="4"/>
  <c r="D10" i="4"/>
  <c r="E10" i="4"/>
  <c r="F10" i="4"/>
  <c r="G10" i="4"/>
  <c r="H10" i="4"/>
  <c r="I10" i="4"/>
  <c r="J10" i="4"/>
  <c r="K10" i="4"/>
  <c r="L10" i="4"/>
  <c r="M10" i="4"/>
  <c r="N10" i="4"/>
  <c r="O10" i="4"/>
  <c r="P10" i="4"/>
  <c r="C11" i="4"/>
  <c r="D11" i="4"/>
  <c r="E11" i="4"/>
  <c r="F11" i="4"/>
  <c r="G11" i="4"/>
  <c r="H11" i="4"/>
  <c r="I11" i="4"/>
  <c r="J11" i="4"/>
  <c r="K11" i="4"/>
  <c r="L11" i="4"/>
  <c r="M11" i="4"/>
  <c r="N11" i="4"/>
  <c r="O11" i="4"/>
  <c r="P11" i="4"/>
  <c r="C12" i="4"/>
  <c r="D12" i="4"/>
  <c r="E12" i="4"/>
  <c r="F12" i="4"/>
  <c r="G12" i="4"/>
  <c r="H12" i="4"/>
  <c r="I12" i="4"/>
  <c r="J12" i="4"/>
  <c r="K12" i="4"/>
  <c r="L12" i="4"/>
  <c r="M12" i="4"/>
  <c r="N12" i="4"/>
  <c r="O12" i="4"/>
  <c r="P12" i="4"/>
  <c r="C13" i="4"/>
  <c r="D13" i="4"/>
  <c r="E13" i="4"/>
  <c r="F13" i="4"/>
  <c r="G13" i="4"/>
  <c r="H13" i="4"/>
  <c r="I13" i="4"/>
  <c r="J13" i="4"/>
  <c r="K13" i="4"/>
  <c r="L13" i="4"/>
  <c r="M13" i="4"/>
  <c r="N13" i="4"/>
  <c r="O13" i="4"/>
  <c r="P13" i="4"/>
  <c r="C14" i="4"/>
  <c r="D14" i="4"/>
  <c r="E14" i="4"/>
  <c r="F14" i="4"/>
  <c r="G14" i="4"/>
  <c r="H14" i="4"/>
  <c r="I14" i="4"/>
  <c r="J14" i="4"/>
  <c r="K14" i="4"/>
  <c r="L14" i="4"/>
  <c r="M14" i="4"/>
  <c r="N14" i="4"/>
  <c r="O14" i="4"/>
  <c r="P14" i="4"/>
  <c r="C15" i="4"/>
  <c r="D15" i="4"/>
  <c r="E15" i="4"/>
  <c r="F15" i="4"/>
  <c r="G15" i="4"/>
  <c r="H15" i="4"/>
  <c r="I15" i="4"/>
  <c r="J15" i="4"/>
  <c r="K15" i="4"/>
  <c r="L15" i="4"/>
  <c r="M15" i="4"/>
  <c r="N15" i="4"/>
  <c r="O15" i="4"/>
  <c r="P15" i="4"/>
  <c r="C16" i="4"/>
  <c r="D16" i="4"/>
  <c r="E16" i="4"/>
  <c r="F16" i="4"/>
  <c r="G16" i="4"/>
  <c r="H16" i="4"/>
  <c r="I16" i="4"/>
  <c r="J16" i="4"/>
  <c r="K16" i="4"/>
  <c r="L16" i="4"/>
  <c r="M16" i="4"/>
  <c r="N16" i="4"/>
  <c r="O16" i="4"/>
  <c r="P16" i="4"/>
  <c r="C17" i="4"/>
  <c r="D17" i="4"/>
  <c r="E17" i="4"/>
  <c r="F17" i="4"/>
  <c r="G17" i="4"/>
  <c r="H17" i="4"/>
  <c r="I17" i="4"/>
  <c r="J17" i="4"/>
  <c r="K17" i="4"/>
  <c r="L17" i="4"/>
  <c r="M17" i="4"/>
  <c r="N17" i="4"/>
  <c r="O17" i="4"/>
  <c r="P17" i="4"/>
  <c r="C18" i="4"/>
  <c r="D18" i="4"/>
  <c r="E18" i="4"/>
  <c r="F18" i="4"/>
  <c r="G18" i="4"/>
  <c r="H18" i="4"/>
  <c r="I18" i="4"/>
  <c r="J18" i="4"/>
  <c r="K18" i="4"/>
  <c r="L18" i="4"/>
  <c r="M18" i="4"/>
  <c r="N18" i="4"/>
  <c r="O18" i="4"/>
  <c r="P18" i="4"/>
  <c r="C19" i="4"/>
  <c r="D19" i="4"/>
  <c r="E19" i="4"/>
  <c r="F19" i="4"/>
  <c r="G19" i="4"/>
  <c r="H19" i="4"/>
  <c r="I19" i="4"/>
  <c r="J19" i="4"/>
  <c r="K19" i="4"/>
  <c r="L19" i="4"/>
  <c r="M19" i="4"/>
  <c r="N19" i="4"/>
  <c r="O19" i="4"/>
  <c r="P19" i="4"/>
  <c r="C20" i="4"/>
  <c r="D20" i="4"/>
  <c r="E20" i="4"/>
  <c r="F20" i="4"/>
  <c r="G20" i="4"/>
  <c r="H20" i="4"/>
  <c r="I20" i="4"/>
  <c r="J20" i="4"/>
  <c r="K20" i="4"/>
  <c r="L20" i="4"/>
  <c r="M20" i="4"/>
  <c r="N20" i="4"/>
  <c r="O20" i="4"/>
  <c r="P20" i="4"/>
  <c r="C21" i="4"/>
  <c r="D21" i="4"/>
  <c r="E21" i="4"/>
  <c r="F21" i="4"/>
  <c r="G21" i="4"/>
  <c r="H21" i="4"/>
  <c r="I21" i="4"/>
  <c r="J21" i="4"/>
  <c r="K21" i="4"/>
  <c r="L21" i="4"/>
  <c r="M21" i="4"/>
  <c r="N21" i="4"/>
  <c r="O21" i="4"/>
  <c r="P21" i="4"/>
  <c r="C22" i="4"/>
  <c r="D22" i="4"/>
  <c r="E22" i="4"/>
  <c r="F22" i="4"/>
  <c r="G22" i="4"/>
  <c r="H22" i="4"/>
  <c r="I22" i="4"/>
  <c r="J22" i="4"/>
  <c r="K22" i="4"/>
  <c r="L22" i="4"/>
  <c r="M22" i="4"/>
  <c r="N22" i="4"/>
  <c r="O22" i="4"/>
  <c r="P22" i="4"/>
  <c r="C23" i="4"/>
  <c r="D23" i="4"/>
  <c r="E23" i="4"/>
  <c r="F23" i="4"/>
  <c r="G23" i="4"/>
  <c r="H23" i="4"/>
  <c r="I23" i="4"/>
  <c r="J23" i="4"/>
  <c r="K23" i="4"/>
  <c r="L23" i="4"/>
  <c r="M23" i="4"/>
  <c r="N23" i="4"/>
  <c r="O23" i="4"/>
  <c r="P23" i="4"/>
  <c r="C24" i="4"/>
  <c r="D24" i="4"/>
  <c r="E24" i="4"/>
  <c r="F24" i="4"/>
  <c r="G24" i="4"/>
  <c r="H24" i="4"/>
  <c r="I24" i="4"/>
  <c r="J24" i="4"/>
  <c r="K24" i="4"/>
  <c r="L24" i="4"/>
  <c r="M24" i="4"/>
  <c r="N24" i="4"/>
  <c r="O24" i="4"/>
  <c r="P24" i="4"/>
  <c r="C25" i="4"/>
  <c r="D25" i="4"/>
  <c r="E25" i="4"/>
  <c r="F25" i="4"/>
  <c r="G25" i="4"/>
  <c r="H25" i="4"/>
  <c r="I25" i="4"/>
  <c r="J25" i="4"/>
  <c r="K25" i="4"/>
  <c r="L25" i="4"/>
  <c r="M25" i="4"/>
  <c r="N25" i="4"/>
  <c r="O25" i="4"/>
  <c r="P25" i="4"/>
  <c r="D7" i="4"/>
  <c r="E7" i="4"/>
  <c r="F7" i="4"/>
  <c r="G7" i="4"/>
  <c r="H7" i="4"/>
  <c r="I7" i="4"/>
  <c r="J7" i="4"/>
  <c r="K7" i="4"/>
  <c r="L7" i="4"/>
  <c r="M7" i="4"/>
  <c r="N7" i="4"/>
  <c r="O7" i="4"/>
  <c r="P7" i="4"/>
  <c r="C7" i="4"/>
  <c r="D5" i="4"/>
  <c r="E5" i="4"/>
  <c r="F5" i="4"/>
  <c r="G5" i="4"/>
  <c r="H5" i="4"/>
  <c r="I5" i="4"/>
  <c r="J5" i="4"/>
  <c r="K5" i="4"/>
  <c r="L5" i="4"/>
  <c r="M5" i="4"/>
  <c r="N5" i="4"/>
  <c r="O5" i="4"/>
  <c r="P5" i="4"/>
  <c r="C5" i="4"/>
  <c r="W10" i="3"/>
  <c r="Y10" i="3" s="1"/>
  <c r="X10" i="3"/>
  <c r="W11" i="3"/>
  <c r="Y11" i="3" s="1"/>
  <c r="X11" i="3"/>
  <c r="W12" i="3"/>
  <c r="Y12" i="3" s="1"/>
  <c r="X12" i="3"/>
  <c r="W13" i="3"/>
  <c r="Y13" i="3" s="1"/>
  <c r="X13" i="3"/>
  <c r="W14" i="3"/>
  <c r="Y14" i="3" s="1"/>
  <c r="X14" i="3"/>
  <c r="W15" i="3"/>
  <c r="Y15" i="3" s="1"/>
  <c r="X15" i="3"/>
  <c r="W16" i="3"/>
  <c r="Y16" i="3" s="1"/>
  <c r="X16" i="3"/>
  <c r="W17" i="3"/>
  <c r="Y17" i="3" s="1"/>
  <c r="X17" i="3"/>
  <c r="W18" i="3"/>
  <c r="Y18" i="3" s="1"/>
  <c r="X18" i="3"/>
  <c r="W19" i="3"/>
  <c r="Y19" i="3" s="1"/>
  <c r="X19" i="3"/>
  <c r="W20" i="3"/>
  <c r="Y20" i="3" s="1"/>
  <c r="X20" i="3"/>
  <c r="W21" i="3"/>
  <c r="Y21" i="3" s="1"/>
  <c r="X21" i="3"/>
  <c r="W22" i="3"/>
  <c r="Y22" i="3" s="1"/>
  <c r="X22" i="3"/>
  <c r="W23" i="3"/>
  <c r="Y23" i="3" s="1"/>
  <c r="X23" i="3"/>
  <c r="W24" i="3"/>
  <c r="Y24" i="3" s="1"/>
  <c r="X24" i="3"/>
  <c r="W25" i="3"/>
  <c r="Y25" i="3" s="1"/>
  <c r="X25" i="3"/>
  <c r="W26" i="3"/>
  <c r="Y26" i="3" s="1"/>
  <c r="X26" i="3"/>
  <c r="W27" i="3"/>
  <c r="Y27" i="3" s="1"/>
  <c r="X27" i="3"/>
  <c r="X9" i="3"/>
  <c r="W9" i="3"/>
  <c r="Y9" i="3" s="1"/>
  <c r="I29" i="3"/>
  <c r="I33" i="3" s="1"/>
  <c r="J29" i="3"/>
  <c r="J33" i="3" s="1"/>
  <c r="K29" i="3"/>
  <c r="K33" i="3" s="1"/>
  <c r="L29" i="3"/>
  <c r="L33" i="3" s="1"/>
  <c r="M29" i="3"/>
  <c r="M33" i="3" s="1"/>
  <c r="N29" i="3"/>
  <c r="N33" i="3" s="1"/>
  <c r="O29" i="3"/>
  <c r="O33" i="3" s="1"/>
  <c r="P29" i="3"/>
  <c r="P33" i="3" s="1"/>
  <c r="Q29" i="3"/>
  <c r="Q33" i="3" s="1"/>
  <c r="R29" i="3"/>
  <c r="R33" i="3" s="1"/>
  <c r="S29" i="3"/>
  <c r="S33" i="3" s="1"/>
  <c r="T29" i="3"/>
  <c r="T33" i="3" s="1"/>
  <c r="U29" i="3"/>
  <c r="U33" i="3" s="1"/>
  <c r="I31" i="3"/>
  <c r="J31" i="3"/>
  <c r="K31" i="3"/>
  <c r="L31" i="3"/>
  <c r="M31" i="3"/>
  <c r="N31" i="3"/>
  <c r="O31" i="3"/>
  <c r="P31" i="3"/>
  <c r="Q31" i="3"/>
  <c r="R31" i="3"/>
  <c r="S31" i="3"/>
  <c r="T31" i="3"/>
  <c r="U31" i="3"/>
  <c r="H31" i="3"/>
  <c r="H29" i="3"/>
  <c r="H33" i="3" s="1"/>
  <c r="J70" i="6" l="1"/>
  <c r="P64" i="6"/>
  <c r="O88" i="4"/>
  <c r="O70" i="6"/>
  <c r="O58" i="6"/>
  <c r="L70" i="6"/>
  <c r="G83" i="4"/>
  <c r="G70" i="6"/>
  <c r="D70" i="6"/>
  <c r="K107" i="4"/>
  <c r="H80" i="4"/>
  <c r="N102" i="4"/>
  <c r="M86" i="4"/>
  <c r="G122" i="5"/>
  <c r="G124" i="5"/>
  <c r="G110" i="5"/>
  <c r="G112" i="5"/>
  <c r="G114" i="5"/>
  <c r="G116" i="5"/>
  <c r="G118" i="5"/>
  <c r="G89" i="5"/>
  <c r="G91" i="5"/>
  <c r="G93" i="5"/>
  <c r="G95" i="5"/>
  <c r="G97" i="5"/>
  <c r="G99" i="5"/>
  <c r="G101" i="5"/>
  <c r="G103" i="5"/>
  <c r="G105" i="5"/>
  <c r="G107" i="5"/>
  <c r="G83" i="5"/>
  <c r="G85" i="5"/>
  <c r="G84" i="5"/>
  <c r="G88" i="5"/>
  <c r="G125" i="5"/>
  <c r="G117" i="5"/>
  <c r="G94" i="5"/>
  <c r="G102" i="5"/>
  <c r="G111" i="5"/>
  <c r="G104" i="5"/>
  <c r="G82" i="5"/>
  <c r="G123" i="5"/>
  <c r="G121" i="5"/>
  <c r="G96" i="5"/>
  <c r="G100" i="5"/>
  <c r="G90" i="5"/>
  <c r="G106" i="5"/>
  <c r="G98" i="5"/>
  <c r="G113" i="5"/>
  <c r="G92" i="5"/>
  <c r="G115" i="5"/>
  <c r="H123" i="5"/>
  <c r="H124" i="5"/>
  <c r="H115" i="5"/>
  <c r="H116" i="5"/>
  <c r="H92" i="5"/>
  <c r="H93" i="5"/>
  <c r="H100" i="5"/>
  <c r="H101" i="5"/>
  <c r="H82" i="5"/>
  <c r="H83" i="5"/>
  <c r="H125" i="5"/>
  <c r="H118" i="5"/>
  <c r="H94" i="5"/>
  <c r="H95" i="5"/>
  <c r="H84" i="5"/>
  <c r="H110" i="5"/>
  <c r="H117" i="5"/>
  <c r="H102" i="5"/>
  <c r="H103" i="5"/>
  <c r="H85" i="5"/>
  <c r="H112" i="5"/>
  <c r="H88" i="5"/>
  <c r="H91" i="5"/>
  <c r="H98" i="5"/>
  <c r="H107" i="5"/>
  <c r="H97" i="5"/>
  <c r="H104" i="5"/>
  <c r="H121" i="5"/>
  <c r="H114" i="5"/>
  <c r="H90" i="5"/>
  <c r="H111" i="5"/>
  <c r="H89" i="5"/>
  <c r="H105" i="5"/>
  <c r="H96" i="5"/>
  <c r="H113" i="5"/>
  <c r="H99" i="5"/>
  <c r="H106" i="5"/>
  <c r="H122" i="5"/>
  <c r="K76" i="4"/>
  <c r="I77" i="4"/>
  <c r="O84" i="4"/>
  <c r="G108" i="4"/>
  <c r="K91" i="4"/>
  <c r="E121" i="5"/>
  <c r="E113" i="5"/>
  <c r="E110" i="5"/>
  <c r="E111" i="5"/>
  <c r="E118" i="5"/>
  <c r="E88" i="5"/>
  <c r="E95" i="5"/>
  <c r="E96" i="5"/>
  <c r="E103" i="5"/>
  <c r="E104" i="5"/>
  <c r="E85" i="5"/>
  <c r="E112" i="5"/>
  <c r="E89" i="5"/>
  <c r="E90" i="5"/>
  <c r="E94" i="5"/>
  <c r="E97" i="5"/>
  <c r="E101" i="5"/>
  <c r="E106" i="5"/>
  <c r="E84" i="5"/>
  <c r="E93" i="5"/>
  <c r="E99" i="5"/>
  <c r="E123" i="5"/>
  <c r="E114" i="5"/>
  <c r="E100" i="5"/>
  <c r="E107" i="5"/>
  <c r="E125" i="5"/>
  <c r="E116" i="5"/>
  <c r="E92" i="5"/>
  <c r="E124" i="5"/>
  <c r="E117" i="5"/>
  <c r="E122" i="5"/>
  <c r="E115" i="5"/>
  <c r="E98" i="5"/>
  <c r="E102" i="5"/>
  <c r="E105" i="5"/>
  <c r="E83" i="5"/>
  <c r="E82" i="5"/>
  <c r="E91" i="5"/>
  <c r="M121" i="5"/>
  <c r="M112" i="5"/>
  <c r="M113" i="5"/>
  <c r="M89" i="5"/>
  <c r="M90" i="5"/>
  <c r="M97" i="5"/>
  <c r="M98" i="5"/>
  <c r="M105" i="5"/>
  <c r="M106" i="5"/>
  <c r="M114" i="5"/>
  <c r="M115" i="5"/>
  <c r="M122" i="5"/>
  <c r="M123" i="5"/>
  <c r="M102" i="5"/>
  <c r="M83" i="5"/>
  <c r="M95" i="5"/>
  <c r="M101" i="5"/>
  <c r="M124" i="5"/>
  <c r="M117" i="5"/>
  <c r="M82" i="5"/>
  <c r="M91" i="5"/>
  <c r="M110" i="5"/>
  <c r="M94" i="5"/>
  <c r="M100" i="5"/>
  <c r="M88" i="5"/>
  <c r="M93" i="5"/>
  <c r="M118" i="5"/>
  <c r="M104" i="5"/>
  <c r="M107" i="5"/>
  <c r="M85" i="5"/>
  <c r="M125" i="5"/>
  <c r="M116" i="5"/>
  <c r="M84" i="5"/>
  <c r="M111" i="5"/>
  <c r="M92" i="5"/>
  <c r="M96" i="5"/>
  <c r="M99" i="5"/>
  <c r="M103" i="5"/>
  <c r="D85" i="4"/>
  <c r="J86" i="4"/>
  <c r="M110" i="4"/>
  <c r="I102" i="4"/>
  <c r="N85" i="4"/>
  <c r="G90" i="4"/>
  <c r="F122" i="5"/>
  <c r="F124" i="5"/>
  <c r="F110" i="5"/>
  <c r="F112" i="5"/>
  <c r="F114" i="5"/>
  <c r="F116" i="5"/>
  <c r="F118" i="5"/>
  <c r="F89" i="5"/>
  <c r="F91" i="5"/>
  <c r="F93" i="5"/>
  <c r="F95" i="5"/>
  <c r="F97" i="5"/>
  <c r="F99" i="5"/>
  <c r="F101" i="5"/>
  <c r="F103" i="5"/>
  <c r="F105" i="5"/>
  <c r="F107" i="5"/>
  <c r="F83" i="5"/>
  <c r="F85" i="5"/>
  <c r="F125" i="5"/>
  <c r="F117" i="5"/>
  <c r="F94" i="5"/>
  <c r="F102" i="5"/>
  <c r="F84" i="5"/>
  <c r="F88" i="5"/>
  <c r="F96" i="5"/>
  <c r="F104" i="5"/>
  <c r="F111" i="5"/>
  <c r="F121" i="5"/>
  <c r="F123" i="5"/>
  <c r="F90" i="5"/>
  <c r="F100" i="5"/>
  <c r="F106" i="5"/>
  <c r="F113" i="5"/>
  <c r="F115" i="5"/>
  <c r="F98" i="5"/>
  <c r="F92" i="5"/>
  <c r="F82" i="5"/>
  <c r="N122" i="5"/>
  <c r="N124" i="5"/>
  <c r="N110" i="5"/>
  <c r="N112" i="5"/>
  <c r="N114" i="5"/>
  <c r="N116" i="5"/>
  <c r="N118" i="5"/>
  <c r="N89" i="5"/>
  <c r="N91" i="5"/>
  <c r="N93" i="5"/>
  <c r="N95" i="5"/>
  <c r="N97" i="5"/>
  <c r="N99" i="5"/>
  <c r="N101" i="5"/>
  <c r="N103" i="5"/>
  <c r="N105" i="5"/>
  <c r="N107" i="5"/>
  <c r="N83" i="5"/>
  <c r="N85" i="5"/>
  <c r="N111" i="5"/>
  <c r="N88" i="5"/>
  <c r="N96" i="5"/>
  <c r="N104" i="5"/>
  <c r="N113" i="5"/>
  <c r="N121" i="5"/>
  <c r="N90" i="5"/>
  <c r="N106" i="5"/>
  <c r="N98" i="5"/>
  <c r="N115" i="5"/>
  <c r="N92" i="5"/>
  <c r="N117" i="5"/>
  <c r="N102" i="5"/>
  <c r="N82" i="5"/>
  <c r="N94" i="5"/>
  <c r="N123" i="5"/>
  <c r="N84" i="5"/>
  <c r="N100" i="5"/>
  <c r="N125" i="5"/>
  <c r="I117" i="5"/>
  <c r="I123" i="5"/>
  <c r="I124" i="5"/>
  <c r="I115" i="5"/>
  <c r="I116" i="5"/>
  <c r="I92" i="5"/>
  <c r="I93" i="5"/>
  <c r="I100" i="5"/>
  <c r="I101" i="5"/>
  <c r="I82" i="5"/>
  <c r="I83" i="5"/>
  <c r="I125" i="5"/>
  <c r="I118" i="5"/>
  <c r="I110" i="5"/>
  <c r="I85" i="5"/>
  <c r="I107" i="5"/>
  <c r="I112" i="5"/>
  <c r="I88" i="5"/>
  <c r="I91" i="5"/>
  <c r="I94" i="5"/>
  <c r="I98" i="5"/>
  <c r="I114" i="5"/>
  <c r="I97" i="5"/>
  <c r="I104" i="5"/>
  <c r="I103" i="5"/>
  <c r="I121" i="5"/>
  <c r="I84" i="5"/>
  <c r="I102" i="5"/>
  <c r="I113" i="5"/>
  <c r="I105" i="5"/>
  <c r="I90" i="5"/>
  <c r="I95" i="5"/>
  <c r="I106" i="5"/>
  <c r="I111" i="5"/>
  <c r="I89" i="5"/>
  <c r="I96" i="5"/>
  <c r="I99" i="5"/>
  <c r="I122" i="5"/>
  <c r="L108" i="4"/>
  <c r="I81" i="4"/>
  <c r="J121" i="5"/>
  <c r="J123" i="5"/>
  <c r="J125" i="5"/>
  <c r="J111" i="5"/>
  <c r="J113" i="5"/>
  <c r="J115" i="5"/>
  <c r="J117" i="5"/>
  <c r="J88" i="5"/>
  <c r="J90" i="5"/>
  <c r="J92" i="5"/>
  <c r="J94" i="5"/>
  <c r="J96" i="5"/>
  <c r="J98" i="5"/>
  <c r="J100" i="5"/>
  <c r="J102" i="5"/>
  <c r="J104" i="5"/>
  <c r="J106" i="5"/>
  <c r="J82" i="5"/>
  <c r="J84" i="5"/>
  <c r="J122" i="5"/>
  <c r="J114" i="5"/>
  <c r="J91" i="5"/>
  <c r="J99" i="5"/>
  <c r="J107" i="5"/>
  <c r="J116" i="5"/>
  <c r="J93" i="5"/>
  <c r="J101" i="5"/>
  <c r="J83" i="5"/>
  <c r="J124" i="5"/>
  <c r="J110" i="5"/>
  <c r="J105" i="5"/>
  <c r="J85" i="5"/>
  <c r="J112" i="5"/>
  <c r="J97" i="5"/>
  <c r="J103" i="5"/>
  <c r="J95" i="5"/>
  <c r="J118" i="5"/>
  <c r="J89" i="5"/>
  <c r="M101" i="4"/>
  <c r="O122" i="5"/>
  <c r="O124" i="5"/>
  <c r="O110" i="5"/>
  <c r="O112" i="5"/>
  <c r="O114" i="5"/>
  <c r="O116" i="5"/>
  <c r="O118" i="5"/>
  <c r="O89" i="5"/>
  <c r="O91" i="5"/>
  <c r="O93" i="5"/>
  <c r="O95" i="5"/>
  <c r="O97" i="5"/>
  <c r="O99" i="5"/>
  <c r="O101" i="5"/>
  <c r="O103" i="5"/>
  <c r="O105" i="5"/>
  <c r="O107" i="5"/>
  <c r="O83" i="5"/>
  <c r="O85" i="5"/>
  <c r="O113" i="5"/>
  <c r="O111" i="5"/>
  <c r="O88" i="5"/>
  <c r="O96" i="5"/>
  <c r="O104" i="5"/>
  <c r="O121" i="5"/>
  <c r="O98" i="5"/>
  <c r="O115" i="5"/>
  <c r="O92" i="5"/>
  <c r="O117" i="5"/>
  <c r="O82" i="5"/>
  <c r="O102" i="5"/>
  <c r="O125" i="5"/>
  <c r="O100" i="5"/>
  <c r="O106" i="5"/>
  <c r="O84" i="5"/>
  <c r="O123" i="5"/>
  <c r="O90" i="5"/>
  <c r="O94" i="5"/>
  <c r="G101" i="4"/>
  <c r="I88" i="4"/>
  <c r="O96" i="4"/>
  <c r="M77" i="4"/>
  <c r="K121" i="5"/>
  <c r="K123" i="5"/>
  <c r="K125" i="5"/>
  <c r="K111" i="5"/>
  <c r="K113" i="5"/>
  <c r="K115" i="5"/>
  <c r="K117" i="5"/>
  <c r="K88" i="5"/>
  <c r="K90" i="5"/>
  <c r="K92" i="5"/>
  <c r="K94" i="5"/>
  <c r="K96" i="5"/>
  <c r="K98" i="5"/>
  <c r="K100" i="5"/>
  <c r="K102" i="5"/>
  <c r="K104" i="5"/>
  <c r="K106" i="5"/>
  <c r="K82" i="5"/>
  <c r="K84" i="5"/>
  <c r="K124" i="5"/>
  <c r="K122" i="5"/>
  <c r="K114" i="5"/>
  <c r="K91" i="5"/>
  <c r="K99" i="5"/>
  <c r="K107" i="5"/>
  <c r="K116" i="5"/>
  <c r="K95" i="5"/>
  <c r="K110" i="5"/>
  <c r="K101" i="5"/>
  <c r="K105" i="5"/>
  <c r="K97" i="5"/>
  <c r="K85" i="5"/>
  <c r="K112" i="5"/>
  <c r="K83" i="5"/>
  <c r="K93" i="5"/>
  <c r="K118" i="5"/>
  <c r="K103" i="5"/>
  <c r="K89" i="5"/>
  <c r="E82" i="4"/>
  <c r="J89" i="4"/>
  <c r="H98" i="4"/>
  <c r="K93" i="4"/>
  <c r="D110" i="5"/>
  <c r="D111" i="5"/>
  <c r="D118" i="5"/>
  <c r="D88" i="5"/>
  <c r="D95" i="5"/>
  <c r="D96" i="5"/>
  <c r="D103" i="5"/>
  <c r="D104" i="5"/>
  <c r="D85" i="5"/>
  <c r="D89" i="5"/>
  <c r="D90" i="5"/>
  <c r="D98" i="5"/>
  <c r="D105" i="5"/>
  <c r="D121" i="5"/>
  <c r="D112" i="5"/>
  <c r="D113" i="5"/>
  <c r="D97" i="5"/>
  <c r="D106" i="5"/>
  <c r="D123" i="5"/>
  <c r="D114" i="5"/>
  <c r="D100" i="5"/>
  <c r="D107" i="5"/>
  <c r="D93" i="5"/>
  <c r="D99" i="5"/>
  <c r="D84" i="5"/>
  <c r="D125" i="5"/>
  <c r="D116" i="5"/>
  <c r="D92" i="5"/>
  <c r="D122" i="5"/>
  <c r="D83" i="5"/>
  <c r="D124" i="5"/>
  <c r="D91" i="5"/>
  <c r="D101" i="5"/>
  <c r="D115" i="5"/>
  <c r="D102" i="5"/>
  <c r="D94" i="5"/>
  <c r="D82" i="5"/>
  <c r="D117" i="5"/>
  <c r="L121" i="5"/>
  <c r="L112" i="5"/>
  <c r="L113" i="5"/>
  <c r="L89" i="5"/>
  <c r="L90" i="5"/>
  <c r="L97" i="5"/>
  <c r="L98" i="5"/>
  <c r="L105" i="5"/>
  <c r="L106" i="5"/>
  <c r="L91" i="5"/>
  <c r="L92" i="5"/>
  <c r="L99" i="5"/>
  <c r="L107" i="5"/>
  <c r="L122" i="5"/>
  <c r="L123" i="5"/>
  <c r="L114" i="5"/>
  <c r="L115" i="5"/>
  <c r="L100" i="5"/>
  <c r="L82" i="5"/>
  <c r="L124" i="5"/>
  <c r="L117" i="5"/>
  <c r="L101" i="5"/>
  <c r="L95" i="5"/>
  <c r="L88" i="5"/>
  <c r="L94" i="5"/>
  <c r="L104" i="5"/>
  <c r="L110" i="5"/>
  <c r="L85" i="5"/>
  <c r="L125" i="5"/>
  <c r="L116" i="5"/>
  <c r="L84" i="5"/>
  <c r="L118" i="5"/>
  <c r="L83" i="5"/>
  <c r="L102" i="5"/>
  <c r="L93" i="5"/>
  <c r="L111" i="5"/>
  <c r="L96" i="5"/>
  <c r="L103" i="5"/>
  <c r="C117" i="5"/>
  <c r="C94" i="5"/>
  <c r="C102" i="5"/>
  <c r="C84" i="5"/>
  <c r="C123" i="5"/>
  <c r="C111" i="5"/>
  <c r="C110" i="5"/>
  <c r="C96" i="5"/>
  <c r="C104" i="5"/>
  <c r="C82" i="5"/>
  <c r="C122" i="5"/>
  <c r="C118" i="5"/>
  <c r="C103" i="5"/>
  <c r="C85" i="5"/>
  <c r="C124" i="5"/>
  <c r="C112" i="5"/>
  <c r="C89" i="5"/>
  <c r="C97" i="5"/>
  <c r="C105" i="5"/>
  <c r="C101" i="5"/>
  <c r="C125" i="5"/>
  <c r="C113" i="5"/>
  <c r="C90" i="5"/>
  <c r="C98" i="5"/>
  <c r="C106" i="5"/>
  <c r="C121" i="5"/>
  <c r="C114" i="5"/>
  <c r="C91" i="5"/>
  <c r="C99" i="5"/>
  <c r="C107" i="5"/>
  <c r="C116" i="5"/>
  <c r="C93" i="5"/>
  <c r="C83" i="5"/>
  <c r="C95" i="5"/>
  <c r="C115" i="5"/>
  <c r="C92" i="5"/>
  <c r="C100" i="5"/>
  <c r="C88" i="5"/>
  <c r="K70" i="6"/>
  <c r="D58" i="6"/>
  <c r="D71" i="6" s="1"/>
  <c r="E40" i="2" s="1"/>
  <c r="N58" i="6"/>
  <c r="H64" i="6"/>
  <c r="M64" i="6"/>
  <c r="E64" i="6"/>
  <c r="J64" i="6"/>
  <c r="L64" i="6"/>
  <c r="L71" i="6" s="1"/>
  <c r="M40" i="2" s="1"/>
  <c r="D64" i="6"/>
  <c r="K64" i="6"/>
  <c r="P99" i="4"/>
  <c r="P125" i="5"/>
  <c r="P116" i="5"/>
  <c r="P88" i="5"/>
  <c r="P96" i="5"/>
  <c r="P104" i="5"/>
  <c r="P82" i="5"/>
  <c r="P102" i="5"/>
  <c r="P122" i="5"/>
  <c r="P113" i="5"/>
  <c r="P93" i="5"/>
  <c r="P101" i="5"/>
  <c r="P114" i="5"/>
  <c r="P110" i="5"/>
  <c r="P118" i="5"/>
  <c r="P90" i="5"/>
  <c r="P98" i="5"/>
  <c r="P106" i="5"/>
  <c r="P84" i="5"/>
  <c r="P89" i="5"/>
  <c r="P124" i="5"/>
  <c r="P115" i="5"/>
  <c r="P95" i="5"/>
  <c r="P103" i="5"/>
  <c r="P97" i="5"/>
  <c r="P83" i="5"/>
  <c r="P121" i="5"/>
  <c r="P112" i="5"/>
  <c r="P92" i="5"/>
  <c r="P100" i="5"/>
  <c r="P117" i="5"/>
  <c r="P105" i="5"/>
  <c r="P123" i="5"/>
  <c r="P111" i="5"/>
  <c r="P91" i="5"/>
  <c r="P99" i="5"/>
  <c r="P107" i="5"/>
  <c r="P85" i="5"/>
  <c r="P94" i="5"/>
  <c r="P90" i="4"/>
  <c r="P33" i="2"/>
  <c r="F83" i="4"/>
  <c r="D82" i="4"/>
  <c r="L100" i="4"/>
  <c r="D76" i="4"/>
  <c r="N109" i="4"/>
  <c r="N107" i="4"/>
  <c r="M106" i="4"/>
  <c r="G105" i="4"/>
  <c r="K102" i="4"/>
  <c r="K101" i="4"/>
  <c r="H100" i="4"/>
  <c r="H99" i="4"/>
  <c r="G97" i="4"/>
  <c r="P93" i="4"/>
  <c r="G92" i="4"/>
  <c r="K90" i="4"/>
  <c r="H89" i="4"/>
  <c r="G87" i="4"/>
  <c r="M85" i="4"/>
  <c r="M84" i="4"/>
  <c r="J83" i="4"/>
  <c r="M81" i="4"/>
  <c r="G80" i="4"/>
  <c r="J76" i="4"/>
  <c r="H75" i="4"/>
  <c r="D33" i="2"/>
  <c r="J33" i="2"/>
  <c r="J74" i="4"/>
  <c r="K86" i="4"/>
  <c r="C90" i="4"/>
  <c r="M109" i="4"/>
  <c r="L107" i="4"/>
  <c r="J106" i="4"/>
  <c r="E105" i="4"/>
  <c r="J102" i="4"/>
  <c r="J101" i="4"/>
  <c r="G100" i="4"/>
  <c r="G99" i="4"/>
  <c r="D97" i="4"/>
  <c r="O93" i="4"/>
  <c r="N91" i="4"/>
  <c r="H90" i="4"/>
  <c r="G89" i="4"/>
  <c r="O86" i="4"/>
  <c r="K85" i="4"/>
  <c r="K84" i="4"/>
  <c r="H83" i="4"/>
  <c r="J81" i="4"/>
  <c r="O77" i="4"/>
  <c r="I76" i="4"/>
  <c r="Q33" i="2"/>
  <c r="I33" i="2"/>
  <c r="H76" i="4"/>
  <c r="H33" i="2"/>
  <c r="N108" i="4"/>
  <c r="H106" i="4"/>
  <c r="J103" i="4"/>
  <c r="D100" i="4"/>
  <c r="P98" i="4"/>
  <c r="J85" i="4"/>
  <c r="C80" i="4"/>
  <c r="I74" i="4"/>
  <c r="I107" i="4"/>
  <c r="G106" i="4"/>
  <c r="I103" i="4"/>
  <c r="H102" i="4"/>
  <c r="P100" i="4"/>
  <c r="O98" i="4"/>
  <c r="K96" i="4"/>
  <c r="J88" i="4"/>
  <c r="H86" i="4"/>
  <c r="I85" i="4"/>
  <c r="H84" i="4"/>
  <c r="O82" i="4"/>
  <c r="H81" i="4"/>
  <c r="K77" i="4"/>
  <c r="G76" i="4"/>
  <c r="O33" i="2"/>
  <c r="G33" i="2"/>
  <c r="I93" i="4"/>
  <c r="P84" i="4"/>
  <c r="H88" i="4"/>
  <c r="H74" i="4"/>
  <c r="K108" i="4"/>
  <c r="H107" i="4"/>
  <c r="D106" i="4"/>
  <c r="H103" i="4"/>
  <c r="G102" i="4"/>
  <c r="O100" i="4"/>
  <c r="O99" i="4"/>
  <c r="N98" i="4"/>
  <c r="J96" i="4"/>
  <c r="H93" i="4"/>
  <c r="H91" i="4"/>
  <c r="M89" i="4"/>
  <c r="G86" i="4"/>
  <c r="H85" i="4"/>
  <c r="G84" i="4"/>
  <c r="M82" i="4"/>
  <c r="G81" i="4"/>
  <c r="H77" i="4"/>
  <c r="O75" i="4"/>
  <c r="N33" i="2"/>
  <c r="F33" i="2"/>
  <c r="O89" i="4"/>
  <c r="O92" i="4"/>
  <c r="G77" i="4"/>
  <c r="C92" i="4"/>
  <c r="K78" i="4"/>
  <c r="G74" i="4"/>
  <c r="J108" i="4"/>
  <c r="G107" i="4"/>
  <c r="P105" i="4"/>
  <c r="G103" i="4"/>
  <c r="D102" i="4"/>
  <c r="N100" i="4"/>
  <c r="N99" i="4"/>
  <c r="J98" i="4"/>
  <c r="H96" i="4"/>
  <c r="D93" i="4"/>
  <c r="G91" i="4"/>
  <c r="K89" i="4"/>
  <c r="G88" i="4"/>
  <c r="D86" i="4"/>
  <c r="G85" i="4"/>
  <c r="O83" i="4"/>
  <c r="H82" i="4"/>
  <c r="M80" i="4"/>
  <c r="D77" i="4"/>
  <c r="M75" i="4"/>
  <c r="M33" i="2"/>
  <c r="E33" i="2"/>
  <c r="J91" i="4"/>
  <c r="N82" i="4"/>
  <c r="D94" i="4"/>
  <c r="O74" i="4"/>
  <c r="H108" i="4"/>
  <c r="P106" i="4"/>
  <c r="N105" i="4"/>
  <c r="O102" i="4"/>
  <c r="O101" i="4"/>
  <c r="K100" i="4"/>
  <c r="M99" i="4"/>
  <c r="G96" i="4"/>
  <c r="K92" i="4"/>
  <c r="M87" i="4"/>
  <c r="O85" i="4"/>
  <c r="M83" i="4"/>
  <c r="G82" i="4"/>
  <c r="K80" i="4"/>
  <c r="O76" i="4"/>
  <c r="K75" i="4"/>
  <c r="L33" i="2"/>
  <c r="J84" i="4"/>
  <c r="E81" i="4"/>
  <c r="M102" i="4"/>
  <c r="E80" i="4"/>
  <c r="O109" i="4"/>
  <c r="N106" i="4"/>
  <c r="M105" i="4"/>
  <c r="J100" i="4"/>
  <c r="I99" i="4"/>
  <c r="J97" i="4"/>
  <c r="E96" i="4"/>
  <c r="J92" i="4"/>
  <c r="O90" i="4"/>
  <c r="I89" i="4"/>
  <c r="H87" i="4"/>
  <c r="K83" i="4"/>
  <c r="I75" i="4"/>
  <c r="K33" i="2"/>
  <c r="M70" i="6"/>
  <c r="E70" i="6"/>
  <c r="N64" i="6"/>
  <c r="F64" i="6"/>
  <c r="M58" i="6"/>
  <c r="E58" i="6"/>
  <c r="C64" i="6"/>
  <c r="H70" i="6"/>
  <c r="I64" i="6"/>
  <c r="I71" i="6" s="1"/>
  <c r="J40" i="2" s="1"/>
  <c r="J58" i="6"/>
  <c r="C58" i="6"/>
  <c r="P70" i="6"/>
  <c r="N70" i="6"/>
  <c r="F70" i="6"/>
  <c r="O64" i="6"/>
  <c r="O71" i="6" s="1"/>
  <c r="P40" i="2" s="1"/>
  <c r="G64" i="6"/>
  <c r="G71" i="6" s="1"/>
  <c r="H40" i="2" s="1"/>
  <c r="P58" i="6"/>
  <c r="H58" i="6"/>
  <c r="K71" i="6"/>
  <c r="L40" i="2" s="1"/>
  <c r="P109" i="4"/>
  <c r="P80" i="4"/>
  <c r="P96" i="4"/>
  <c r="P107" i="4"/>
  <c r="P102" i="4"/>
  <c r="P91" i="4"/>
  <c r="P87" i="4"/>
  <c r="P81" i="4"/>
  <c r="P75" i="4"/>
  <c r="P108" i="4"/>
  <c r="P101" i="4"/>
  <c r="P76" i="4"/>
  <c r="P85" i="4"/>
  <c r="P82" i="4"/>
  <c r="P74" i="4"/>
  <c r="P103" i="4"/>
  <c r="P97" i="4"/>
  <c r="P89" i="4"/>
  <c r="P88" i="4"/>
  <c r="P83" i="4"/>
  <c r="P77" i="4"/>
  <c r="P92" i="4"/>
  <c r="P86" i="4"/>
  <c r="O103" i="4"/>
  <c r="O91" i="4"/>
  <c r="O97" i="4"/>
  <c r="O87" i="4"/>
  <c r="O80" i="4"/>
  <c r="O106" i="4"/>
  <c r="O81" i="4"/>
  <c r="O108" i="4"/>
  <c r="O107" i="4"/>
  <c r="O105" i="4"/>
  <c r="N87" i="4"/>
  <c r="N74" i="4"/>
  <c r="N97" i="4"/>
  <c r="N89" i="4"/>
  <c r="N88" i="4"/>
  <c r="N90" i="4"/>
  <c r="N76" i="4"/>
  <c r="N75" i="4"/>
  <c r="N77" i="4"/>
  <c r="N103" i="4"/>
  <c r="N101" i="4"/>
  <c r="N92" i="4"/>
  <c r="N86" i="4"/>
  <c r="N81" i="4"/>
  <c r="N80" i="4"/>
  <c r="N96" i="4"/>
  <c r="N93" i="4"/>
  <c r="N84" i="4"/>
  <c r="N83" i="4"/>
  <c r="M107" i="4"/>
  <c r="M100" i="4"/>
  <c r="M98" i="4"/>
  <c r="M76" i="4"/>
  <c r="M96" i="4"/>
  <c r="M91" i="4"/>
  <c r="M90" i="4"/>
  <c r="M88" i="4"/>
  <c r="M97" i="4"/>
  <c r="M93" i="4"/>
  <c r="M92" i="4"/>
  <c r="M74" i="4"/>
  <c r="M108" i="4"/>
  <c r="M103" i="4"/>
  <c r="L97" i="4"/>
  <c r="L96" i="4"/>
  <c r="L84" i="4"/>
  <c r="L99" i="4"/>
  <c r="L98" i="4"/>
  <c r="L83" i="4"/>
  <c r="L93" i="4"/>
  <c r="L82" i="4"/>
  <c r="L81" i="4"/>
  <c r="L106" i="4"/>
  <c r="L103" i="4"/>
  <c r="L92" i="4"/>
  <c r="L91" i="4"/>
  <c r="L80" i="4"/>
  <c r="L77" i="4"/>
  <c r="L76" i="4"/>
  <c r="L109" i="4"/>
  <c r="L105" i="4"/>
  <c r="L102" i="4"/>
  <c r="L90" i="4"/>
  <c r="L89" i="4"/>
  <c r="L85" i="4"/>
  <c r="L75" i="4"/>
  <c r="L88" i="4"/>
  <c r="L87" i="4"/>
  <c r="L86" i="4"/>
  <c r="L74" i="4"/>
  <c r="L101" i="4"/>
  <c r="K109" i="4"/>
  <c r="K106" i="4"/>
  <c r="K82" i="4"/>
  <c r="K99" i="4"/>
  <c r="K88" i="4"/>
  <c r="K81" i="4"/>
  <c r="K74" i="4"/>
  <c r="K105" i="4"/>
  <c r="K103" i="4"/>
  <c r="K98" i="4"/>
  <c r="K97" i="4"/>
  <c r="K87" i="4"/>
  <c r="J105" i="4"/>
  <c r="J99" i="4"/>
  <c r="J90" i="4"/>
  <c r="J80" i="4"/>
  <c r="J77" i="4"/>
  <c r="J75" i="4"/>
  <c r="J109" i="4"/>
  <c r="J107" i="4"/>
  <c r="J87" i="4"/>
  <c r="J82" i="4"/>
  <c r="J93" i="4"/>
  <c r="I109" i="4"/>
  <c r="I108" i="4"/>
  <c r="I82" i="4"/>
  <c r="I106" i="4"/>
  <c r="I98" i="4"/>
  <c r="I92" i="4"/>
  <c r="I87" i="4"/>
  <c r="I84" i="4"/>
  <c r="I97" i="4"/>
  <c r="I91" i="4"/>
  <c r="I80" i="4"/>
  <c r="I101" i="4"/>
  <c r="I86" i="4"/>
  <c r="I83" i="4"/>
  <c r="I105" i="4"/>
  <c r="I100" i="4"/>
  <c r="I96" i="4"/>
  <c r="I90" i="4"/>
  <c r="H109" i="4"/>
  <c r="H105" i="4"/>
  <c r="H101" i="4"/>
  <c r="H97" i="4"/>
  <c r="H92" i="4"/>
  <c r="G75" i="4"/>
  <c r="G109" i="4"/>
  <c r="G98" i="4"/>
  <c r="G93" i="4"/>
  <c r="E107" i="4"/>
  <c r="E101" i="4"/>
  <c r="E91" i="4"/>
  <c r="E77" i="4"/>
  <c r="E109" i="4"/>
  <c r="E103" i="4"/>
  <c r="E93" i="4"/>
  <c r="E87" i="4"/>
  <c r="E106" i="4"/>
  <c r="E97" i="4"/>
  <c r="E84" i="4"/>
  <c r="E108" i="4"/>
  <c r="E89" i="4"/>
  <c r="E86" i="4"/>
  <c r="E76" i="4"/>
  <c r="E99" i="4"/>
  <c r="D109" i="4"/>
  <c r="D91" i="4"/>
  <c r="D88" i="4"/>
  <c r="D83" i="4"/>
  <c r="D103" i="4"/>
  <c r="D80" i="4"/>
  <c r="O126" i="5"/>
  <c r="N86" i="5"/>
  <c r="L86" i="5"/>
  <c r="D86" i="5"/>
  <c r="K86" i="5"/>
  <c r="E86" i="5"/>
  <c r="O86" i="5"/>
  <c r="P126" i="5"/>
  <c r="F86" i="5"/>
  <c r="P86" i="5"/>
  <c r="G86" i="5"/>
  <c r="I126" i="5"/>
  <c r="G126" i="5"/>
  <c r="I86" i="5"/>
  <c r="D126" i="5"/>
  <c r="L126" i="5"/>
  <c r="J86" i="5"/>
  <c r="J126" i="5"/>
  <c r="H86" i="5"/>
  <c r="H126" i="5"/>
  <c r="N126" i="5"/>
  <c r="M86" i="5"/>
  <c r="K126" i="5"/>
  <c r="E126" i="5"/>
  <c r="M126" i="5"/>
  <c r="F126" i="5"/>
  <c r="L110" i="4"/>
  <c r="K110" i="4"/>
  <c r="J110" i="4"/>
  <c r="I110" i="4"/>
  <c r="O110" i="4"/>
  <c r="G110" i="4"/>
  <c r="N110" i="4"/>
  <c r="P110" i="4"/>
  <c r="H110" i="4"/>
  <c r="K94" i="4"/>
  <c r="L94" i="4"/>
  <c r="J94" i="4"/>
  <c r="I94" i="4"/>
  <c r="N94" i="4"/>
  <c r="E94" i="4"/>
  <c r="P94" i="4"/>
  <c r="H94" i="4"/>
  <c r="O94" i="4"/>
  <c r="G94" i="4"/>
  <c r="M94" i="4"/>
  <c r="G78" i="4"/>
  <c r="N78" i="4"/>
  <c r="E78" i="4"/>
  <c r="M78" i="4"/>
  <c r="L78" i="4"/>
  <c r="J78" i="4"/>
  <c r="I78" i="4"/>
  <c r="P78" i="4"/>
  <c r="H78" i="4"/>
  <c r="O78" i="4"/>
  <c r="F75" i="4"/>
  <c r="C107" i="4"/>
  <c r="C97" i="4"/>
  <c r="C87" i="4"/>
  <c r="C77" i="4"/>
  <c r="C106" i="4"/>
  <c r="C96" i="4"/>
  <c r="C86" i="4"/>
  <c r="C76" i="4"/>
  <c r="C84" i="4"/>
  <c r="C85" i="4"/>
  <c r="C83" i="4"/>
  <c r="C93" i="4"/>
  <c r="C102" i="4"/>
  <c r="C82" i="4"/>
  <c r="C109" i="4"/>
  <c r="C99" i="4"/>
  <c r="C89" i="4"/>
  <c r="C81" i="4"/>
  <c r="C105" i="4"/>
  <c r="C75" i="4"/>
  <c r="C101" i="4"/>
  <c r="C91" i="4"/>
  <c r="C74" i="4"/>
  <c r="C100" i="4"/>
  <c r="C108" i="4"/>
  <c r="C98" i="4"/>
  <c r="C88" i="4"/>
  <c r="F85" i="4"/>
  <c r="F106" i="4"/>
  <c r="F108" i="4"/>
  <c r="F110" i="4"/>
  <c r="F99" i="4"/>
  <c r="F81" i="4"/>
  <c r="F103" i="4"/>
  <c r="F93" i="4"/>
  <c r="F91" i="4"/>
  <c r="F89" i="4"/>
  <c r="F87" i="4"/>
  <c r="F78" i="4"/>
  <c r="F76" i="4"/>
  <c r="F94" i="4"/>
  <c r="F109" i="4"/>
  <c r="F88" i="4"/>
  <c r="F86" i="4"/>
  <c r="F80" i="4"/>
  <c r="F77" i="4"/>
  <c r="F74" i="4"/>
  <c r="F101" i="4"/>
  <c r="F107" i="4"/>
  <c r="F92" i="4"/>
  <c r="F90" i="4"/>
  <c r="F84" i="4"/>
  <c r="F82" i="4"/>
  <c r="F105" i="4"/>
  <c r="F97" i="4"/>
  <c r="F102" i="4"/>
  <c r="F100" i="4"/>
  <c r="F98" i="4"/>
  <c r="F96" i="4"/>
  <c r="E102" i="4"/>
  <c r="E85" i="4"/>
  <c r="E74" i="4"/>
  <c r="E110" i="4"/>
  <c r="E100" i="4"/>
  <c r="E92" i="4"/>
  <c r="E83" i="4"/>
  <c r="E75" i="4"/>
  <c r="E98" i="4"/>
  <c r="E90" i="4"/>
  <c r="E88" i="4"/>
  <c r="D75" i="4"/>
  <c r="D107" i="4"/>
  <c r="D98" i="4"/>
  <c r="D81" i="4"/>
  <c r="D110" i="4"/>
  <c r="D105" i="4"/>
  <c r="D96" i="4"/>
  <c r="D87" i="4"/>
  <c r="D78" i="4"/>
  <c r="D74" i="4"/>
  <c r="D89" i="4"/>
  <c r="D101" i="4"/>
  <c r="D92" i="4"/>
  <c r="D84" i="4"/>
  <c r="D108" i="4"/>
  <c r="D99" i="4"/>
  <c r="D90" i="4"/>
  <c r="K111" i="4" l="1"/>
  <c r="L38" i="2" s="1"/>
  <c r="P71" i="6"/>
  <c r="Q40" i="2" s="1"/>
  <c r="M71" i="6"/>
  <c r="N40" i="2" s="1"/>
  <c r="H71" i="6"/>
  <c r="I40" i="2" s="1"/>
  <c r="J71" i="6"/>
  <c r="K40" i="2" s="1"/>
  <c r="F71" i="6"/>
  <c r="G40" i="2" s="1"/>
  <c r="N71" i="6"/>
  <c r="O40" i="2" s="1"/>
  <c r="J119" i="5"/>
  <c r="E108" i="5"/>
  <c r="O119" i="5"/>
  <c r="D119" i="5"/>
  <c r="G119" i="5"/>
  <c r="L119" i="5"/>
  <c r="L108" i="5"/>
  <c r="N108" i="5"/>
  <c r="J108" i="5"/>
  <c r="O108" i="5"/>
  <c r="I119" i="5"/>
  <c r="C119" i="5"/>
  <c r="N119" i="5"/>
  <c r="H119" i="5"/>
  <c r="F108" i="5"/>
  <c r="F127" i="5" s="1"/>
  <c r="G39" i="2" s="1"/>
  <c r="I108" i="5"/>
  <c r="I127" i="5" s="1"/>
  <c r="J39" i="2" s="1"/>
  <c r="C108" i="5"/>
  <c r="K119" i="5"/>
  <c r="P119" i="5"/>
  <c r="H108" i="5"/>
  <c r="P108" i="5"/>
  <c r="G108" i="5"/>
  <c r="D108" i="5"/>
  <c r="D127" i="5" s="1"/>
  <c r="E39" i="2" s="1"/>
  <c r="M119" i="5"/>
  <c r="M108" i="5"/>
  <c r="K108" i="5"/>
  <c r="F119" i="5"/>
  <c r="E119" i="5"/>
  <c r="E71" i="6"/>
  <c r="F40" i="2" s="1"/>
  <c r="C70" i="6"/>
  <c r="C86" i="5"/>
  <c r="C126" i="5"/>
  <c r="C94" i="4"/>
  <c r="M111" i="4"/>
  <c r="N38" i="2" s="1"/>
  <c r="L111" i="4"/>
  <c r="M38" i="2" s="1"/>
  <c r="G111" i="4"/>
  <c r="H38" i="2" s="1"/>
  <c r="J111" i="4"/>
  <c r="K38" i="2" s="1"/>
  <c r="N111" i="4"/>
  <c r="O38" i="2" s="1"/>
  <c r="H111" i="4"/>
  <c r="I38" i="2" s="1"/>
  <c r="O111" i="4"/>
  <c r="P38" i="2" s="1"/>
  <c r="P111" i="4"/>
  <c r="Q38" i="2" s="1"/>
  <c r="I111" i="4"/>
  <c r="J38" i="2" s="1"/>
  <c r="E111" i="4"/>
  <c r="F38" i="2" s="1"/>
  <c r="C78" i="4"/>
  <c r="C103" i="4"/>
  <c r="C110" i="4"/>
  <c r="F111" i="4"/>
  <c r="G38" i="2" s="1"/>
  <c r="D111" i="4"/>
  <c r="E38" i="2" s="1"/>
  <c r="P127" i="5" l="1"/>
  <c r="Q39" i="2" s="1"/>
  <c r="J127" i="5"/>
  <c r="K39" i="2" s="1"/>
  <c r="L127" i="5"/>
  <c r="M39" i="2" s="1"/>
  <c r="M41" i="2" s="1"/>
  <c r="M45" i="2" s="1"/>
  <c r="G127" i="5"/>
  <c r="H39" i="2" s="1"/>
  <c r="H41" i="2" s="1"/>
  <c r="H45" i="2" s="1"/>
  <c r="N127" i="5"/>
  <c r="O39" i="2" s="1"/>
  <c r="H127" i="5"/>
  <c r="I39" i="2" s="1"/>
  <c r="I41" i="2" s="1"/>
  <c r="I45" i="2" s="1"/>
  <c r="O127" i="5"/>
  <c r="P39" i="2" s="1"/>
  <c r="P41" i="2" s="1"/>
  <c r="P45" i="2" s="1"/>
  <c r="E127" i="5"/>
  <c r="F39" i="2" s="1"/>
  <c r="F41" i="2" s="1"/>
  <c r="F45" i="2" s="1"/>
  <c r="M127" i="5"/>
  <c r="N39" i="2" s="1"/>
  <c r="N41" i="2" s="1"/>
  <c r="N45" i="2" s="1"/>
  <c r="K127" i="5"/>
  <c r="L39" i="2" s="1"/>
  <c r="L41" i="2" s="1"/>
  <c r="L45" i="2" s="1"/>
  <c r="J41" i="2"/>
  <c r="J45" i="2" s="1"/>
  <c r="Q41" i="2"/>
  <c r="Q45" i="2" s="1"/>
  <c r="E41" i="2"/>
  <c r="E45" i="2" s="1"/>
  <c r="G41" i="2"/>
  <c r="G45" i="2" s="1"/>
  <c r="O41" i="2"/>
  <c r="O45" i="2" s="1"/>
  <c r="K41" i="2"/>
  <c r="K45" i="2" s="1"/>
  <c r="C71" i="6"/>
  <c r="D40" i="2" s="1"/>
  <c r="C127" i="5"/>
  <c r="D39" i="2" s="1"/>
  <c r="C111" i="4"/>
  <c r="D38" i="2" s="1"/>
  <c r="D41" i="2" l="1"/>
  <c r="D45" i="2" s="1"/>
  <c r="H51" i="2" s="1"/>
  <c r="B51" i="2" s="1"/>
  <c r="H50" i="2" l="1"/>
  <c r="B50" i="2" s="1"/>
  <c r="H49" i="2"/>
  <c r="B49" i="2" s="1"/>
</calcChain>
</file>

<file path=xl/sharedStrings.xml><?xml version="1.0" encoding="utf-8"?>
<sst xmlns="http://schemas.openxmlformats.org/spreadsheetml/2006/main" count="701" uniqueCount="206">
  <si>
    <t>Bepalen hoeveelheden</t>
  </si>
  <si>
    <t>Opstellen Nota van Inlichtingen</t>
  </si>
  <si>
    <t>Tekenaar</t>
  </si>
  <si>
    <t>Bijlage 6 Tarievenblad</t>
  </si>
  <si>
    <t>Aanbesteding</t>
  </si>
  <si>
    <t>Opdrachtgever</t>
  </si>
  <si>
    <t>Kenmerk</t>
  </si>
  <si>
    <t>Europese aanbesteding Raamovereenkomst Ingenieursdiensten</t>
  </si>
  <si>
    <t>Gemeente Urk</t>
  </si>
  <si>
    <t>##</t>
  </si>
  <si>
    <t>Functie</t>
  </si>
  <si>
    <t xml:space="preserve">Min. tarief in € </t>
  </si>
  <si>
    <t>(excl. BTW)</t>
  </si>
  <si>
    <t>Aangeboden tarief in €</t>
  </si>
  <si>
    <t>Aankomend tekenaar</t>
  </si>
  <si>
    <t>Projectondersteuner</t>
  </si>
  <si>
    <t>Toezichthouder</t>
  </si>
  <si>
    <t>Werkvoorbereider</t>
  </si>
  <si>
    <t>nr</t>
  </si>
  <si>
    <t>Inschrijver 1</t>
  </si>
  <si>
    <t>Inschrijver 2</t>
  </si>
  <si>
    <t>Inschrijver 3</t>
  </si>
  <si>
    <t>Inschrijver 4</t>
  </si>
  <si>
    <t>Inschrijver 5</t>
  </si>
  <si>
    <t>Inschrijver 6</t>
  </si>
  <si>
    <t>Inschrijver 7</t>
  </si>
  <si>
    <t>Inschrijver 8</t>
  </si>
  <si>
    <t>Inschrijver 9</t>
  </si>
  <si>
    <t>Inschrijver 10</t>
  </si>
  <si>
    <t>Inschrijver 11</t>
  </si>
  <si>
    <t>Inschrijver 12</t>
  </si>
  <si>
    <t>Inschrijver 13</t>
  </si>
  <si>
    <t>Inschrijver 14</t>
  </si>
  <si>
    <t xml:space="preserve">Max. tarief in € </t>
  </si>
  <si>
    <t>hoogtste</t>
  </si>
  <si>
    <t>laagste</t>
  </si>
  <si>
    <t>gemiddeld</t>
  </si>
  <si>
    <t>gemiddelde</t>
  </si>
  <si>
    <t>hoogste</t>
  </si>
  <si>
    <t>Tabel met tarieven van inschrijvers</t>
  </si>
  <si>
    <t>!! Invullen na beoordeling kwlitatieve gunningscriteria !!</t>
  </si>
  <si>
    <t>Raamovereenkomst Ingenieursdiensten</t>
  </si>
  <si>
    <t>Prijscomponent inschrijving</t>
  </si>
  <si>
    <t>Fictief project 1: herinrichting van een straat</t>
  </si>
  <si>
    <t>NR</t>
  </si>
  <si>
    <t>kader werk en denkniveau en werkervaring</t>
  </si>
  <si>
    <t>MBO+ / HBO, &gt; 3 jr ervaring</t>
  </si>
  <si>
    <t>HBO</t>
  </si>
  <si>
    <t>HBO+, &gt;5 jr relevante ervaring</t>
  </si>
  <si>
    <t>HBO+, &gt; 5jr relevante ervaring</t>
  </si>
  <si>
    <t>HBO+, met specialistische vakdiploma’s, &gt; 5jr relevante ervaring</t>
  </si>
  <si>
    <t>WO, met vakdiploma’s, &gt; 5jr relevante ervaring</t>
  </si>
  <si>
    <t>HBO+, 5jr relevante ervaring</t>
  </si>
  <si>
    <t>HBO+, 10 jr relevante ervaring</t>
  </si>
  <si>
    <t>WO+, &gt;5 jr relevante ervaring</t>
  </si>
  <si>
    <t>WO+, &gt; 10 jr relevante ervaring</t>
  </si>
  <si>
    <t>WO+, vakspecialisme, 15 jr relevante ervaring</t>
  </si>
  <si>
    <t>Directievoerder</t>
  </si>
  <si>
    <t>Ontwerper / tekenaar constructeur</t>
  </si>
  <si>
    <t>Systems engineer / risico analyse specialist</t>
  </si>
  <si>
    <t>Projectleider / projectmanager / disciplineleider/ ontwerpmanager</t>
  </si>
  <si>
    <t>Technisch specialist</t>
  </si>
  <si>
    <t>Constructeur</t>
  </si>
  <si>
    <t>Adviseur techniek / Kostendeskundige / adviseur beheer &amp; onderhoud / Specialist</t>
  </si>
  <si>
    <t>UAV&amp;GC rollen: technisch manager, omgevingsmanager, manager projectbeheersing</t>
  </si>
  <si>
    <t xml:space="preserve">Senior projectleider / projectmanager </t>
  </si>
  <si>
    <t>UAV&amp;GC rollen: project manager, contractmanager</t>
  </si>
  <si>
    <t>Hoofdconstructeur / Sr. ontwerper staal, beton, wegen</t>
  </si>
  <si>
    <t>Sr. Projectleider / Sr. projectmanager / Sr. disciplineleider / Sr. Ontwerpmanager</t>
  </si>
  <si>
    <t>Senior technisch specialist</t>
  </si>
  <si>
    <t>Programmamanager</t>
  </si>
  <si>
    <t>Tabel 1
Functieprijzen van inschrijvers</t>
  </si>
  <si>
    <t>1.1</t>
  </si>
  <si>
    <t>1.2</t>
  </si>
  <si>
    <t>1.3</t>
  </si>
  <si>
    <t>1.4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</si>
  <si>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</si>
  <si>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</si>
  <si>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</si>
  <si>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</si>
  <si>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</si>
  <si>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</si>
  <si>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</si>
  <si>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</si>
  <si>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</si>
  <si>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</si>
  <si>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</si>
  <si>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</si>
  <si>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</si>
  <si>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</si>
  <si>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3.1</t>
  </si>
  <si>
    <t>3.2</t>
  </si>
  <si>
    <t>3.3</t>
  </si>
  <si>
    <t>3.4</t>
  </si>
  <si>
    <t>3.5</t>
  </si>
  <si>
    <t>3.6</t>
  </si>
  <si>
    <t>3.7</t>
  </si>
  <si>
    <t>4.1</t>
  </si>
  <si>
    <t>4.2</t>
  </si>
  <si>
    <t>4.3</t>
  </si>
  <si>
    <t>4.4</t>
  </si>
  <si>
    <t>4.5</t>
  </si>
  <si>
    <t>Projectleiding en projectbeheersing</t>
  </si>
  <si>
    <t>Initiatie project</t>
  </si>
  <si>
    <t>Opstellen en bijhouden planning ne risicodossier</t>
  </si>
  <si>
    <t>Ramingen (ontwerpvarianten, SSK &amp; directieraming)</t>
  </si>
  <si>
    <t>Overleg (interne en externe stakeholders)</t>
  </si>
  <si>
    <t>Ontwerpfase</t>
  </si>
  <si>
    <t>Inmeting terrein incl. verwerken</t>
  </si>
  <si>
    <t>Opstellen tekeningen bestaande situatie met K&amp;L en opbreektekening</t>
  </si>
  <si>
    <t>Opstellen ontwerp varianten en uitwreken ontwerpvoorstellen</t>
  </si>
  <si>
    <t>Opstellen aanlegtekeningen</t>
  </si>
  <si>
    <t>Opstellen profielen en details</t>
  </si>
  <si>
    <t>Opstellen groen en spelen ontwerp</t>
  </si>
  <si>
    <t>Opstellen maaiveld- en rioolontwerp</t>
  </si>
  <si>
    <t>Overleg en verwerken gegevens van OG zoals openbare verlichting</t>
  </si>
  <si>
    <t>Check en opstart vergunningen en meldingen</t>
  </si>
  <si>
    <t>Bodemhyginisch onderzoek</t>
  </si>
  <si>
    <t>Flora en fauna onderzoek</t>
  </si>
  <si>
    <t>Verwerken opmerkingenstakeholders op concept ontwerp</t>
  </si>
  <si>
    <t>Constructieve berekeningen, bijv. damwand</t>
  </si>
  <si>
    <t>Voorbereidingsfase</t>
  </si>
  <si>
    <t>Verwerken ondrezoeken in bestek</t>
  </si>
  <si>
    <t>Opstellen bestekstekeningen</t>
  </si>
  <si>
    <t>Bepalen hoeveelheden en grondbalans</t>
  </si>
  <si>
    <t>Opstellen RAW bestek</t>
  </si>
  <si>
    <t>Verwerken opmerkingen stakeholders op concept</t>
  </si>
  <si>
    <t>Opstellen Nota van inlichtingen, incl. werkbestek</t>
  </si>
  <si>
    <t>Overdracht naar uitvoeringsteam</t>
  </si>
  <si>
    <t>Begeleiding uitvoeringsfase</t>
  </si>
  <si>
    <t>Voorbereiden, bijwonen en notuleren bouwvergaderingen</t>
  </si>
  <si>
    <t>Directievoering</t>
  </si>
  <si>
    <t>Toezicht houden</t>
  </si>
  <si>
    <t>Omgevingsmanagement</t>
  </si>
  <si>
    <t>Oplevering met aannemer en overdracht aan opdrachtgever</t>
  </si>
  <si>
    <t>subtotaal</t>
  </si>
  <si>
    <t>ID</t>
  </si>
  <si>
    <t>Omschrijving werkpakketten</t>
  </si>
  <si>
    <t>Tabel 2
Vooraf bepaalde ureninzet per werkpakket en functie</t>
  </si>
  <si>
    <t>Tabel 3
Inschrijfbedrag fictief project 1 per inschrijver</t>
  </si>
  <si>
    <t>TOTAAL</t>
  </si>
  <si>
    <t>Proces Verbaal Beste- Kwaliteitverhouding</t>
  </si>
  <si>
    <t>steller</t>
  </si>
  <si>
    <t>vrijgave</t>
  </si>
  <si>
    <t>datum</t>
  </si>
  <si>
    <t>Toetsteam inschrijvingen gemeente Urk</t>
  </si>
  <si>
    <t>Minimale eisen en geschiktheid</t>
  </si>
  <si>
    <t>Minimum eisen</t>
  </si>
  <si>
    <t>Geschiktheidseisen</t>
  </si>
  <si>
    <t>Gunningscriterium Kaliteit</t>
  </si>
  <si>
    <t>Percentage korting</t>
  </si>
  <si>
    <t>niet beoordeeld</t>
  </si>
  <si>
    <t>voldoet niet</t>
  </si>
  <si>
    <t>overleg</t>
  </si>
  <si>
    <t>Bedrag korting</t>
  </si>
  <si>
    <t>Gunningscriterium Kwaliteit</t>
  </si>
  <si>
    <t>Maximale fictieve korting</t>
  </si>
  <si>
    <t>Totale fictieve korting (Kwaliteit)</t>
  </si>
  <si>
    <t>Gunningscriterium Prijs</t>
  </si>
  <si>
    <t>Fictieve inschrijfprijs</t>
  </si>
  <si>
    <t>Fictief project 1</t>
  </si>
  <si>
    <t>Fictief project 2</t>
  </si>
  <si>
    <t>Fictieve inschrijfsom</t>
  </si>
  <si>
    <t>Fictieve inschrijfprijs (Prijs)</t>
  </si>
  <si>
    <t>Fictieve inschrijfprijs minus fictieve korting</t>
  </si>
  <si>
    <t>Economisch Meest Voordelige Inschrijving</t>
  </si>
  <si>
    <t xml:space="preserve">wint de EMVI met de laagste fictieve inschrijfsom van: </t>
  </si>
  <si>
    <t xml:space="preserve">wint de EMVI met de 2e laagste fictieve inschrijfsom van: </t>
  </si>
  <si>
    <t xml:space="preserve">wint de EMVI met de 3e laagste fictieve inschrijfsom van: </t>
  </si>
  <si>
    <t>en komt voor opdracht in aanmerking</t>
  </si>
  <si>
    <t>2.15</t>
  </si>
  <si>
    <t>2.16</t>
  </si>
  <si>
    <t>2.17</t>
  </si>
  <si>
    <t>2.18</t>
  </si>
  <si>
    <t>2.19</t>
  </si>
  <si>
    <t>2.20</t>
  </si>
  <si>
    <t>3.8</t>
  </si>
  <si>
    <t>3.9</t>
  </si>
  <si>
    <t>Opstellen stedenbouwkundige schetsen / varianten</t>
  </si>
  <si>
    <t>Definitief setdenbouwkundig ontwerp</t>
  </si>
  <si>
    <t>Bespreken stedenbouwkundig  ontwerp met stakeholders</t>
  </si>
  <si>
    <t>Inventarisatie werkgebied incl verwerken op tekening</t>
  </si>
  <si>
    <t>Opstellen ontwerp varianten en uitwerken ontwerpvoorstellen</t>
  </si>
  <si>
    <t>Opstellen presentatietekeningen</t>
  </si>
  <si>
    <t>Milieutechnisch en civieltechniesch bodemonderzoek</t>
  </si>
  <si>
    <t>BEA</t>
  </si>
  <si>
    <t>Constructieve berekeningen, bijv. wegconstructie, damwand</t>
  </si>
  <si>
    <t>Verwerken onderzoeken in bestek</t>
  </si>
  <si>
    <t>Opstellen gunningsleidraad met BPKV criteria</t>
  </si>
  <si>
    <t>Opstellen BLBC-plan voorbereidingsfase</t>
  </si>
  <si>
    <t>Fictief project 3: opstellen concept bestemmingsplan</t>
  </si>
  <si>
    <t>Fictief project 2: herinrichting van een wijk</t>
  </si>
  <si>
    <t>Fictief project 3</t>
  </si>
  <si>
    <t>Duurzaamheid, circulariteit en klimaatadaptatie</t>
  </si>
  <si>
    <t>Toegevoegde waarde van inschrijver</t>
  </si>
  <si>
    <t>Wijze van samenwerking</t>
  </si>
  <si>
    <t>Kwalieteitsborging en risicobeheersing</t>
  </si>
  <si>
    <t>Continuiteit en flexibiliteit</t>
  </si>
  <si>
    <t>Kennis personeel en kennisdeling met de gemeente</t>
  </si>
  <si>
    <t>Definitief stedenbouwkundig ontwerp</t>
  </si>
  <si>
    <t>Omgevingsmanager</t>
  </si>
  <si>
    <t>Manager projectbeheersing</t>
  </si>
  <si>
    <t>Kostendeskundige</t>
  </si>
  <si>
    <t>Adviseur techniek /  Specialist</t>
  </si>
  <si>
    <t>Omgevingsmanager / Manager projectbeheersing</t>
  </si>
  <si>
    <t>Pipo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</si>
</sst>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5" x14ac:knownFonts="1">
    <font>
      <sz val="10"/>
      <color rgb="FF000000"/>
      <name val="Times New Roman"/>
      <charset val="204"/>
    </font>
    <font>
      <sz val="10"/>
      <color rgb="FF000000"/>
      <name val="Arial"/>
      <family val="2"/>
    </font>
    <font>
      <sz val="8"/>
      <name val="Times New Roman"/>
      <family val="1"/>
    </font>
    <font>
      <sz val="16"/>
      <color theme="4" tint="-0.249977111117893"/>
      <name val="Arial"/>
      <family val="2"/>
    </font>
    <font>
      <sz val="8"/>
      <color rgb="FF000000"/>
      <name val="Arial"/>
      <family val="2"/>
    </font>
    <font>
      <sz val="11"/>
      <color rgb="FF000000"/>
      <name val="Arial Narrow"/>
      <family val="2"/>
    </font>
    <font>
      <sz val="10"/>
      <color theme="0"/>
      <name val="Arial"/>
      <family val="2"/>
    </font>
    <font>
      <sz val="11"/>
      <color theme="0"/>
      <name val="Arial Narrow"/>
      <family val="2"/>
    </font>
    <font>
      <sz val="10"/>
      <color rgb="FFFF0000"/>
      <name val="Arial"/>
      <family val="2"/>
    </font>
    <font>
      <b/>
      <sz val="10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u/>
      <sz val="12"/>
      <color rgb="FF000000"/>
      <name val="Arial"/>
      <family val="2"/>
    </font>
    <font>
      <sz val="9"/>
      <color theme="0"/>
      <name val="Arial"/>
      <family val="2"/>
    </font>
    <font>
      <sz val="8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4659260841701"/>
        <bgColor indexed="64"/>
      </patternFill>
    </fill>
  </fills>
  <borders count="22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1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164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textRotation="90"/>
    </xf>
    <xf numFmtId="0" fontId="6" fillId="2" borderId="0" xfId="0" applyFont="1" applyFill="1" applyAlignment="1">
      <alignment horizontal="center" vertical="center" textRotation="90"/>
    </xf>
    <xf numFmtId="0" fontId="6" fillId="0" borderId="0" xfId="0" applyFont="1" applyAlignment="1">
      <alignment horizontal="center" vertical="center" textRotation="90"/>
    </xf>
    <xf numFmtId="164" fontId="7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164" fontId="1" fillId="3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top"/>
    </xf>
    <xf numFmtId="164" fontId="1" fillId="0" borderId="0" xfId="0" applyNumberFormat="1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164" fontId="1" fillId="0" borderId="4" xfId="0" applyNumberFormat="1" applyFont="1" applyBorder="1" applyAlignment="1">
      <alignment horizontal="center" vertical="center"/>
    </xf>
    <xf numFmtId="0" fontId="6" fillId="2" borderId="7" xfId="0" applyFont="1" applyFill="1" applyBorder="1" applyAlignment="1">
      <alignment horizontal="left" vertical="top"/>
    </xf>
    <xf numFmtId="0" fontId="6" fillId="2" borderId="8" xfId="0" applyFont="1" applyFill="1" applyBorder="1" applyAlignment="1">
      <alignment horizontal="left" vertical="top"/>
    </xf>
    <xf numFmtId="0" fontId="9" fillId="0" borderId="0" xfId="0" applyFont="1" applyAlignment="1">
      <alignment horizontal="left" vertical="top"/>
    </xf>
    <xf numFmtId="0" fontId="6" fillId="2" borderId="1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left" vertical="top"/>
    </xf>
    <xf numFmtId="0" fontId="6" fillId="2" borderId="12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 textRotation="90" wrapText="1"/>
    </xf>
    <xf numFmtId="0" fontId="6" fillId="2" borderId="13" xfId="0" applyFont="1" applyFill="1" applyBorder="1" applyAlignment="1">
      <alignment horizontal="left" vertical="top"/>
    </xf>
    <xf numFmtId="0" fontId="6" fillId="2" borderId="14" xfId="0" applyFont="1" applyFill="1" applyBorder="1" applyAlignment="1">
      <alignment horizontal="left" vertical="top"/>
    </xf>
    <xf numFmtId="0" fontId="7" fillId="2" borderId="19" xfId="0" applyFont="1" applyFill="1" applyBorder="1" applyAlignment="1">
      <alignment horizontal="center" vertical="center" textRotation="90" wrapText="1"/>
    </xf>
    <xf numFmtId="0" fontId="9" fillId="0" borderId="9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9" xfId="0" applyFont="1" applyBorder="1" applyAlignment="1">
      <alignment horizontal="center" vertical="center"/>
    </xf>
    <xf numFmtId="0" fontId="1" fillId="4" borderId="9" xfId="0" applyFont="1" applyFill="1" applyBorder="1" applyAlignment="1">
      <alignment horizontal="left" vertical="top"/>
    </xf>
    <xf numFmtId="0" fontId="1" fillId="4" borderId="9" xfId="0" applyFont="1" applyFill="1" applyBorder="1" applyAlignment="1">
      <alignment horizontal="right" vertical="top"/>
    </xf>
    <xf numFmtId="0" fontId="1" fillId="4" borderId="9" xfId="0" applyFont="1" applyFill="1" applyBorder="1" applyAlignment="1">
      <alignment horizontal="center" vertical="center"/>
    </xf>
    <xf numFmtId="164" fontId="1" fillId="0" borderId="9" xfId="0" applyNumberFormat="1" applyFont="1" applyBorder="1" applyAlignment="1">
      <alignment horizontal="center" vertical="center"/>
    </xf>
    <xf numFmtId="164" fontId="1" fillId="4" borderId="9" xfId="0" applyNumberFormat="1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left" vertical="top"/>
    </xf>
    <xf numFmtId="164" fontId="1" fillId="4" borderId="20" xfId="0" applyNumberFormat="1" applyFont="1" applyFill="1" applyBorder="1" applyAlignment="1">
      <alignment horizontal="center" vertical="center"/>
    </xf>
    <xf numFmtId="164" fontId="1" fillId="4" borderId="21" xfId="0" applyNumberFormat="1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right" vertical="center"/>
    </xf>
    <xf numFmtId="164" fontId="9" fillId="4" borderId="20" xfId="0" applyNumberFormat="1" applyFont="1" applyFill="1" applyBorder="1" applyAlignment="1">
      <alignment horizontal="center" vertical="center"/>
    </xf>
    <xf numFmtId="164" fontId="9" fillId="4" borderId="21" xfId="0" applyNumberFormat="1" applyFont="1" applyFill="1" applyBorder="1" applyAlignment="1">
      <alignment horizontal="center" vertical="center"/>
    </xf>
    <xf numFmtId="0" fontId="1" fillId="4" borderId="20" xfId="0" applyFont="1" applyFill="1" applyBorder="1" applyAlignment="1">
      <alignment horizontal="right" vertical="center"/>
    </xf>
    <xf numFmtId="0" fontId="1" fillId="4" borderId="9" xfId="0" applyFont="1" applyFill="1" applyBorder="1" applyAlignment="1">
      <alignment horizontal="right" vertical="center"/>
    </xf>
    <xf numFmtId="164" fontId="10" fillId="4" borderId="20" xfId="0" applyNumberFormat="1" applyFont="1" applyFill="1" applyBorder="1" applyAlignment="1">
      <alignment horizontal="center" vertical="center"/>
    </xf>
    <xf numFmtId="164" fontId="10" fillId="4" borderId="21" xfId="0" applyNumberFormat="1" applyFont="1" applyFill="1" applyBorder="1" applyAlignment="1">
      <alignment horizontal="center" vertical="center"/>
    </xf>
    <xf numFmtId="164" fontId="11" fillId="4" borderId="20" xfId="0" applyNumberFormat="1" applyFont="1" applyFill="1" applyBorder="1" applyAlignment="1">
      <alignment horizontal="center" vertical="center"/>
    </xf>
    <xf numFmtId="164" fontId="11" fillId="4" borderId="21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center" vertical="center" textRotation="90"/>
    </xf>
    <xf numFmtId="0" fontId="4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top"/>
    </xf>
    <xf numFmtId="9" fontId="1" fillId="0" borderId="0" xfId="0" applyNumberFormat="1" applyFont="1" applyAlignment="1">
      <alignment horizontal="left" vertical="top"/>
    </xf>
    <xf numFmtId="0" fontId="6" fillId="2" borderId="0" xfId="0" applyFont="1" applyFill="1" applyAlignment="1">
      <alignment horizontal="left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9" fontId="4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13" fillId="2" borderId="0" xfId="0" applyNumberFormat="1" applyFont="1" applyFill="1" applyAlignment="1">
      <alignment horizontal="center" vertical="center"/>
    </xf>
    <xf numFmtId="0" fontId="10" fillId="0" borderId="0" xfId="0" applyFont="1" applyAlignment="1">
      <alignment horizontal="left" vertical="top"/>
    </xf>
    <xf numFmtId="0" fontId="10" fillId="0" borderId="0" xfId="0" applyFont="1" applyAlignment="1">
      <alignment horizontal="left" vertical="center"/>
    </xf>
    <xf numFmtId="0" fontId="6" fillId="0" borderId="0" xfId="0" applyFont="1" applyAlignment="1">
      <alignment horizontal="left" vertical="top"/>
    </xf>
    <xf numFmtId="164" fontId="4" fillId="0" borderId="9" xfId="0" applyNumberFormat="1" applyFont="1" applyBorder="1" applyAlignment="1">
      <alignment horizontal="center" vertical="center"/>
    </xf>
    <xf numFmtId="0" fontId="10" fillId="4" borderId="9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right" vertical="center"/>
    </xf>
    <xf numFmtId="164" fontId="10" fillId="4" borderId="9" xfId="0" applyNumberFormat="1" applyFont="1" applyFill="1" applyBorder="1" applyAlignment="1">
      <alignment horizontal="center" vertical="center"/>
    </xf>
    <xf numFmtId="0" fontId="10" fillId="4" borderId="16" xfId="0" applyFont="1" applyFill="1" applyBorder="1" applyAlignment="1">
      <alignment horizontal="left" vertical="top"/>
    </xf>
    <xf numFmtId="0" fontId="10" fillId="4" borderId="20" xfId="0" applyFont="1" applyFill="1" applyBorder="1" applyAlignment="1">
      <alignment horizontal="right" vertical="center"/>
    </xf>
    <xf numFmtId="0" fontId="11" fillId="4" borderId="20" xfId="0" applyFont="1" applyFill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 textRotation="90" wrapText="1"/>
    </xf>
    <xf numFmtId="0" fontId="6" fillId="2" borderId="11" xfId="0" applyFont="1" applyFill="1" applyBorder="1" applyAlignment="1">
      <alignment horizontal="center" vertical="top"/>
    </xf>
    <xf numFmtId="0" fontId="1" fillId="0" borderId="0" xfId="0" applyFont="1" applyAlignment="1">
      <alignment horizontal="left" vertical="center"/>
    </xf>
    <xf numFmtId="0" fontId="8" fillId="0" borderId="0" xfId="0" applyFont="1" applyAlignment="1">
      <alignment horizontal="left" vertical="top"/>
    </xf>
    <xf numFmtId="0" fontId="7" fillId="2" borderId="2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top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/>
    </xf>
    <xf numFmtId="0" fontId="7" fillId="2" borderId="19" xfId="0" applyFont="1" applyFill="1" applyBorder="1" applyAlignment="1">
      <alignment horizontal="center" vertical="center" textRotation="90" wrapText="1"/>
    </xf>
    <xf numFmtId="0" fontId="7" fillId="2" borderId="15" xfId="0" applyFont="1" applyFill="1" applyBorder="1" applyAlignment="1">
      <alignment horizontal="center" vertical="center" textRotation="90" wrapText="1"/>
    </xf>
    <xf numFmtId="0" fontId="6" fillId="2" borderId="17" xfId="0" applyFont="1" applyFill="1" applyBorder="1" applyAlignment="1">
      <alignment horizontal="left" vertical="top" wrapText="1"/>
    </xf>
    <xf numFmtId="0" fontId="6" fillId="2" borderId="18" xfId="0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center" vertical="center" textRotation="90"/>
    </xf>
    <xf numFmtId="0" fontId="6" fillId="2" borderId="6" xfId="0" applyFont="1" applyFill="1" applyBorder="1" applyAlignment="1">
      <alignment horizontal="center" vertical="center" textRotation="90"/>
    </xf>
    <xf numFmtId="0" fontId="6" fillId="2" borderId="10" xfId="0" applyFont="1" applyFill="1" applyBorder="1" applyAlignment="1">
      <alignment horizontal="left" vertical="top" wrapText="1"/>
    </xf>
    <xf numFmtId="0" fontId="6" fillId="2" borderId="11" xfId="0" applyFont="1" applyFill="1" applyBorder="1" applyAlignment="1">
      <alignment horizontal="left" vertical="top" wrapText="1"/>
    </xf>
    <xf numFmtId="0" fontId="6" fillId="2" borderId="0" xfId="0" applyFont="1" applyFill="1" applyAlignment="1">
      <alignment horizontal="left" vertical="top" wrapText="1"/>
    </xf>
    <xf numFmtId="0" fontId="6" fillId="2" borderId="5" xfId="0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left" vertical="top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164" fontId="6" fillId="2" borderId="0" xfId="0" applyNumberFormat="1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E6BDE-96D1-D640-AB13-D9E1E029BBA3}">
  <dimension ref="A1:Y42"/>
  <sheetViews>
    <sheetView topLeftCell="H8" zoomScale="150" zoomScaleNormal="150" workbookViewId="0">
      <selection activeCell="O10" sqref="O10"/>
    </sheetView>
  </sheetViews>
  <sheetFormatPr baseColWidth="10" defaultRowHeight="13" x14ac:dyDescent="0.15"/>
  <cols>
    <col min="1" max="1" width="12" style="1" customWidth="1"/>
    <col min="2" max="2" width="46" style="1" customWidth="1"/>
    <col min="3" max="3" width="41" style="1" customWidth="1"/>
    <col min="4" max="5" width="11" style="6"/>
    <col min="6" max="7" width="11" style="1"/>
    <col min="8" max="8" width="11" style="1" customWidth="1"/>
    <col min="9" max="16384" width="11" style="1"/>
  </cols>
  <sheetData>
    <row r="1" spans="1:25" s="3" customFormat="1" ht="20" x14ac:dyDescent="0.15">
      <c r="A1" s="83" t="s">
        <v>3</v>
      </c>
      <c r="B1" s="83"/>
      <c r="C1" s="83"/>
      <c r="D1" s="83"/>
      <c r="E1" s="83"/>
      <c r="F1" s="83"/>
    </row>
    <row r="3" spans="1:25" x14ac:dyDescent="0.15">
      <c r="A3" s="4" t="s">
        <v>4</v>
      </c>
      <c r="B3" s="86" t="s">
        <v>7</v>
      </c>
      <c r="C3" s="86"/>
      <c r="D3" s="86"/>
      <c r="E3" s="86"/>
      <c r="F3" s="86"/>
      <c r="G3" s="19"/>
      <c r="H3" s="19"/>
    </row>
    <row r="4" spans="1:25" x14ac:dyDescent="0.15">
      <c r="A4" s="4" t="s">
        <v>5</v>
      </c>
      <c r="B4" s="86" t="s">
        <v>8</v>
      </c>
      <c r="C4" s="86"/>
      <c r="D4" s="86"/>
      <c r="E4" s="86"/>
      <c r="F4" s="86"/>
      <c r="G4" s="19"/>
      <c r="H4" s="79" t="s">
        <v>39</v>
      </c>
      <c r="I4" s="79"/>
      <c r="J4" s="79"/>
    </row>
    <row r="5" spans="1:25" x14ac:dyDescent="0.15">
      <c r="A5" s="4" t="s">
        <v>6</v>
      </c>
      <c r="B5" s="86" t="s">
        <v>9</v>
      </c>
      <c r="C5" s="86"/>
      <c r="D5" s="86"/>
      <c r="E5" s="86"/>
      <c r="F5" s="86"/>
      <c r="G5" s="19"/>
      <c r="H5" s="80" t="s">
        <v>40</v>
      </c>
      <c r="I5" s="80"/>
      <c r="J5" s="80"/>
      <c r="K5" s="80"/>
      <c r="L5" s="80"/>
    </row>
    <row r="6" spans="1:25" ht="14" customHeight="1" thickBot="1" x14ac:dyDescent="0.2"/>
    <row r="7" spans="1:25" s="5" customFormat="1" ht="70" customHeight="1" x14ac:dyDescent="0.15">
      <c r="A7" s="84" t="s">
        <v>18</v>
      </c>
      <c r="B7" s="81" t="s">
        <v>10</v>
      </c>
      <c r="C7" s="81" t="s">
        <v>45</v>
      </c>
      <c r="D7" s="14" t="s">
        <v>11</v>
      </c>
      <c r="E7" s="14" t="s">
        <v>33</v>
      </c>
      <c r="F7" s="15" t="s">
        <v>13</v>
      </c>
      <c r="H7" s="12" t="s">
        <v>19</v>
      </c>
      <c r="I7" s="12" t="s">
        <v>205</v>
      </c>
      <c r="J7" s="12" t="s">
        <v>21</v>
      </c>
      <c r="K7" s="12" t="s">
        <v>22</v>
      </c>
      <c r="L7" s="12" t="s">
        <v>23</v>
      </c>
      <c r="M7" s="12" t="s">
        <v>24</v>
      </c>
      <c r="N7" s="12" t="s">
        <v>25</v>
      </c>
      <c r="O7" s="12" t="s">
        <v>26</v>
      </c>
      <c r="P7" s="12" t="s">
        <v>27</v>
      </c>
      <c r="Q7" s="12" t="s">
        <v>28</v>
      </c>
      <c r="R7" s="12" t="s">
        <v>29</v>
      </c>
      <c r="S7" s="12" t="s">
        <v>30</v>
      </c>
      <c r="T7" s="12" t="s">
        <v>31</v>
      </c>
      <c r="U7" s="12" t="s">
        <v>32</v>
      </c>
      <c r="W7" s="7" t="s">
        <v>38</v>
      </c>
      <c r="X7" s="7" t="s">
        <v>35</v>
      </c>
      <c r="Y7" s="7" t="s">
        <v>37</v>
      </c>
    </row>
    <row r="8" spans="1:25" ht="14" customHeight="1" thickBot="1" x14ac:dyDescent="0.2">
      <c r="A8" s="85"/>
      <c r="B8" s="82"/>
      <c r="C8" s="82"/>
      <c r="D8" s="16" t="s">
        <v>12</v>
      </c>
      <c r="E8" s="16" t="s">
        <v>12</v>
      </c>
      <c r="F8" s="17" t="s">
        <v>12</v>
      </c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</row>
    <row r="9" spans="1:25" ht="31" customHeight="1" thickBot="1" x14ac:dyDescent="0.2">
      <c r="A9" s="8">
        <v>1</v>
      </c>
      <c r="B9" s="9" t="s">
        <v>14</v>
      </c>
      <c r="C9" s="9"/>
      <c r="D9" s="10">
        <v>45</v>
      </c>
      <c r="E9" s="10">
        <v>60</v>
      </c>
      <c r="F9" s="9"/>
      <c r="H9" s="18">
        <v>45</v>
      </c>
      <c r="I9" s="18">
        <v>48</v>
      </c>
      <c r="J9" s="18">
        <v>46</v>
      </c>
      <c r="K9" s="18">
        <v>60</v>
      </c>
      <c r="L9" s="18">
        <v>46</v>
      </c>
      <c r="M9" s="18">
        <v>48</v>
      </c>
      <c r="N9" s="18">
        <v>50</v>
      </c>
      <c r="O9" s="18">
        <v>48</v>
      </c>
      <c r="P9" s="18">
        <v>46</v>
      </c>
      <c r="Q9" s="18">
        <v>44</v>
      </c>
      <c r="R9" s="18">
        <v>46</v>
      </c>
      <c r="S9" s="18">
        <v>48</v>
      </c>
      <c r="T9" s="18">
        <v>50</v>
      </c>
      <c r="U9" s="18">
        <v>60</v>
      </c>
      <c r="W9" s="20">
        <f>MAX(H9:U9)</f>
        <v>60</v>
      </c>
      <c r="X9" s="20">
        <f>MIN(H9:U9)</f>
        <v>44</v>
      </c>
      <c r="Y9" s="20">
        <f>IF(W9=0,"",AVERAGE(H9:U9))</f>
        <v>48.928571428571431</v>
      </c>
    </row>
    <row r="10" spans="1:25" ht="30" customHeight="1" thickBot="1" x14ac:dyDescent="0.2">
      <c r="A10" s="8">
        <v>2</v>
      </c>
      <c r="B10" s="9" t="s">
        <v>15</v>
      </c>
      <c r="C10" s="9"/>
      <c r="D10" s="10">
        <v>50</v>
      </c>
      <c r="E10" s="10">
        <v>65</v>
      </c>
      <c r="F10" s="9"/>
      <c r="H10" s="18">
        <v>50</v>
      </c>
      <c r="I10" s="18"/>
      <c r="J10" s="18"/>
      <c r="K10" s="18">
        <v>65</v>
      </c>
      <c r="L10" s="18"/>
      <c r="M10" s="18"/>
      <c r="N10" s="18"/>
      <c r="O10" s="18"/>
      <c r="P10" s="18"/>
      <c r="Q10" s="18"/>
      <c r="R10" s="18"/>
      <c r="S10" s="18"/>
      <c r="T10" s="18"/>
      <c r="U10" s="18">
        <v>65</v>
      </c>
      <c r="W10" s="20">
        <f t="shared" ref="W10:W27" si="0">MAX(H10:U10)</f>
        <v>65</v>
      </c>
      <c r="X10" s="20">
        <f t="shared" ref="X10:X27" si="1">MIN(H10:U10)</f>
        <v>50</v>
      </c>
      <c r="Y10" s="20">
        <f t="shared" ref="Y10:Y27" si="2">IF(W10=0,"",AVERAGE(H10:U10))</f>
        <v>60</v>
      </c>
    </row>
    <row r="11" spans="1:25" ht="30" customHeight="1" thickBot="1" x14ac:dyDescent="0.2">
      <c r="A11" s="8">
        <v>3</v>
      </c>
      <c r="B11" s="9" t="s">
        <v>2</v>
      </c>
      <c r="C11" s="9"/>
      <c r="D11" s="10">
        <v>65</v>
      </c>
      <c r="E11" s="10">
        <v>80</v>
      </c>
      <c r="F11" s="9"/>
      <c r="H11" s="18">
        <v>65</v>
      </c>
      <c r="I11" s="18"/>
      <c r="J11" s="18"/>
      <c r="K11" s="18">
        <v>80</v>
      </c>
      <c r="L11" s="18"/>
      <c r="M11" s="18"/>
      <c r="N11" s="18"/>
      <c r="O11" s="18"/>
      <c r="P11" s="18"/>
      <c r="Q11" s="18"/>
      <c r="R11" s="18"/>
      <c r="S11" s="18"/>
      <c r="T11" s="18"/>
      <c r="U11" s="18">
        <v>80</v>
      </c>
      <c r="W11" s="20">
        <f t="shared" si="0"/>
        <v>80</v>
      </c>
      <c r="X11" s="20">
        <f t="shared" si="1"/>
        <v>65</v>
      </c>
      <c r="Y11" s="20">
        <f t="shared" si="2"/>
        <v>75</v>
      </c>
    </row>
    <row r="12" spans="1:25" ht="30" customHeight="1" thickBot="1" x14ac:dyDescent="0.2">
      <c r="A12" s="8">
        <v>4</v>
      </c>
      <c r="B12" s="9" t="s">
        <v>16</v>
      </c>
      <c r="C12" s="9"/>
      <c r="D12" s="10">
        <v>65</v>
      </c>
      <c r="E12" s="10">
        <v>80</v>
      </c>
      <c r="F12" s="9"/>
      <c r="H12" s="18">
        <v>65</v>
      </c>
      <c r="I12" s="18"/>
      <c r="J12" s="18"/>
      <c r="K12" s="18">
        <v>80</v>
      </c>
      <c r="L12" s="18"/>
      <c r="M12" s="18"/>
      <c r="N12" s="18"/>
      <c r="O12" s="18"/>
      <c r="P12" s="18"/>
      <c r="Q12" s="18"/>
      <c r="R12" s="18"/>
      <c r="S12" s="18"/>
      <c r="T12" s="18"/>
      <c r="U12" s="18">
        <v>80</v>
      </c>
      <c r="W12" s="20">
        <f t="shared" si="0"/>
        <v>80</v>
      </c>
      <c r="X12" s="20">
        <f t="shared" si="1"/>
        <v>65</v>
      </c>
      <c r="Y12" s="20">
        <f t="shared" si="2"/>
        <v>75</v>
      </c>
    </row>
    <row r="13" spans="1:25" ht="30" customHeight="1" thickBot="1" x14ac:dyDescent="0.2">
      <c r="A13" s="8">
        <v>5</v>
      </c>
      <c r="B13" s="9" t="s">
        <v>17</v>
      </c>
      <c r="C13" s="9"/>
      <c r="D13" s="10">
        <v>80</v>
      </c>
      <c r="E13" s="10">
        <v>95</v>
      </c>
      <c r="F13" s="9"/>
      <c r="H13" s="18">
        <v>80</v>
      </c>
      <c r="I13" s="18"/>
      <c r="J13" s="18"/>
      <c r="K13" s="18">
        <v>95</v>
      </c>
      <c r="L13" s="18"/>
      <c r="M13" s="18"/>
      <c r="N13" s="18"/>
      <c r="O13" s="18"/>
      <c r="P13" s="18"/>
      <c r="Q13" s="18"/>
      <c r="R13" s="18"/>
      <c r="S13" s="18"/>
      <c r="T13" s="18"/>
      <c r="U13" s="18">
        <v>95</v>
      </c>
      <c r="W13" s="20">
        <f t="shared" si="0"/>
        <v>95</v>
      </c>
      <c r="X13" s="20">
        <f t="shared" si="1"/>
        <v>80</v>
      </c>
      <c r="Y13" s="20">
        <f t="shared" si="2"/>
        <v>90</v>
      </c>
    </row>
    <row r="14" spans="1:25" ht="30" customHeight="1" thickBot="1" x14ac:dyDescent="0.2">
      <c r="A14" s="8">
        <v>6</v>
      </c>
      <c r="B14" s="9" t="s">
        <v>57</v>
      </c>
      <c r="C14" s="9" t="s">
        <v>46</v>
      </c>
      <c r="D14" s="10">
        <v>80</v>
      </c>
      <c r="E14" s="10">
        <v>95</v>
      </c>
      <c r="F14" s="9"/>
      <c r="H14" s="18">
        <v>80</v>
      </c>
      <c r="I14" s="18"/>
      <c r="J14" s="18"/>
      <c r="K14" s="18">
        <v>95</v>
      </c>
      <c r="L14" s="18"/>
      <c r="M14" s="18"/>
      <c r="N14" s="18"/>
      <c r="O14" s="18"/>
      <c r="P14" s="18"/>
      <c r="Q14" s="18"/>
      <c r="R14" s="18"/>
      <c r="S14" s="18"/>
      <c r="T14" s="18"/>
      <c r="U14" s="18">
        <v>95</v>
      </c>
      <c r="W14" s="20">
        <f t="shared" si="0"/>
        <v>95</v>
      </c>
      <c r="X14" s="20">
        <f t="shared" si="1"/>
        <v>80</v>
      </c>
      <c r="Y14" s="20">
        <f t="shared" si="2"/>
        <v>90</v>
      </c>
    </row>
    <row r="15" spans="1:25" ht="30" customHeight="1" thickBot="1" x14ac:dyDescent="0.2">
      <c r="A15" s="8">
        <v>7</v>
      </c>
      <c r="B15" s="9" t="s">
        <v>58</v>
      </c>
      <c r="C15" s="9" t="s">
        <v>47</v>
      </c>
      <c r="D15" s="10">
        <v>90</v>
      </c>
      <c r="E15" s="10">
        <v>105</v>
      </c>
      <c r="F15" s="9"/>
      <c r="H15" s="18">
        <v>90</v>
      </c>
      <c r="I15" s="18"/>
      <c r="J15" s="18"/>
      <c r="K15" s="18">
        <v>105</v>
      </c>
      <c r="L15" s="18"/>
      <c r="M15" s="18"/>
      <c r="N15" s="18"/>
      <c r="O15" s="18"/>
      <c r="P15" s="18"/>
      <c r="Q15" s="18"/>
      <c r="R15" s="18"/>
      <c r="S15" s="18"/>
      <c r="T15" s="18"/>
      <c r="U15" s="18">
        <v>105</v>
      </c>
      <c r="W15" s="20">
        <f t="shared" si="0"/>
        <v>105</v>
      </c>
      <c r="X15" s="20">
        <f t="shared" si="1"/>
        <v>90</v>
      </c>
      <c r="Y15" s="20">
        <f t="shared" si="2"/>
        <v>100</v>
      </c>
    </row>
    <row r="16" spans="1:25" ht="30" customHeight="1" thickBot="1" x14ac:dyDescent="0.2">
      <c r="A16" s="8">
        <v>8</v>
      </c>
      <c r="B16" s="9" t="s">
        <v>59</v>
      </c>
      <c r="C16" s="9" t="s">
        <v>48</v>
      </c>
      <c r="D16" s="10">
        <v>95</v>
      </c>
      <c r="E16" s="10">
        <v>110</v>
      </c>
      <c r="F16" s="9"/>
      <c r="H16" s="18">
        <v>95</v>
      </c>
      <c r="I16" s="18"/>
      <c r="J16" s="18"/>
      <c r="K16" s="18">
        <v>110</v>
      </c>
      <c r="L16" s="18"/>
      <c r="M16" s="18"/>
      <c r="N16" s="18"/>
      <c r="O16" s="18"/>
      <c r="P16" s="18"/>
      <c r="Q16" s="18"/>
      <c r="R16" s="18"/>
      <c r="S16" s="18"/>
      <c r="T16" s="18"/>
      <c r="U16" s="18">
        <v>110</v>
      </c>
      <c r="W16" s="20">
        <f t="shared" si="0"/>
        <v>110</v>
      </c>
      <c r="X16" s="20">
        <f t="shared" si="1"/>
        <v>95</v>
      </c>
      <c r="Y16" s="20">
        <f t="shared" si="2"/>
        <v>105</v>
      </c>
    </row>
    <row r="17" spans="1:25" ht="30" customHeight="1" thickBot="1" x14ac:dyDescent="0.2">
      <c r="A17" s="8">
        <v>9</v>
      </c>
      <c r="B17" s="9" t="s">
        <v>60</v>
      </c>
      <c r="C17" s="9" t="s">
        <v>49</v>
      </c>
      <c r="D17" s="10">
        <v>100</v>
      </c>
      <c r="E17" s="10">
        <v>115</v>
      </c>
      <c r="F17" s="9"/>
      <c r="H17" s="18">
        <v>100</v>
      </c>
      <c r="I17" s="18">
        <v>101</v>
      </c>
      <c r="J17" s="18">
        <v>102</v>
      </c>
      <c r="K17" s="18">
        <v>115</v>
      </c>
      <c r="L17" s="18">
        <v>103</v>
      </c>
      <c r="M17" s="18">
        <v>104</v>
      </c>
      <c r="N17" s="18">
        <v>105</v>
      </c>
      <c r="O17" s="18">
        <v>106</v>
      </c>
      <c r="P17" s="18">
        <v>107</v>
      </c>
      <c r="Q17" s="18">
        <v>108</v>
      </c>
      <c r="R17" s="18">
        <v>109</v>
      </c>
      <c r="S17" s="18">
        <v>110</v>
      </c>
      <c r="T17" s="18">
        <v>111</v>
      </c>
      <c r="U17" s="18">
        <v>115</v>
      </c>
      <c r="W17" s="20">
        <f t="shared" si="0"/>
        <v>115</v>
      </c>
      <c r="X17" s="20">
        <f t="shared" si="1"/>
        <v>100</v>
      </c>
      <c r="Y17" s="20">
        <f t="shared" si="2"/>
        <v>106.85714285714286</v>
      </c>
    </row>
    <row r="18" spans="1:25" ht="30" customHeight="1" thickBot="1" x14ac:dyDescent="0.2">
      <c r="A18" s="8">
        <v>10</v>
      </c>
      <c r="B18" s="9" t="s">
        <v>61</v>
      </c>
      <c r="C18" s="9" t="s">
        <v>50</v>
      </c>
      <c r="D18" s="10">
        <v>100</v>
      </c>
      <c r="E18" s="10">
        <v>115</v>
      </c>
      <c r="F18" s="9"/>
      <c r="H18" s="18">
        <v>100</v>
      </c>
      <c r="I18" s="18"/>
      <c r="J18" s="18"/>
      <c r="K18" s="18">
        <v>115</v>
      </c>
      <c r="L18" s="18"/>
      <c r="M18" s="18"/>
      <c r="N18" s="18"/>
      <c r="O18" s="18">
        <v>100</v>
      </c>
      <c r="P18" s="18"/>
      <c r="Q18" s="18"/>
      <c r="R18" s="18"/>
      <c r="S18" s="18"/>
      <c r="T18" s="18"/>
      <c r="U18" s="18">
        <v>115</v>
      </c>
      <c r="W18" s="20">
        <f t="shared" si="0"/>
        <v>115</v>
      </c>
      <c r="X18" s="20">
        <f t="shared" si="1"/>
        <v>100</v>
      </c>
      <c r="Y18" s="20">
        <f t="shared" si="2"/>
        <v>107.5</v>
      </c>
    </row>
    <row r="19" spans="1:25" ht="30" customHeight="1" thickBot="1" x14ac:dyDescent="0.2">
      <c r="A19" s="8">
        <v>11</v>
      </c>
      <c r="B19" s="9" t="s">
        <v>62</v>
      </c>
      <c r="C19" s="9" t="s">
        <v>51</v>
      </c>
      <c r="D19" s="10">
        <v>100</v>
      </c>
      <c r="E19" s="10">
        <v>115</v>
      </c>
      <c r="F19" s="9"/>
      <c r="H19" s="18">
        <v>100</v>
      </c>
      <c r="I19" s="18"/>
      <c r="J19" s="18"/>
      <c r="K19" s="18">
        <v>115</v>
      </c>
      <c r="L19" s="18"/>
      <c r="M19" s="18"/>
      <c r="N19" s="18"/>
      <c r="O19" s="18">
        <v>100</v>
      </c>
      <c r="P19" s="18"/>
      <c r="Q19" s="18"/>
      <c r="R19" s="18"/>
      <c r="S19" s="18"/>
      <c r="T19" s="18"/>
      <c r="U19" s="18">
        <v>115</v>
      </c>
      <c r="W19" s="20">
        <f t="shared" si="0"/>
        <v>115</v>
      </c>
      <c r="X19" s="20">
        <f t="shared" si="1"/>
        <v>100</v>
      </c>
      <c r="Y19" s="20">
        <f t="shared" si="2"/>
        <v>107.5</v>
      </c>
    </row>
    <row r="20" spans="1:25" ht="30" customHeight="1" thickBot="1" x14ac:dyDescent="0.2">
      <c r="A20" s="8">
        <v>12</v>
      </c>
      <c r="B20" s="9" t="s">
        <v>63</v>
      </c>
      <c r="C20" s="9" t="s">
        <v>49</v>
      </c>
      <c r="D20" s="10">
        <v>100</v>
      </c>
      <c r="E20" s="10">
        <v>115</v>
      </c>
      <c r="F20" s="9"/>
      <c r="H20" s="18">
        <v>100</v>
      </c>
      <c r="I20" s="18"/>
      <c r="J20" s="18"/>
      <c r="K20" s="18">
        <v>115</v>
      </c>
      <c r="L20" s="18"/>
      <c r="M20" s="18"/>
      <c r="N20" s="18"/>
      <c r="O20" s="18">
        <v>100</v>
      </c>
      <c r="P20" s="18"/>
      <c r="Q20" s="18"/>
      <c r="R20" s="18"/>
      <c r="S20" s="18"/>
      <c r="T20" s="18"/>
      <c r="U20" s="18">
        <v>115</v>
      </c>
      <c r="W20" s="20">
        <f t="shared" si="0"/>
        <v>115</v>
      </c>
      <c r="X20" s="20">
        <f t="shared" si="1"/>
        <v>100</v>
      </c>
      <c r="Y20" s="20">
        <f t="shared" si="2"/>
        <v>107.5</v>
      </c>
    </row>
    <row r="21" spans="1:25" ht="30" customHeight="1" thickBot="1" x14ac:dyDescent="0.2">
      <c r="A21" s="8">
        <v>13</v>
      </c>
      <c r="B21" s="9" t="s">
        <v>64</v>
      </c>
      <c r="C21" s="9" t="s">
        <v>52</v>
      </c>
      <c r="D21" s="10">
        <v>100</v>
      </c>
      <c r="E21" s="10">
        <v>115</v>
      </c>
      <c r="F21" s="9"/>
      <c r="H21" s="18">
        <v>100</v>
      </c>
      <c r="I21" s="18">
        <v>108</v>
      </c>
      <c r="J21" s="18">
        <v>106</v>
      </c>
      <c r="K21" s="18">
        <v>115</v>
      </c>
      <c r="L21" s="18"/>
      <c r="M21" s="18"/>
      <c r="N21" s="18"/>
      <c r="O21" s="18">
        <v>100</v>
      </c>
      <c r="P21" s="18"/>
      <c r="Q21" s="18"/>
      <c r="R21" s="18"/>
      <c r="S21" s="18"/>
      <c r="T21" s="18"/>
      <c r="U21" s="18">
        <v>115</v>
      </c>
      <c r="W21" s="20">
        <f t="shared" si="0"/>
        <v>115</v>
      </c>
      <c r="X21" s="20">
        <f t="shared" si="1"/>
        <v>100</v>
      </c>
      <c r="Y21" s="20">
        <f t="shared" si="2"/>
        <v>107.33333333333333</v>
      </c>
    </row>
    <row r="22" spans="1:25" ht="30" customHeight="1" thickBot="1" x14ac:dyDescent="0.2">
      <c r="A22" s="8">
        <v>14</v>
      </c>
      <c r="B22" s="9" t="s">
        <v>65</v>
      </c>
      <c r="C22" s="9" t="s">
        <v>53</v>
      </c>
      <c r="D22" s="10">
        <v>105</v>
      </c>
      <c r="E22" s="10">
        <v>125</v>
      </c>
      <c r="F22" s="9"/>
      <c r="H22" s="18">
        <v>105</v>
      </c>
      <c r="I22" s="18"/>
      <c r="J22" s="18"/>
      <c r="K22" s="18">
        <v>125</v>
      </c>
      <c r="L22" s="18"/>
      <c r="M22" s="18"/>
      <c r="N22" s="18"/>
      <c r="O22" s="18">
        <v>120</v>
      </c>
      <c r="P22" s="18"/>
      <c r="Q22" s="18"/>
      <c r="R22" s="18"/>
      <c r="S22" s="18"/>
      <c r="T22" s="18"/>
      <c r="U22" s="18">
        <v>125</v>
      </c>
      <c r="W22" s="20">
        <f t="shared" si="0"/>
        <v>125</v>
      </c>
      <c r="X22" s="20">
        <f t="shared" si="1"/>
        <v>105</v>
      </c>
      <c r="Y22" s="20">
        <f t="shared" si="2"/>
        <v>118.75</v>
      </c>
    </row>
    <row r="23" spans="1:25" ht="30" customHeight="1" thickBot="1" x14ac:dyDescent="0.2">
      <c r="A23" s="8">
        <v>15</v>
      </c>
      <c r="B23" s="9" t="s">
        <v>66</v>
      </c>
      <c r="C23" s="9" t="s">
        <v>49</v>
      </c>
      <c r="D23" s="10">
        <v>105</v>
      </c>
      <c r="E23" s="10">
        <v>125</v>
      </c>
      <c r="F23" s="9"/>
      <c r="H23" s="18">
        <v>105</v>
      </c>
      <c r="I23" s="18"/>
      <c r="J23" s="18"/>
      <c r="K23" s="18">
        <v>125</v>
      </c>
      <c r="L23" s="18"/>
      <c r="M23" s="18"/>
      <c r="N23" s="18"/>
      <c r="O23" s="18">
        <v>120</v>
      </c>
      <c r="P23" s="18"/>
      <c r="Q23" s="18"/>
      <c r="R23" s="18"/>
      <c r="S23" s="18"/>
      <c r="T23" s="18"/>
      <c r="U23" s="18">
        <v>125</v>
      </c>
      <c r="W23" s="20">
        <f t="shared" si="0"/>
        <v>125</v>
      </c>
      <c r="X23" s="20">
        <f t="shared" si="1"/>
        <v>105</v>
      </c>
      <c r="Y23" s="20">
        <f t="shared" si="2"/>
        <v>118.75</v>
      </c>
    </row>
    <row r="24" spans="1:25" ht="30" customHeight="1" thickBot="1" x14ac:dyDescent="0.2">
      <c r="A24" s="8">
        <v>16</v>
      </c>
      <c r="B24" s="9" t="s">
        <v>67</v>
      </c>
      <c r="C24" s="9" t="s">
        <v>54</v>
      </c>
      <c r="D24" s="10">
        <v>105</v>
      </c>
      <c r="E24" s="10">
        <v>125</v>
      </c>
      <c r="F24" s="9"/>
      <c r="H24" s="18">
        <v>105</v>
      </c>
      <c r="I24" s="18"/>
      <c r="J24" s="18"/>
      <c r="K24" s="18">
        <v>125</v>
      </c>
      <c r="L24" s="18"/>
      <c r="M24" s="18"/>
      <c r="N24" s="18"/>
      <c r="O24" s="18">
        <v>120</v>
      </c>
      <c r="P24" s="18"/>
      <c r="Q24" s="18"/>
      <c r="R24" s="18"/>
      <c r="S24" s="18"/>
      <c r="T24" s="18"/>
      <c r="U24" s="18">
        <v>125</v>
      </c>
      <c r="W24" s="20">
        <f t="shared" si="0"/>
        <v>125</v>
      </c>
      <c r="X24" s="20">
        <f t="shared" si="1"/>
        <v>105</v>
      </c>
      <c r="Y24" s="20">
        <f t="shared" si="2"/>
        <v>118.75</v>
      </c>
    </row>
    <row r="25" spans="1:25" ht="30" customHeight="1" thickBot="1" x14ac:dyDescent="0.2">
      <c r="A25" s="8">
        <v>17</v>
      </c>
      <c r="B25" s="9" t="s">
        <v>68</v>
      </c>
      <c r="C25" s="9" t="s">
        <v>55</v>
      </c>
      <c r="D25" s="10">
        <v>110</v>
      </c>
      <c r="E25" s="10">
        <v>135</v>
      </c>
      <c r="F25" s="9"/>
      <c r="H25" s="18">
        <v>110</v>
      </c>
      <c r="I25" s="18"/>
      <c r="J25" s="18"/>
      <c r="K25" s="18">
        <v>135</v>
      </c>
      <c r="L25" s="18"/>
      <c r="M25" s="18"/>
      <c r="N25" s="18"/>
      <c r="O25" s="18">
        <v>130</v>
      </c>
      <c r="P25" s="18"/>
      <c r="Q25" s="18"/>
      <c r="R25" s="18"/>
      <c r="S25" s="18"/>
      <c r="T25" s="18"/>
      <c r="U25" s="18">
        <v>135</v>
      </c>
      <c r="W25" s="20">
        <f t="shared" si="0"/>
        <v>135</v>
      </c>
      <c r="X25" s="20">
        <f t="shared" si="1"/>
        <v>110</v>
      </c>
      <c r="Y25" s="20">
        <f t="shared" si="2"/>
        <v>127.5</v>
      </c>
    </row>
    <row r="26" spans="1:25" ht="30" customHeight="1" thickBot="1" x14ac:dyDescent="0.2">
      <c r="A26" s="8">
        <v>18</v>
      </c>
      <c r="B26" s="9" t="s">
        <v>69</v>
      </c>
      <c r="C26" s="9" t="s">
        <v>56</v>
      </c>
      <c r="D26" s="10">
        <v>110</v>
      </c>
      <c r="E26" s="10">
        <v>135</v>
      </c>
      <c r="F26" s="9"/>
      <c r="H26" s="18">
        <v>110</v>
      </c>
      <c r="I26" s="18"/>
      <c r="J26" s="18"/>
      <c r="K26" s="18">
        <v>135</v>
      </c>
      <c r="L26" s="18"/>
      <c r="M26" s="18"/>
      <c r="N26" s="18"/>
      <c r="O26" s="18">
        <v>130</v>
      </c>
      <c r="P26" s="18"/>
      <c r="Q26" s="18"/>
      <c r="R26" s="18"/>
      <c r="S26" s="18"/>
      <c r="T26" s="18"/>
      <c r="U26" s="18">
        <v>135</v>
      </c>
      <c r="W26" s="20">
        <f t="shared" si="0"/>
        <v>135</v>
      </c>
      <c r="X26" s="20">
        <f t="shared" si="1"/>
        <v>110</v>
      </c>
      <c r="Y26" s="20">
        <f t="shared" si="2"/>
        <v>127.5</v>
      </c>
    </row>
    <row r="27" spans="1:25" ht="30" customHeight="1" thickBot="1" x14ac:dyDescent="0.2">
      <c r="A27" s="8">
        <v>19</v>
      </c>
      <c r="B27" s="9" t="s">
        <v>70</v>
      </c>
      <c r="C27" s="9" t="s">
        <v>55</v>
      </c>
      <c r="D27" s="10">
        <v>130</v>
      </c>
      <c r="E27" s="10">
        <v>155</v>
      </c>
      <c r="F27" s="9"/>
      <c r="H27" s="18">
        <v>130</v>
      </c>
      <c r="I27" s="18"/>
      <c r="J27" s="18"/>
      <c r="K27" s="18">
        <v>155</v>
      </c>
      <c r="L27" s="18"/>
      <c r="M27" s="18"/>
      <c r="N27" s="18"/>
      <c r="O27" s="18">
        <v>150</v>
      </c>
      <c r="P27" s="18"/>
      <c r="Q27" s="18"/>
      <c r="R27" s="18"/>
      <c r="S27" s="18"/>
      <c r="T27" s="18"/>
      <c r="U27" s="18">
        <v>155</v>
      </c>
      <c r="W27" s="20">
        <f t="shared" si="0"/>
        <v>155</v>
      </c>
      <c r="X27" s="20">
        <f t="shared" si="1"/>
        <v>130</v>
      </c>
      <c r="Y27" s="20">
        <f t="shared" si="2"/>
        <v>147.5</v>
      </c>
    </row>
    <row r="29" spans="1:25" x14ac:dyDescent="0.15">
      <c r="G29" s="1" t="s">
        <v>34</v>
      </c>
      <c r="H29" s="20">
        <f>MAX(H9:H27)</f>
        <v>130</v>
      </c>
      <c r="I29" s="20">
        <f t="shared" ref="I29:U29" si="3">MAX(I9:I27)</f>
        <v>108</v>
      </c>
      <c r="J29" s="20">
        <f t="shared" si="3"/>
        <v>106</v>
      </c>
      <c r="K29" s="20">
        <f t="shared" si="3"/>
        <v>155</v>
      </c>
      <c r="L29" s="20">
        <f t="shared" si="3"/>
        <v>103</v>
      </c>
      <c r="M29" s="20">
        <f t="shared" si="3"/>
        <v>104</v>
      </c>
      <c r="N29" s="20">
        <f t="shared" si="3"/>
        <v>105</v>
      </c>
      <c r="O29" s="20">
        <f t="shared" si="3"/>
        <v>150</v>
      </c>
      <c r="P29" s="20">
        <f t="shared" si="3"/>
        <v>107</v>
      </c>
      <c r="Q29" s="20">
        <f t="shared" si="3"/>
        <v>108</v>
      </c>
      <c r="R29" s="20">
        <f t="shared" si="3"/>
        <v>109</v>
      </c>
      <c r="S29" s="20">
        <f t="shared" si="3"/>
        <v>110</v>
      </c>
      <c r="T29" s="20">
        <f t="shared" si="3"/>
        <v>111</v>
      </c>
      <c r="U29" s="20">
        <f t="shared" si="3"/>
        <v>155</v>
      </c>
    </row>
    <row r="30" spans="1:25" x14ac:dyDescent="0.15"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</row>
    <row r="31" spans="1:25" x14ac:dyDescent="0.15">
      <c r="G31" s="1" t="s">
        <v>35</v>
      </c>
      <c r="H31" s="20">
        <f>MIN(H9:H27)</f>
        <v>45</v>
      </c>
      <c r="I31" s="20">
        <f t="shared" ref="I31:U31" si="4">MIN(I9:I27)</f>
        <v>48</v>
      </c>
      <c r="J31" s="20">
        <f t="shared" si="4"/>
        <v>46</v>
      </c>
      <c r="K31" s="20">
        <f t="shared" si="4"/>
        <v>60</v>
      </c>
      <c r="L31" s="20">
        <f t="shared" si="4"/>
        <v>46</v>
      </c>
      <c r="M31" s="20">
        <f t="shared" si="4"/>
        <v>48</v>
      </c>
      <c r="N31" s="20">
        <f t="shared" si="4"/>
        <v>50</v>
      </c>
      <c r="O31" s="20">
        <f t="shared" si="4"/>
        <v>48</v>
      </c>
      <c r="P31" s="20">
        <f t="shared" si="4"/>
        <v>46</v>
      </c>
      <c r="Q31" s="20">
        <f t="shared" si="4"/>
        <v>44</v>
      </c>
      <c r="R31" s="20">
        <f t="shared" si="4"/>
        <v>46</v>
      </c>
      <c r="S31" s="20">
        <f t="shared" si="4"/>
        <v>48</v>
      </c>
      <c r="T31" s="20">
        <f t="shared" si="4"/>
        <v>50</v>
      </c>
      <c r="U31" s="20">
        <f t="shared" si="4"/>
        <v>60</v>
      </c>
    </row>
    <row r="32" spans="1:25" x14ac:dyDescent="0.15"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</row>
    <row r="33" spans="1:21" x14ac:dyDescent="0.15">
      <c r="G33" s="1" t="s">
        <v>36</v>
      </c>
      <c r="H33" s="20">
        <f>IF(H29=0,"",AVERAGE(H9:H27))</f>
        <v>91.315789473684205</v>
      </c>
      <c r="I33" s="20">
        <f>IF(I29=0,"",AVERAGE(I9:I27))</f>
        <v>85.666666666666671</v>
      </c>
      <c r="J33" s="20">
        <f t="shared" ref="J33:U33" si="5">IF(J29=0,"",AVERAGE(J9:J27))</f>
        <v>84.666666666666671</v>
      </c>
      <c r="K33" s="20">
        <f t="shared" si="5"/>
        <v>108.68421052631579</v>
      </c>
      <c r="L33" s="20">
        <f t="shared" si="5"/>
        <v>74.5</v>
      </c>
      <c r="M33" s="20">
        <f t="shared" si="5"/>
        <v>76</v>
      </c>
      <c r="N33" s="20">
        <f t="shared" si="5"/>
        <v>77.5</v>
      </c>
      <c r="O33" s="20">
        <f t="shared" si="5"/>
        <v>110.33333333333333</v>
      </c>
      <c r="P33" s="20">
        <f t="shared" si="5"/>
        <v>76.5</v>
      </c>
      <c r="Q33" s="20">
        <f t="shared" si="5"/>
        <v>76</v>
      </c>
      <c r="R33" s="20">
        <f t="shared" si="5"/>
        <v>77.5</v>
      </c>
      <c r="S33" s="20">
        <f t="shared" si="5"/>
        <v>79</v>
      </c>
      <c r="T33" s="20">
        <f t="shared" si="5"/>
        <v>80.5</v>
      </c>
      <c r="U33" s="20">
        <f t="shared" si="5"/>
        <v>108.68421052631579</v>
      </c>
    </row>
    <row r="36" spans="1:21" ht="30" customHeight="1" x14ac:dyDescent="0.15">
      <c r="A36" s="60" t="s">
        <v>18</v>
      </c>
      <c r="B36" s="61" t="s">
        <v>155</v>
      </c>
      <c r="C36" s="60" t="s">
        <v>156</v>
      </c>
    </row>
    <row r="37" spans="1:21" ht="30" customHeight="1" x14ac:dyDescent="0.15">
      <c r="A37" s="37">
        <v>1</v>
      </c>
      <c r="B37" s="62" t="s">
        <v>193</v>
      </c>
      <c r="C37" s="41">
        <v>75000</v>
      </c>
    </row>
    <row r="38" spans="1:21" ht="30" customHeight="1" x14ac:dyDescent="0.15">
      <c r="A38" s="37">
        <v>2</v>
      </c>
      <c r="B38" s="62" t="s">
        <v>194</v>
      </c>
      <c r="C38" s="41">
        <v>50000</v>
      </c>
    </row>
    <row r="39" spans="1:21" ht="30" customHeight="1" x14ac:dyDescent="0.15">
      <c r="A39" s="37">
        <v>3</v>
      </c>
      <c r="B39" s="62" t="s">
        <v>195</v>
      </c>
      <c r="C39" s="41">
        <v>75000</v>
      </c>
    </row>
    <row r="40" spans="1:21" ht="30" customHeight="1" x14ac:dyDescent="0.15">
      <c r="A40" s="37">
        <v>4</v>
      </c>
      <c r="B40" s="62" t="s">
        <v>196</v>
      </c>
      <c r="C40" s="41">
        <v>75000</v>
      </c>
    </row>
    <row r="41" spans="1:21" ht="30" customHeight="1" x14ac:dyDescent="0.15">
      <c r="A41" s="37">
        <v>5</v>
      </c>
      <c r="B41" s="62" t="s">
        <v>197</v>
      </c>
      <c r="C41" s="41">
        <v>50000</v>
      </c>
    </row>
    <row r="42" spans="1:21" ht="30" customHeight="1" x14ac:dyDescent="0.15">
      <c r="A42" s="37">
        <v>6</v>
      </c>
      <c r="B42" s="62" t="s">
        <v>198</v>
      </c>
      <c r="C42" s="41">
        <v>25000</v>
      </c>
    </row>
  </sheetData>
  <mergeCells count="9">
    <mergeCell ref="H4:J4"/>
    <mergeCell ref="H5:L5"/>
    <mergeCell ref="C7:C8"/>
    <mergeCell ref="A1:F1"/>
    <mergeCell ref="B7:B8"/>
    <mergeCell ref="A7:A8"/>
    <mergeCell ref="B3:F3"/>
    <mergeCell ref="B4:F4"/>
    <mergeCell ref="B5:F5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602BD-0FE5-9744-8FFD-E7DD18C720FE}">
  <dimension ref="A1:P111"/>
  <sheetViews>
    <sheetView topLeftCell="A29" zoomScale="150" zoomScaleNormal="150" workbookViewId="0">
      <selection activeCell="P25" sqref="P25"/>
    </sheetView>
  </sheetViews>
  <sheetFormatPr baseColWidth="10" defaultRowHeight="13" x14ac:dyDescent="0.15"/>
  <cols>
    <col min="1" max="1" width="6.796875" style="1" customWidth="1"/>
    <col min="2" max="2" width="66" style="1" customWidth="1"/>
    <col min="3" max="3" width="12" style="1" bestFit="1" customWidth="1"/>
    <col min="4" max="16384" width="11" style="1"/>
  </cols>
  <sheetData>
    <row r="1" spans="1:16" s="3" customFormat="1" ht="20" x14ac:dyDescent="0.15">
      <c r="A1" s="3" t="s">
        <v>41</v>
      </c>
    </row>
    <row r="2" spans="1:16" s="3" customFormat="1" ht="20" x14ac:dyDescent="0.15">
      <c r="A2" s="3" t="s">
        <v>42</v>
      </c>
    </row>
    <row r="3" spans="1:16" s="3" customFormat="1" ht="20" x14ac:dyDescent="0.15">
      <c r="A3" s="3" t="s">
        <v>43</v>
      </c>
    </row>
    <row r="5" spans="1:16" ht="80" customHeight="1" x14ac:dyDescent="0.15">
      <c r="A5" s="96" t="s">
        <v>71</v>
      </c>
      <c r="B5" s="97"/>
      <c r="C5" s="91" t="str">
        <f>Tarievenblad!H7</f>
        <v>Inschrijver 1</v>
      </c>
      <c r="D5" s="91" t="str">
        <f>Tarievenblad!I7</f>
        <v>Pipo</v>
      </c>
      <c r="E5" s="91" t="str">
        <f>Tarievenblad!J7</f>
        <v>Inschrijver 3</v>
      </c>
      <c r="F5" s="91" t="str">
        <f>Tarievenblad!K7</f>
        <v>Inschrijver 4</v>
      </c>
      <c r="G5" s="91" t="str">
        <f>Tarievenblad!L7</f>
        <v>Inschrijver 5</v>
      </c>
      <c r="H5" s="91" t="str">
        <f>Tarievenblad!M7</f>
        <v>Inschrijver 6</v>
      </c>
      <c r="I5" s="91" t="str">
        <f>Tarievenblad!N7</f>
        <v>Inschrijver 7</v>
      </c>
      <c r="J5" s="91" t="str">
        <f>Tarievenblad!O7</f>
        <v>Inschrijver 8</v>
      </c>
      <c r="K5" s="91" t="str">
        <f>Tarievenblad!P7</f>
        <v>Inschrijver 9</v>
      </c>
      <c r="L5" s="91" t="str">
        <f>Tarievenblad!Q7</f>
        <v>Inschrijver 10</v>
      </c>
      <c r="M5" s="91" t="str">
        <f>Tarievenblad!R7</f>
        <v>Inschrijver 11</v>
      </c>
      <c r="N5" s="91" t="str">
        <f>Tarievenblad!S7</f>
        <v>Inschrijver 12</v>
      </c>
      <c r="O5" s="91" t="str">
        <f>Tarievenblad!T7</f>
        <v>Inschrijver 13</v>
      </c>
      <c r="P5" s="91" t="str">
        <f>Tarievenblad!U7</f>
        <v>Inschrijver 14</v>
      </c>
    </row>
    <row r="6" spans="1:16" x14ac:dyDescent="0.15">
      <c r="A6" s="24" t="s">
        <v>44</v>
      </c>
      <c r="B6" s="25" t="s">
        <v>10</v>
      </c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</row>
    <row r="7" spans="1:16" ht="30" customHeight="1" x14ac:dyDescent="0.15">
      <c r="A7" s="21">
        <v>1</v>
      </c>
      <c r="B7" s="22" t="s">
        <v>14</v>
      </c>
      <c r="C7" s="23">
        <f>Tarievenblad!H9</f>
        <v>45</v>
      </c>
      <c r="D7" s="23">
        <f>Tarievenblad!I9</f>
        <v>48</v>
      </c>
      <c r="E7" s="23">
        <f>Tarievenblad!J9</f>
        <v>46</v>
      </c>
      <c r="F7" s="23">
        <f>Tarievenblad!K9</f>
        <v>60</v>
      </c>
      <c r="G7" s="23">
        <f>Tarievenblad!L9</f>
        <v>46</v>
      </c>
      <c r="H7" s="23">
        <f>Tarievenblad!M9</f>
        <v>48</v>
      </c>
      <c r="I7" s="23">
        <f>Tarievenblad!N9</f>
        <v>50</v>
      </c>
      <c r="J7" s="23">
        <f>Tarievenblad!O9</f>
        <v>48</v>
      </c>
      <c r="K7" s="23">
        <f>Tarievenblad!P9</f>
        <v>46</v>
      </c>
      <c r="L7" s="23">
        <f>Tarievenblad!Q9</f>
        <v>44</v>
      </c>
      <c r="M7" s="23">
        <f>Tarievenblad!R9</f>
        <v>46</v>
      </c>
      <c r="N7" s="23">
        <f>Tarievenblad!S9</f>
        <v>48</v>
      </c>
      <c r="O7" s="23">
        <f>Tarievenblad!T9</f>
        <v>50</v>
      </c>
      <c r="P7" s="23">
        <f>Tarievenblad!U9</f>
        <v>60</v>
      </c>
    </row>
    <row r="8" spans="1:16" ht="30" customHeight="1" x14ac:dyDescent="0.15">
      <c r="A8" s="21">
        <v>2</v>
      </c>
      <c r="B8" s="22" t="s">
        <v>15</v>
      </c>
      <c r="C8" s="23">
        <f>Tarievenblad!H10</f>
        <v>50</v>
      </c>
      <c r="D8" s="23">
        <f>Tarievenblad!I10</f>
        <v>0</v>
      </c>
      <c r="E8" s="23">
        <f>Tarievenblad!J10</f>
        <v>0</v>
      </c>
      <c r="F8" s="23">
        <f>Tarievenblad!K10</f>
        <v>65</v>
      </c>
      <c r="G8" s="23">
        <f>Tarievenblad!L10</f>
        <v>0</v>
      </c>
      <c r="H8" s="23">
        <f>Tarievenblad!M10</f>
        <v>0</v>
      </c>
      <c r="I8" s="23">
        <f>Tarievenblad!N10</f>
        <v>0</v>
      </c>
      <c r="J8" s="23">
        <f>Tarievenblad!O10</f>
        <v>0</v>
      </c>
      <c r="K8" s="23">
        <f>Tarievenblad!P10</f>
        <v>0</v>
      </c>
      <c r="L8" s="23">
        <f>Tarievenblad!Q10</f>
        <v>0</v>
      </c>
      <c r="M8" s="23">
        <f>Tarievenblad!R10</f>
        <v>0</v>
      </c>
      <c r="N8" s="23">
        <f>Tarievenblad!S10</f>
        <v>0</v>
      </c>
      <c r="O8" s="23">
        <f>Tarievenblad!T10</f>
        <v>0</v>
      </c>
      <c r="P8" s="23">
        <f>Tarievenblad!U10</f>
        <v>65</v>
      </c>
    </row>
    <row r="9" spans="1:16" ht="30" customHeight="1" x14ac:dyDescent="0.15">
      <c r="A9" s="21">
        <v>3</v>
      </c>
      <c r="B9" s="22" t="s">
        <v>2</v>
      </c>
      <c r="C9" s="23">
        <f>Tarievenblad!H11</f>
        <v>65</v>
      </c>
      <c r="D9" s="23">
        <f>Tarievenblad!I11</f>
        <v>0</v>
      </c>
      <c r="E9" s="23">
        <f>Tarievenblad!J11</f>
        <v>0</v>
      </c>
      <c r="F9" s="23">
        <f>Tarievenblad!K11</f>
        <v>80</v>
      </c>
      <c r="G9" s="23">
        <f>Tarievenblad!L11</f>
        <v>0</v>
      </c>
      <c r="H9" s="23">
        <f>Tarievenblad!M11</f>
        <v>0</v>
      </c>
      <c r="I9" s="23">
        <f>Tarievenblad!N11</f>
        <v>0</v>
      </c>
      <c r="J9" s="23">
        <f>Tarievenblad!O11</f>
        <v>0</v>
      </c>
      <c r="K9" s="23">
        <f>Tarievenblad!P11</f>
        <v>0</v>
      </c>
      <c r="L9" s="23">
        <f>Tarievenblad!Q11</f>
        <v>0</v>
      </c>
      <c r="M9" s="23">
        <f>Tarievenblad!R11</f>
        <v>0</v>
      </c>
      <c r="N9" s="23">
        <f>Tarievenblad!S11</f>
        <v>0</v>
      </c>
      <c r="O9" s="23">
        <f>Tarievenblad!T11</f>
        <v>0</v>
      </c>
      <c r="P9" s="23">
        <f>Tarievenblad!U11</f>
        <v>80</v>
      </c>
    </row>
    <row r="10" spans="1:16" ht="30" customHeight="1" x14ac:dyDescent="0.15">
      <c r="A10" s="21">
        <v>4</v>
      </c>
      <c r="B10" s="22" t="s">
        <v>16</v>
      </c>
      <c r="C10" s="23">
        <f>Tarievenblad!H12</f>
        <v>65</v>
      </c>
      <c r="D10" s="23">
        <f>Tarievenblad!I12</f>
        <v>0</v>
      </c>
      <c r="E10" s="23">
        <f>Tarievenblad!J12</f>
        <v>0</v>
      </c>
      <c r="F10" s="23">
        <f>Tarievenblad!K12</f>
        <v>80</v>
      </c>
      <c r="G10" s="23">
        <f>Tarievenblad!L12</f>
        <v>0</v>
      </c>
      <c r="H10" s="23">
        <f>Tarievenblad!M12</f>
        <v>0</v>
      </c>
      <c r="I10" s="23">
        <f>Tarievenblad!N12</f>
        <v>0</v>
      </c>
      <c r="J10" s="23">
        <f>Tarievenblad!O12</f>
        <v>0</v>
      </c>
      <c r="K10" s="23">
        <f>Tarievenblad!P12</f>
        <v>0</v>
      </c>
      <c r="L10" s="23">
        <f>Tarievenblad!Q12</f>
        <v>0</v>
      </c>
      <c r="M10" s="23">
        <f>Tarievenblad!R12</f>
        <v>0</v>
      </c>
      <c r="N10" s="23">
        <f>Tarievenblad!S12</f>
        <v>0</v>
      </c>
      <c r="O10" s="23">
        <f>Tarievenblad!T12</f>
        <v>0</v>
      </c>
      <c r="P10" s="23">
        <f>Tarievenblad!U12</f>
        <v>80</v>
      </c>
    </row>
    <row r="11" spans="1:16" ht="30" customHeight="1" x14ac:dyDescent="0.15">
      <c r="A11" s="21">
        <v>5</v>
      </c>
      <c r="B11" s="22" t="s">
        <v>17</v>
      </c>
      <c r="C11" s="23">
        <f>Tarievenblad!H13</f>
        <v>80</v>
      </c>
      <c r="D11" s="23">
        <f>Tarievenblad!I13</f>
        <v>0</v>
      </c>
      <c r="E11" s="23">
        <f>Tarievenblad!J13</f>
        <v>0</v>
      </c>
      <c r="F11" s="23">
        <f>Tarievenblad!K13</f>
        <v>95</v>
      </c>
      <c r="G11" s="23">
        <f>Tarievenblad!L13</f>
        <v>0</v>
      </c>
      <c r="H11" s="23">
        <f>Tarievenblad!M13</f>
        <v>0</v>
      </c>
      <c r="I11" s="23">
        <f>Tarievenblad!N13</f>
        <v>0</v>
      </c>
      <c r="J11" s="23">
        <f>Tarievenblad!O13</f>
        <v>0</v>
      </c>
      <c r="K11" s="23">
        <f>Tarievenblad!P13</f>
        <v>0</v>
      </c>
      <c r="L11" s="23">
        <f>Tarievenblad!Q13</f>
        <v>0</v>
      </c>
      <c r="M11" s="23">
        <f>Tarievenblad!R13</f>
        <v>0</v>
      </c>
      <c r="N11" s="23">
        <f>Tarievenblad!S13</f>
        <v>0</v>
      </c>
      <c r="O11" s="23">
        <f>Tarievenblad!T13</f>
        <v>0</v>
      </c>
      <c r="P11" s="23">
        <f>Tarievenblad!U13</f>
        <v>95</v>
      </c>
    </row>
    <row r="12" spans="1:16" ht="30" customHeight="1" x14ac:dyDescent="0.15">
      <c r="A12" s="21">
        <v>6</v>
      </c>
      <c r="B12" s="22" t="s">
        <v>57</v>
      </c>
      <c r="C12" s="23">
        <f>Tarievenblad!H14</f>
        <v>80</v>
      </c>
      <c r="D12" s="23">
        <f>Tarievenblad!I14</f>
        <v>0</v>
      </c>
      <c r="E12" s="23">
        <f>Tarievenblad!J14</f>
        <v>0</v>
      </c>
      <c r="F12" s="23">
        <f>Tarievenblad!K14</f>
        <v>95</v>
      </c>
      <c r="G12" s="23">
        <f>Tarievenblad!L14</f>
        <v>0</v>
      </c>
      <c r="H12" s="23">
        <f>Tarievenblad!M14</f>
        <v>0</v>
      </c>
      <c r="I12" s="23">
        <f>Tarievenblad!N14</f>
        <v>0</v>
      </c>
      <c r="J12" s="23">
        <f>Tarievenblad!O14</f>
        <v>0</v>
      </c>
      <c r="K12" s="23">
        <f>Tarievenblad!P14</f>
        <v>0</v>
      </c>
      <c r="L12" s="23">
        <f>Tarievenblad!Q14</f>
        <v>0</v>
      </c>
      <c r="M12" s="23">
        <f>Tarievenblad!R14</f>
        <v>0</v>
      </c>
      <c r="N12" s="23">
        <f>Tarievenblad!S14</f>
        <v>0</v>
      </c>
      <c r="O12" s="23">
        <f>Tarievenblad!T14</f>
        <v>0</v>
      </c>
      <c r="P12" s="23">
        <f>Tarievenblad!U14</f>
        <v>95</v>
      </c>
    </row>
    <row r="13" spans="1:16" ht="30" customHeight="1" x14ac:dyDescent="0.15">
      <c r="A13" s="21">
        <v>7</v>
      </c>
      <c r="B13" s="22" t="s">
        <v>58</v>
      </c>
      <c r="C13" s="23">
        <f>Tarievenblad!H15</f>
        <v>90</v>
      </c>
      <c r="D13" s="23">
        <f>Tarievenblad!I15</f>
        <v>0</v>
      </c>
      <c r="E13" s="23">
        <f>Tarievenblad!J15</f>
        <v>0</v>
      </c>
      <c r="F13" s="23">
        <f>Tarievenblad!K15</f>
        <v>105</v>
      </c>
      <c r="G13" s="23">
        <f>Tarievenblad!L15</f>
        <v>0</v>
      </c>
      <c r="H13" s="23">
        <f>Tarievenblad!M15</f>
        <v>0</v>
      </c>
      <c r="I13" s="23">
        <f>Tarievenblad!N15</f>
        <v>0</v>
      </c>
      <c r="J13" s="23">
        <f>Tarievenblad!O15</f>
        <v>0</v>
      </c>
      <c r="K13" s="23">
        <f>Tarievenblad!P15</f>
        <v>0</v>
      </c>
      <c r="L13" s="23">
        <f>Tarievenblad!Q15</f>
        <v>0</v>
      </c>
      <c r="M13" s="23">
        <f>Tarievenblad!R15</f>
        <v>0</v>
      </c>
      <c r="N13" s="23">
        <f>Tarievenblad!S15</f>
        <v>0</v>
      </c>
      <c r="O13" s="23">
        <f>Tarievenblad!T15</f>
        <v>0</v>
      </c>
      <c r="P13" s="23">
        <f>Tarievenblad!U15</f>
        <v>105</v>
      </c>
    </row>
    <row r="14" spans="1:16" ht="30" customHeight="1" x14ac:dyDescent="0.15">
      <c r="A14" s="21">
        <v>8</v>
      </c>
      <c r="B14" s="22" t="s">
        <v>59</v>
      </c>
      <c r="C14" s="23">
        <f>Tarievenblad!H16</f>
        <v>95</v>
      </c>
      <c r="D14" s="23">
        <f>Tarievenblad!I16</f>
        <v>0</v>
      </c>
      <c r="E14" s="23">
        <f>Tarievenblad!J16</f>
        <v>0</v>
      </c>
      <c r="F14" s="23">
        <f>Tarievenblad!K16</f>
        <v>110</v>
      </c>
      <c r="G14" s="23">
        <f>Tarievenblad!L16</f>
        <v>0</v>
      </c>
      <c r="H14" s="23">
        <f>Tarievenblad!M16</f>
        <v>0</v>
      </c>
      <c r="I14" s="23">
        <f>Tarievenblad!N16</f>
        <v>0</v>
      </c>
      <c r="J14" s="23">
        <f>Tarievenblad!O16</f>
        <v>0</v>
      </c>
      <c r="K14" s="23">
        <f>Tarievenblad!P16</f>
        <v>0</v>
      </c>
      <c r="L14" s="23">
        <f>Tarievenblad!Q16</f>
        <v>0</v>
      </c>
      <c r="M14" s="23">
        <f>Tarievenblad!R16</f>
        <v>0</v>
      </c>
      <c r="N14" s="23">
        <f>Tarievenblad!S16</f>
        <v>0</v>
      </c>
      <c r="O14" s="23">
        <f>Tarievenblad!T16</f>
        <v>0</v>
      </c>
      <c r="P14" s="23">
        <f>Tarievenblad!U16</f>
        <v>110</v>
      </c>
    </row>
    <row r="15" spans="1:16" ht="30" customHeight="1" x14ac:dyDescent="0.15">
      <c r="A15" s="21">
        <v>9</v>
      </c>
      <c r="B15" s="22" t="s">
        <v>60</v>
      </c>
      <c r="C15" s="23">
        <f>Tarievenblad!H17</f>
        <v>100</v>
      </c>
      <c r="D15" s="23">
        <f>Tarievenblad!I17</f>
        <v>101</v>
      </c>
      <c r="E15" s="23">
        <f>Tarievenblad!J17</f>
        <v>102</v>
      </c>
      <c r="F15" s="23">
        <f>Tarievenblad!K17</f>
        <v>115</v>
      </c>
      <c r="G15" s="23">
        <f>Tarievenblad!L17</f>
        <v>103</v>
      </c>
      <c r="H15" s="23">
        <f>Tarievenblad!M17</f>
        <v>104</v>
      </c>
      <c r="I15" s="23">
        <f>Tarievenblad!N17</f>
        <v>105</v>
      </c>
      <c r="J15" s="23">
        <f>Tarievenblad!O17</f>
        <v>106</v>
      </c>
      <c r="K15" s="23">
        <f>Tarievenblad!P17</f>
        <v>107</v>
      </c>
      <c r="L15" s="23">
        <f>Tarievenblad!Q17</f>
        <v>108</v>
      </c>
      <c r="M15" s="23">
        <f>Tarievenblad!R17</f>
        <v>109</v>
      </c>
      <c r="N15" s="23">
        <f>Tarievenblad!S17</f>
        <v>110</v>
      </c>
      <c r="O15" s="23">
        <f>Tarievenblad!T17</f>
        <v>111</v>
      </c>
      <c r="P15" s="23">
        <f>Tarievenblad!U17</f>
        <v>115</v>
      </c>
    </row>
    <row r="16" spans="1:16" ht="30" customHeight="1" x14ac:dyDescent="0.15">
      <c r="A16" s="21">
        <v>10</v>
      </c>
      <c r="B16" s="22" t="s">
        <v>61</v>
      </c>
      <c r="C16" s="23">
        <f>Tarievenblad!H18</f>
        <v>100</v>
      </c>
      <c r="D16" s="23">
        <f>Tarievenblad!I18</f>
        <v>0</v>
      </c>
      <c r="E16" s="23">
        <f>Tarievenblad!J18</f>
        <v>0</v>
      </c>
      <c r="F16" s="23">
        <f>Tarievenblad!K18</f>
        <v>115</v>
      </c>
      <c r="G16" s="23">
        <f>Tarievenblad!L18</f>
        <v>0</v>
      </c>
      <c r="H16" s="23">
        <f>Tarievenblad!M18</f>
        <v>0</v>
      </c>
      <c r="I16" s="23">
        <f>Tarievenblad!N18</f>
        <v>0</v>
      </c>
      <c r="J16" s="23">
        <f>Tarievenblad!O18</f>
        <v>100</v>
      </c>
      <c r="K16" s="23">
        <f>Tarievenblad!P18</f>
        <v>0</v>
      </c>
      <c r="L16" s="23">
        <f>Tarievenblad!Q18</f>
        <v>0</v>
      </c>
      <c r="M16" s="23">
        <f>Tarievenblad!R18</f>
        <v>0</v>
      </c>
      <c r="N16" s="23">
        <f>Tarievenblad!S18</f>
        <v>0</v>
      </c>
      <c r="O16" s="23">
        <f>Tarievenblad!T18</f>
        <v>0</v>
      </c>
      <c r="P16" s="23">
        <f>Tarievenblad!U18</f>
        <v>115</v>
      </c>
    </row>
    <row r="17" spans="1:16" ht="30" customHeight="1" x14ac:dyDescent="0.15">
      <c r="A17" s="21">
        <v>11</v>
      </c>
      <c r="B17" s="22" t="s">
        <v>62</v>
      </c>
      <c r="C17" s="23">
        <f>Tarievenblad!H19</f>
        <v>100</v>
      </c>
      <c r="D17" s="23">
        <f>Tarievenblad!I19</f>
        <v>0</v>
      </c>
      <c r="E17" s="23">
        <f>Tarievenblad!J19</f>
        <v>0</v>
      </c>
      <c r="F17" s="23">
        <f>Tarievenblad!K19</f>
        <v>115</v>
      </c>
      <c r="G17" s="23">
        <f>Tarievenblad!L19</f>
        <v>0</v>
      </c>
      <c r="H17" s="23">
        <f>Tarievenblad!M19</f>
        <v>0</v>
      </c>
      <c r="I17" s="23">
        <f>Tarievenblad!N19</f>
        <v>0</v>
      </c>
      <c r="J17" s="23">
        <f>Tarievenblad!O19</f>
        <v>100</v>
      </c>
      <c r="K17" s="23">
        <f>Tarievenblad!P19</f>
        <v>0</v>
      </c>
      <c r="L17" s="23">
        <f>Tarievenblad!Q19</f>
        <v>0</v>
      </c>
      <c r="M17" s="23">
        <f>Tarievenblad!R19</f>
        <v>0</v>
      </c>
      <c r="N17" s="23">
        <f>Tarievenblad!S19</f>
        <v>0</v>
      </c>
      <c r="O17" s="23">
        <f>Tarievenblad!T19</f>
        <v>0</v>
      </c>
      <c r="P17" s="23">
        <f>Tarievenblad!U19</f>
        <v>115</v>
      </c>
    </row>
    <row r="18" spans="1:16" ht="30" customHeight="1" x14ac:dyDescent="0.15">
      <c r="A18" s="21">
        <v>12</v>
      </c>
      <c r="B18" s="22" t="s">
        <v>63</v>
      </c>
      <c r="C18" s="23">
        <f>Tarievenblad!H20</f>
        <v>100</v>
      </c>
      <c r="D18" s="23">
        <f>Tarievenblad!I20</f>
        <v>0</v>
      </c>
      <c r="E18" s="23">
        <f>Tarievenblad!J20</f>
        <v>0</v>
      </c>
      <c r="F18" s="23">
        <f>Tarievenblad!K20</f>
        <v>115</v>
      </c>
      <c r="G18" s="23">
        <f>Tarievenblad!L20</f>
        <v>0</v>
      </c>
      <c r="H18" s="23">
        <f>Tarievenblad!M20</f>
        <v>0</v>
      </c>
      <c r="I18" s="23">
        <f>Tarievenblad!N20</f>
        <v>0</v>
      </c>
      <c r="J18" s="23">
        <f>Tarievenblad!O20</f>
        <v>100</v>
      </c>
      <c r="K18" s="23">
        <f>Tarievenblad!P20</f>
        <v>0</v>
      </c>
      <c r="L18" s="23">
        <f>Tarievenblad!Q20</f>
        <v>0</v>
      </c>
      <c r="M18" s="23">
        <f>Tarievenblad!R20</f>
        <v>0</v>
      </c>
      <c r="N18" s="23">
        <f>Tarievenblad!S20</f>
        <v>0</v>
      </c>
      <c r="O18" s="23">
        <f>Tarievenblad!T20</f>
        <v>0</v>
      </c>
      <c r="P18" s="23">
        <f>Tarievenblad!U20</f>
        <v>115</v>
      </c>
    </row>
    <row r="19" spans="1:16" ht="30" customHeight="1" x14ac:dyDescent="0.15">
      <c r="A19" s="21">
        <v>13</v>
      </c>
      <c r="B19" s="22" t="s">
        <v>64</v>
      </c>
      <c r="C19" s="23">
        <f>Tarievenblad!H21</f>
        <v>100</v>
      </c>
      <c r="D19" s="23">
        <f>Tarievenblad!I21</f>
        <v>108</v>
      </c>
      <c r="E19" s="23">
        <f>Tarievenblad!J21</f>
        <v>106</v>
      </c>
      <c r="F19" s="23">
        <f>Tarievenblad!K21</f>
        <v>115</v>
      </c>
      <c r="G19" s="23">
        <f>Tarievenblad!L21</f>
        <v>0</v>
      </c>
      <c r="H19" s="23">
        <f>Tarievenblad!M21</f>
        <v>0</v>
      </c>
      <c r="I19" s="23">
        <f>Tarievenblad!N21</f>
        <v>0</v>
      </c>
      <c r="J19" s="23">
        <f>Tarievenblad!O21</f>
        <v>100</v>
      </c>
      <c r="K19" s="23">
        <f>Tarievenblad!P21</f>
        <v>0</v>
      </c>
      <c r="L19" s="23">
        <f>Tarievenblad!Q21</f>
        <v>0</v>
      </c>
      <c r="M19" s="23">
        <f>Tarievenblad!R21</f>
        <v>0</v>
      </c>
      <c r="N19" s="23">
        <f>Tarievenblad!S21</f>
        <v>0</v>
      </c>
      <c r="O19" s="23">
        <f>Tarievenblad!T21</f>
        <v>0</v>
      </c>
      <c r="P19" s="23">
        <f>Tarievenblad!U21</f>
        <v>115</v>
      </c>
    </row>
    <row r="20" spans="1:16" ht="30" customHeight="1" x14ac:dyDescent="0.15">
      <c r="A20" s="21">
        <v>14</v>
      </c>
      <c r="B20" s="22" t="s">
        <v>65</v>
      </c>
      <c r="C20" s="23">
        <f>Tarievenblad!H22</f>
        <v>105</v>
      </c>
      <c r="D20" s="23">
        <f>Tarievenblad!I22</f>
        <v>0</v>
      </c>
      <c r="E20" s="23">
        <f>Tarievenblad!J22</f>
        <v>0</v>
      </c>
      <c r="F20" s="23">
        <f>Tarievenblad!K22</f>
        <v>125</v>
      </c>
      <c r="G20" s="23">
        <f>Tarievenblad!L22</f>
        <v>0</v>
      </c>
      <c r="H20" s="23">
        <f>Tarievenblad!M22</f>
        <v>0</v>
      </c>
      <c r="I20" s="23">
        <f>Tarievenblad!N22</f>
        <v>0</v>
      </c>
      <c r="J20" s="23">
        <f>Tarievenblad!O22</f>
        <v>120</v>
      </c>
      <c r="K20" s="23">
        <f>Tarievenblad!P22</f>
        <v>0</v>
      </c>
      <c r="L20" s="23">
        <f>Tarievenblad!Q22</f>
        <v>0</v>
      </c>
      <c r="M20" s="23">
        <f>Tarievenblad!R22</f>
        <v>0</v>
      </c>
      <c r="N20" s="23">
        <f>Tarievenblad!S22</f>
        <v>0</v>
      </c>
      <c r="O20" s="23">
        <f>Tarievenblad!T22</f>
        <v>0</v>
      </c>
      <c r="P20" s="23">
        <f>Tarievenblad!U22</f>
        <v>125</v>
      </c>
    </row>
    <row r="21" spans="1:16" ht="30" customHeight="1" x14ac:dyDescent="0.15">
      <c r="A21" s="21">
        <v>15</v>
      </c>
      <c r="B21" s="22" t="s">
        <v>66</v>
      </c>
      <c r="C21" s="23">
        <f>Tarievenblad!H23</f>
        <v>105</v>
      </c>
      <c r="D21" s="23">
        <f>Tarievenblad!I23</f>
        <v>0</v>
      </c>
      <c r="E21" s="23">
        <f>Tarievenblad!J23</f>
        <v>0</v>
      </c>
      <c r="F21" s="23">
        <f>Tarievenblad!K23</f>
        <v>125</v>
      </c>
      <c r="G21" s="23">
        <f>Tarievenblad!L23</f>
        <v>0</v>
      </c>
      <c r="H21" s="23">
        <f>Tarievenblad!M23</f>
        <v>0</v>
      </c>
      <c r="I21" s="23">
        <f>Tarievenblad!N23</f>
        <v>0</v>
      </c>
      <c r="J21" s="23">
        <f>Tarievenblad!O23</f>
        <v>120</v>
      </c>
      <c r="K21" s="23">
        <f>Tarievenblad!P23</f>
        <v>0</v>
      </c>
      <c r="L21" s="23">
        <f>Tarievenblad!Q23</f>
        <v>0</v>
      </c>
      <c r="M21" s="23">
        <f>Tarievenblad!R23</f>
        <v>0</v>
      </c>
      <c r="N21" s="23">
        <f>Tarievenblad!S23</f>
        <v>0</v>
      </c>
      <c r="O21" s="23">
        <f>Tarievenblad!T23</f>
        <v>0</v>
      </c>
      <c r="P21" s="23">
        <f>Tarievenblad!U23</f>
        <v>125</v>
      </c>
    </row>
    <row r="22" spans="1:16" ht="30" customHeight="1" x14ac:dyDescent="0.15">
      <c r="A22" s="21">
        <v>16</v>
      </c>
      <c r="B22" s="22" t="s">
        <v>67</v>
      </c>
      <c r="C22" s="23">
        <f>Tarievenblad!H24</f>
        <v>105</v>
      </c>
      <c r="D22" s="23">
        <f>Tarievenblad!I24</f>
        <v>0</v>
      </c>
      <c r="E22" s="23">
        <f>Tarievenblad!J24</f>
        <v>0</v>
      </c>
      <c r="F22" s="23">
        <f>Tarievenblad!K24</f>
        <v>125</v>
      </c>
      <c r="G22" s="23">
        <f>Tarievenblad!L24</f>
        <v>0</v>
      </c>
      <c r="H22" s="23">
        <f>Tarievenblad!M24</f>
        <v>0</v>
      </c>
      <c r="I22" s="23">
        <f>Tarievenblad!N24</f>
        <v>0</v>
      </c>
      <c r="J22" s="23">
        <f>Tarievenblad!O24</f>
        <v>120</v>
      </c>
      <c r="K22" s="23">
        <f>Tarievenblad!P24</f>
        <v>0</v>
      </c>
      <c r="L22" s="23">
        <f>Tarievenblad!Q24</f>
        <v>0</v>
      </c>
      <c r="M22" s="23">
        <f>Tarievenblad!R24</f>
        <v>0</v>
      </c>
      <c r="N22" s="23">
        <f>Tarievenblad!S24</f>
        <v>0</v>
      </c>
      <c r="O22" s="23">
        <f>Tarievenblad!T24</f>
        <v>0</v>
      </c>
      <c r="P22" s="23">
        <f>Tarievenblad!U24</f>
        <v>125</v>
      </c>
    </row>
    <row r="23" spans="1:16" ht="30" customHeight="1" x14ac:dyDescent="0.15">
      <c r="A23" s="21">
        <v>17</v>
      </c>
      <c r="B23" s="22" t="s">
        <v>68</v>
      </c>
      <c r="C23" s="23">
        <f>Tarievenblad!H25</f>
        <v>110</v>
      </c>
      <c r="D23" s="23">
        <f>Tarievenblad!I25</f>
        <v>0</v>
      </c>
      <c r="E23" s="23">
        <f>Tarievenblad!J25</f>
        <v>0</v>
      </c>
      <c r="F23" s="23">
        <f>Tarievenblad!K25</f>
        <v>135</v>
      </c>
      <c r="G23" s="23">
        <f>Tarievenblad!L25</f>
        <v>0</v>
      </c>
      <c r="H23" s="23">
        <f>Tarievenblad!M25</f>
        <v>0</v>
      </c>
      <c r="I23" s="23">
        <f>Tarievenblad!N25</f>
        <v>0</v>
      </c>
      <c r="J23" s="23">
        <f>Tarievenblad!O25</f>
        <v>130</v>
      </c>
      <c r="K23" s="23">
        <f>Tarievenblad!P25</f>
        <v>0</v>
      </c>
      <c r="L23" s="23">
        <f>Tarievenblad!Q25</f>
        <v>0</v>
      </c>
      <c r="M23" s="23">
        <f>Tarievenblad!R25</f>
        <v>0</v>
      </c>
      <c r="N23" s="23">
        <f>Tarievenblad!S25</f>
        <v>0</v>
      </c>
      <c r="O23" s="23">
        <f>Tarievenblad!T25</f>
        <v>0</v>
      </c>
      <c r="P23" s="23">
        <f>Tarievenblad!U25</f>
        <v>135</v>
      </c>
    </row>
    <row r="24" spans="1:16" ht="30" customHeight="1" x14ac:dyDescent="0.15">
      <c r="A24" s="21">
        <v>18</v>
      </c>
      <c r="B24" s="22" t="s">
        <v>69</v>
      </c>
      <c r="C24" s="23">
        <f>Tarievenblad!H26</f>
        <v>110</v>
      </c>
      <c r="D24" s="23">
        <f>Tarievenblad!I26</f>
        <v>0</v>
      </c>
      <c r="E24" s="23">
        <f>Tarievenblad!J26</f>
        <v>0</v>
      </c>
      <c r="F24" s="23">
        <f>Tarievenblad!K26</f>
        <v>135</v>
      </c>
      <c r="G24" s="23">
        <f>Tarievenblad!L26</f>
        <v>0</v>
      </c>
      <c r="H24" s="23">
        <f>Tarievenblad!M26</f>
        <v>0</v>
      </c>
      <c r="I24" s="23">
        <f>Tarievenblad!N26</f>
        <v>0</v>
      </c>
      <c r="J24" s="23">
        <f>Tarievenblad!O26</f>
        <v>130</v>
      </c>
      <c r="K24" s="23">
        <f>Tarievenblad!P26</f>
        <v>0</v>
      </c>
      <c r="L24" s="23">
        <f>Tarievenblad!Q26</f>
        <v>0</v>
      </c>
      <c r="M24" s="23">
        <f>Tarievenblad!R26</f>
        <v>0</v>
      </c>
      <c r="N24" s="23">
        <f>Tarievenblad!S26</f>
        <v>0</v>
      </c>
      <c r="O24" s="23">
        <f>Tarievenblad!T26</f>
        <v>0</v>
      </c>
      <c r="P24" s="23">
        <f>Tarievenblad!U26</f>
        <v>135</v>
      </c>
    </row>
    <row r="25" spans="1:16" ht="30" customHeight="1" x14ac:dyDescent="0.15">
      <c r="A25" s="21">
        <v>19</v>
      </c>
      <c r="B25" s="22" t="s">
        <v>70</v>
      </c>
      <c r="C25" s="23">
        <f>Tarievenblad!H27</f>
        <v>130</v>
      </c>
      <c r="D25" s="23">
        <f>Tarievenblad!I27</f>
        <v>0</v>
      </c>
      <c r="E25" s="23">
        <f>Tarievenblad!J27</f>
        <v>0</v>
      </c>
      <c r="F25" s="23">
        <f>Tarievenblad!K27</f>
        <v>155</v>
      </c>
      <c r="G25" s="23">
        <f>Tarievenblad!L27</f>
        <v>0</v>
      </c>
      <c r="H25" s="23">
        <f>Tarievenblad!M27</f>
        <v>0</v>
      </c>
      <c r="I25" s="23">
        <f>Tarievenblad!N27</f>
        <v>0</v>
      </c>
      <c r="J25" s="23">
        <f>Tarievenblad!O27</f>
        <v>150</v>
      </c>
      <c r="K25" s="23">
        <f>Tarievenblad!P27</f>
        <v>0</v>
      </c>
      <c r="L25" s="23">
        <f>Tarievenblad!Q27</f>
        <v>0</v>
      </c>
      <c r="M25" s="23">
        <f>Tarievenblad!R27</f>
        <v>0</v>
      </c>
      <c r="N25" s="23">
        <f>Tarievenblad!S27</f>
        <v>0</v>
      </c>
      <c r="O25" s="23">
        <f>Tarievenblad!T27</f>
        <v>0</v>
      </c>
      <c r="P25" s="23">
        <f>Tarievenblad!U27</f>
        <v>155</v>
      </c>
    </row>
    <row r="28" spans="1:16" ht="13" customHeight="1" x14ac:dyDescent="0.15">
      <c r="A28" s="93" t="s">
        <v>138</v>
      </c>
      <c r="B28" s="94"/>
      <c r="C28" s="30">
        <v>14</v>
      </c>
      <c r="D28" s="27">
        <v>9</v>
      </c>
      <c r="E28" s="27">
        <v>5</v>
      </c>
      <c r="F28" s="27">
        <v>3</v>
      </c>
      <c r="G28" s="28">
        <v>18</v>
      </c>
      <c r="H28" s="27">
        <v>12</v>
      </c>
      <c r="I28" s="27">
        <v>12</v>
      </c>
      <c r="J28" s="27">
        <v>13</v>
      </c>
      <c r="K28" s="27">
        <v>4</v>
      </c>
      <c r="L28" s="29">
        <v>6</v>
      </c>
      <c r="M28" s="7"/>
      <c r="N28" s="7"/>
      <c r="O28" s="7"/>
      <c r="P28" s="7"/>
    </row>
    <row r="29" spans="1:16" ht="80" customHeight="1" x14ac:dyDescent="0.15">
      <c r="A29" s="89"/>
      <c r="B29" s="95"/>
      <c r="C29" s="87" t="s">
        <v>65</v>
      </c>
      <c r="D29" s="87" t="s">
        <v>60</v>
      </c>
      <c r="E29" s="87" t="s">
        <v>17</v>
      </c>
      <c r="F29" s="87" t="s">
        <v>2</v>
      </c>
      <c r="G29" s="87" t="s">
        <v>69</v>
      </c>
      <c r="H29" s="87" t="s">
        <v>203</v>
      </c>
      <c r="I29" s="87" t="s">
        <v>202</v>
      </c>
      <c r="J29" s="87" t="s">
        <v>204</v>
      </c>
      <c r="K29" s="87" t="s">
        <v>16</v>
      </c>
      <c r="L29" s="87" t="s">
        <v>57</v>
      </c>
      <c r="M29" s="11"/>
      <c r="N29" s="11"/>
      <c r="O29" s="11"/>
      <c r="P29" s="11"/>
    </row>
    <row r="30" spans="1:16" x14ac:dyDescent="0.15">
      <c r="A30" s="32" t="s">
        <v>136</v>
      </c>
      <c r="B30" s="33" t="s">
        <v>137</v>
      </c>
      <c r="C30" s="88"/>
      <c r="D30" s="88"/>
      <c r="E30" s="88"/>
      <c r="F30" s="88"/>
      <c r="G30" s="88"/>
      <c r="H30" s="88"/>
      <c r="I30" s="88"/>
      <c r="J30" s="88"/>
      <c r="K30" s="88"/>
      <c r="L30" s="88"/>
    </row>
    <row r="31" spans="1:16" x14ac:dyDescent="0.15">
      <c r="A31" s="35">
        <v>1</v>
      </c>
      <c r="B31" s="35" t="s">
        <v>102</v>
      </c>
      <c r="C31" s="36"/>
      <c r="D31" s="36"/>
      <c r="E31" s="36"/>
      <c r="F31" s="36"/>
      <c r="G31" s="36"/>
      <c r="H31" s="36"/>
      <c r="I31" s="36"/>
      <c r="J31" s="36"/>
      <c r="K31" s="36"/>
      <c r="L31" s="36"/>
    </row>
    <row r="32" spans="1:16" x14ac:dyDescent="0.15">
      <c r="A32" s="36" t="s">
        <v>72</v>
      </c>
      <c r="B32" s="36" t="s">
        <v>103</v>
      </c>
      <c r="C32" s="37">
        <v>4</v>
      </c>
      <c r="D32" s="37">
        <v>4</v>
      </c>
      <c r="E32" s="37"/>
      <c r="F32" s="37"/>
      <c r="G32" s="37"/>
      <c r="H32" s="37"/>
      <c r="I32" s="37"/>
      <c r="J32" s="37">
        <v>4</v>
      </c>
      <c r="K32" s="37"/>
      <c r="L32" s="37"/>
    </row>
    <row r="33" spans="1:12" x14ac:dyDescent="0.15">
      <c r="A33" s="36" t="s">
        <v>73</v>
      </c>
      <c r="B33" s="36" t="s">
        <v>104</v>
      </c>
      <c r="C33" s="37">
        <v>2</v>
      </c>
      <c r="D33" s="37">
        <v>2</v>
      </c>
      <c r="E33" s="37"/>
      <c r="F33" s="37"/>
      <c r="G33" s="37"/>
      <c r="H33" s="37"/>
      <c r="I33" s="37"/>
      <c r="J33" s="37">
        <v>16</v>
      </c>
      <c r="K33" s="37"/>
      <c r="L33" s="37"/>
    </row>
    <row r="34" spans="1:12" x14ac:dyDescent="0.15">
      <c r="A34" s="36" t="s">
        <v>74</v>
      </c>
      <c r="B34" s="36" t="s">
        <v>105</v>
      </c>
      <c r="C34" s="37">
        <v>2</v>
      </c>
      <c r="D34" s="37">
        <v>2</v>
      </c>
      <c r="E34" s="37">
        <v>2</v>
      </c>
      <c r="F34" s="37"/>
      <c r="G34" s="37"/>
      <c r="H34" s="37"/>
      <c r="I34" s="37">
        <v>8</v>
      </c>
      <c r="J34" s="37"/>
      <c r="K34" s="37"/>
      <c r="L34" s="37"/>
    </row>
    <row r="35" spans="1:12" x14ac:dyDescent="0.15">
      <c r="A35" s="36" t="s">
        <v>75</v>
      </c>
      <c r="B35" s="36" t="s">
        <v>106</v>
      </c>
      <c r="C35" s="37">
        <v>4</v>
      </c>
      <c r="D35" s="37">
        <v>24</v>
      </c>
      <c r="E35" s="37">
        <v>2</v>
      </c>
      <c r="F35" s="37"/>
      <c r="G35" s="37"/>
      <c r="H35" s="37"/>
      <c r="I35" s="37"/>
      <c r="J35" s="37">
        <v>24</v>
      </c>
      <c r="K35" s="37"/>
      <c r="L35" s="37">
        <v>4</v>
      </c>
    </row>
    <row r="36" spans="1:12" x14ac:dyDescent="0.15">
      <c r="A36" s="38"/>
      <c r="B36" s="39" t="s">
        <v>135</v>
      </c>
      <c r="C36" s="40">
        <f>SUM(C32:C35)</f>
        <v>12</v>
      </c>
      <c r="D36" s="40">
        <f t="shared" ref="D36:L36" si="0">SUM(D32:D35)</f>
        <v>32</v>
      </c>
      <c r="E36" s="40">
        <f t="shared" si="0"/>
        <v>4</v>
      </c>
      <c r="F36" s="40">
        <f t="shared" si="0"/>
        <v>0</v>
      </c>
      <c r="G36" s="40">
        <f t="shared" si="0"/>
        <v>0</v>
      </c>
      <c r="H36" s="40">
        <f t="shared" si="0"/>
        <v>0</v>
      </c>
      <c r="I36" s="40">
        <f t="shared" si="0"/>
        <v>8</v>
      </c>
      <c r="J36" s="40">
        <f t="shared" si="0"/>
        <v>44</v>
      </c>
      <c r="K36" s="40">
        <f t="shared" si="0"/>
        <v>0</v>
      </c>
      <c r="L36" s="40">
        <f t="shared" si="0"/>
        <v>4</v>
      </c>
    </row>
    <row r="37" spans="1:12" x14ac:dyDescent="0.15">
      <c r="A37" s="35">
        <v>2</v>
      </c>
      <c r="B37" s="35" t="s">
        <v>107</v>
      </c>
      <c r="C37" s="37"/>
      <c r="D37" s="37"/>
      <c r="E37" s="37"/>
      <c r="F37" s="37"/>
      <c r="G37" s="37"/>
      <c r="H37" s="37"/>
      <c r="I37" s="37"/>
      <c r="J37" s="37"/>
      <c r="K37" s="37"/>
      <c r="L37" s="37"/>
    </row>
    <row r="38" spans="1:12" x14ac:dyDescent="0.15">
      <c r="A38" s="36" t="s">
        <v>76</v>
      </c>
      <c r="B38" s="36" t="s">
        <v>108</v>
      </c>
      <c r="C38" s="37"/>
      <c r="D38" s="37"/>
      <c r="E38" s="37">
        <v>4</v>
      </c>
      <c r="F38" s="37"/>
      <c r="G38" s="37"/>
      <c r="H38" s="37">
        <v>24</v>
      </c>
      <c r="I38" s="37"/>
      <c r="J38" s="37"/>
      <c r="K38" s="37"/>
      <c r="L38" s="37"/>
    </row>
    <row r="39" spans="1:12" x14ac:dyDescent="0.15">
      <c r="A39" s="36" t="s">
        <v>77</v>
      </c>
      <c r="B39" s="36" t="s">
        <v>109</v>
      </c>
      <c r="C39" s="37"/>
      <c r="D39" s="37"/>
      <c r="E39" s="37">
        <v>2</v>
      </c>
      <c r="F39" s="37">
        <v>8</v>
      </c>
      <c r="G39" s="37"/>
      <c r="H39" s="37"/>
      <c r="I39" s="37"/>
      <c r="J39" s="37"/>
      <c r="K39" s="37"/>
      <c r="L39" s="37"/>
    </row>
    <row r="40" spans="1:12" x14ac:dyDescent="0.15">
      <c r="A40" s="36" t="s">
        <v>78</v>
      </c>
      <c r="B40" s="36" t="s">
        <v>110</v>
      </c>
      <c r="C40" s="37">
        <v>14</v>
      </c>
      <c r="D40" s="37">
        <v>16</v>
      </c>
      <c r="E40" s="37">
        <v>8</v>
      </c>
      <c r="F40" s="37">
        <v>40</v>
      </c>
      <c r="G40" s="37">
        <v>4</v>
      </c>
      <c r="H40" s="37">
        <v>4</v>
      </c>
      <c r="I40" s="37">
        <v>4</v>
      </c>
      <c r="J40" s="37"/>
      <c r="K40" s="37"/>
      <c r="L40" s="37"/>
    </row>
    <row r="41" spans="1:12" x14ac:dyDescent="0.15">
      <c r="A41" s="36" t="s">
        <v>79</v>
      </c>
      <c r="B41" s="36" t="s">
        <v>111</v>
      </c>
      <c r="C41" s="37"/>
      <c r="D41" s="37">
        <v>4</v>
      </c>
      <c r="E41" s="37"/>
      <c r="F41" s="37">
        <v>40</v>
      </c>
      <c r="G41" s="37"/>
      <c r="H41" s="37"/>
      <c r="I41" s="37"/>
      <c r="J41" s="37"/>
      <c r="K41" s="37"/>
      <c r="L41" s="37"/>
    </row>
    <row r="42" spans="1:12" x14ac:dyDescent="0.15">
      <c r="A42" s="36" t="s">
        <v>80</v>
      </c>
      <c r="B42" s="36" t="s">
        <v>112</v>
      </c>
      <c r="C42" s="37"/>
      <c r="D42" s="37">
        <v>2</v>
      </c>
      <c r="E42" s="37"/>
      <c r="F42" s="37">
        <v>24</v>
      </c>
      <c r="G42" s="37"/>
      <c r="H42" s="37"/>
      <c r="I42" s="37"/>
      <c r="J42" s="37"/>
      <c r="K42" s="37"/>
      <c r="L42" s="37"/>
    </row>
    <row r="43" spans="1:12" x14ac:dyDescent="0.15">
      <c r="A43" s="36" t="s">
        <v>81</v>
      </c>
      <c r="B43" s="36" t="s">
        <v>113</v>
      </c>
      <c r="C43" s="37"/>
      <c r="D43" s="37"/>
      <c r="E43" s="37"/>
      <c r="F43" s="37">
        <v>8</v>
      </c>
      <c r="G43" s="37"/>
      <c r="H43" s="37"/>
      <c r="I43" s="37"/>
      <c r="J43" s="37"/>
      <c r="K43" s="37"/>
      <c r="L43" s="37"/>
    </row>
    <row r="44" spans="1:12" x14ac:dyDescent="0.15">
      <c r="A44" s="36" t="s">
        <v>82</v>
      </c>
      <c r="B44" s="36" t="s">
        <v>114</v>
      </c>
      <c r="C44" s="37">
        <v>2</v>
      </c>
      <c r="D44" s="37">
        <v>2</v>
      </c>
      <c r="E44" s="37">
        <v>2</v>
      </c>
      <c r="F44" s="37"/>
      <c r="G44" s="37"/>
      <c r="H44" s="37">
        <v>24</v>
      </c>
      <c r="I44" s="37"/>
      <c r="J44" s="37"/>
      <c r="K44" s="37"/>
      <c r="L44" s="37"/>
    </row>
    <row r="45" spans="1:12" x14ac:dyDescent="0.15">
      <c r="A45" s="36" t="s">
        <v>83</v>
      </c>
      <c r="B45" s="36" t="s">
        <v>0</v>
      </c>
      <c r="C45" s="37"/>
      <c r="D45" s="37">
        <v>1</v>
      </c>
      <c r="E45" s="37">
        <v>8</v>
      </c>
      <c r="F45" s="37"/>
      <c r="G45" s="37"/>
      <c r="H45" s="37"/>
      <c r="I45" s="37">
        <v>2</v>
      </c>
      <c r="J45" s="37"/>
      <c r="K45" s="37"/>
      <c r="L45" s="37"/>
    </row>
    <row r="46" spans="1:12" x14ac:dyDescent="0.15">
      <c r="A46" s="36" t="s">
        <v>84</v>
      </c>
      <c r="B46" s="36" t="s">
        <v>115</v>
      </c>
      <c r="C46" s="37">
        <v>2</v>
      </c>
      <c r="D46" s="37">
        <v>8</v>
      </c>
      <c r="E46" s="37">
        <v>4</v>
      </c>
      <c r="F46" s="37">
        <v>16</v>
      </c>
      <c r="G46" s="37"/>
      <c r="H46" s="37"/>
      <c r="I46" s="37"/>
      <c r="J46" s="37"/>
      <c r="K46" s="37"/>
      <c r="L46" s="37"/>
    </row>
    <row r="47" spans="1:12" x14ac:dyDescent="0.15">
      <c r="A47" s="36" t="s">
        <v>85</v>
      </c>
      <c r="B47" s="36" t="s">
        <v>116</v>
      </c>
      <c r="C47" s="37"/>
      <c r="D47" s="37">
        <v>2</v>
      </c>
      <c r="E47" s="37"/>
      <c r="F47" s="37"/>
      <c r="G47" s="37"/>
      <c r="H47" s="37">
        <v>1</v>
      </c>
      <c r="I47" s="37"/>
      <c r="J47" s="37"/>
      <c r="K47" s="37"/>
      <c r="L47" s="37"/>
    </row>
    <row r="48" spans="1:12" x14ac:dyDescent="0.15">
      <c r="A48" s="36" t="s">
        <v>86</v>
      </c>
      <c r="B48" s="36" t="s">
        <v>117</v>
      </c>
      <c r="C48" s="37"/>
      <c r="D48" s="37">
        <v>1</v>
      </c>
      <c r="E48" s="37">
        <v>4</v>
      </c>
      <c r="F48" s="37"/>
      <c r="G48" s="37"/>
      <c r="H48" s="37"/>
      <c r="I48" s="37"/>
      <c r="J48" s="37">
        <v>8</v>
      </c>
      <c r="K48" s="37"/>
      <c r="L48" s="37"/>
    </row>
    <row r="49" spans="1:12" x14ac:dyDescent="0.15">
      <c r="A49" s="36" t="s">
        <v>87</v>
      </c>
      <c r="B49" s="36" t="s">
        <v>118</v>
      </c>
      <c r="C49" s="37"/>
      <c r="D49" s="37">
        <v>1</v>
      </c>
      <c r="E49" s="37">
        <v>2</v>
      </c>
      <c r="F49" s="37"/>
      <c r="G49" s="37"/>
      <c r="H49" s="37">
        <v>32</v>
      </c>
      <c r="I49" s="37"/>
      <c r="J49" s="37"/>
      <c r="K49" s="37"/>
      <c r="L49" s="37"/>
    </row>
    <row r="50" spans="1:12" x14ac:dyDescent="0.15">
      <c r="A50" s="36" t="s">
        <v>88</v>
      </c>
      <c r="B50" s="36" t="s">
        <v>119</v>
      </c>
      <c r="C50" s="37">
        <v>2</v>
      </c>
      <c r="D50" s="37">
        <v>1</v>
      </c>
      <c r="E50" s="37">
        <v>4</v>
      </c>
      <c r="F50" s="37">
        <v>16</v>
      </c>
      <c r="G50" s="37"/>
      <c r="H50" s="37">
        <v>12</v>
      </c>
      <c r="I50" s="37">
        <v>2</v>
      </c>
      <c r="J50" s="37"/>
      <c r="K50" s="37"/>
      <c r="L50" s="37"/>
    </row>
    <row r="51" spans="1:12" x14ac:dyDescent="0.15">
      <c r="A51" s="36" t="s">
        <v>89</v>
      </c>
      <c r="B51" s="36" t="s">
        <v>120</v>
      </c>
      <c r="C51" s="37"/>
      <c r="D51" s="37"/>
      <c r="E51" s="37">
        <v>2</v>
      </c>
      <c r="F51" s="37"/>
      <c r="G51" s="37">
        <v>8</v>
      </c>
      <c r="H51" s="37"/>
      <c r="I51" s="37"/>
      <c r="J51" s="37"/>
      <c r="K51" s="37"/>
      <c r="L51" s="37"/>
    </row>
    <row r="52" spans="1:12" x14ac:dyDescent="0.15">
      <c r="A52" s="38"/>
      <c r="B52" s="39" t="s">
        <v>135</v>
      </c>
      <c r="C52" s="40">
        <f>SUM(C38:C51)</f>
        <v>20</v>
      </c>
      <c r="D52" s="40">
        <f t="shared" ref="D52:L52" si="1">SUM(D38:D51)</f>
        <v>38</v>
      </c>
      <c r="E52" s="40">
        <f t="shared" si="1"/>
        <v>40</v>
      </c>
      <c r="F52" s="40">
        <f t="shared" si="1"/>
        <v>152</v>
      </c>
      <c r="G52" s="40">
        <f t="shared" si="1"/>
        <v>12</v>
      </c>
      <c r="H52" s="40">
        <f t="shared" si="1"/>
        <v>97</v>
      </c>
      <c r="I52" s="40">
        <f t="shared" si="1"/>
        <v>8</v>
      </c>
      <c r="J52" s="40">
        <f t="shared" si="1"/>
        <v>8</v>
      </c>
      <c r="K52" s="40">
        <f t="shared" si="1"/>
        <v>0</v>
      </c>
      <c r="L52" s="40">
        <f t="shared" si="1"/>
        <v>0</v>
      </c>
    </row>
    <row r="53" spans="1:12" x14ac:dyDescent="0.15">
      <c r="A53" s="35">
        <v>3</v>
      </c>
      <c r="B53" s="35" t="s">
        <v>121</v>
      </c>
      <c r="C53" s="37"/>
      <c r="D53" s="37"/>
      <c r="E53" s="37"/>
      <c r="F53" s="37"/>
      <c r="G53" s="37"/>
      <c r="H53" s="37"/>
      <c r="I53" s="37"/>
      <c r="J53" s="37"/>
      <c r="K53" s="37"/>
      <c r="L53" s="37"/>
    </row>
    <row r="54" spans="1:12" x14ac:dyDescent="0.15">
      <c r="A54" s="36" t="s">
        <v>90</v>
      </c>
      <c r="B54" s="36" t="s">
        <v>122</v>
      </c>
      <c r="C54" s="37">
        <v>2</v>
      </c>
      <c r="D54" s="37">
        <v>2</v>
      </c>
      <c r="E54" s="37">
        <v>6</v>
      </c>
      <c r="F54" s="37"/>
      <c r="G54" s="37"/>
      <c r="H54" s="37">
        <v>16</v>
      </c>
      <c r="I54" s="37">
        <v>8</v>
      </c>
      <c r="J54" s="37"/>
      <c r="K54" s="37"/>
      <c r="L54" s="37"/>
    </row>
    <row r="55" spans="1:12" x14ac:dyDescent="0.15">
      <c r="A55" s="36" t="s">
        <v>91</v>
      </c>
      <c r="B55" s="36" t="s">
        <v>123</v>
      </c>
      <c r="C55" s="37">
        <v>2</v>
      </c>
      <c r="D55" s="37">
        <v>2</v>
      </c>
      <c r="E55" s="37"/>
      <c r="F55" s="37">
        <v>80</v>
      </c>
      <c r="G55" s="37">
        <v>2</v>
      </c>
      <c r="H55" s="37">
        <v>2</v>
      </c>
      <c r="I55" s="37"/>
      <c r="J55" s="37"/>
      <c r="K55" s="37"/>
      <c r="L55" s="37"/>
    </row>
    <row r="56" spans="1:12" x14ac:dyDescent="0.15">
      <c r="A56" s="36" t="s">
        <v>92</v>
      </c>
      <c r="B56" s="36" t="s">
        <v>124</v>
      </c>
      <c r="C56" s="37">
        <v>2</v>
      </c>
      <c r="D56" s="37">
        <v>2</v>
      </c>
      <c r="E56" s="37">
        <v>16</v>
      </c>
      <c r="F56" s="37"/>
      <c r="G56" s="37"/>
      <c r="H56" s="37"/>
      <c r="I56" s="37"/>
      <c r="J56" s="37"/>
      <c r="K56" s="37"/>
      <c r="L56" s="37"/>
    </row>
    <row r="57" spans="1:12" x14ac:dyDescent="0.15">
      <c r="A57" s="36" t="s">
        <v>93</v>
      </c>
      <c r="B57" s="36" t="s">
        <v>125</v>
      </c>
      <c r="C57" s="37">
        <v>2</v>
      </c>
      <c r="D57" s="37">
        <v>2</v>
      </c>
      <c r="E57" s="37">
        <v>40</v>
      </c>
      <c r="F57" s="37"/>
      <c r="G57" s="37">
        <v>2</v>
      </c>
      <c r="H57" s="37">
        <v>2</v>
      </c>
      <c r="I57" s="37">
        <v>8</v>
      </c>
      <c r="J57" s="37"/>
      <c r="K57" s="37"/>
      <c r="L57" s="37"/>
    </row>
    <row r="58" spans="1:12" x14ac:dyDescent="0.15">
      <c r="A58" s="36" t="s">
        <v>94</v>
      </c>
      <c r="B58" s="36" t="s">
        <v>126</v>
      </c>
      <c r="C58" s="37">
        <v>2</v>
      </c>
      <c r="D58" s="37">
        <v>2</v>
      </c>
      <c r="E58" s="37">
        <v>8</v>
      </c>
      <c r="F58" s="37"/>
      <c r="G58" s="37"/>
      <c r="H58" s="37"/>
      <c r="I58" s="37"/>
      <c r="J58" s="37"/>
      <c r="K58" s="37"/>
      <c r="L58" s="37"/>
    </row>
    <row r="59" spans="1:12" x14ac:dyDescent="0.15">
      <c r="A59" s="36" t="s">
        <v>95</v>
      </c>
      <c r="B59" s="36" t="s">
        <v>127</v>
      </c>
      <c r="C59" s="37">
        <v>2</v>
      </c>
      <c r="D59" s="37">
        <v>2</v>
      </c>
      <c r="E59" s="37">
        <v>8</v>
      </c>
      <c r="F59" s="37"/>
      <c r="G59" s="37"/>
      <c r="H59" s="37">
        <v>2</v>
      </c>
      <c r="I59" s="37">
        <v>2</v>
      </c>
      <c r="J59" s="37"/>
      <c r="K59" s="37"/>
      <c r="L59" s="37"/>
    </row>
    <row r="60" spans="1:12" x14ac:dyDescent="0.15">
      <c r="A60" s="36" t="s">
        <v>96</v>
      </c>
      <c r="B60" s="36" t="s">
        <v>128</v>
      </c>
      <c r="C60" s="37">
        <v>2</v>
      </c>
      <c r="D60" s="37">
        <v>2</v>
      </c>
      <c r="E60" s="37">
        <v>2</v>
      </c>
      <c r="F60" s="37"/>
      <c r="G60" s="37"/>
      <c r="H60" s="37"/>
      <c r="I60" s="37"/>
      <c r="J60" s="37">
        <v>4</v>
      </c>
      <c r="K60" s="37">
        <v>2</v>
      </c>
      <c r="L60" s="37">
        <v>2</v>
      </c>
    </row>
    <row r="61" spans="1:12" x14ac:dyDescent="0.15">
      <c r="A61" s="38"/>
      <c r="B61" s="39" t="s">
        <v>135</v>
      </c>
      <c r="C61" s="40">
        <f>SUM(C54:C60)</f>
        <v>14</v>
      </c>
      <c r="D61" s="40">
        <f t="shared" ref="D61:L61" si="2">SUM(D54:D60)</f>
        <v>14</v>
      </c>
      <c r="E61" s="40">
        <f t="shared" si="2"/>
        <v>80</v>
      </c>
      <c r="F61" s="40">
        <f t="shared" si="2"/>
        <v>80</v>
      </c>
      <c r="G61" s="40">
        <f t="shared" si="2"/>
        <v>4</v>
      </c>
      <c r="H61" s="40">
        <f t="shared" si="2"/>
        <v>22</v>
      </c>
      <c r="I61" s="40">
        <f t="shared" si="2"/>
        <v>18</v>
      </c>
      <c r="J61" s="40">
        <f t="shared" si="2"/>
        <v>4</v>
      </c>
      <c r="K61" s="40">
        <f t="shared" si="2"/>
        <v>2</v>
      </c>
      <c r="L61" s="40">
        <f t="shared" si="2"/>
        <v>2</v>
      </c>
    </row>
    <row r="62" spans="1:12" x14ac:dyDescent="0.15">
      <c r="A62" s="35">
        <v>4</v>
      </c>
      <c r="B62" s="35" t="s">
        <v>129</v>
      </c>
      <c r="C62" s="37"/>
      <c r="D62" s="37"/>
      <c r="E62" s="37"/>
      <c r="F62" s="37"/>
      <c r="G62" s="37"/>
      <c r="H62" s="37"/>
      <c r="I62" s="37"/>
      <c r="J62" s="37"/>
      <c r="K62" s="37"/>
      <c r="L62" s="37"/>
    </row>
    <row r="63" spans="1:12" x14ac:dyDescent="0.15">
      <c r="A63" s="36" t="s">
        <v>97</v>
      </c>
      <c r="B63" s="36" t="s">
        <v>130</v>
      </c>
      <c r="C63" s="37">
        <v>4</v>
      </c>
      <c r="D63" s="37">
        <v>8</v>
      </c>
      <c r="E63" s="37"/>
      <c r="F63" s="37"/>
      <c r="G63" s="37"/>
      <c r="H63" s="37"/>
      <c r="I63" s="37"/>
      <c r="J63" s="37">
        <v>2</v>
      </c>
      <c r="K63" s="37">
        <v>4</v>
      </c>
      <c r="L63" s="37">
        <v>20</v>
      </c>
    </row>
    <row r="64" spans="1:12" x14ac:dyDescent="0.15">
      <c r="A64" s="36" t="s">
        <v>98</v>
      </c>
      <c r="B64" s="36" t="s">
        <v>131</v>
      </c>
      <c r="C64" s="37">
        <v>4</v>
      </c>
      <c r="D64" s="37">
        <v>16</v>
      </c>
      <c r="E64" s="37">
        <v>2</v>
      </c>
      <c r="F64" s="37"/>
      <c r="G64" s="37"/>
      <c r="H64" s="37">
        <v>2</v>
      </c>
      <c r="I64" s="37"/>
      <c r="J64" s="37"/>
      <c r="K64" s="37"/>
      <c r="L64" s="37">
        <v>40</v>
      </c>
    </row>
    <row r="65" spans="1:16" x14ac:dyDescent="0.15">
      <c r="A65" s="36" t="s">
        <v>99</v>
      </c>
      <c r="B65" s="36" t="s">
        <v>132</v>
      </c>
      <c r="C65" s="37"/>
      <c r="D65" s="37"/>
      <c r="E65" s="37"/>
      <c r="F65" s="37"/>
      <c r="G65" s="37"/>
      <c r="H65" s="37"/>
      <c r="I65" s="37"/>
      <c r="J65" s="37"/>
      <c r="K65" s="37">
        <v>120</v>
      </c>
      <c r="L65" s="37"/>
    </row>
    <row r="66" spans="1:16" x14ac:dyDescent="0.15">
      <c r="A66" s="36" t="s">
        <v>100</v>
      </c>
      <c r="B66" s="36" t="s">
        <v>133</v>
      </c>
      <c r="C66" s="37">
        <v>2</v>
      </c>
      <c r="D66" s="37">
        <v>4</v>
      </c>
      <c r="E66" s="37"/>
      <c r="F66" s="37"/>
      <c r="G66" s="37"/>
      <c r="H66" s="37"/>
      <c r="I66" s="37"/>
      <c r="J66" s="37">
        <v>32</v>
      </c>
      <c r="K66" s="37">
        <v>2</v>
      </c>
      <c r="L66" s="37">
        <v>4</v>
      </c>
    </row>
    <row r="67" spans="1:16" x14ac:dyDescent="0.15">
      <c r="A67" s="36" t="s">
        <v>101</v>
      </c>
      <c r="B67" s="36" t="s">
        <v>134</v>
      </c>
      <c r="C67" s="37">
        <v>2</v>
      </c>
      <c r="D67" s="37">
        <v>2</v>
      </c>
      <c r="E67" s="37"/>
      <c r="F67" s="37"/>
      <c r="G67" s="37"/>
      <c r="H67" s="37"/>
      <c r="I67" s="37"/>
      <c r="J67" s="37">
        <v>2</v>
      </c>
      <c r="K67" s="37">
        <v>2</v>
      </c>
      <c r="L67" s="37">
        <v>2</v>
      </c>
    </row>
    <row r="68" spans="1:16" x14ac:dyDescent="0.15">
      <c r="A68" s="38"/>
      <c r="B68" s="39" t="s">
        <v>135</v>
      </c>
      <c r="C68" s="40">
        <f>SUM(C63:C67)</f>
        <v>12</v>
      </c>
      <c r="D68" s="40">
        <f t="shared" ref="D68:L68" si="3">SUM(D63:D67)</f>
        <v>30</v>
      </c>
      <c r="E68" s="40">
        <f t="shared" si="3"/>
        <v>2</v>
      </c>
      <c r="F68" s="40">
        <f t="shared" si="3"/>
        <v>0</v>
      </c>
      <c r="G68" s="40">
        <f t="shared" si="3"/>
        <v>0</v>
      </c>
      <c r="H68" s="40">
        <f t="shared" si="3"/>
        <v>2</v>
      </c>
      <c r="I68" s="40">
        <f t="shared" si="3"/>
        <v>0</v>
      </c>
      <c r="J68" s="40">
        <f t="shared" si="3"/>
        <v>36</v>
      </c>
      <c r="K68" s="40">
        <f t="shared" si="3"/>
        <v>128</v>
      </c>
      <c r="L68" s="40">
        <f t="shared" si="3"/>
        <v>66</v>
      </c>
    </row>
    <row r="71" spans="1:16" ht="80" customHeight="1" x14ac:dyDescent="0.15">
      <c r="A71" s="89" t="s">
        <v>139</v>
      </c>
      <c r="B71" s="90"/>
      <c r="C71" s="87" t="str">
        <f>Tarievenblad!H7</f>
        <v>Inschrijver 1</v>
      </c>
      <c r="D71" s="87" t="str">
        <f>Tarievenblad!I7</f>
        <v>Pipo</v>
      </c>
      <c r="E71" s="87" t="str">
        <f>Tarievenblad!J7</f>
        <v>Inschrijver 3</v>
      </c>
      <c r="F71" s="87" t="str">
        <f>Tarievenblad!K7</f>
        <v>Inschrijver 4</v>
      </c>
      <c r="G71" s="87" t="str">
        <f>Tarievenblad!L7</f>
        <v>Inschrijver 5</v>
      </c>
      <c r="H71" s="87" t="str">
        <f>Tarievenblad!M7</f>
        <v>Inschrijver 6</v>
      </c>
      <c r="I71" s="87" t="str">
        <f>Tarievenblad!N7</f>
        <v>Inschrijver 7</v>
      </c>
      <c r="J71" s="87" t="str">
        <f>Tarievenblad!O7</f>
        <v>Inschrijver 8</v>
      </c>
      <c r="K71" s="87" t="str">
        <f>Tarievenblad!P7</f>
        <v>Inschrijver 9</v>
      </c>
      <c r="L71" s="87" t="str">
        <f>Tarievenblad!Q7</f>
        <v>Inschrijver 10</v>
      </c>
      <c r="M71" s="87" t="str">
        <f>Tarievenblad!R7</f>
        <v>Inschrijver 11</v>
      </c>
      <c r="N71" s="87" t="str">
        <f>Tarievenblad!S7</f>
        <v>Inschrijver 12</v>
      </c>
      <c r="O71" s="87" t="str">
        <f>Tarievenblad!T7</f>
        <v>Inschrijver 13</v>
      </c>
      <c r="P71" s="87" t="str">
        <f>Tarievenblad!U7</f>
        <v>Inschrijver 14</v>
      </c>
    </row>
    <row r="72" spans="1:16" x14ac:dyDescent="0.15">
      <c r="A72" s="32" t="s">
        <v>136</v>
      </c>
      <c r="B72" s="33" t="s">
        <v>137</v>
      </c>
      <c r="C72" s="88"/>
      <c r="D72" s="88"/>
      <c r="E72" s="88"/>
      <c r="F72" s="88"/>
      <c r="G72" s="88"/>
      <c r="H72" s="88"/>
      <c r="I72" s="88"/>
      <c r="J72" s="88"/>
      <c r="K72" s="88"/>
      <c r="L72" s="88"/>
      <c r="M72" s="88"/>
      <c r="N72" s="88"/>
      <c r="O72" s="88"/>
      <c r="P72" s="88"/>
    </row>
    <row r="73" spans="1:16" x14ac:dyDescent="0.15">
      <c r="A73" s="35">
        <v>1</v>
      </c>
      <c r="B73" s="35" t="s">
        <v>102</v>
      </c>
      <c r="C73" s="36"/>
      <c r="D73" s="36"/>
      <c r="E73" s="36"/>
      <c r="F73" s="36"/>
      <c r="G73" s="36"/>
      <c r="H73" s="36"/>
      <c r="I73" s="36"/>
      <c r="J73" s="36"/>
      <c r="K73" s="36"/>
      <c r="L73" s="36"/>
    </row>
    <row r="74" spans="1:16" x14ac:dyDescent="0.15">
      <c r="A74" s="36" t="s">
        <v>72</v>
      </c>
      <c r="B74" s="36" t="s">
        <v>103</v>
      </c>
      <c r="C74" s="69">
        <f>($C32*C$20)+($D32*C$15)+($E32*C$11)+($F32*C$9)+($G32*C$24)+($H32*C$18)+($I32*C$18)+($J32*C$19)+($K32*C$10)+($L32*C$12)</f>
        <v>1220</v>
      </c>
      <c r="D74" s="69">
        <f>($C32*D$20)+($D32*D$15)+($E32*D$11)+($F32*D$9)+($G32*D$24)+($H32*D$18)+($I32*D$18)+($J32*D$19)+($K32*D$10)+($L32*D$12)</f>
        <v>836</v>
      </c>
      <c r="E74" s="69">
        <f t="shared" ref="E74:P74" si="4">($C32*E$20)+($D32*E$15)+($E32*E$11)+($F32*E$9)+($G32*E$24)+($H32*E$18)+($I32*E$18)+($J32*E$19)+($K32*E$10)+($L32*E$12)</f>
        <v>832</v>
      </c>
      <c r="F74" s="69">
        <f t="shared" si="4"/>
        <v>1420</v>
      </c>
      <c r="G74" s="69">
        <f t="shared" si="4"/>
        <v>412</v>
      </c>
      <c r="H74" s="69">
        <f t="shared" si="4"/>
        <v>416</v>
      </c>
      <c r="I74" s="69">
        <f t="shared" si="4"/>
        <v>420</v>
      </c>
      <c r="J74" s="69">
        <f t="shared" si="4"/>
        <v>1304</v>
      </c>
      <c r="K74" s="69">
        <f t="shared" si="4"/>
        <v>428</v>
      </c>
      <c r="L74" s="69">
        <f t="shared" si="4"/>
        <v>432</v>
      </c>
      <c r="M74" s="69">
        <f>($C32*M$20)+($D32*M$15)+($E32*M$11)+($F32*M$9)+($G32*M$24)+($H32*M$18)+($I32*M$18)+($J32*M$19)+($K32*M$10)+($L32*M$12)</f>
        <v>436</v>
      </c>
      <c r="N74" s="69">
        <f t="shared" si="4"/>
        <v>440</v>
      </c>
      <c r="O74" s="69">
        <f t="shared" si="4"/>
        <v>444</v>
      </c>
      <c r="P74" s="69">
        <f t="shared" si="4"/>
        <v>1420</v>
      </c>
    </row>
    <row r="75" spans="1:16" x14ac:dyDescent="0.15">
      <c r="A75" s="36" t="s">
        <v>73</v>
      </c>
      <c r="B75" s="36" t="s">
        <v>104</v>
      </c>
      <c r="C75" s="69">
        <f t="shared" ref="C75:P109" si="5">($C33*C$20)+($D33*C$15)+($E33*C$11)+($F33*C$9)+($G33*C$24)+($H33*C$18)+($I33*C$18)+($J33*C$19)+($K33*C$10)+($L33*C$12)</f>
        <v>2010</v>
      </c>
      <c r="D75" s="69">
        <f t="shared" si="5"/>
        <v>1930</v>
      </c>
      <c r="E75" s="69">
        <f t="shared" si="5"/>
        <v>1900</v>
      </c>
      <c r="F75" s="69">
        <f t="shared" si="5"/>
        <v>2320</v>
      </c>
      <c r="G75" s="69">
        <f t="shared" si="5"/>
        <v>206</v>
      </c>
      <c r="H75" s="69">
        <f t="shared" si="5"/>
        <v>208</v>
      </c>
      <c r="I75" s="69">
        <f t="shared" si="5"/>
        <v>210</v>
      </c>
      <c r="J75" s="69">
        <f t="shared" si="5"/>
        <v>2052</v>
      </c>
      <c r="K75" s="69">
        <f t="shared" si="5"/>
        <v>214</v>
      </c>
      <c r="L75" s="69">
        <f t="shared" si="5"/>
        <v>216</v>
      </c>
      <c r="M75" s="69">
        <f t="shared" si="5"/>
        <v>218</v>
      </c>
      <c r="N75" s="69">
        <f t="shared" si="5"/>
        <v>220</v>
      </c>
      <c r="O75" s="69">
        <f t="shared" si="5"/>
        <v>222</v>
      </c>
      <c r="P75" s="69">
        <f t="shared" si="5"/>
        <v>2320</v>
      </c>
    </row>
    <row r="76" spans="1:16" x14ac:dyDescent="0.15">
      <c r="A76" s="36" t="s">
        <v>74</v>
      </c>
      <c r="B76" s="36" t="s">
        <v>105</v>
      </c>
      <c r="C76" s="69">
        <f t="shared" si="5"/>
        <v>1370</v>
      </c>
      <c r="D76" s="69">
        <f t="shared" si="5"/>
        <v>202</v>
      </c>
      <c r="E76" s="69">
        <f t="shared" si="5"/>
        <v>204</v>
      </c>
      <c r="F76" s="69">
        <f t="shared" si="5"/>
        <v>1590</v>
      </c>
      <c r="G76" s="69">
        <f t="shared" si="5"/>
        <v>206</v>
      </c>
      <c r="H76" s="69">
        <f t="shared" si="5"/>
        <v>208</v>
      </c>
      <c r="I76" s="69">
        <f t="shared" si="5"/>
        <v>210</v>
      </c>
      <c r="J76" s="69">
        <f t="shared" si="5"/>
        <v>1252</v>
      </c>
      <c r="K76" s="69">
        <f t="shared" si="5"/>
        <v>214</v>
      </c>
      <c r="L76" s="69">
        <f t="shared" si="5"/>
        <v>216</v>
      </c>
      <c r="M76" s="69">
        <f t="shared" si="5"/>
        <v>218</v>
      </c>
      <c r="N76" s="69">
        <f t="shared" si="5"/>
        <v>220</v>
      </c>
      <c r="O76" s="69">
        <f t="shared" si="5"/>
        <v>222</v>
      </c>
      <c r="P76" s="69">
        <f t="shared" si="5"/>
        <v>1590</v>
      </c>
    </row>
    <row r="77" spans="1:16" x14ac:dyDescent="0.15">
      <c r="A77" s="36" t="s">
        <v>75</v>
      </c>
      <c r="B77" s="36" t="s">
        <v>106</v>
      </c>
      <c r="C77" s="69">
        <f t="shared" si="5"/>
        <v>5700</v>
      </c>
      <c r="D77" s="69">
        <f t="shared" si="5"/>
        <v>5016</v>
      </c>
      <c r="E77" s="69">
        <f t="shared" si="5"/>
        <v>4992</v>
      </c>
      <c r="F77" s="69">
        <f t="shared" si="5"/>
        <v>6590</v>
      </c>
      <c r="G77" s="69">
        <f t="shared" si="5"/>
        <v>2472</v>
      </c>
      <c r="H77" s="69">
        <f t="shared" si="5"/>
        <v>2496</v>
      </c>
      <c r="I77" s="69">
        <f t="shared" si="5"/>
        <v>2520</v>
      </c>
      <c r="J77" s="69">
        <f t="shared" si="5"/>
        <v>5424</v>
      </c>
      <c r="K77" s="69">
        <f t="shared" si="5"/>
        <v>2568</v>
      </c>
      <c r="L77" s="69">
        <f t="shared" si="5"/>
        <v>2592</v>
      </c>
      <c r="M77" s="69">
        <f t="shared" si="5"/>
        <v>2616</v>
      </c>
      <c r="N77" s="69">
        <f t="shared" si="5"/>
        <v>2640</v>
      </c>
      <c r="O77" s="69">
        <f t="shared" si="5"/>
        <v>2664</v>
      </c>
      <c r="P77" s="69">
        <f t="shared" si="5"/>
        <v>6590</v>
      </c>
    </row>
    <row r="78" spans="1:16" ht="20" customHeight="1" x14ac:dyDescent="0.15">
      <c r="A78" s="38"/>
      <c r="B78" s="50" t="s">
        <v>135</v>
      </c>
      <c r="C78" s="42">
        <f>SUM(C74:C77)</f>
        <v>10300</v>
      </c>
      <c r="D78" s="42">
        <f t="shared" si="5"/>
        <v>7984</v>
      </c>
      <c r="E78" s="42">
        <f t="shared" si="5"/>
        <v>7928</v>
      </c>
      <c r="F78" s="42">
        <f t="shared" si="5"/>
        <v>11920</v>
      </c>
      <c r="G78" s="42">
        <f t="shared" si="5"/>
        <v>3296</v>
      </c>
      <c r="H78" s="42">
        <f t="shared" si="5"/>
        <v>3328</v>
      </c>
      <c r="I78" s="42">
        <f t="shared" si="5"/>
        <v>3360</v>
      </c>
      <c r="J78" s="42">
        <f t="shared" si="5"/>
        <v>10032</v>
      </c>
      <c r="K78" s="42">
        <f t="shared" si="5"/>
        <v>3424</v>
      </c>
      <c r="L78" s="42">
        <f t="shared" si="5"/>
        <v>3456</v>
      </c>
      <c r="M78" s="42">
        <f t="shared" si="5"/>
        <v>3488</v>
      </c>
      <c r="N78" s="42">
        <f t="shared" si="5"/>
        <v>3520</v>
      </c>
      <c r="O78" s="42">
        <f t="shared" si="5"/>
        <v>3552</v>
      </c>
      <c r="P78" s="42">
        <f t="shared" si="5"/>
        <v>11920</v>
      </c>
    </row>
    <row r="79" spans="1:16" x14ac:dyDescent="0.15">
      <c r="A79" s="35">
        <v>2</v>
      </c>
      <c r="B79" s="35" t="s">
        <v>107</v>
      </c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</row>
    <row r="80" spans="1:16" x14ac:dyDescent="0.15">
      <c r="A80" s="36" t="s">
        <v>76</v>
      </c>
      <c r="B80" s="36" t="s">
        <v>108</v>
      </c>
      <c r="C80" s="69">
        <f t="shared" si="5"/>
        <v>2720</v>
      </c>
      <c r="D80" s="69">
        <f t="shared" si="5"/>
        <v>0</v>
      </c>
      <c r="E80" s="69">
        <f t="shared" si="5"/>
        <v>0</v>
      </c>
      <c r="F80" s="69">
        <f t="shared" si="5"/>
        <v>3140</v>
      </c>
      <c r="G80" s="69">
        <f t="shared" si="5"/>
        <v>0</v>
      </c>
      <c r="H80" s="69">
        <f t="shared" si="5"/>
        <v>0</v>
      </c>
      <c r="I80" s="69">
        <f t="shared" si="5"/>
        <v>0</v>
      </c>
      <c r="J80" s="69">
        <f t="shared" si="5"/>
        <v>2400</v>
      </c>
      <c r="K80" s="69">
        <f t="shared" si="5"/>
        <v>0</v>
      </c>
      <c r="L80" s="69">
        <f t="shared" si="5"/>
        <v>0</v>
      </c>
      <c r="M80" s="69">
        <f t="shared" si="5"/>
        <v>0</v>
      </c>
      <c r="N80" s="69">
        <f t="shared" si="5"/>
        <v>0</v>
      </c>
      <c r="O80" s="69">
        <f t="shared" si="5"/>
        <v>0</v>
      </c>
      <c r="P80" s="69">
        <f t="shared" si="5"/>
        <v>3140</v>
      </c>
    </row>
    <row r="81" spans="1:16" x14ac:dyDescent="0.15">
      <c r="A81" s="36" t="s">
        <v>77</v>
      </c>
      <c r="B81" s="36" t="s">
        <v>109</v>
      </c>
      <c r="C81" s="69">
        <f t="shared" si="5"/>
        <v>680</v>
      </c>
      <c r="D81" s="69">
        <f t="shared" si="5"/>
        <v>0</v>
      </c>
      <c r="E81" s="69">
        <f t="shared" si="5"/>
        <v>0</v>
      </c>
      <c r="F81" s="69">
        <f t="shared" si="5"/>
        <v>830</v>
      </c>
      <c r="G81" s="69">
        <f t="shared" si="5"/>
        <v>0</v>
      </c>
      <c r="H81" s="69">
        <f t="shared" si="5"/>
        <v>0</v>
      </c>
      <c r="I81" s="69">
        <f t="shared" si="5"/>
        <v>0</v>
      </c>
      <c r="J81" s="69">
        <f t="shared" si="5"/>
        <v>0</v>
      </c>
      <c r="K81" s="69">
        <f t="shared" si="5"/>
        <v>0</v>
      </c>
      <c r="L81" s="69">
        <f t="shared" si="5"/>
        <v>0</v>
      </c>
      <c r="M81" s="69">
        <f t="shared" si="5"/>
        <v>0</v>
      </c>
      <c r="N81" s="69">
        <f t="shared" si="5"/>
        <v>0</v>
      </c>
      <c r="O81" s="69">
        <f t="shared" si="5"/>
        <v>0</v>
      </c>
      <c r="P81" s="69">
        <f t="shared" si="5"/>
        <v>830</v>
      </c>
    </row>
    <row r="82" spans="1:16" x14ac:dyDescent="0.15">
      <c r="A82" s="36" t="s">
        <v>78</v>
      </c>
      <c r="B82" s="36" t="s">
        <v>182</v>
      </c>
      <c r="C82" s="69">
        <f t="shared" si="5"/>
        <v>7550</v>
      </c>
      <c r="D82" s="69">
        <f t="shared" si="5"/>
        <v>1616</v>
      </c>
      <c r="E82" s="69">
        <f t="shared" si="5"/>
        <v>1632</v>
      </c>
      <c r="F82" s="69">
        <f t="shared" si="5"/>
        <v>9010</v>
      </c>
      <c r="G82" s="69">
        <f t="shared" si="5"/>
        <v>1648</v>
      </c>
      <c r="H82" s="69">
        <f t="shared" si="5"/>
        <v>1664</v>
      </c>
      <c r="I82" s="69">
        <f t="shared" si="5"/>
        <v>1680</v>
      </c>
      <c r="J82" s="69">
        <f t="shared" si="5"/>
        <v>4696</v>
      </c>
      <c r="K82" s="69">
        <f t="shared" si="5"/>
        <v>1712</v>
      </c>
      <c r="L82" s="69">
        <f t="shared" si="5"/>
        <v>1728</v>
      </c>
      <c r="M82" s="69">
        <f t="shared" si="5"/>
        <v>1744</v>
      </c>
      <c r="N82" s="69">
        <f t="shared" si="5"/>
        <v>1760</v>
      </c>
      <c r="O82" s="69">
        <f t="shared" si="5"/>
        <v>1776</v>
      </c>
      <c r="P82" s="69">
        <f t="shared" si="5"/>
        <v>9010</v>
      </c>
    </row>
    <row r="83" spans="1:16" x14ac:dyDescent="0.15">
      <c r="A83" s="36" t="s">
        <v>79</v>
      </c>
      <c r="B83" s="36" t="s">
        <v>111</v>
      </c>
      <c r="C83" s="69">
        <f t="shared" si="5"/>
        <v>3000</v>
      </c>
      <c r="D83" s="69">
        <f t="shared" si="5"/>
        <v>404</v>
      </c>
      <c r="E83" s="69">
        <f t="shared" si="5"/>
        <v>408</v>
      </c>
      <c r="F83" s="69">
        <f t="shared" si="5"/>
        <v>3660</v>
      </c>
      <c r="G83" s="69">
        <f t="shared" si="5"/>
        <v>412</v>
      </c>
      <c r="H83" s="69">
        <f t="shared" si="5"/>
        <v>416</v>
      </c>
      <c r="I83" s="69">
        <f t="shared" si="5"/>
        <v>420</v>
      </c>
      <c r="J83" s="69">
        <f t="shared" si="5"/>
        <v>424</v>
      </c>
      <c r="K83" s="69">
        <f t="shared" si="5"/>
        <v>428</v>
      </c>
      <c r="L83" s="69">
        <f t="shared" si="5"/>
        <v>432</v>
      </c>
      <c r="M83" s="69">
        <f t="shared" si="5"/>
        <v>436</v>
      </c>
      <c r="N83" s="69">
        <f t="shared" si="5"/>
        <v>440</v>
      </c>
      <c r="O83" s="69">
        <f t="shared" si="5"/>
        <v>444</v>
      </c>
      <c r="P83" s="69">
        <f t="shared" si="5"/>
        <v>3660</v>
      </c>
    </row>
    <row r="84" spans="1:16" x14ac:dyDescent="0.15">
      <c r="A84" s="36" t="s">
        <v>80</v>
      </c>
      <c r="B84" s="36" t="s">
        <v>112</v>
      </c>
      <c r="C84" s="69">
        <f t="shared" si="5"/>
        <v>1760</v>
      </c>
      <c r="D84" s="69">
        <f t="shared" si="5"/>
        <v>202</v>
      </c>
      <c r="E84" s="69">
        <f t="shared" si="5"/>
        <v>204</v>
      </c>
      <c r="F84" s="69">
        <f t="shared" si="5"/>
        <v>2150</v>
      </c>
      <c r="G84" s="69">
        <f t="shared" si="5"/>
        <v>206</v>
      </c>
      <c r="H84" s="69">
        <f t="shared" si="5"/>
        <v>208</v>
      </c>
      <c r="I84" s="69">
        <f t="shared" si="5"/>
        <v>210</v>
      </c>
      <c r="J84" s="69">
        <f t="shared" si="5"/>
        <v>212</v>
      </c>
      <c r="K84" s="69">
        <f t="shared" si="5"/>
        <v>214</v>
      </c>
      <c r="L84" s="69">
        <f t="shared" si="5"/>
        <v>216</v>
      </c>
      <c r="M84" s="69">
        <f t="shared" si="5"/>
        <v>218</v>
      </c>
      <c r="N84" s="69">
        <f t="shared" si="5"/>
        <v>220</v>
      </c>
      <c r="O84" s="69">
        <f t="shared" si="5"/>
        <v>222</v>
      </c>
      <c r="P84" s="69">
        <f t="shared" si="5"/>
        <v>2150</v>
      </c>
    </row>
    <row r="85" spans="1:16" x14ac:dyDescent="0.15">
      <c r="A85" s="36" t="s">
        <v>81</v>
      </c>
      <c r="B85" s="36" t="s">
        <v>113</v>
      </c>
      <c r="C85" s="69">
        <f t="shared" si="5"/>
        <v>520</v>
      </c>
      <c r="D85" s="69">
        <f t="shared" si="5"/>
        <v>0</v>
      </c>
      <c r="E85" s="69">
        <f t="shared" si="5"/>
        <v>0</v>
      </c>
      <c r="F85" s="69">
        <f t="shared" si="5"/>
        <v>640</v>
      </c>
      <c r="G85" s="69">
        <f t="shared" si="5"/>
        <v>0</v>
      </c>
      <c r="H85" s="69">
        <f t="shared" si="5"/>
        <v>0</v>
      </c>
      <c r="I85" s="69">
        <f t="shared" si="5"/>
        <v>0</v>
      </c>
      <c r="J85" s="69">
        <f t="shared" si="5"/>
        <v>0</v>
      </c>
      <c r="K85" s="69">
        <f t="shared" si="5"/>
        <v>0</v>
      </c>
      <c r="L85" s="69">
        <f t="shared" si="5"/>
        <v>0</v>
      </c>
      <c r="M85" s="69">
        <f t="shared" si="5"/>
        <v>0</v>
      </c>
      <c r="N85" s="69">
        <f t="shared" si="5"/>
        <v>0</v>
      </c>
      <c r="O85" s="69">
        <f t="shared" si="5"/>
        <v>0</v>
      </c>
      <c r="P85" s="69">
        <f t="shared" si="5"/>
        <v>640</v>
      </c>
    </row>
    <row r="86" spans="1:16" x14ac:dyDescent="0.15">
      <c r="A86" s="36" t="s">
        <v>82</v>
      </c>
      <c r="B86" s="36" t="s">
        <v>114</v>
      </c>
      <c r="C86" s="69">
        <f t="shared" si="5"/>
        <v>2970</v>
      </c>
      <c r="D86" s="69">
        <f t="shared" si="5"/>
        <v>202</v>
      </c>
      <c r="E86" s="69">
        <f t="shared" si="5"/>
        <v>204</v>
      </c>
      <c r="F86" s="69">
        <f t="shared" si="5"/>
        <v>3430</v>
      </c>
      <c r="G86" s="69">
        <f t="shared" si="5"/>
        <v>206</v>
      </c>
      <c r="H86" s="69">
        <f t="shared" si="5"/>
        <v>208</v>
      </c>
      <c r="I86" s="69">
        <f t="shared" si="5"/>
        <v>210</v>
      </c>
      <c r="J86" s="69">
        <f t="shared" si="5"/>
        <v>2852</v>
      </c>
      <c r="K86" s="69">
        <f t="shared" si="5"/>
        <v>214</v>
      </c>
      <c r="L86" s="69">
        <f t="shared" si="5"/>
        <v>216</v>
      </c>
      <c r="M86" s="69">
        <f t="shared" si="5"/>
        <v>218</v>
      </c>
      <c r="N86" s="69">
        <f t="shared" si="5"/>
        <v>220</v>
      </c>
      <c r="O86" s="69">
        <f t="shared" si="5"/>
        <v>222</v>
      </c>
      <c r="P86" s="69">
        <f t="shared" si="5"/>
        <v>3430</v>
      </c>
    </row>
    <row r="87" spans="1:16" x14ac:dyDescent="0.15">
      <c r="A87" s="36" t="s">
        <v>83</v>
      </c>
      <c r="B87" s="36" t="s">
        <v>0</v>
      </c>
      <c r="C87" s="69">
        <f t="shared" si="5"/>
        <v>940</v>
      </c>
      <c r="D87" s="69">
        <f t="shared" si="5"/>
        <v>101</v>
      </c>
      <c r="E87" s="69">
        <f t="shared" si="5"/>
        <v>102</v>
      </c>
      <c r="F87" s="69">
        <f t="shared" si="5"/>
        <v>1105</v>
      </c>
      <c r="G87" s="69">
        <f t="shared" si="5"/>
        <v>103</v>
      </c>
      <c r="H87" s="69">
        <f t="shared" si="5"/>
        <v>104</v>
      </c>
      <c r="I87" s="69">
        <f t="shared" si="5"/>
        <v>105</v>
      </c>
      <c r="J87" s="69">
        <f t="shared" si="5"/>
        <v>306</v>
      </c>
      <c r="K87" s="69">
        <f t="shared" si="5"/>
        <v>107</v>
      </c>
      <c r="L87" s="69">
        <f t="shared" si="5"/>
        <v>108</v>
      </c>
      <c r="M87" s="69">
        <f t="shared" si="5"/>
        <v>109</v>
      </c>
      <c r="N87" s="69">
        <f t="shared" si="5"/>
        <v>110</v>
      </c>
      <c r="O87" s="69">
        <f t="shared" si="5"/>
        <v>111</v>
      </c>
      <c r="P87" s="69">
        <f t="shared" si="5"/>
        <v>1105</v>
      </c>
    </row>
    <row r="88" spans="1:16" x14ac:dyDescent="0.15">
      <c r="A88" s="36" t="s">
        <v>84</v>
      </c>
      <c r="B88" s="36" t="s">
        <v>115</v>
      </c>
      <c r="C88" s="69">
        <f t="shared" si="5"/>
        <v>2370</v>
      </c>
      <c r="D88" s="69">
        <f t="shared" si="5"/>
        <v>808</v>
      </c>
      <c r="E88" s="69">
        <f t="shared" si="5"/>
        <v>816</v>
      </c>
      <c r="F88" s="69">
        <f t="shared" si="5"/>
        <v>2830</v>
      </c>
      <c r="G88" s="69">
        <f t="shared" si="5"/>
        <v>824</v>
      </c>
      <c r="H88" s="69">
        <f t="shared" si="5"/>
        <v>832</v>
      </c>
      <c r="I88" s="69">
        <f t="shared" si="5"/>
        <v>840</v>
      </c>
      <c r="J88" s="69">
        <f t="shared" si="5"/>
        <v>1088</v>
      </c>
      <c r="K88" s="69">
        <f t="shared" si="5"/>
        <v>856</v>
      </c>
      <c r="L88" s="69">
        <f t="shared" si="5"/>
        <v>864</v>
      </c>
      <c r="M88" s="69">
        <f t="shared" si="5"/>
        <v>872</v>
      </c>
      <c r="N88" s="69">
        <f t="shared" si="5"/>
        <v>880</v>
      </c>
      <c r="O88" s="69">
        <f t="shared" si="5"/>
        <v>888</v>
      </c>
      <c r="P88" s="69">
        <f t="shared" si="5"/>
        <v>2830</v>
      </c>
    </row>
    <row r="89" spans="1:16" x14ac:dyDescent="0.15">
      <c r="A89" s="36" t="s">
        <v>85</v>
      </c>
      <c r="B89" s="36" t="s">
        <v>116</v>
      </c>
      <c r="C89" s="69">
        <f t="shared" si="5"/>
        <v>300</v>
      </c>
      <c r="D89" s="69">
        <f t="shared" si="5"/>
        <v>202</v>
      </c>
      <c r="E89" s="69">
        <f t="shared" si="5"/>
        <v>204</v>
      </c>
      <c r="F89" s="69">
        <f t="shared" si="5"/>
        <v>345</v>
      </c>
      <c r="G89" s="69">
        <f t="shared" si="5"/>
        <v>206</v>
      </c>
      <c r="H89" s="69">
        <f t="shared" si="5"/>
        <v>208</v>
      </c>
      <c r="I89" s="69">
        <f t="shared" si="5"/>
        <v>210</v>
      </c>
      <c r="J89" s="69">
        <f t="shared" si="5"/>
        <v>312</v>
      </c>
      <c r="K89" s="69">
        <f t="shared" si="5"/>
        <v>214</v>
      </c>
      <c r="L89" s="69">
        <f t="shared" si="5"/>
        <v>216</v>
      </c>
      <c r="M89" s="69">
        <f t="shared" si="5"/>
        <v>218</v>
      </c>
      <c r="N89" s="69">
        <f t="shared" si="5"/>
        <v>220</v>
      </c>
      <c r="O89" s="69">
        <f t="shared" si="5"/>
        <v>222</v>
      </c>
      <c r="P89" s="69">
        <f t="shared" si="5"/>
        <v>345</v>
      </c>
    </row>
    <row r="90" spans="1:16" x14ac:dyDescent="0.15">
      <c r="A90" s="36" t="s">
        <v>86</v>
      </c>
      <c r="B90" s="36" t="s">
        <v>117</v>
      </c>
      <c r="C90" s="69">
        <f t="shared" si="5"/>
        <v>1220</v>
      </c>
      <c r="D90" s="69">
        <f t="shared" si="5"/>
        <v>965</v>
      </c>
      <c r="E90" s="69">
        <f t="shared" si="5"/>
        <v>950</v>
      </c>
      <c r="F90" s="69">
        <f t="shared" si="5"/>
        <v>1415</v>
      </c>
      <c r="G90" s="69">
        <f t="shared" si="5"/>
        <v>103</v>
      </c>
      <c r="H90" s="69">
        <f t="shared" si="5"/>
        <v>104</v>
      </c>
      <c r="I90" s="69">
        <f t="shared" si="5"/>
        <v>105</v>
      </c>
      <c r="J90" s="69">
        <f t="shared" si="5"/>
        <v>906</v>
      </c>
      <c r="K90" s="69">
        <f t="shared" si="5"/>
        <v>107</v>
      </c>
      <c r="L90" s="69">
        <f t="shared" si="5"/>
        <v>108</v>
      </c>
      <c r="M90" s="69">
        <f t="shared" si="5"/>
        <v>109</v>
      </c>
      <c r="N90" s="69">
        <f t="shared" si="5"/>
        <v>110</v>
      </c>
      <c r="O90" s="69">
        <f t="shared" si="5"/>
        <v>111</v>
      </c>
      <c r="P90" s="69">
        <f t="shared" si="5"/>
        <v>1415</v>
      </c>
    </row>
    <row r="91" spans="1:16" x14ac:dyDescent="0.15">
      <c r="A91" s="36" t="s">
        <v>87</v>
      </c>
      <c r="B91" s="36" t="s">
        <v>118</v>
      </c>
      <c r="C91" s="69">
        <f t="shared" si="5"/>
        <v>3460</v>
      </c>
      <c r="D91" s="69">
        <f t="shared" si="5"/>
        <v>101</v>
      </c>
      <c r="E91" s="69">
        <f t="shared" si="5"/>
        <v>102</v>
      </c>
      <c r="F91" s="69">
        <f t="shared" si="5"/>
        <v>3985</v>
      </c>
      <c r="G91" s="69">
        <f t="shared" si="5"/>
        <v>103</v>
      </c>
      <c r="H91" s="69">
        <f t="shared" si="5"/>
        <v>104</v>
      </c>
      <c r="I91" s="69">
        <f t="shared" si="5"/>
        <v>105</v>
      </c>
      <c r="J91" s="69">
        <f t="shared" si="5"/>
        <v>3306</v>
      </c>
      <c r="K91" s="69">
        <f t="shared" si="5"/>
        <v>107</v>
      </c>
      <c r="L91" s="69">
        <f t="shared" si="5"/>
        <v>108</v>
      </c>
      <c r="M91" s="69">
        <f t="shared" si="5"/>
        <v>109</v>
      </c>
      <c r="N91" s="69">
        <f t="shared" si="5"/>
        <v>110</v>
      </c>
      <c r="O91" s="69">
        <f t="shared" ref="O91:P91" si="6">($C49*O$20)+($D49*O$15)+($E49*O$11)+($F49*O$9)+($G49*O$24)+($H49*O$18)+($I49*O$18)+($J49*O$19)+($K49*O$10)+($L49*O$12)</f>
        <v>111</v>
      </c>
      <c r="P91" s="69">
        <f t="shared" si="6"/>
        <v>3985</v>
      </c>
    </row>
    <row r="92" spans="1:16" x14ac:dyDescent="0.15">
      <c r="A92" s="36" t="s">
        <v>88</v>
      </c>
      <c r="B92" s="36" t="s">
        <v>119</v>
      </c>
      <c r="C92" s="69">
        <f t="shared" si="5"/>
        <v>3070</v>
      </c>
      <c r="D92" s="69">
        <f t="shared" ref="D92:P92" si="7">($C50*D$20)+($D50*D$15)+($E50*D$11)+($F50*D$9)+($G50*D$24)+($H50*D$18)+($I50*D$18)+($J50*D$19)+($K50*D$10)+($L50*D$12)</f>
        <v>101</v>
      </c>
      <c r="E92" s="69">
        <f t="shared" si="7"/>
        <v>102</v>
      </c>
      <c r="F92" s="69">
        <f t="shared" si="7"/>
        <v>3635</v>
      </c>
      <c r="G92" s="69">
        <f t="shared" si="7"/>
        <v>103</v>
      </c>
      <c r="H92" s="69">
        <f t="shared" si="7"/>
        <v>104</v>
      </c>
      <c r="I92" s="69">
        <f t="shared" si="7"/>
        <v>105</v>
      </c>
      <c r="J92" s="69">
        <f t="shared" si="7"/>
        <v>1746</v>
      </c>
      <c r="K92" s="69">
        <f t="shared" si="7"/>
        <v>107</v>
      </c>
      <c r="L92" s="69">
        <f t="shared" si="7"/>
        <v>108</v>
      </c>
      <c r="M92" s="69">
        <f t="shared" si="7"/>
        <v>109</v>
      </c>
      <c r="N92" s="69">
        <f t="shared" si="7"/>
        <v>110</v>
      </c>
      <c r="O92" s="69">
        <f t="shared" si="7"/>
        <v>111</v>
      </c>
      <c r="P92" s="69">
        <f t="shared" si="7"/>
        <v>3635</v>
      </c>
    </row>
    <row r="93" spans="1:16" x14ac:dyDescent="0.15">
      <c r="A93" s="36" t="s">
        <v>89</v>
      </c>
      <c r="B93" s="36" t="s">
        <v>120</v>
      </c>
      <c r="C93" s="69">
        <f t="shared" si="5"/>
        <v>1040</v>
      </c>
      <c r="D93" s="69">
        <f t="shared" ref="D93:P93" si="8">($C51*D$20)+($D51*D$15)+($E51*D$11)+($F51*D$9)+($G51*D$24)+($H51*D$18)+($I51*D$18)+($J51*D$19)+($K51*D$10)+($L51*D$12)</f>
        <v>0</v>
      </c>
      <c r="E93" s="69">
        <f t="shared" si="8"/>
        <v>0</v>
      </c>
      <c r="F93" s="69">
        <f t="shared" si="8"/>
        <v>1270</v>
      </c>
      <c r="G93" s="69">
        <f t="shared" si="8"/>
        <v>0</v>
      </c>
      <c r="H93" s="69">
        <f t="shared" si="8"/>
        <v>0</v>
      </c>
      <c r="I93" s="69">
        <f t="shared" si="8"/>
        <v>0</v>
      </c>
      <c r="J93" s="69">
        <f t="shared" si="8"/>
        <v>1040</v>
      </c>
      <c r="K93" s="69">
        <f t="shared" si="8"/>
        <v>0</v>
      </c>
      <c r="L93" s="69">
        <f t="shared" si="8"/>
        <v>0</v>
      </c>
      <c r="M93" s="69">
        <f t="shared" si="8"/>
        <v>0</v>
      </c>
      <c r="N93" s="69">
        <f t="shared" si="8"/>
        <v>0</v>
      </c>
      <c r="O93" s="69">
        <f t="shared" si="8"/>
        <v>0</v>
      </c>
      <c r="P93" s="69">
        <f t="shared" si="8"/>
        <v>1270</v>
      </c>
    </row>
    <row r="94" spans="1:16" ht="20" customHeight="1" x14ac:dyDescent="0.15">
      <c r="A94" s="38"/>
      <c r="B94" s="50" t="s">
        <v>135</v>
      </c>
      <c r="C94" s="42">
        <f>SUM(C79:C93)</f>
        <v>31600</v>
      </c>
      <c r="D94" s="42">
        <f t="shared" ref="D94:P94" si="9">($C52*D$20)+($D52*D$15)+($E52*D$11)+($F52*D$9)+($G52*D$24)+($H52*D$18)+($I52*D$18)+($J52*D$19)+($K52*D$10)+($L52*D$12)</f>
        <v>4702</v>
      </c>
      <c r="E94" s="42">
        <f t="shared" si="9"/>
        <v>4724</v>
      </c>
      <c r="F94" s="42">
        <f t="shared" si="9"/>
        <v>37445</v>
      </c>
      <c r="G94" s="42">
        <f t="shared" si="9"/>
        <v>3914</v>
      </c>
      <c r="H94" s="42">
        <f t="shared" si="9"/>
        <v>3952</v>
      </c>
      <c r="I94" s="42">
        <f t="shared" si="9"/>
        <v>3990</v>
      </c>
      <c r="J94" s="42">
        <f t="shared" si="9"/>
        <v>19288</v>
      </c>
      <c r="K94" s="42">
        <f t="shared" si="9"/>
        <v>4066</v>
      </c>
      <c r="L94" s="42">
        <f t="shared" si="9"/>
        <v>4104</v>
      </c>
      <c r="M94" s="42">
        <f t="shared" si="9"/>
        <v>4142</v>
      </c>
      <c r="N94" s="42">
        <f t="shared" si="9"/>
        <v>4180</v>
      </c>
      <c r="O94" s="42">
        <f t="shared" si="9"/>
        <v>4218</v>
      </c>
      <c r="P94" s="42">
        <f t="shared" si="9"/>
        <v>37445</v>
      </c>
    </row>
    <row r="95" spans="1:16" x14ac:dyDescent="0.15">
      <c r="A95" s="35">
        <v>3</v>
      </c>
      <c r="B95" s="35" t="s">
        <v>121</v>
      </c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</row>
    <row r="96" spans="1:16" x14ac:dyDescent="0.15">
      <c r="A96" s="36" t="s">
        <v>90</v>
      </c>
      <c r="B96" s="36" t="s">
        <v>122</v>
      </c>
      <c r="C96" s="69">
        <f t="shared" si="5"/>
        <v>3290</v>
      </c>
      <c r="D96" s="69">
        <f t="shared" ref="D96:P96" si="10">($C54*D$20)+($D54*D$15)+($E54*D$11)+($F54*D$9)+($G54*D$24)+($H54*D$18)+($I54*D$18)+($J54*D$19)+($K54*D$10)+($L54*D$12)</f>
        <v>202</v>
      </c>
      <c r="E96" s="69">
        <f t="shared" si="10"/>
        <v>204</v>
      </c>
      <c r="F96" s="69">
        <f t="shared" si="10"/>
        <v>3810</v>
      </c>
      <c r="G96" s="69">
        <f t="shared" si="10"/>
        <v>206</v>
      </c>
      <c r="H96" s="69">
        <f t="shared" si="10"/>
        <v>208</v>
      </c>
      <c r="I96" s="69">
        <f t="shared" si="10"/>
        <v>210</v>
      </c>
      <c r="J96" s="69">
        <f t="shared" si="10"/>
        <v>2852</v>
      </c>
      <c r="K96" s="69">
        <f t="shared" si="10"/>
        <v>214</v>
      </c>
      <c r="L96" s="69">
        <f t="shared" si="10"/>
        <v>216</v>
      </c>
      <c r="M96" s="69">
        <f t="shared" si="10"/>
        <v>218</v>
      </c>
      <c r="N96" s="69">
        <f t="shared" si="10"/>
        <v>220</v>
      </c>
      <c r="O96" s="69">
        <f t="shared" si="10"/>
        <v>222</v>
      </c>
      <c r="P96" s="69">
        <f t="shared" si="10"/>
        <v>3810</v>
      </c>
    </row>
    <row r="97" spans="1:16" x14ac:dyDescent="0.15">
      <c r="A97" s="36" t="s">
        <v>91</v>
      </c>
      <c r="B97" s="36" t="s">
        <v>123</v>
      </c>
      <c r="C97" s="69">
        <f t="shared" si="5"/>
        <v>6030</v>
      </c>
      <c r="D97" s="69">
        <f t="shared" ref="D97:P97" si="11">($C55*D$20)+($D55*D$15)+($E55*D$11)+($F55*D$9)+($G55*D$24)+($H55*D$18)+($I55*D$18)+($J55*D$19)+($K55*D$10)+($L55*D$12)</f>
        <v>202</v>
      </c>
      <c r="E97" s="69">
        <f t="shared" si="11"/>
        <v>204</v>
      </c>
      <c r="F97" s="69">
        <f t="shared" si="11"/>
        <v>7380</v>
      </c>
      <c r="G97" s="69">
        <f t="shared" si="11"/>
        <v>206</v>
      </c>
      <c r="H97" s="69">
        <f t="shared" si="11"/>
        <v>208</v>
      </c>
      <c r="I97" s="69">
        <f t="shared" si="11"/>
        <v>210</v>
      </c>
      <c r="J97" s="69">
        <f t="shared" si="11"/>
        <v>912</v>
      </c>
      <c r="K97" s="69">
        <f t="shared" si="11"/>
        <v>214</v>
      </c>
      <c r="L97" s="69">
        <f t="shared" si="11"/>
        <v>216</v>
      </c>
      <c r="M97" s="69">
        <f t="shared" si="11"/>
        <v>218</v>
      </c>
      <c r="N97" s="69">
        <f t="shared" si="11"/>
        <v>220</v>
      </c>
      <c r="O97" s="69">
        <f t="shared" si="11"/>
        <v>222</v>
      </c>
      <c r="P97" s="69">
        <f t="shared" si="11"/>
        <v>7380</v>
      </c>
    </row>
    <row r="98" spans="1:16" x14ac:dyDescent="0.15">
      <c r="A98" s="36" t="s">
        <v>92</v>
      </c>
      <c r="B98" s="36" t="s">
        <v>124</v>
      </c>
      <c r="C98" s="69">
        <f t="shared" si="5"/>
        <v>1690</v>
      </c>
      <c r="D98" s="69">
        <f t="shared" ref="D98:P98" si="12">($C56*D$20)+($D56*D$15)+($E56*D$11)+($F56*D$9)+($G56*D$24)+($H56*D$18)+($I56*D$18)+($J56*D$19)+($K56*D$10)+($L56*D$12)</f>
        <v>202</v>
      </c>
      <c r="E98" s="69">
        <f t="shared" si="12"/>
        <v>204</v>
      </c>
      <c r="F98" s="69">
        <f t="shared" si="12"/>
        <v>2000</v>
      </c>
      <c r="G98" s="69">
        <f t="shared" si="12"/>
        <v>206</v>
      </c>
      <c r="H98" s="69">
        <f t="shared" si="12"/>
        <v>208</v>
      </c>
      <c r="I98" s="69">
        <f t="shared" si="12"/>
        <v>210</v>
      </c>
      <c r="J98" s="69">
        <f t="shared" si="12"/>
        <v>452</v>
      </c>
      <c r="K98" s="69">
        <f t="shared" si="12"/>
        <v>214</v>
      </c>
      <c r="L98" s="69">
        <f t="shared" si="12"/>
        <v>216</v>
      </c>
      <c r="M98" s="69">
        <f t="shared" si="12"/>
        <v>218</v>
      </c>
      <c r="N98" s="69">
        <f t="shared" si="12"/>
        <v>220</v>
      </c>
      <c r="O98" s="69">
        <f t="shared" si="12"/>
        <v>222</v>
      </c>
      <c r="P98" s="69">
        <f t="shared" si="12"/>
        <v>2000</v>
      </c>
    </row>
    <row r="99" spans="1:16" x14ac:dyDescent="0.15">
      <c r="A99" s="36" t="s">
        <v>93</v>
      </c>
      <c r="B99" s="36" t="s">
        <v>125</v>
      </c>
      <c r="C99" s="69">
        <f t="shared" si="5"/>
        <v>4830</v>
      </c>
      <c r="D99" s="69">
        <f t="shared" ref="D99:P99" si="13">($C57*D$20)+($D57*D$15)+($E57*D$11)+($F57*D$9)+($G57*D$24)+($H57*D$18)+($I57*D$18)+($J57*D$19)+($K57*D$10)+($L57*D$12)</f>
        <v>202</v>
      </c>
      <c r="E99" s="69">
        <f t="shared" si="13"/>
        <v>204</v>
      </c>
      <c r="F99" s="69">
        <f t="shared" si="13"/>
        <v>5700</v>
      </c>
      <c r="G99" s="69">
        <f t="shared" si="13"/>
        <v>206</v>
      </c>
      <c r="H99" s="69">
        <f t="shared" si="13"/>
        <v>208</v>
      </c>
      <c r="I99" s="69">
        <f t="shared" si="13"/>
        <v>210</v>
      </c>
      <c r="J99" s="69">
        <f t="shared" si="13"/>
        <v>1712</v>
      </c>
      <c r="K99" s="69">
        <f t="shared" si="13"/>
        <v>214</v>
      </c>
      <c r="L99" s="69">
        <f t="shared" si="13"/>
        <v>216</v>
      </c>
      <c r="M99" s="69">
        <f t="shared" si="13"/>
        <v>218</v>
      </c>
      <c r="N99" s="69">
        <f t="shared" si="13"/>
        <v>220</v>
      </c>
      <c r="O99" s="69">
        <f t="shared" si="13"/>
        <v>222</v>
      </c>
      <c r="P99" s="69">
        <f t="shared" si="13"/>
        <v>5700</v>
      </c>
    </row>
    <row r="100" spans="1:16" x14ac:dyDescent="0.15">
      <c r="A100" s="36" t="s">
        <v>94</v>
      </c>
      <c r="B100" s="36" t="s">
        <v>126</v>
      </c>
      <c r="C100" s="69">
        <f t="shared" si="5"/>
        <v>1050</v>
      </c>
      <c r="D100" s="69">
        <f t="shared" ref="D100:P100" si="14">($C58*D$20)+($D58*D$15)+($E58*D$11)+($F58*D$9)+($G58*D$24)+($H58*D$18)+($I58*D$18)+($J58*D$19)+($K58*D$10)+($L58*D$12)</f>
        <v>202</v>
      </c>
      <c r="E100" s="69">
        <f t="shared" si="14"/>
        <v>204</v>
      </c>
      <c r="F100" s="69">
        <f t="shared" si="14"/>
        <v>1240</v>
      </c>
      <c r="G100" s="69">
        <f t="shared" si="14"/>
        <v>206</v>
      </c>
      <c r="H100" s="69">
        <f t="shared" si="14"/>
        <v>208</v>
      </c>
      <c r="I100" s="69">
        <f t="shared" si="14"/>
        <v>210</v>
      </c>
      <c r="J100" s="69">
        <f t="shared" si="14"/>
        <v>452</v>
      </c>
      <c r="K100" s="69">
        <f t="shared" si="14"/>
        <v>214</v>
      </c>
      <c r="L100" s="69">
        <f t="shared" si="14"/>
        <v>216</v>
      </c>
      <c r="M100" s="69">
        <f t="shared" si="14"/>
        <v>218</v>
      </c>
      <c r="N100" s="69">
        <f t="shared" si="14"/>
        <v>220</v>
      </c>
      <c r="O100" s="69">
        <f t="shared" si="14"/>
        <v>222</v>
      </c>
      <c r="P100" s="69">
        <f t="shared" si="14"/>
        <v>1240</v>
      </c>
    </row>
    <row r="101" spans="1:16" x14ac:dyDescent="0.15">
      <c r="A101" s="36" t="s">
        <v>95</v>
      </c>
      <c r="B101" s="36" t="s">
        <v>127</v>
      </c>
      <c r="C101" s="69">
        <f t="shared" si="5"/>
        <v>1450</v>
      </c>
      <c r="D101" s="69">
        <f t="shared" ref="D101:P101" si="15">($C59*D$20)+($D59*D$15)+($E59*D$11)+($F59*D$9)+($G59*D$24)+($H59*D$18)+($I59*D$18)+($J59*D$19)+($K59*D$10)+($L59*D$12)</f>
        <v>202</v>
      </c>
      <c r="E101" s="69">
        <f t="shared" si="15"/>
        <v>204</v>
      </c>
      <c r="F101" s="69">
        <f t="shared" si="15"/>
        <v>1700</v>
      </c>
      <c r="G101" s="69">
        <f t="shared" si="15"/>
        <v>206</v>
      </c>
      <c r="H101" s="69">
        <f t="shared" si="15"/>
        <v>208</v>
      </c>
      <c r="I101" s="69">
        <f t="shared" si="15"/>
        <v>210</v>
      </c>
      <c r="J101" s="69">
        <f t="shared" si="15"/>
        <v>852</v>
      </c>
      <c r="K101" s="69">
        <f t="shared" si="15"/>
        <v>214</v>
      </c>
      <c r="L101" s="69">
        <f t="shared" si="15"/>
        <v>216</v>
      </c>
      <c r="M101" s="69">
        <f t="shared" si="15"/>
        <v>218</v>
      </c>
      <c r="N101" s="69">
        <f t="shared" si="15"/>
        <v>220</v>
      </c>
      <c r="O101" s="69">
        <f t="shared" si="15"/>
        <v>222</v>
      </c>
      <c r="P101" s="69">
        <f t="shared" si="15"/>
        <v>1700</v>
      </c>
    </row>
    <row r="102" spans="1:16" x14ac:dyDescent="0.15">
      <c r="A102" s="36" t="s">
        <v>96</v>
      </c>
      <c r="B102" s="36" t="s">
        <v>128</v>
      </c>
      <c r="C102" s="69">
        <f t="shared" si="5"/>
        <v>1260</v>
      </c>
      <c r="D102" s="69">
        <f t="shared" ref="D102:P102" si="16">($C60*D$20)+($D60*D$15)+($E60*D$11)+($F60*D$9)+($G60*D$24)+($H60*D$18)+($I60*D$18)+($J60*D$19)+($K60*D$10)+($L60*D$12)</f>
        <v>634</v>
      </c>
      <c r="E102" s="69">
        <f t="shared" si="16"/>
        <v>628</v>
      </c>
      <c r="F102" s="69">
        <f t="shared" si="16"/>
        <v>1480</v>
      </c>
      <c r="G102" s="69">
        <f t="shared" si="16"/>
        <v>206</v>
      </c>
      <c r="H102" s="69">
        <f t="shared" si="16"/>
        <v>208</v>
      </c>
      <c r="I102" s="69">
        <f t="shared" si="16"/>
        <v>210</v>
      </c>
      <c r="J102" s="69">
        <f t="shared" si="16"/>
        <v>852</v>
      </c>
      <c r="K102" s="69">
        <f t="shared" si="16"/>
        <v>214</v>
      </c>
      <c r="L102" s="69">
        <f t="shared" si="16"/>
        <v>216</v>
      </c>
      <c r="M102" s="69">
        <f t="shared" si="16"/>
        <v>218</v>
      </c>
      <c r="N102" s="69">
        <f t="shared" si="16"/>
        <v>220</v>
      </c>
      <c r="O102" s="69">
        <f t="shared" si="16"/>
        <v>222</v>
      </c>
      <c r="P102" s="69">
        <f t="shared" si="16"/>
        <v>1480</v>
      </c>
    </row>
    <row r="103" spans="1:16" ht="20" customHeight="1" x14ac:dyDescent="0.15">
      <c r="A103" s="38"/>
      <c r="B103" s="50" t="s">
        <v>135</v>
      </c>
      <c r="C103" s="42">
        <f>SUM(C95:C102)</f>
        <v>19600</v>
      </c>
      <c r="D103" s="42">
        <f t="shared" ref="D103:P103" si="17">($C61*D$20)+($D61*D$15)+($E61*D$11)+($F61*D$9)+($G61*D$24)+($H61*D$18)+($I61*D$18)+($J61*D$19)+($K61*D$10)+($L61*D$12)</f>
        <v>1846</v>
      </c>
      <c r="E103" s="42">
        <f t="shared" si="17"/>
        <v>1852</v>
      </c>
      <c r="F103" s="42">
        <f t="shared" si="17"/>
        <v>23310</v>
      </c>
      <c r="G103" s="42">
        <f t="shared" si="17"/>
        <v>1442</v>
      </c>
      <c r="H103" s="42">
        <f t="shared" si="17"/>
        <v>1456</v>
      </c>
      <c r="I103" s="42">
        <f t="shared" si="17"/>
        <v>1470</v>
      </c>
      <c r="J103" s="42">
        <f t="shared" si="17"/>
        <v>8084</v>
      </c>
      <c r="K103" s="42">
        <f t="shared" si="17"/>
        <v>1498</v>
      </c>
      <c r="L103" s="42">
        <f t="shared" si="17"/>
        <v>1512</v>
      </c>
      <c r="M103" s="42">
        <f t="shared" si="17"/>
        <v>1526</v>
      </c>
      <c r="N103" s="42">
        <f t="shared" si="17"/>
        <v>1540</v>
      </c>
      <c r="O103" s="42">
        <f t="shared" si="17"/>
        <v>1554</v>
      </c>
      <c r="P103" s="42">
        <f t="shared" si="17"/>
        <v>23310</v>
      </c>
    </row>
    <row r="104" spans="1:16" x14ac:dyDescent="0.15">
      <c r="A104" s="35">
        <v>4</v>
      </c>
      <c r="B104" s="35" t="s">
        <v>129</v>
      </c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</row>
    <row r="105" spans="1:16" x14ac:dyDescent="0.15">
      <c r="A105" s="36" t="s">
        <v>97</v>
      </c>
      <c r="B105" s="36" t="s">
        <v>130</v>
      </c>
      <c r="C105" s="69">
        <f t="shared" si="5"/>
        <v>3280</v>
      </c>
      <c r="D105" s="69">
        <f t="shared" ref="D105:P105" si="18">($C63*D$20)+($D63*D$15)+($E63*D$11)+($F63*D$9)+($G63*D$24)+($H63*D$18)+($I63*D$18)+($J63*D$19)+($K63*D$10)+($L63*D$12)</f>
        <v>1024</v>
      </c>
      <c r="E105" s="69">
        <f t="shared" si="18"/>
        <v>1028</v>
      </c>
      <c r="F105" s="69">
        <f t="shared" si="18"/>
        <v>3870</v>
      </c>
      <c r="G105" s="69">
        <f t="shared" si="18"/>
        <v>824</v>
      </c>
      <c r="H105" s="69">
        <f t="shared" si="18"/>
        <v>832</v>
      </c>
      <c r="I105" s="69">
        <f t="shared" si="18"/>
        <v>840</v>
      </c>
      <c r="J105" s="69">
        <f t="shared" si="18"/>
        <v>1528</v>
      </c>
      <c r="K105" s="69">
        <f t="shared" si="18"/>
        <v>856</v>
      </c>
      <c r="L105" s="69">
        <f t="shared" si="18"/>
        <v>864</v>
      </c>
      <c r="M105" s="69">
        <f t="shared" si="18"/>
        <v>872</v>
      </c>
      <c r="N105" s="69">
        <f t="shared" si="18"/>
        <v>880</v>
      </c>
      <c r="O105" s="69">
        <f t="shared" si="18"/>
        <v>888</v>
      </c>
      <c r="P105" s="69">
        <f t="shared" si="18"/>
        <v>3870</v>
      </c>
    </row>
    <row r="106" spans="1:16" x14ac:dyDescent="0.15">
      <c r="A106" s="36" t="s">
        <v>98</v>
      </c>
      <c r="B106" s="36" t="s">
        <v>131</v>
      </c>
      <c r="C106" s="69">
        <f t="shared" si="5"/>
        <v>5580</v>
      </c>
      <c r="D106" s="69">
        <f t="shared" ref="D106:P106" si="19">($C64*D$20)+($D64*D$15)+($E64*D$11)+($F64*D$9)+($G64*D$24)+($H64*D$18)+($I64*D$18)+($J64*D$19)+($K64*D$10)+($L64*D$12)</f>
        <v>1616</v>
      </c>
      <c r="E106" s="69">
        <f t="shared" si="19"/>
        <v>1632</v>
      </c>
      <c r="F106" s="69">
        <f t="shared" si="19"/>
        <v>6560</v>
      </c>
      <c r="G106" s="69">
        <f t="shared" si="19"/>
        <v>1648</v>
      </c>
      <c r="H106" s="69">
        <f t="shared" si="19"/>
        <v>1664</v>
      </c>
      <c r="I106" s="69">
        <f t="shared" si="19"/>
        <v>1680</v>
      </c>
      <c r="J106" s="69">
        <f t="shared" si="19"/>
        <v>2376</v>
      </c>
      <c r="K106" s="69">
        <f t="shared" si="19"/>
        <v>1712</v>
      </c>
      <c r="L106" s="69">
        <f t="shared" si="19"/>
        <v>1728</v>
      </c>
      <c r="M106" s="69">
        <f t="shared" si="19"/>
        <v>1744</v>
      </c>
      <c r="N106" s="69">
        <f t="shared" si="19"/>
        <v>1760</v>
      </c>
      <c r="O106" s="69">
        <f t="shared" si="19"/>
        <v>1776</v>
      </c>
      <c r="P106" s="69">
        <f t="shared" si="19"/>
        <v>6560</v>
      </c>
    </row>
    <row r="107" spans="1:16" x14ac:dyDescent="0.15">
      <c r="A107" s="36" t="s">
        <v>99</v>
      </c>
      <c r="B107" s="36" t="s">
        <v>132</v>
      </c>
      <c r="C107" s="69">
        <f t="shared" si="5"/>
        <v>7800</v>
      </c>
      <c r="D107" s="69">
        <f t="shared" ref="D107:P107" si="20">($C65*D$20)+($D65*D$15)+($E65*D$11)+($F65*D$9)+($G65*D$24)+($H65*D$18)+($I65*D$18)+($J65*D$19)+($K65*D$10)+($L65*D$12)</f>
        <v>0</v>
      </c>
      <c r="E107" s="69">
        <f t="shared" si="20"/>
        <v>0</v>
      </c>
      <c r="F107" s="69">
        <f t="shared" si="20"/>
        <v>9600</v>
      </c>
      <c r="G107" s="69">
        <f t="shared" si="20"/>
        <v>0</v>
      </c>
      <c r="H107" s="69">
        <f t="shared" si="20"/>
        <v>0</v>
      </c>
      <c r="I107" s="69">
        <f t="shared" si="20"/>
        <v>0</v>
      </c>
      <c r="J107" s="69">
        <f t="shared" si="20"/>
        <v>0</v>
      </c>
      <c r="K107" s="69">
        <f t="shared" si="20"/>
        <v>0</v>
      </c>
      <c r="L107" s="69">
        <f t="shared" si="20"/>
        <v>0</v>
      </c>
      <c r="M107" s="69">
        <f t="shared" si="20"/>
        <v>0</v>
      </c>
      <c r="N107" s="69">
        <f t="shared" si="20"/>
        <v>0</v>
      </c>
      <c r="O107" s="69">
        <f t="shared" si="20"/>
        <v>0</v>
      </c>
      <c r="P107" s="69">
        <f t="shared" si="20"/>
        <v>9600</v>
      </c>
    </row>
    <row r="108" spans="1:16" x14ac:dyDescent="0.15">
      <c r="A108" s="36" t="s">
        <v>100</v>
      </c>
      <c r="B108" s="36" t="s">
        <v>133</v>
      </c>
      <c r="C108" s="69">
        <f t="shared" si="5"/>
        <v>4260</v>
      </c>
      <c r="D108" s="69">
        <f t="shared" ref="D108:P108" si="21">($C66*D$20)+($D66*D$15)+($E66*D$11)+($F66*D$9)+($G66*D$24)+($H66*D$18)+($I66*D$18)+($J66*D$19)+($K66*D$10)+($L66*D$12)</f>
        <v>3860</v>
      </c>
      <c r="E108" s="69">
        <f t="shared" si="21"/>
        <v>3800</v>
      </c>
      <c r="F108" s="69">
        <f t="shared" si="21"/>
        <v>4930</v>
      </c>
      <c r="G108" s="69">
        <f t="shared" si="21"/>
        <v>412</v>
      </c>
      <c r="H108" s="69">
        <f t="shared" si="21"/>
        <v>416</v>
      </c>
      <c r="I108" s="69">
        <f t="shared" si="21"/>
        <v>420</v>
      </c>
      <c r="J108" s="69">
        <f t="shared" si="21"/>
        <v>3864</v>
      </c>
      <c r="K108" s="69">
        <f t="shared" si="21"/>
        <v>428</v>
      </c>
      <c r="L108" s="69">
        <f t="shared" si="21"/>
        <v>432</v>
      </c>
      <c r="M108" s="69">
        <f t="shared" si="21"/>
        <v>436</v>
      </c>
      <c r="N108" s="69">
        <f t="shared" si="21"/>
        <v>440</v>
      </c>
      <c r="O108" s="69">
        <f t="shared" si="21"/>
        <v>444</v>
      </c>
      <c r="P108" s="69">
        <f t="shared" si="21"/>
        <v>4930</v>
      </c>
    </row>
    <row r="109" spans="1:16" x14ac:dyDescent="0.15">
      <c r="A109" s="36" t="s">
        <v>101</v>
      </c>
      <c r="B109" s="36" t="s">
        <v>134</v>
      </c>
      <c r="C109" s="69">
        <f t="shared" si="5"/>
        <v>900</v>
      </c>
      <c r="D109" s="69">
        <f t="shared" ref="D109:P109" si="22">($C67*D$20)+($D67*D$15)+($E67*D$11)+($F67*D$9)+($G67*D$24)+($H67*D$18)+($I67*D$18)+($J67*D$19)+($K67*D$10)+($L67*D$12)</f>
        <v>418</v>
      </c>
      <c r="E109" s="69">
        <f t="shared" si="22"/>
        <v>416</v>
      </c>
      <c r="F109" s="69">
        <f t="shared" si="22"/>
        <v>1060</v>
      </c>
      <c r="G109" s="69">
        <f t="shared" si="22"/>
        <v>206</v>
      </c>
      <c r="H109" s="69">
        <f t="shared" si="22"/>
        <v>208</v>
      </c>
      <c r="I109" s="69">
        <f t="shared" si="22"/>
        <v>210</v>
      </c>
      <c r="J109" s="69">
        <f t="shared" si="22"/>
        <v>652</v>
      </c>
      <c r="K109" s="69">
        <f t="shared" si="22"/>
        <v>214</v>
      </c>
      <c r="L109" s="69">
        <f t="shared" si="22"/>
        <v>216</v>
      </c>
      <c r="M109" s="69">
        <f t="shared" si="22"/>
        <v>218</v>
      </c>
      <c r="N109" s="69">
        <f t="shared" si="22"/>
        <v>220</v>
      </c>
      <c r="O109" s="69">
        <f t="shared" si="22"/>
        <v>222</v>
      </c>
      <c r="P109" s="69">
        <f t="shared" si="22"/>
        <v>1060</v>
      </c>
    </row>
    <row r="110" spans="1:16" ht="20" customHeight="1" x14ac:dyDescent="0.15">
      <c r="A110" s="43"/>
      <c r="B110" s="49" t="s">
        <v>135</v>
      </c>
      <c r="C110" s="44">
        <f>SUM(C104:C109)</f>
        <v>21820</v>
      </c>
      <c r="D110" s="44">
        <f t="shared" ref="D110:P110" si="23">($C68*D$20)+($D68*D$15)+($E68*D$11)+($F68*D$9)+($G68*D$24)+($H68*D$18)+($I68*D$18)+($J68*D$19)+($K68*D$10)+($L68*D$12)</f>
        <v>6918</v>
      </c>
      <c r="E110" s="44">
        <f t="shared" si="23"/>
        <v>6876</v>
      </c>
      <c r="F110" s="44">
        <f t="shared" si="23"/>
        <v>26020</v>
      </c>
      <c r="G110" s="44">
        <f t="shared" si="23"/>
        <v>3090</v>
      </c>
      <c r="H110" s="44">
        <f t="shared" si="23"/>
        <v>3120</v>
      </c>
      <c r="I110" s="44">
        <f t="shared" si="23"/>
        <v>3150</v>
      </c>
      <c r="J110" s="44">
        <f t="shared" si="23"/>
        <v>8420</v>
      </c>
      <c r="K110" s="44">
        <f t="shared" si="23"/>
        <v>3210</v>
      </c>
      <c r="L110" s="44">
        <f t="shared" si="23"/>
        <v>3240</v>
      </c>
      <c r="M110" s="44">
        <f t="shared" si="23"/>
        <v>3270</v>
      </c>
      <c r="N110" s="44">
        <f t="shared" si="23"/>
        <v>3300</v>
      </c>
      <c r="O110" s="44">
        <f t="shared" si="23"/>
        <v>3330</v>
      </c>
      <c r="P110" s="45">
        <f t="shared" si="23"/>
        <v>26020</v>
      </c>
    </row>
    <row r="111" spans="1:16" ht="20" customHeight="1" x14ac:dyDescent="0.15">
      <c r="A111" s="43"/>
      <c r="B111" s="46" t="s">
        <v>140</v>
      </c>
      <c r="C111" s="47">
        <f>C78+C94+C103+C110</f>
        <v>83320</v>
      </c>
      <c r="D111" s="47">
        <f t="shared" ref="D111:P111" si="24">D78+D94+D103+D110</f>
        <v>21450</v>
      </c>
      <c r="E111" s="47">
        <f t="shared" si="24"/>
        <v>21380</v>
      </c>
      <c r="F111" s="47">
        <f t="shared" si="24"/>
        <v>98695</v>
      </c>
      <c r="G111" s="47">
        <f t="shared" si="24"/>
        <v>11742</v>
      </c>
      <c r="H111" s="47">
        <f t="shared" si="24"/>
        <v>11856</v>
      </c>
      <c r="I111" s="47">
        <f t="shared" si="24"/>
        <v>11970</v>
      </c>
      <c r="J111" s="47">
        <f t="shared" si="24"/>
        <v>45824</v>
      </c>
      <c r="K111" s="47">
        <f t="shared" si="24"/>
        <v>12198</v>
      </c>
      <c r="L111" s="47">
        <f t="shared" si="24"/>
        <v>12312</v>
      </c>
      <c r="M111" s="47">
        <f t="shared" si="24"/>
        <v>12426</v>
      </c>
      <c r="N111" s="47">
        <f t="shared" si="24"/>
        <v>12540</v>
      </c>
      <c r="O111" s="47">
        <f t="shared" si="24"/>
        <v>12654</v>
      </c>
      <c r="P111" s="48">
        <f t="shared" si="24"/>
        <v>98695</v>
      </c>
    </row>
  </sheetData>
  <mergeCells count="41">
    <mergeCell ref="C5:C6"/>
    <mergeCell ref="A5:B5"/>
    <mergeCell ref="D5:D6"/>
    <mergeCell ref="E5:E6"/>
    <mergeCell ref="F5:F6"/>
    <mergeCell ref="G5:G6"/>
    <mergeCell ref="H5:H6"/>
    <mergeCell ref="I5:I6"/>
    <mergeCell ref="J5:J6"/>
    <mergeCell ref="K5:K6"/>
    <mergeCell ref="A28:B29"/>
    <mergeCell ref="C29:C30"/>
    <mergeCell ref="D29:D30"/>
    <mergeCell ref="E29:E30"/>
    <mergeCell ref="F29:F30"/>
    <mergeCell ref="L29:L30"/>
    <mergeCell ref="M5:M6"/>
    <mergeCell ref="N5:N6"/>
    <mergeCell ref="O5:O6"/>
    <mergeCell ref="P5:P6"/>
    <mergeCell ref="L5:L6"/>
    <mergeCell ref="G29:G30"/>
    <mergeCell ref="H29:H30"/>
    <mergeCell ref="I29:I30"/>
    <mergeCell ref="J29:J30"/>
    <mergeCell ref="K29:K30"/>
    <mergeCell ref="D71:D72"/>
    <mergeCell ref="C71:C72"/>
    <mergeCell ref="A71:B71"/>
    <mergeCell ref="M71:M72"/>
    <mergeCell ref="H71:H72"/>
    <mergeCell ref="I71:I72"/>
    <mergeCell ref="J71:J72"/>
    <mergeCell ref="K71:K72"/>
    <mergeCell ref="L71:L72"/>
    <mergeCell ref="G71:G72"/>
    <mergeCell ref="N71:N72"/>
    <mergeCell ref="O71:O72"/>
    <mergeCell ref="P71:P72"/>
    <mergeCell ref="F71:F72"/>
    <mergeCell ref="E71:E72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13AA2-651F-8546-AD82-87ED6C537701}">
  <dimension ref="A1:P127"/>
  <sheetViews>
    <sheetView topLeftCell="A113" zoomScale="150" zoomScaleNormal="150" workbookViewId="0">
      <selection activeCell="P25" sqref="P25"/>
    </sheetView>
  </sheetViews>
  <sheetFormatPr baseColWidth="10" defaultRowHeight="13" x14ac:dyDescent="0.15"/>
  <cols>
    <col min="1" max="1" width="6.796875" style="1" customWidth="1"/>
    <col min="2" max="2" width="66" style="1" customWidth="1"/>
    <col min="3" max="3" width="12.19921875" style="1" bestFit="1" customWidth="1"/>
    <col min="4" max="5" width="11.19921875" style="1" bestFit="1" customWidth="1"/>
    <col min="6" max="6" width="12" style="1" bestFit="1" customWidth="1"/>
    <col min="7" max="16" width="11.19921875" style="1" bestFit="1" customWidth="1"/>
    <col min="17" max="16384" width="11" style="1"/>
  </cols>
  <sheetData>
    <row r="1" spans="1:16" s="3" customFormat="1" ht="20" x14ac:dyDescent="0.15">
      <c r="A1" s="3" t="s">
        <v>41</v>
      </c>
    </row>
    <row r="2" spans="1:16" s="3" customFormat="1" ht="20" x14ac:dyDescent="0.15">
      <c r="A2" s="3" t="s">
        <v>42</v>
      </c>
    </row>
    <row r="3" spans="1:16" s="3" customFormat="1" ht="20" x14ac:dyDescent="0.15">
      <c r="A3" s="3" t="s">
        <v>191</v>
      </c>
    </row>
    <row r="5" spans="1:16" ht="80" customHeight="1" x14ac:dyDescent="0.15">
      <c r="A5" s="96" t="s">
        <v>71</v>
      </c>
      <c r="B5" s="97"/>
      <c r="C5" s="91" t="str">
        <f>Tarievenblad!H7</f>
        <v>Inschrijver 1</v>
      </c>
      <c r="D5" s="91" t="str">
        <f>Tarievenblad!I7</f>
        <v>Pipo</v>
      </c>
      <c r="E5" s="91" t="str">
        <f>Tarievenblad!J7</f>
        <v>Inschrijver 3</v>
      </c>
      <c r="F5" s="91" t="str">
        <f>Tarievenblad!K7</f>
        <v>Inschrijver 4</v>
      </c>
      <c r="G5" s="91" t="str">
        <f>Tarievenblad!L7</f>
        <v>Inschrijver 5</v>
      </c>
      <c r="H5" s="91" t="str">
        <f>Tarievenblad!M7</f>
        <v>Inschrijver 6</v>
      </c>
      <c r="I5" s="91" t="str">
        <f>Tarievenblad!N7</f>
        <v>Inschrijver 7</v>
      </c>
      <c r="J5" s="91" t="str">
        <f>Tarievenblad!O7</f>
        <v>Inschrijver 8</v>
      </c>
      <c r="K5" s="91" t="str">
        <f>Tarievenblad!P7</f>
        <v>Inschrijver 9</v>
      </c>
      <c r="L5" s="91" t="str">
        <f>Tarievenblad!Q7</f>
        <v>Inschrijver 10</v>
      </c>
      <c r="M5" s="91" t="str">
        <f>Tarievenblad!R7</f>
        <v>Inschrijver 11</v>
      </c>
      <c r="N5" s="91" t="str">
        <f>Tarievenblad!S7</f>
        <v>Inschrijver 12</v>
      </c>
      <c r="O5" s="91" t="str">
        <f>Tarievenblad!T7</f>
        <v>Inschrijver 13</v>
      </c>
      <c r="P5" s="91" t="str">
        <f>Tarievenblad!U7</f>
        <v>Inschrijver 14</v>
      </c>
    </row>
    <row r="6" spans="1:16" x14ac:dyDescent="0.15">
      <c r="A6" s="24" t="s">
        <v>44</v>
      </c>
      <c r="B6" s="25" t="s">
        <v>10</v>
      </c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</row>
    <row r="7" spans="1:16" ht="30" customHeight="1" x14ac:dyDescent="0.15">
      <c r="A7" s="21">
        <v>1</v>
      </c>
      <c r="B7" s="22" t="s">
        <v>14</v>
      </c>
      <c r="C7" s="23">
        <f>Tarievenblad!H9</f>
        <v>45</v>
      </c>
      <c r="D7" s="23">
        <f>Tarievenblad!I9</f>
        <v>48</v>
      </c>
      <c r="E7" s="23">
        <f>Tarievenblad!J9</f>
        <v>46</v>
      </c>
      <c r="F7" s="23">
        <f>Tarievenblad!K9</f>
        <v>60</v>
      </c>
      <c r="G7" s="23">
        <f>Tarievenblad!L9</f>
        <v>46</v>
      </c>
      <c r="H7" s="23">
        <f>Tarievenblad!M9</f>
        <v>48</v>
      </c>
      <c r="I7" s="23">
        <f>Tarievenblad!N9</f>
        <v>50</v>
      </c>
      <c r="J7" s="23">
        <f>Tarievenblad!O9</f>
        <v>48</v>
      </c>
      <c r="K7" s="23">
        <f>Tarievenblad!P9</f>
        <v>46</v>
      </c>
      <c r="L7" s="23">
        <f>Tarievenblad!Q9</f>
        <v>44</v>
      </c>
      <c r="M7" s="23">
        <f>Tarievenblad!R9</f>
        <v>46</v>
      </c>
      <c r="N7" s="23">
        <f>Tarievenblad!S9</f>
        <v>48</v>
      </c>
      <c r="O7" s="23">
        <f>Tarievenblad!T9</f>
        <v>50</v>
      </c>
      <c r="P7" s="23">
        <f>Tarievenblad!U9</f>
        <v>60</v>
      </c>
    </row>
    <row r="8" spans="1:16" ht="30" customHeight="1" x14ac:dyDescent="0.15">
      <c r="A8" s="21">
        <v>2</v>
      </c>
      <c r="B8" s="22" t="s">
        <v>15</v>
      </c>
      <c r="C8" s="23">
        <f>Tarievenblad!H10</f>
        <v>50</v>
      </c>
      <c r="D8" s="23">
        <f>Tarievenblad!I10</f>
        <v>0</v>
      </c>
      <c r="E8" s="23">
        <f>Tarievenblad!J10</f>
        <v>0</v>
      </c>
      <c r="F8" s="23">
        <f>Tarievenblad!K10</f>
        <v>65</v>
      </c>
      <c r="G8" s="23">
        <f>Tarievenblad!L10</f>
        <v>0</v>
      </c>
      <c r="H8" s="23">
        <f>Tarievenblad!M10</f>
        <v>0</v>
      </c>
      <c r="I8" s="23">
        <f>Tarievenblad!N10</f>
        <v>0</v>
      </c>
      <c r="J8" s="23">
        <f>Tarievenblad!O10</f>
        <v>0</v>
      </c>
      <c r="K8" s="23">
        <f>Tarievenblad!P10</f>
        <v>0</v>
      </c>
      <c r="L8" s="23">
        <f>Tarievenblad!Q10</f>
        <v>0</v>
      </c>
      <c r="M8" s="23">
        <f>Tarievenblad!R10</f>
        <v>0</v>
      </c>
      <c r="N8" s="23">
        <f>Tarievenblad!S10</f>
        <v>0</v>
      </c>
      <c r="O8" s="23">
        <f>Tarievenblad!T10</f>
        <v>0</v>
      </c>
      <c r="P8" s="23">
        <f>Tarievenblad!U10</f>
        <v>65</v>
      </c>
    </row>
    <row r="9" spans="1:16" ht="30" customHeight="1" x14ac:dyDescent="0.15">
      <c r="A9" s="21">
        <v>3</v>
      </c>
      <c r="B9" s="22" t="s">
        <v>2</v>
      </c>
      <c r="C9" s="23">
        <f>Tarievenblad!H11</f>
        <v>65</v>
      </c>
      <c r="D9" s="23">
        <f>Tarievenblad!I11</f>
        <v>0</v>
      </c>
      <c r="E9" s="23">
        <f>Tarievenblad!J11</f>
        <v>0</v>
      </c>
      <c r="F9" s="23">
        <f>Tarievenblad!K11</f>
        <v>80</v>
      </c>
      <c r="G9" s="23">
        <f>Tarievenblad!L11</f>
        <v>0</v>
      </c>
      <c r="H9" s="23">
        <f>Tarievenblad!M11</f>
        <v>0</v>
      </c>
      <c r="I9" s="23">
        <f>Tarievenblad!N11</f>
        <v>0</v>
      </c>
      <c r="J9" s="23">
        <f>Tarievenblad!O11</f>
        <v>0</v>
      </c>
      <c r="K9" s="23">
        <f>Tarievenblad!P11</f>
        <v>0</v>
      </c>
      <c r="L9" s="23">
        <f>Tarievenblad!Q11</f>
        <v>0</v>
      </c>
      <c r="M9" s="23">
        <f>Tarievenblad!R11</f>
        <v>0</v>
      </c>
      <c r="N9" s="23">
        <f>Tarievenblad!S11</f>
        <v>0</v>
      </c>
      <c r="O9" s="23">
        <f>Tarievenblad!T11</f>
        <v>0</v>
      </c>
      <c r="P9" s="23">
        <f>Tarievenblad!U11</f>
        <v>80</v>
      </c>
    </row>
    <row r="10" spans="1:16" ht="30" customHeight="1" x14ac:dyDescent="0.15">
      <c r="A10" s="21">
        <v>4</v>
      </c>
      <c r="B10" s="22" t="s">
        <v>16</v>
      </c>
      <c r="C10" s="23">
        <f>Tarievenblad!H12</f>
        <v>65</v>
      </c>
      <c r="D10" s="23">
        <f>Tarievenblad!I12</f>
        <v>0</v>
      </c>
      <c r="E10" s="23">
        <f>Tarievenblad!J12</f>
        <v>0</v>
      </c>
      <c r="F10" s="23">
        <f>Tarievenblad!K12</f>
        <v>80</v>
      </c>
      <c r="G10" s="23">
        <f>Tarievenblad!L12</f>
        <v>0</v>
      </c>
      <c r="H10" s="23">
        <f>Tarievenblad!M12</f>
        <v>0</v>
      </c>
      <c r="I10" s="23">
        <f>Tarievenblad!N12</f>
        <v>0</v>
      </c>
      <c r="J10" s="23">
        <f>Tarievenblad!O12</f>
        <v>0</v>
      </c>
      <c r="K10" s="23">
        <f>Tarievenblad!P12</f>
        <v>0</v>
      </c>
      <c r="L10" s="23">
        <f>Tarievenblad!Q12</f>
        <v>0</v>
      </c>
      <c r="M10" s="23">
        <f>Tarievenblad!R12</f>
        <v>0</v>
      </c>
      <c r="N10" s="23">
        <f>Tarievenblad!S12</f>
        <v>0</v>
      </c>
      <c r="O10" s="23">
        <f>Tarievenblad!T12</f>
        <v>0</v>
      </c>
      <c r="P10" s="23">
        <f>Tarievenblad!U12</f>
        <v>80</v>
      </c>
    </row>
    <row r="11" spans="1:16" ht="30" customHeight="1" x14ac:dyDescent="0.15">
      <c r="A11" s="21">
        <v>5</v>
      </c>
      <c r="B11" s="22" t="s">
        <v>17</v>
      </c>
      <c r="C11" s="23">
        <f>Tarievenblad!H13</f>
        <v>80</v>
      </c>
      <c r="D11" s="23">
        <f>Tarievenblad!I13</f>
        <v>0</v>
      </c>
      <c r="E11" s="23">
        <f>Tarievenblad!J13</f>
        <v>0</v>
      </c>
      <c r="F11" s="23">
        <f>Tarievenblad!K13</f>
        <v>95</v>
      </c>
      <c r="G11" s="23">
        <f>Tarievenblad!L13</f>
        <v>0</v>
      </c>
      <c r="H11" s="23">
        <f>Tarievenblad!M13</f>
        <v>0</v>
      </c>
      <c r="I11" s="23">
        <f>Tarievenblad!N13</f>
        <v>0</v>
      </c>
      <c r="J11" s="23">
        <f>Tarievenblad!O13</f>
        <v>0</v>
      </c>
      <c r="K11" s="23">
        <f>Tarievenblad!P13</f>
        <v>0</v>
      </c>
      <c r="L11" s="23">
        <f>Tarievenblad!Q13</f>
        <v>0</v>
      </c>
      <c r="M11" s="23">
        <f>Tarievenblad!R13</f>
        <v>0</v>
      </c>
      <c r="N11" s="23">
        <f>Tarievenblad!S13</f>
        <v>0</v>
      </c>
      <c r="O11" s="23">
        <f>Tarievenblad!T13</f>
        <v>0</v>
      </c>
      <c r="P11" s="23">
        <f>Tarievenblad!U13</f>
        <v>95</v>
      </c>
    </row>
    <row r="12" spans="1:16" ht="30" customHeight="1" x14ac:dyDescent="0.15">
      <c r="A12" s="21">
        <v>6</v>
      </c>
      <c r="B12" s="22" t="s">
        <v>57</v>
      </c>
      <c r="C12" s="23">
        <f>Tarievenblad!H14</f>
        <v>80</v>
      </c>
      <c r="D12" s="23">
        <f>Tarievenblad!I14</f>
        <v>0</v>
      </c>
      <c r="E12" s="23">
        <f>Tarievenblad!J14</f>
        <v>0</v>
      </c>
      <c r="F12" s="23">
        <f>Tarievenblad!K14</f>
        <v>95</v>
      </c>
      <c r="G12" s="23">
        <f>Tarievenblad!L14</f>
        <v>0</v>
      </c>
      <c r="H12" s="23">
        <f>Tarievenblad!M14</f>
        <v>0</v>
      </c>
      <c r="I12" s="23">
        <f>Tarievenblad!N14</f>
        <v>0</v>
      </c>
      <c r="J12" s="23">
        <f>Tarievenblad!O14</f>
        <v>0</v>
      </c>
      <c r="K12" s="23">
        <f>Tarievenblad!P14</f>
        <v>0</v>
      </c>
      <c r="L12" s="23">
        <f>Tarievenblad!Q14</f>
        <v>0</v>
      </c>
      <c r="M12" s="23">
        <f>Tarievenblad!R14</f>
        <v>0</v>
      </c>
      <c r="N12" s="23">
        <f>Tarievenblad!S14</f>
        <v>0</v>
      </c>
      <c r="O12" s="23">
        <f>Tarievenblad!T14</f>
        <v>0</v>
      </c>
      <c r="P12" s="23">
        <f>Tarievenblad!U14</f>
        <v>95</v>
      </c>
    </row>
    <row r="13" spans="1:16" ht="30" customHeight="1" x14ac:dyDescent="0.15">
      <c r="A13" s="21">
        <v>7</v>
      </c>
      <c r="B13" s="22" t="s">
        <v>58</v>
      </c>
      <c r="C13" s="23">
        <f>Tarievenblad!H15</f>
        <v>90</v>
      </c>
      <c r="D13" s="23">
        <f>Tarievenblad!I15</f>
        <v>0</v>
      </c>
      <c r="E13" s="23">
        <f>Tarievenblad!J15</f>
        <v>0</v>
      </c>
      <c r="F13" s="23">
        <f>Tarievenblad!K15</f>
        <v>105</v>
      </c>
      <c r="G13" s="23">
        <f>Tarievenblad!L15</f>
        <v>0</v>
      </c>
      <c r="H13" s="23">
        <f>Tarievenblad!M15</f>
        <v>0</v>
      </c>
      <c r="I13" s="23">
        <f>Tarievenblad!N15</f>
        <v>0</v>
      </c>
      <c r="J13" s="23">
        <f>Tarievenblad!O15</f>
        <v>0</v>
      </c>
      <c r="K13" s="23">
        <f>Tarievenblad!P15</f>
        <v>0</v>
      </c>
      <c r="L13" s="23">
        <f>Tarievenblad!Q15</f>
        <v>0</v>
      </c>
      <c r="M13" s="23">
        <f>Tarievenblad!R15</f>
        <v>0</v>
      </c>
      <c r="N13" s="23">
        <f>Tarievenblad!S15</f>
        <v>0</v>
      </c>
      <c r="O13" s="23">
        <f>Tarievenblad!T15</f>
        <v>0</v>
      </c>
      <c r="P13" s="23">
        <f>Tarievenblad!U15</f>
        <v>105</v>
      </c>
    </row>
    <row r="14" spans="1:16" ht="30" customHeight="1" x14ac:dyDescent="0.15">
      <c r="A14" s="21">
        <v>8</v>
      </c>
      <c r="B14" s="22" t="s">
        <v>59</v>
      </c>
      <c r="C14" s="23">
        <f>Tarievenblad!H16</f>
        <v>95</v>
      </c>
      <c r="D14" s="23">
        <f>Tarievenblad!I16</f>
        <v>0</v>
      </c>
      <c r="E14" s="23">
        <f>Tarievenblad!J16</f>
        <v>0</v>
      </c>
      <c r="F14" s="23">
        <f>Tarievenblad!K16</f>
        <v>110</v>
      </c>
      <c r="G14" s="23">
        <f>Tarievenblad!L16</f>
        <v>0</v>
      </c>
      <c r="H14" s="23">
        <f>Tarievenblad!M16</f>
        <v>0</v>
      </c>
      <c r="I14" s="23">
        <f>Tarievenblad!N16</f>
        <v>0</v>
      </c>
      <c r="J14" s="23">
        <f>Tarievenblad!O16</f>
        <v>0</v>
      </c>
      <c r="K14" s="23">
        <f>Tarievenblad!P16</f>
        <v>0</v>
      </c>
      <c r="L14" s="23">
        <f>Tarievenblad!Q16</f>
        <v>0</v>
      </c>
      <c r="M14" s="23">
        <f>Tarievenblad!R16</f>
        <v>0</v>
      </c>
      <c r="N14" s="23">
        <f>Tarievenblad!S16</f>
        <v>0</v>
      </c>
      <c r="O14" s="23">
        <f>Tarievenblad!T16</f>
        <v>0</v>
      </c>
      <c r="P14" s="23">
        <f>Tarievenblad!U16</f>
        <v>110</v>
      </c>
    </row>
    <row r="15" spans="1:16" ht="30" customHeight="1" x14ac:dyDescent="0.15">
      <c r="A15" s="21">
        <v>9</v>
      </c>
      <c r="B15" s="22" t="s">
        <v>60</v>
      </c>
      <c r="C15" s="23">
        <f>Tarievenblad!H17</f>
        <v>100</v>
      </c>
      <c r="D15" s="23">
        <f>Tarievenblad!I17</f>
        <v>101</v>
      </c>
      <c r="E15" s="23">
        <f>Tarievenblad!J17</f>
        <v>102</v>
      </c>
      <c r="F15" s="23">
        <f>Tarievenblad!K17</f>
        <v>115</v>
      </c>
      <c r="G15" s="23">
        <f>Tarievenblad!L17</f>
        <v>103</v>
      </c>
      <c r="H15" s="23">
        <f>Tarievenblad!M17</f>
        <v>104</v>
      </c>
      <c r="I15" s="23">
        <f>Tarievenblad!N17</f>
        <v>105</v>
      </c>
      <c r="J15" s="23">
        <f>Tarievenblad!O17</f>
        <v>106</v>
      </c>
      <c r="K15" s="23">
        <f>Tarievenblad!P17</f>
        <v>107</v>
      </c>
      <c r="L15" s="23">
        <f>Tarievenblad!Q17</f>
        <v>108</v>
      </c>
      <c r="M15" s="23">
        <f>Tarievenblad!R17</f>
        <v>109</v>
      </c>
      <c r="N15" s="23">
        <f>Tarievenblad!S17</f>
        <v>110</v>
      </c>
      <c r="O15" s="23">
        <f>Tarievenblad!T17</f>
        <v>111</v>
      </c>
      <c r="P15" s="23">
        <f>Tarievenblad!U17</f>
        <v>115</v>
      </c>
    </row>
    <row r="16" spans="1:16" ht="30" customHeight="1" x14ac:dyDescent="0.15">
      <c r="A16" s="21">
        <v>10</v>
      </c>
      <c r="B16" s="22" t="s">
        <v>61</v>
      </c>
      <c r="C16" s="23">
        <f>Tarievenblad!H18</f>
        <v>100</v>
      </c>
      <c r="D16" s="23">
        <f>Tarievenblad!I18</f>
        <v>0</v>
      </c>
      <c r="E16" s="23">
        <f>Tarievenblad!J18</f>
        <v>0</v>
      </c>
      <c r="F16" s="23">
        <f>Tarievenblad!K18</f>
        <v>115</v>
      </c>
      <c r="G16" s="23">
        <f>Tarievenblad!L18</f>
        <v>0</v>
      </c>
      <c r="H16" s="23">
        <f>Tarievenblad!M18</f>
        <v>0</v>
      </c>
      <c r="I16" s="23">
        <f>Tarievenblad!N18</f>
        <v>0</v>
      </c>
      <c r="J16" s="23">
        <f>Tarievenblad!O18</f>
        <v>100</v>
      </c>
      <c r="K16" s="23">
        <f>Tarievenblad!P18</f>
        <v>0</v>
      </c>
      <c r="L16" s="23">
        <f>Tarievenblad!Q18</f>
        <v>0</v>
      </c>
      <c r="M16" s="23">
        <f>Tarievenblad!R18</f>
        <v>0</v>
      </c>
      <c r="N16" s="23">
        <f>Tarievenblad!S18</f>
        <v>0</v>
      </c>
      <c r="O16" s="23">
        <f>Tarievenblad!T18</f>
        <v>0</v>
      </c>
      <c r="P16" s="23">
        <f>Tarievenblad!U18</f>
        <v>115</v>
      </c>
    </row>
    <row r="17" spans="1:16" ht="30" customHeight="1" x14ac:dyDescent="0.15">
      <c r="A17" s="21">
        <v>11</v>
      </c>
      <c r="B17" s="22" t="s">
        <v>62</v>
      </c>
      <c r="C17" s="23">
        <f>Tarievenblad!H19</f>
        <v>100</v>
      </c>
      <c r="D17" s="23">
        <f>Tarievenblad!I19</f>
        <v>0</v>
      </c>
      <c r="E17" s="23">
        <f>Tarievenblad!J19</f>
        <v>0</v>
      </c>
      <c r="F17" s="23">
        <f>Tarievenblad!K19</f>
        <v>115</v>
      </c>
      <c r="G17" s="23">
        <f>Tarievenblad!L19</f>
        <v>0</v>
      </c>
      <c r="H17" s="23">
        <f>Tarievenblad!M19</f>
        <v>0</v>
      </c>
      <c r="I17" s="23">
        <f>Tarievenblad!N19</f>
        <v>0</v>
      </c>
      <c r="J17" s="23">
        <f>Tarievenblad!O19</f>
        <v>100</v>
      </c>
      <c r="K17" s="23">
        <f>Tarievenblad!P19</f>
        <v>0</v>
      </c>
      <c r="L17" s="23">
        <f>Tarievenblad!Q19</f>
        <v>0</v>
      </c>
      <c r="M17" s="23">
        <f>Tarievenblad!R19</f>
        <v>0</v>
      </c>
      <c r="N17" s="23">
        <f>Tarievenblad!S19</f>
        <v>0</v>
      </c>
      <c r="O17" s="23">
        <f>Tarievenblad!T19</f>
        <v>0</v>
      </c>
      <c r="P17" s="23">
        <f>Tarievenblad!U19</f>
        <v>115</v>
      </c>
    </row>
    <row r="18" spans="1:16" ht="30" customHeight="1" x14ac:dyDescent="0.15">
      <c r="A18" s="21">
        <v>12</v>
      </c>
      <c r="B18" s="22" t="s">
        <v>63</v>
      </c>
      <c r="C18" s="23">
        <f>Tarievenblad!H20</f>
        <v>100</v>
      </c>
      <c r="D18" s="23">
        <f>Tarievenblad!I20</f>
        <v>0</v>
      </c>
      <c r="E18" s="23">
        <f>Tarievenblad!J20</f>
        <v>0</v>
      </c>
      <c r="F18" s="23">
        <f>Tarievenblad!K20</f>
        <v>115</v>
      </c>
      <c r="G18" s="23">
        <f>Tarievenblad!L20</f>
        <v>0</v>
      </c>
      <c r="H18" s="23">
        <f>Tarievenblad!M20</f>
        <v>0</v>
      </c>
      <c r="I18" s="23">
        <f>Tarievenblad!N20</f>
        <v>0</v>
      </c>
      <c r="J18" s="23">
        <f>Tarievenblad!O20</f>
        <v>100</v>
      </c>
      <c r="K18" s="23">
        <f>Tarievenblad!P20</f>
        <v>0</v>
      </c>
      <c r="L18" s="23">
        <f>Tarievenblad!Q20</f>
        <v>0</v>
      </c>
      <c r="M18" s="23">
        <f>Tarievenblad!R20</f>
        <v>0</v>
      </c>
      <c r="N18" s="23">
        <f>Tarievenblad!S20</f>
        <v>0</v>
      </c>
      <c r="O18" s="23">
        <f>Tarievenblad!T20</f>
        <v>0</v>
      </c>
      <c r="P18" s="23">
        <f>Tarievenblad!U20</f>
        <v>115</v>
      </c>
    </row>
    <row r="19" spans="1:16" ht="30" customHeight="1" x14ac:dyDescent="0.15">
      <c r="A19" s="21">
        <v>13</v>
      </c>
      <c r="B19" s="22" t="s">
        <v>64</v>
      </c>
      <c r="C19" s="23">
        <f>Tarievenblad!H21</f>
        <v>100</v>
      </c>
      <c r="D19" s="23">
        <f>Tarievenblad!I21</f>
        <v>108</v>
      </c>
      <c r="E19" s="23">
        <f>Tarievenblad!J21</f>
        <v>106</v>
      </c>
      <c r="F19" s="23">
        <f>Tarievenblad!K21</f>
        <v>115</v>
      </c>
      <c r="G19" s="23">
        <f>Tarievenblad!L21</f>
        <v>0</v>
      </c>
      <c r="H19" s="23">
        <f>Tarievenblad!M21</f>
        <v>0</v>
      </c>
      <c r="I19" s="23">
        <f>Tarievenblad!N21</f>
        <v>0</v>
      </c>
      <c r="J19" s="23">
        <f>Tarievenblad!O21</f>
        <v>100</v>
      </c>
      <c r="K19" s="23">
        <f>Tarievenblad!P21</f>
        <v>0</v>
      </c>
      <c r="L19" s="23">
        <f>Tarievenblad!Q21</f>
        <v>0</v>
      </c>
      <c r="M19" s="23">
        <f>Tarievenblad!R21</f>
        <v>0</v>
      </c>
      <c r="N19" s="23">
        <f>Tarievenblad!S21</f>
        <v>0</v>
      </c>
      <c r="O19" s="23">
        <f>Tarievenblad!T21</f>
        <v>0</v>
      </c>
      <c r="P19" s="23">
        <f>Tarievenblad!U21</f>
        <v>115</v>
      </c>
    </row>
    <row r="20" spans="1:16" ht="30" customHeight="1" x14ac:dyDescent="0.15">
      <c r="A20" s="21">
        <v>14</v>
      </c>
      <c r="B20" s="22" t="s">
        <v>65</v>
      </c>
      <c r="C20" s="23">
        <f>Tarievenblad!H22</f>
        <v>105</v>
      </c>
      <c r="D20" s="23">
        <f>Tarievenblad!I22</f>
        <v>0</v>
      </c>
      <c r="E20" s="23">
        <f>Tarievenblad!J22</f>
        <v>0</v>
      </c>
      <c r="F20" s="23">
        <f>Tarievenblad!K22</f>
        <v>125</v>
      </c>
      <c r="G20" s="23">
        <f>Tarievenblad!L22</f>
        <v>0</v>
      </c>
      <c r="H20" s="23">
        <f>Tarievenblad!M22</f>
        <v>0</v>
      </c>
      <c r="I20" s="23">
        <f>Tarievenblad!N22</f>
        <v>0</v>
      </c>
      <c r="J20" s="23">
        <f>Tarievenblad!O22</f>
        <v>120</v>
      </c>
      <c r="K20" s="23">
        <f>Tarievenblad!P22</f>
        <v>0</v>
      </c>
      <c r="L20" s="23">
        <f>Tarievenblad!Q22</f>
        <v>0</v>
      </c>
      <c r="M20" s="23">
        <f>Tarievenblad!R22</f>
        <v>0</v>
      </c>
      <c r="N20" s="23">
        <f>Tarievenblad!S22</f>
        <v>0</v>
      </c>
      <c r="O20" s="23">
        <f>Tarievenblad!T22</f>
        <v>0</v>
      </c>
      <c r="P20" s="23">
        <f>Tarievenblad!U22</f>
        <v>125</v>
      </c>
    </row>
    <row r="21" spans="1:16" ht="30" customHeight="1" x14ac:dyDescent="0.15">
      <c r="A21" s="21">
        <v>15</v>
      </c>
      <c r="B21" s="22" t="s">
        <v>66</v>
      </c>
      <c r="C21" s="23">
        <f>Tarievenblad!H23</f>
        <v>105</v>
      </c>
      <c r="D21" s="23">
        <f>Tarievenblad!I23</f>
        <v>0</v>
      </c>
      <c r="E21" s="23">
        <f>Tarievenblad!J23</f>
        <v>0</v>
      </c>
      <c r="F21" s="23">
        <f>Tarievenblad!K23</f>
        <v>125</v>
      </c>
      <c r="G21" s="23">
        <f>Tarievenblad!L23</f>
        <v>0</v>
      </c>
      <c r="H21" s="23">
        <f>Tarievenblad!M23</f>
        <v>0</v>
      </c>
      <c r="I21" s="23">
        <f>Tarievenblad!N23</f>
        <v>0</v>
      </c>
      <c r="J21" s="23">
        <f>Tarievenblad!O23</f>
        <v>120</v>
      </c>
      <c r="K21" s="23">
        <f>Tarievenblad!P23</f>
        <v>0</v>
      </c>
      <c r="L21" s="23">
        <f>Tarievenblad!Q23</f>
        <v>0</v>
      </c>
      <c r="M21" s="23">
        <f>Tarievenblad!R23</f>
        <v>0</v>
      </c>
      <c r="N21" s="23">
        <f>Tarievenblad!S23</f>
        <v>0</v>
      </c>
      <c r="O21" s="23">
        <f>Tarievenblad!T23</f>
        <v>0</v>
      </c>
      <c r="P21" s="23">
        <f>Tarievenblad!U23</f>
        <v>125</v>
      </c>
    </row>
    <row r="22" spans="1:16" ht="30" customHeight="1" x14ac:dyDescent="0.15">
      <c r="A22" s="21">
        <v>16</v>
      </c>
      <c r="B22" s="22" t="s">
        <v>67</v>
      </c>
      <c r="C22" s="23">
        <f>Tarievenblad!H24</f>
        <v>105</v>
      </c>
      <c r="D22" s="23">
        <f>Tarievenblad!I24</f>
        <v>0</v>
      </c>
      <c r="E22" s="23">
        <f>Tarievenblad!J24</f>
        <v>0</v>
      </c>
      <c r="F22" s="23">
        <f>Tarievenblad!K24</f>
        <v>125</v>
      </c>
      <c r="G22" s="23">
        <f>Tarievenblad!L24</f>
        <v>0</v>
      </c>
      <c r="H22" s="23">
        <f>Tarievenblad!M24</f>
        <v>0</v>
      </c>
      <c r="I22" s="23">
        <f>Tarievenblad!N24</f>
        <v>0</v>
      </c>
      <c r="J22" s="23">
        <f>Tarievenblad!O24</f>
        <v>120</v>
      </c>
      <c r="K22" s="23">
        <f>Tarievenblad!P24</f>
        <v>0</v>
      </c>
      <c r="L22" s="23">
        <f>Tarievenblad!Q24</f>
        <v>0</v>
      </c>
      <c r="M22" s="23">
        <f>Tarievenblad!R24</f>
        <v>0</v>
      </c>
      <c r="N22" s="23">
        <f>Tarievenblad!S24</f>
        <v>0</v>
      </c>
      <c r="O22" s="23">
        <f>Tarievenblad!T24</f>
        <v>0</v>
      </c>
      <c r="P22" s="23">
        <f>Tarievenblad!U24</f>
        <v>125</v>
      </c>
    </row>
    <row r="23" spans="1:16" ht="30" customHeight="1" x14ac:dyDescent="0.15">
      <c r="A23" s="21">
        <v>17</v>
      </c>
      <c r="B23" s="22" t="s">
        <v>68</v>
      </c>
      <c r="C23" s="23">
        <f>Tarievenblad!H25</f>
        <v>110</v>
      </c>
      <c r="D23" s="23">
        <f>Tarievenblad!I25</f>
        <v>0</v>
      </c>
      <c r="E23" s="23">
        <f>Tarievenblad!J25</f>
        <v>0</v>
      </c>
      <c r="F23" s="23">
        <f>Tarievenblad!K25</f>
        <v>135</v>
      </c>
      <c r="G23" s="23">
        <f>Tarievenblad!L25</f>
        <v>0</v>
      </c>
      <c r="H23" s="23">
        <f>Tarievenblad!M25</f>
        <v>0</v>
      </c>
      <c r="I23" s="23">
        <f>Tarievenblad!N25</f>
        <v>0</v>
      </c>
      <c r="J23" s="23">
        <f>Tarievenblad!O25</f>
        <v>130</v>
      </c>
      <c r="K23" s="23">
        <f>Tarievenblad!P25</f>
        <v>0</v>
      </c>
      <c r="L23" s="23">
        <f>Tarievenblad!Q25</f>
        <v>0</v>
      </c>
      <c r="M23" s="23">
        <f>Tarievenblad!R25</f>
        <v>0</v>
      </c>
      <c r="N23" s="23">
        <f>Tarievenblad!S25</f>
        <v>0</v>
      </c>
      <c r="O23" s="23">
        <f>Tarievenblad!T25</f>
        <v>0</v>
      </c>
      <c r="P23" s="23">
        <f>Tarievenblad!U25</f>
        <v>135</v>
      </c>
    </row>
    <row r="24" spans="1:16" ht="30" customHeight="1" x14ac:dyDescent="0.15">
      <c r="A24" s="21">
        <v>18</v>
      </c>
      <c r="B24" s="22" t="s">
        <v>69</v>
      </c>
      <c r="C24" s="23">
        <f>Tarievenblad!H26</f>
        <v>110</v>
      </c>
      <c r="D24" s="23">
        <f>Tarievenblad!I26</f>
        <v>0</v>
      </c>
      <c r="E24" s="23">
        <f>Tarievenblad!J26</f>
        <v>0</v>
      </c>
      <c r="F24" s="23">
        <f>Tarievenblad!K26</f>
        <v>135</v>
      </c>
      <c r="G24" s="23">
        <f>Tarievenblad!L26</f>
        <v>0</v>
      </c>
      <c r="H24" s="23">
        <f>Tarievenblad!M26</f>
        <v>0</v>
      </c>
      <c r="I24" s="23">
        <f>Tarievenblad!N26</f>
        <v>0</v>
      </c>
      <c r="J24" s="23">
        <f>Tarievenblad!O26</f>
        <v>130</v>
      </c>
      <c r="K24" s="23">
        <f>Tarievenblad!P26</f>
        <v>0</v>
      </c>
      <c r="L24" s="23">
        <f>Tarievenblad!Q26</f>
        <v>0</v>
      </c>
      <c r="M24" s="23">
        <f>Tarievenblad!R26</f>
        <v>0</v>
      </c>
      <c r="N24" s="23">
        <f>Tarievenblad!S26</f>
        <v>0</v>
      </c>
      <c r="O24" s="23">
        <f>Tarievenblad!T26</f>
        <v>0</v>
      </c>
      <c r="P24" s="23">
        <f>Tarievenblad!U26</f>
        <v>135</v>
      </c>
    </row>
    <row r="25" spans="1:16" ht="30" customHeight="1" x14ac:dyDescent="0.15">
      <c r="A25" s="21">
        <v>19</v>
      </c>
      <c r="B25" s="22" t="s">
        <v>70</v>
      </c>
      <c r="C25" s="23">
        <f>Tarievenblad!H27</f>
        <v>130</v>
      </c>
      <c r="D25" s="23">
        <f>Tarievenblad!I27</f>
        <v>0</v>
      </c>
      <c r="E25" s="23">
        <f>Tarievenblad!J27</f>
        <v>0</v>
      </c>
      <c r="F25" s="23">
        <f>Tarievenblad!K27</f>
        <v>155</v>
      </c>
      <c r="G25" s="23">
        <f>Tarievenblad!L27</f>
        <v>0</v>
      </c>
      <c r="H25" s="23">
        <f>Tarievenblad!M27</f>
        <v>0</v>
      </c>
      <c r="I25" s="23">
        <f>Tarievenblad!N27</f>
        <v>0</v>
      </c>
      <c r="J25" s="23">
        <f>Tarievenblad!O27</f>
        <v>150</v>
      </c>
      <c r="K25" s="23">
        <f>Tarievenblad!P27</f>
        <v>0</v>
      </c>
      <c r="L25" s="23">
        <f>Tarievenblad!Q27</f>
        <v>0</v>
      </c>
      <c r="M25" s="23">
        <f>Tarievenblad!R27</f>
        <v>0</v>
      </c>
      <c r="N25" s="23">
        <f>Tarievenblad!S27</f>
        <v>0</v>
      </c>
      <c r="O25" s="23">
        <f>Tarievenblad!T27</f>
        <v>0</v>
      </c>
      <c r="P25" s="23">
        <f>Tarievenblad!U27</f>
        <v>155</v>
      </c>
    </row>
    <row r="28" spans="1:16" ht="13" customHeight="1" x14ac:dyDescent="0.15">
      <c r="A28" s="93" t="s">
        <v>138</v>
      </c>
      <c r="B28" s="94"/>
      <c r="C28" s="30">
        <v>14</v>
      </c>
      <c r="D28" s="27">
        <v>9</v>
      </c>
      <c r="E28" s="27">
        <v>5</v>
      </c>
      <c r="F28" s="27">
        <v>3</v>
      </c>
      <c r="G28" s="78">
        <v>16</v>
      </c>
      <c r="H28" s="78">
        <v>18</v>
      </c>
      <c r="I28" s="27">
        <v>12</v>
      </c>
      <c r="J28" s="27">
        <v>13</v>
      </c>
      <c r="K28" s="27">
        <v>13</v>
      </c>
      <c r="L28" s="27">
        <v>4</v>
      </c>
      <c r="M28" s="29">
        <v>6</v>
      </c>
      <c r="N28" s="7"/>
      <c r="O28" s="7"/>
      <c r="P28" s="7"/>
    </row>
    <row r="29" spans="1:16" ht="80" customHeight="1" x14ac:dyDescent="0.15">
      <c r="A29" s="89"/>
      <c r="B29" s="95"/>
      <c r="C29" s="87" t="s">
        <v>65</v>
      </c>
      <c r="D29" s="87" t="s">
        <v>60</v>
      </c>
      <c r="E29" s="87" t="s">
        <v>17</v>
      </c>
      <c r="F29" s="87" t="s">
        <v>2</v>
      </c>
      <c r="G29" s="87" t="s">
        <v>67</v>
      </c>
      <c r="H29" s="87" t="s">
        <v>69</v>
      </c>
      <c r="I29" s="87" t="s">
        <v>202</v>
      </c>
      <c r="J29" s="34" t="s">
        <v>201</v>
      </c>
      <c r="K29" s="34" t="s">
        <v>200</v>
      </c>
      <c r="L29" s="34" t="s">
        <v>16</v>
      </c>
      <c r="M29" s="34" t="s">
        <v>57</v>
      </c>
      <c r="N29" s="11"/>
      <c r="O29" s="11"/>
      <c r="P29" s="11"/>
    </row>
    <row r="30" spans="1:16" x14ac:dyDescent="0.15">
      <c r="A30" s="32" t="s">
        <v>136</v>
      </c>
      <c r="B30" s="33" t="s">
        <v>137</v>
      </c>
      <c r="C30" s="88"/>
      <c r="D30" s="88"/>
      <c r="E30" s="88"/>
      <c r="F30" s="88"/>
      <c r="G30" s="88"/>
      <c r="H30" s="88"/>
      <c r="I30" s="88"/>
      <c r="J30" s="31"/>
      <c r="K30" s="31"/>
      <c r="L30" s="31"/>
      <c r="M30" s="31"/>
    </row>
    <row r="31" spans="1:16" x14ac:dyDescent="0.15">
      <c r="A31" s="35">
        <v>1</v>
      </c>
      <c r="B31" s="35" t="s">
        <v>102</v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</row>
    <row r="32" spans="1:16" x14ac:dyDescent="0.15">
      <c r="A32" s="36" t="s">
        <v>72</v>
      </c>
      <c r="B32" s="36" t="s">
        <v>103</v>
      </c>
      <c r="C32" s="37">
        <v>8</v>
      </c>
      <c r="D32" s="37">
        <v>4</v>
      </c>
      <c r="E32" s="37"/>
      <c r="F32" s="37"/>
      <c r="G32" s="37"/>
      <c r="H32" s="37"/>
      <c r="I32" s="37"/>
      <c r="J32" s="37">
        <v>2</v>
      </c>
      <c r="K32" s="37"/>
      <c r="L32" s="37"/>
      <c r="M32" s="37"/>
    </row>
    <row r="33" spans="1:13" x14ac:dyDescent="0.15">
      <c r="A33" s="36" t="s">
        <v>73</v>
      </c>
      <c r="B33" s="36" t="s">
        <v>104</v>
      </c>
      <c r="C33" s="37">
        <v>2</v>
      </c>
      <c r="D33" s="37">
        <v>2</v>
      </c>
      <c r="E33" s="37"/>
      <c r="F33" s="37"/>
      <c r="G33" s="37"/>
      <c r="H33" s="37"/>
      <c r="I33" s="37"/>
      <c r="J33" s="37">
        <v>40</v>
      </c>
      <c r="K33" s="37"/>
      <c r="L33" s="37"/>
      <c r="M33" s="37"/>
    </row>
    <row r="34" spans="1:13" x14ac:dyDescent="0.15">
      <c r="A34" s="36" t="s">
        <v>74</v>
      </c>
      <c r="B34" s="36" t="s">
        <v>105</v>
      </c>
      <c r="C34" s="37">
        <v>2</v>
      </c>
      <c r="D34" s="37">
        <v>2</v>
      </c>
      <c r="E34" s="37">
        <v>2</v>
      </c>
      <c r="F34" s="37"/>
      <c r="G34" s="37"/>
      <c r="H34" s="37"/>
      <c r="I34" s="37">
        <v>40</v>
      </c>
      <c r="J34" s="37"/>
      <c r="K34" s="37"/>
      <c r="L34" s="37"/>
      <c r="M34" s="37"/>
    </row>
    <row r="35" spans="1:13" x14ac:dyDescent="0.15">
      <c r="A35" s="36" t="s">
        <v>75</v>
      </c>
      <c r="B35" s="36" t="s">
        <v>106</v>
      </c>
      <c r="C35" s="37">
        <v>60</v>
      </c>
      <c r="D35" s="37">
        <v>32</v>
      </c>
      <c r="E35" s="37">
        <v>8</v>
      </c>
      <c r="F35" s="37"/>
      <c r="G35" s="37"/>
      <c r="H35" s="37"/>
      <c r="I35" s="37"/>
      <c r="J35" s="37"/>
      <c r="K35" s="37">
        <v>60</v>
      </c>
      <c r="L35" s="37"/>
      <c r="M35" s="37">
        <v>4</v>
      </c>
    </row>
    <row r="36" spans="1:13" x14ac:dyDescent="0.15">
      <c r="A36" s="38"/>
      <c r="B36" s="39" t="s">
        <v>135</v>
      </c>
      <c r="C36" s="40">
        <f>SUM(C32:C35)</f>
        <v>72</v>
      </c>
      <c r="D36" s="40">
        <f t="shared" ref="D36:M36" si="0">SUM(D32:D35)</f>
        <v>40</v>
      </c>
      <c r="E36" s="40">
        <f t="shared" si="0"/>
        <v>10</v>
      </c>
      <c r="F36" s="40">
        <f t="shared" si="0"/>
        <v>0</v>
      </c>
      <c r="G36" s="40">
        <f t="shared" si="0"/>
        <v>0</v>
      </c>
      <c r="H36" s="40">
        <f t="shared" si="0"/>
        <v>0</v>
      </c>
      <c r="I36" s="40">
        <f t="shared" si="0"/>
        <v>40</v>
      </c>
      <c r="J36" s="40">
        <f t="shared" si="0"/>
        <v>42</v>
      </c>
      <c r="K36" s="40">
        <f t="shared" si="0"/>
        <v>60</v>
      </c>
      <c r="L36" s="40">
        <f t="shared" si="0"/>
        <v>0</v>
      </c>
      <c r="M36" s="40">
        <f t="shared" si="0"/>
        <v>4</v>
      </c>
    </row>
    <row r="37" spans="1:13" x14ac:dyDescent="0.15">
      <c r="A37" s="35">
        <v>2</v>
      </c>
      <c r="B37" s="35" t="s">
        <v>107</v>
      </c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</row>
    <row r="38" spans="1:13" x14ac:dyDescent="0.15">
      <c r="A38" s="36" t="s">
        <v>76</v>
      </c>
      <c r="B38" s="36" t="s">
        <v>178</v>
      </c>
      <c r="C38" s="37">
        <v>4</v>
      </c>
      <c r="D38" s="37">
        <v>16</v>
      </c>
      <c r="E38" s="37"/>
      <c r="F38" s="37">
        <v>40</v>
      </c>
      <c r="G38" s="37">
        <v>4</v>
      </c>
      <c r="H38" s="37">
        <v>8</v>
      </c>
      <c r="I38" s="37">
        <v>4</v>
      </c>
      <c r="J38" s="37"/>
      <c r="K38" s="37"/>
      <c r="L38" s="37"/>
      <c r="M38" s="37"/>
    </row>
    <row r="39" spans="1:13" x14ac:dyDescent="0.15">
      <c r="A39" s="36" t="s">
        <v>77</v>
      </c>
      <c r="B39" s="36" t="s">
        <v>180</v>
      </c>
      <c r="C39" s="37">
        <v>40</v>
      </c>
      <c r="D39" s="37">
        <v>40</v>
      </c>
      <c r="E39" s="37"/>
      <c r="F39" s="37">
        <v>8</v>
      </c>
      <c r="G39" s="37">
        <v>4</v>
      </c>
      <c r="H39" s="37">
        <v>4</v>
      </c>
      <c r="I39" s="37">
        <v>4</v>
      </c>
      <c r="J39" s="37"/>
      <c r="K39" s="37">
        <v>40</v>
      </c>
      <c r="L39" s="37"/>
      <c r="M39" s="37"/>
    </row>
    <row r="40" spans="1:13" x14ac:dyDescent="0.15">
      <c r="A40" s="36" t="s">
        <v>78</v>
      </c>
      <c r="B40" s="36" t="s">
        <v>179</v>
      </c>
      <c r="C40" s="37">
        <v>4</v>
      </c>
      <c r="D40" s="37">
        <v>8</v>
      </c>
      <c r="E40" s="37"/>
      <c r="F40" s="37">
        <v>80</v>
      </c>
      <c r="G40" s="37"/>
      <c r="H40" s="37"/>
      <c r="I40" s="37"/>
      <c r="J40" s="37"/>
      <c r="K40" s="37">
        <v>8</v>
      </c>
      <c r="L40" s="37">
        <v>4</v>
      </c>
      <c r="M40" s="37">
        <v>4</v>
      </c>
    </row>
    <row r="41" spans="1:13" x14ac:dyDescent="0.15">
      <c r="A41" s="36" t="s">
        <v>79</v>
      </c>
      <c r="B41" s="36" t="s">
        <v>181</v>
      </c>
      <c r="C41" s="37">
        <v>2</v>
      </c>
      <c r="D41" s="37">
        <v>24</v>
      </c>
      <c r="E41" s="37">
        <v>8</v>
      </c>
      <c r="F41" s="37">
        <v>40</v>
      </c>
      <c r="G41" s="37"/>
      <c r="H41" s="37"/>
      <c r="I41" s="37"/>
      <c r="J41" s="37"/>
      <c r="K41" s="37">
        <v>8</v>
      </c>
      <c r="L41" s="37"/>
      <c r="M41" s="37"/>
    </row>
    <row r="42" spans="1:13" x14ac:dyDescent="0.15">
      <c r="A42" s="36" t="s">
        <v>80</v>
      </c>
      <c r="B42" s="36" t="s">
        <v>108</v>
      </c>
      <c r="C42" s="37"/>
      <c r="D42" s="37">
        <v>5</v>
      </c>
      <c r="E42" s="37"/>
      <c r="F42" s="37">
        <v>16</v>
      </c>
      <c r="G42" s="37"/>
      <c r="H42" s="37">
        <v>4</v>
      </c>
      <c r="I42" s="37"/>
      <c r="J42" s="37"/>
      <c r="K42" s="37"/>
      <c r="L42" s="37"/>
      <c r="M42" s="37"/>
    </row>
    <row r="43" spans="1:13" x14ac:dyDescent="0.15">
      <c r="A43" s="36" t="s">
        <v>81</v>
      </c>
      <c r="B43" s="36" t="s">
        <v>109</v>
      </c>
      <c r="C43" s="37"/>
      <c r="D43" s="37"/>
      <c r="E43" s="37"/>
      <c r="F43" s="37">
        <v>8</v>
      </c>
      <c r="G43" s="37"/>
      <c r="H43" s="37"/>
      <c r="I43" s="37"/>
      <c r="J43" s="37"/>
      <c r="K43" s="37"/>
      <c r="L43" s="37"/>
      <c r="M43" s="37"/>
    </row>
    <row r="44" spans="1:13" x14ac:dyDescent="0.15">
      <c r="A44" s="36" t="s">
        <v>82</v>
      </c>
      <c r="B44" s="36" t="s">
        <v>182</v>
      </c>
      <c r="C44" s="37">
        <v>8</v>
      </c>
      <c r="D44" s="37">
        <v>8</v>
      </c>
      <c r="E44" s="37">
        <v>2</v>
      </c>
      <c r="F44" s="37">
        <v>40</v>
      </c>
      <c r="G44" s="37">
        <v>2</v>
      </c>
      <c r="H44" s="37">
        <v>2</v>
      </c>
      <c r="I44" s="37">
        <v>2</v>
      </c>
      <c r="J44" s="37"/>
      <c r="K44" s="37"/>
      <c r="L44" s="37"/>
      <c r="M44" s="37"/>
    </row>
    <row r="45" spans="1:13" x14ac:dyDescent="0.15">
      <c r="A45" s="36" t="s">
        <v>83</v>
      </c>
      <c r="B45" s="36" t="s">
        <v>111</v>
      </c>
      <c r="C45" s="37">
        <v>2</v>
      </c>
      <c r="D45" s="37">
        <v>16</v>
      </c>
      <c r="E45" s="37">
        <v>2</v>
      </c>
      <c r="F45" s="37">
        <v>80</v>
      </c>
      <c r="G45" s="37"/>
      <c r="H45" s="37">
        <v>2</v>
      </c>
      <c r="I45" s="37"/>
      <c r="J45" s="37"/>
      <c r="K45" s="37">
        <v>4</v>
      </c>
      <c r="L45" s="37"/>
      <c r="M45" s="37"/>
    </row>
    <row r="46" spans="1:13" x14ac:dyDescent="0.15">
      <c r="A46" s="36" t="s">
        <v>84</v>
      </c>
      <c r="B46" s="1" t="s">
        <v>183</v>
      </c>
      <c r="C46" s="37">
        <v>1</v>
      </c>
      <c r="D46" s="37">
        <v>8</v>
      </c>
      <c r="E46" s="37">
        <v>2</v>
      </c>
      <c r="F46" s="37">
        <v>40</v>
      </c>
      <c r="G46" s="37"/>
      <c r="H46" s="37"/>
      <c r="I46" s="37"/>
      <c r="J46" s="37"/>
      <c r="K46" s="37"/>
      <c r="L46" s="37"/>
      <c r="M46" s="37"/>
    </row>
    <row r="47" spans="1:13" x14ac:dyDescent="0.15">
      <c r="A47" s="36" t="s">
        <v>85</v>
      </c>
      <c r="B47" s="36" t="s">
        <v>112</v>
      </c>
      <c r="C47" s="37">
        <v>1</v>
      </c>
      <c r="D47" s="37">
        <v>8</v>
      </c>
      <c r="E47" s="37">
        <v>2</v>
      </c>
      <c r="F47" s="37">
        <v>32</v>
      </c>
      <c r="G47" s="37"/>
      <c r="H47" s="37">
        <v>2</v>
      </c>
      <c r="I47" s="37"/>
      <c r="J47" s="37"/>
      <c r="K47" s="37"/>
      <c r="L47" s="37"/>
      <c r="M47" s="37"/>
    </row>
    <row r="48" spans="1:13" x14ac:dyDescent="0.15">
      <c r="A48" s="36" t="s">
        <v>86</v>
      </c>
      <c r="B48" s="36" t="s">
        <v>113</v>
      </c>
      <c r="C48" s="37">
        <v>1</v>
      </c>
      <c r="D48" s="37">
        <v>16</v>
      </c>
      <c r="E48" s="37">
        <v>2</v>
      </c>
      <c r="F48" s="37">
        <v>32</v>
      </c>
      <c r="G48" s="37"/>
      <c r="H48" s="37">
        <v>8</v>
      </c>
      <c r="I48" s="37">
        <v>2</v>
      </c>
      <c r="J48" s="37"/>
      <c r="K48" s="37">
        <v>4</v>
      </c>
      <c r="L48" s="37"/>
      <c r="M48" s="37"/>
    </row>
    <row r="49" spans="1:13" x14ac:dyDescent="0.15">
      <c r="A49" s="36" t="s">
        <v>87</v>
      </c>
      <c r="B49" s="36" t="s">
        <v>114</v>
      </c>
      <c r="C49" s="37">
        <v>4</v>
      </c>
      <c r="D49" s="37">
        <v>16</v>
      </c>
      <c r="E49" s="37">
        <v>2</v>
      </c>
      <c r="F49" s="37">
        <v>32</v>
      </c>
      <c r="G49" s="37"/>
      <c r="H49" s="37">
        <v>120</v>
      </c>
      <c r="I49" s="37">
        <v>2</v>
      </c>
      <c r="J49" s="37"/>
      <c r="K49" s="37"/>
      <c r="L49" s="37"/>
      <c r="M49" s="37"/>
    </row>
    <row r="50" spans="1:13" x14ac:dyDescent="0.15">
      <c r="A50" s="36" t="s">
        <v>88</v>
      </c>
      <c r="B50" s="36" t="s">
        <v>0</v>
      </c>
      <c r="C50" s="37">
        <v>8</v>
      </c>
      <c r="D50" s="37">
        <v>16</v>
      </c>
      <c r="E50" s="37">
        <v>8</v>
      </c>
      <c r="F50" s="37">
        <v>40</v>
      </c>
      <c r="G50" s="37"/>
      <c r="H50" s="37"/>
      <c r="I50" s="37">
        <v>4</v>
      </c>
      <c r="J50" s="37"/>
      <c r="K50" s="37"/>
      <c r="L50" s="37"/>
      <c r="M50" s="37"/>
    </row>
    <row r="51" spans="1:13" x14ac:dyDescent="0.15">
      <c r="A51" s="36" t="s">
        <v>89</v>
      </c>
      <c r="B51" s="36" t="s">
        <v>115</v>
      </c>
      <c r="C51" s="37"/>
      <c r="D51" s="37">
        <v>2</v>
      </c>
      <c r="E51" s="37"/>
      <c r="F51" s="37">
        <v>16</v>
      </c>
      <c r="G51" s="37"/>
      <c r="H51" s="37">
        <v>2</v>
      </c>
      <c r="I51" s="37"/>
      <c r="J51" s="37"/>
      <c r="K51" s="37"/>
      <c r="L51" s="37"/>
      <c r="M51" s="37"/>
    </row>
    <row r="52" spans="1:13" x14ac:dyDescent="0.15">
      <c r="A52" s="36" t="s">
        <v>170</v>
      </c>
      <c r="B52" s="36" t="s">
        <v>116</v>
      </c>
      <c r="C52" s="37">
        <v>2</v>
      </c>
      <c r="D52" s="37">
        <v>2</v>
      </c>
      <c r="E52" s="37">
        <v>8</v>
      </c>
      <c r="F52" s="37"/>
      <c r="G52" s="37"/>
      <c r="H52" s="37"/>
      <c r="I52" s="37"/>
      <c r="J52" s="37"/>
      <c r="K52" s="37">
        <v>16</v>
      </c>
      <c r="L52" s="37"/>
      <c r="M52" s="37"/>
    </row>
    <row r="53" spans="1:13" x14ac:dyDescent="0.15">
      <c r="A53" s="36" t="s">
        <v>171</v>
      </c>
      <c r="B53" s="36" t="s">
        <v>184</v>
      </c>
      <c r="C53" s="37">
        <v>4</v>
      </c>
      <c r="D53" s="37">
        <v>2</v>
      </c>
      <c r="E53" s="37">
        <v>2</v>
      </c>
      <c r="F53" s="37"/>
      <c r="G53" s="37"/>
      <c r="H53" s="37">
        <v>60</v>
      </c>
      <c r="I53" s="37"/>
      <c r="J53" s="37"/>
      <c r="K53" s="37"/>
      <c r="L53" s="37"/>
      <c r="M53" s="37"/>
    </row>
    <row r="54" spans="1:13" x14ac:dyDescent="0.15">
      <c r="A54" s="36" t="s">
        <v>172</v>
      </c>
      <c r="B54" s="36" t="s">
        <v>118</v>
      </c>
      <c r="C54" s="37">
        <v>1</v>
      </c>
      <c r="D54" s="37">
        <v>2</v>
      </c>
      <c r="E54" s="37">
        <v>2</v>
      </c>
      <c r="F54" s="37"/>
      <c r="G54" s="37"/>
      <c r="H54" s="37">
        <v>32</v>
      </c>
      <c r="I54" s="37">
        <v>2</v>
      </c>
      <c r="J54" s="37"/>
      <c r="K54" s="37"/>
      <c r="L54" s="37"/>
      <c r="M54" s="37"/>
    </row>
    <row r="55" spans="1:13" x14ac:dyDescent="0.15">
      <c r="A55" s="36" t="s">
        <v>173</v>
      </c>
      <c r="B55" s="36" t="s">
        <v>185</v>
      </c>
      <c r="C55" s="37">
        <v>1</v>
      </c>
      <c r="D55" s="37">
        <v>2</v>
      </c>
      <c r="E55" s="37">
        <v>2</v>
      </c>
      <c r="F55" s="37"/>
      <c r="G55" s="37"/>
      <c r="H55" s="37">
        <v>32</v>
      </c>
      <c r="I55" s="37"/>
      <c r="J55" s="37"/>
      <c r="K55" s="37"/>
      <c r="L55" s="37"/>
      <c r="M55" s="37"/>
    </row>
    <row r="56" spans="1:13" x14ac:dyDescent="0.15">
      <c r="A56" s="36" t="s">
        <v>174</v>
      </c>
      <c r="B56" s="1" t="s">
        <v>126</v>
      </c>
      <c r="C56" s="37">
        <v>2</v>
      </c>
      <c r="D56" s="37">
        <v>2</v>
      </c>
      <c r="E56" s="37"/>
      <c r="F56" s="37">
        <v>16</v>
      </c>
      <c r="G56" s="37"/>
      <c r="H56" s="37"/>
      <c r="I56" s="37"/>
      <c r="J56" s="37"/>
      <c r="K56" s="37"/>
      <c r="L56" s="37"/>
      <c r="M56" s="37"/>
    </row>
    <row r="57" spans="1:13" x14ac:dyDescent="0.15">
      <c r="A57" s="36" t="s">
        <v>175</v>
      </c>
      <c r="B57" s="36" t="s">
        <v>186</v>
      </c>
      <c r="C57" s="37">
        <v>4</v>
      </c>
      <c r="D57" s="37">
        <v>4</v>
      </c>
      <c r="E57" s="37">
        <v>2</v>
      </c>
      <c r="F57" s="37">
        <v>8</v>
      </c>
      <c r="G57" s="37">
        <v>60</v>
      </c>
      <c r="H57" s="37"/>
      <c r="I57" s="37"/>
      <c r="J57" s="37"/>
      <c r="K57" s="37"/>
      <c r="L57" s="37"/>
      <c r="M57" s="37"/>
    </row>
    <row r="58" spans="1:13" x14ac:dyDescent="0.15">
      <c r="A58" s="38"/>
      <c r="B58" s="39" t="s">
        <v>135</v>
      </c>
      <c r="C58" s="40">
        <f>SUM(C38:C57)</f>
        <v>89</v>
      </c>
      <c r="D58" s="40">
        <f t="shared" ref="D58:M58" si="1">SUM(D38:D57)</f>
        <v>197</v>
      </c>
      <c r="E58" s="40">
        <f t="shared" si="1"/>
        <v>44</v>
      </c>
      <c r="F58" s="40">
        <f t="shared" si="1"/>
        <v>528</v>
      </c>
      <c r="G58" s="40">
        <f t="shared" si="1"/>
        <v>70</v>
      </c>
      <c r="H58" s="40">
        <f t="shared" si="1"/>
        <v>276</v>
      </c>
      <c r="I58" s="40">
        <f t="shared" si="1"/>
        <v>20</v>
      </c>
      <c r="J58" s="40">
        <f t="shared" si="1"/>
        <v>0</v>
      </c>
      <c r="K58" s="40">
        <f t="shared" si="1"/>
        <v>80</v>
      </c>
      <c r="L58" s="40">
        <f t="shared" si="1"/>
        <v>4</v>
      </c>
      <c r="M58" s="40">
        <f t="shared" si="1"/>
        <v>4</v>
      </c>
    </row>
    <row r="59" spans="1:13" x14ac:dyDescent="0.15">
      <c r="A59" s="35">
        <v>3</v>
      </c>
      <c r="B59" s="35" t="s">
        <v>121</v>
      </c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</row>
    <row r="60" spans="1:13" x14ac:dyDescent="0.15">
      <c r="A60" s="36" t="s">
        <v>90</v>
      </c>
      <c r="B60" s="36" t="s">
        <v>187</v>
      </c>
      <c r="C60" s="37">
        <v>4</v>
      </c>
      <c r="D60" s="37">
        <v>4</v>
      </c>
      <c r="E60" s="37">
        <v>6</v>
      </c>
      <c r="F60" s="37"/>
      <c r="G60" s="37"/>
      <c r="H60" s="37">
        <v>16</v>
      </c>
      <c r="I60" s="37">
        <v>4</v>
      </c>
      <c r="J60" s="37"/>
      <c r="K60" s="37">
        <v>2</v>
      </c>
      <c r="L60" s="37"/>
      <c r="M60" s="37"/>
    </row>
    <row r="61" spans="1:13" x14ac:dyDescent="0.15">
      <c r="A61" s="36" t="s">
        <v>91</v>
      </c>
      <c r="B61" s="36" t="s">
        <v>123</v>
      </c>
      <c r="C61" s="37">
        <v>8</v>
      </c>
      <c r="D61" s="37">
        <v>8</v>
      </c>
      <c r="E61" s="37"/>
      <c r="F61" s="37">
        <v>80</v>
      </c>
      <c r="G61" s="37">
        <v>4</v>
      </c>
      <c r="H61" s="37">
        <v>4</v>
      </c>
      <c r="I61" s="37"/>
      <c r="J61" s="37"/>
      <c r="K61" s="37">
        <v>4</v>
      </c>
      <c r="L61" s="37"/>
      <c r="M61" s="37"/>
    </row>
    <row r="62" spans="1:13" x14ac:dyDescent="0.15">
      <c r="A62" s="36" t="s">
        <v>92</v>
      </c>
      <c r="B62" s="36" t="s">
        <v>124</v>
      </c>
      <c r="C62" s="37">
        <v>2</v>
      </c>
      <c r="D62" s="37">
        <v>2</v>
      </c>
      <c r="E62" s="37">
        <v>20</v>
      </c>
      <c r="F62" s="37">
        <v>40</v>
      </c>
      <c r="G62" s="37"/>
      <c r="H62" s="37"/>
      <c r="I62" s="37"/>
      <c r="J62" s="37"/>
      <c r="K62" s="37"/>
      <c r="L62" s="37"/>
      <c r="M62" s="37"/>
    </row>
    <row r="63" spans="1:13" x14ac:dyDescent="0.15">
      <c r="A63" s="36" t="s">
        <v>93</v>
      </c>
      <c r="B63" s="36" t="s">
        <v>125</v>
      </c>
      <c r="C63" s="37">
        <v>16</v>
      </c>
      <c r="D63" s="37">
        <v>16</v>
      </c>
      <c r="E63" s="37">
        <v>240</v>
      </c>
      <c r="F63" s="37"/>
      <c r="G63" s="37">
        <v>8</v>
      </c>
      <c r="H63" s="37">
        <v>8</v>
      </c>
      <c r="I63" s="37">
        <v>8</v>
      </c>
      <c r="J63" s="37"/>
      <c r="K63" s="37"/>
      <c r="L63" s="37"/>
      <c r="M63" s="37"/>
    </row>
    <row r="64" spans="1:13" x14ac:dyDescent="0.15">
      <c r="A64" s="36" t="s">
        <v>94</v>
      </c>
      <c r="B64" s="36" t="s">
        <v>126</v>
      </c>
      <c r="C64" s="37">
        <v>16</v>
      </c>
      <c r="D64" s="37">
        <v>16</v>
      </c>
      <c r="E64" s="37">
        <v>80</v>
      </c>
      <c r="F64" s="37">
        <v>16</v>
      </c>
      <c r="G64" s="37"/>
      <c r="H64" s="37">
        <v>8</v>
      </c>
      <c r="I64" s="37"/>
      <c r="J64" s="37"/>
      <c r="K64" s="37"/>
      <c r="L64" s="37"/>
      <c r="M64" s="37"/>
    </row>
    <row r="65" spans="1:16" x14ac:dyDescent="0.15">
      <c r="A65" s="36" t="s">
        <v>95</v>
      </c>
      <c r="B65" s="36" t="s">
        <v>188</v>
      </c>
      <c r="C65" s="37">
        <v>16</v>
      </c>
      <c r="D65" s="37">
        <v>16</v>
      </c>
      <c r="E65" s="37">
        <v>8</v>
      </c>
      <c r="F65" s="37"/>
      <c r="G65" s="37"/>
      <c r="H65" s="37">
        <v>4</v>
      </c>
      <c r="I65" s="37">
        <v>2</v>
      </c>
      <c r="J65" s="37"/>
      <c r="K65" s="37">
        <v>4</v>
      </c>
      <c r="L65" s="37"/>
      <c r="M65" s="37"/>
    </row>
    <row r="66" spans="1:16" x14ac:dyDescent="0.15">
      <c r="A66" s="36" t="s">
        <v>96</v>
      </c>
      <c r="B66" s="36" t="s">
        <v>189</v>
      </c>
      <c r="C66" s="37">
        <v>16</v>
      </c>
      <c r="D66" s="37">
        <v>16</v>
      </c>
      <c r="E66" s="37">
        <v>16</v>
      </c>
      <c r="F66" s="37"/>
      <c r="G66" s="37"/>
      <c r="H66" s="37"/>
      <c r="I66" s="37"/>
      <c r="J66" s="37"/>
      <c r="K66" s="37">
        <v>16</v>
      </c>
      <c r="L66" s="37">
        <v>2</v>
      </c>
      <c r="M66" s="37">
        <v>2</v>
      </c>
    </row>
    <row r="67" spans="1:16" x14ac:dyDescent="0.15">
      <c r="A67" s="36" t="s">
        <v>176</v>
      </c>
      <c r="B67" s="36" t="s">
        <v>1</v>
      </c>
      <c r="C67" s="37">
        <v>8</v>
      </c>
      <c r="D67" s="37">
        <v>8</v>
      </c>
      <c r="E67" s="37">
        <v>16</v>
      </c>
      <c r="F67" s="37"/>
      <c r="G67" s="37">
        <v>2</v>
      </c>
      <c r="H67" s="37">
        <v>2</v>
      </c>
      <c r="I67" s="37">
        <v>2</v>
      </c>
      <c r="J67" s="37"/>
      <c r="K67" s="37"/>
      <c r="L67" s="37"/>
      <c r="M67" s="37"/>
    </row>
    <row r="68" spans="1:16" x14ac:dyDescent="0.15">
      <c r="A68" s="36" t="s">
        <v>177</v>
      </c>
      <c r="B68" s="36" t="s">
        <v>128</v>
      </c>
      <c r="C68" s="37">
        <v>4</v>
      </c>
      <c r="D68" s="37">
        <v>4</v>
      </c>
      <c r="E68" s="37">
        <v>2</v>
      </c>
      <c r="F68" s="37"/>
      <c r="G68" s="37"/>
      <c r="H68" s="37"/>
      <c r="I68" s="37"/>
      <c r="J68" s="37"/>
      <c r="K68" s="37">
        <v>4</v>
      </c>
      <c r="L68" s="37">
        <v>4</v>
      </c>
      <c r="M68" s="37">
        <v>4</v>
      </c>
    </row>
    <row r="69" spans="1:16" x14ac:dyDescent="0.15">
      <c r="A69" s="38"/>
      <c r="B69" s="39" t="s">
        <v>135</v>
      </c>
      <c r="C69" s="40">
        <f>SUM(C60:C68)</f>
        <v>90</v>
      </c>
      <c r="D69" s="40">
        <f t="shared" ref="D69:M69" si="2">SUM(D60:D68)</f>
        <v>90</v>
      </c>
      <c r="E69" s="40">
        <f t="shared" si="2"/>
        <v>388</v>
      </c>
      <c r="F69" s="40">
        <f t="shared" si="2"/>
        <v>136</v>
      </c>
      <c r="G69" s="40">
        <f t="shared" si="2"/>
        <v>14</v>
      </c>
      <c r="H69" s="40">
        <f t="shared" si="2"/>
        <v>42</v>
      </c>
      <c r="I69" s="40">
        <f t="shared" si="2"/>
        <v>16</v>
      </c>
      <c r="J69" s="40">
        <f t="shared" si="2"/>
        <v>0</v>
      </c>
      <c r="K69" s="40">
        <f t="shared" si="2"/>
        <v>30</v>
      </c>
      <c r="L69" s="40">
        <f t="shared" si="2"/>
        <v>6</v>
      </c>
      <c r="M69" s="40">
        <f t="shared" si="2"/>
        <v>6</v>
      </c>
    </row>
    <row r="70" spans="1:16" x14ac:dyDescent="0.15">
      <c r="A70" s="35">
        <v>4</v>
      </c>
      <c r="B70" s="35" t="s">
        <v>129</v>
      </c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</row>
    <row r="71" spans="1:16" x14ac:dyDescent="0.15">
      <c r="A71" s="36" t="s">
        <v>97</v>
      </c>
      <c r="B71" s="36" t="s">
        <v>130</v>
      </c>
      <c r="C71" s="37">
        <v>16</v>
      </c>
      <c r="D71" s="37">
        <v>16</v>
      </c>
      <c r="E71" s="37"/>
      <c r="F71" s="37"/>
      <c r="G71" s="37"/>
      <c r="H71" s="37"/>
      <c r="I71" s="37"/>
      <c r="J71" s="37"/>
      <c r="K71" s="37">
        <v>16</v>
      </c>
      <c r="L71" s="37">
        <v>16</v>
      </c>
      <c r="M71" s="37">
        <v>80</v>
      </c>
    </row>
    <row r="72" spans="1:16" x14ac:dyDescent="0.15">
      <c r="A72" s="36" t="s">
        <v>98</v>
      </c>
      <c r="B72" s="36" t="s">
        <v>131</v>
      </c>
      <c r="C72" s="37">
        <v>16</v>
      </c>
      <c r="D72" s="37">
        <v>16</v>
      </c>
      <c r="E72" s="37">
        <v>4</v>
      </c>
      <c r="F72" s="37"/>
      <c r="G72" s="37"/>
      <c r="H72" s="37"/>
      <c r="I72" s="37">
        <v>4</v>
      </c>
      <c r="J72" s="37"/>
      <c r="K72" s="37"/>
      <c r="L72" s="37"/>
      <c r="M72" s="37">
        <v>120</v>
      </c>
    </row>
    <row r="73" spans="1:16" x14ac:dyDescent="0.15">
      <c r="A73" s="36" t="s">
        <v>99</v>
      </c>
      <c r="B73" s="36" t="s">
        <v>132</v>
      </c>
      <c r="C73" s="37"/>
      <c r="D73" s="37"/>
      <c r="E73" s="37"/>
      <c r="F73" s="37"/>
      <c r="G73" s="37"/>
      <c r="H73" s="37"/>
      <c r="I73" s="37"/>
      <c r="J73" s="37"/>
      <c r="K73" s="37"/>
      <c r="L73" s="37">
        <v>400</v>
      </c>
      <c r="M73" s="37"/>
    </row>
    <row r="74" spans="1:16" x14ac:dyDescent="0.15">
      <c r="A74" s="36" t="s">
        <v>100</v>
      </c>
      <c r="B74" s="36" t="s">
        <v>133</v>
      </c>
      <c r="C74" s="37">
        <v>4</v>
      </c>
      <c r="D74" s="37">
        <v>16</v>
      </c>
      <c r="E74" s="37"/>
      <c r="F74" s="37"/>
      <c r="G74" s="37"/>
      <c r="H74" s="37"/>
      <c r="I74" s="37"/>
      <c r="J74" s="37"/>
      <c r="K74" s="37">
        <v>200</v>
      </c>
      <c r="L74" s="37">
        <v>2</v>
      </c>
      <c r="M74" s="37">
        <v>4</v>
      </c>
    </row>
    <row r="75" spans="1:16" x14ac:dyDescent="0.15">
      <c r="A75" s="36" t="s">
        <v>101</v>
      </c>
      <c r="B75" s="36" t="s">
        <v>134</v>
      </c>
      <c r="C75" s="37">
        <v>4</v>
      </c>
      <c r="D75" s="37">
        <v>8</v>
      </c>
      <c r="E75" s="37"/>
      <c r="F75" s="37"/>
      <c r="G75" s="37"/>
      <c r="H75" s="37"/>
      <c r="I75" s="37"/>
      <c r="J75" s="37"/>
      <c r="K75" s="37">
        <v>8</v>
      </c>
      <c r="L75" s="37">
        <v>8</v>
      </c>
      <c r="M75" s="37">
        <v>8</v>
      </c>
    </row>
    <row r="76" spans="1:16" x14ac:dyDescent="0.15">
      <c r="A76" s="38"/>
      <c r="B76" s="39" t="s">
        <v>135</v>
      </c>
      <c r="C76" s="40">
        <f>SUM(C71:C75)</f>
        <v>40</v>
      </c>
      <c r="D76" s="40">
        <f t="shared" ref="D76:M76" si="3">SUM(D71:D75)</f>
        <v>56</v>
      </c>
      <c r="E76" s="40">
        <f t="shared" si="3"/>
        <v>4</v>
      </c>
      <c r="F76" s="40">
        <f t="shared" si="3"/>
        <v>0</v>
      </c>
      <c r="G76" s="40">
        <f t="shared" si="3"/>
        <v>0</v>
      </c>
      <c r="H76" s="40">
        <f t="shared" si="3"/>
        <v>0</v>
      </c>
      <c r="I76" s="40">
        <f t="shared" si="3"/>
        <v>4</v>
      </c>
      <c r="J76" s="40">
        <f t="shared" si="3"/>
        <v>0</v>
      </c>
      <c r="K76" s="40">
        <f t="shared" si="3"/>
        <v>224</v>
      </c>
      <c r="L76" s="40">
        <f t="shared" si="3"/>
        <v>426</v>
      </c>
      <c r="M76" s="40">
        <f t="shared" si="3"/>
        <v>212</v>
      </c>
    </row>
    <row r="79" spans="1:16" ht="80" customHeight="1" x14ac:dyDescent="0.15">
      <c r="A79" s="89" t="s">
        <v>139</v>
      </c>
      <c r="B79" s="90"/>
      <c r="C79" s="87" t="str">
        <f>Tarievenblad!H7</f>
        <v>Inschrijver 1</v>
      </c>
      <c r="D79" s="87" t="str">
        <f>Tarievenblad!I7</f>
        <v>Pipo</v>
      </c>
      <c r="E79" s="87" t="str">
        <f>Tarievenblad!J7</f>
        <v>Inschrijver 3</v>
      </c>
      <c r="F79" s="87" t="str">
        <f>Tarievenblad!K7</f>
        <v>Inschrijver 4</v>
      </c>
      <c r="G79" s="87" t="str">
        <f>Tarievenblad!L7</f>
        <v>Inschrijver 5</v>
      </c>
      <c r="H79" s="87" t="str">
        <f>Tarievenblad!M7</f>
        <v>Inschrijver 6</v>
      </c>
      <c r="I79" s="87" t="str">
        <f>Tarievenblad!N7</f>
        <v>Inschrijver 7</v>
      </c>
      <c r="J79" s="87" t="str">
        <f>Tarievenblad!O7</f>
        <v>Inschrijver 8</v>
      </c>
      <c r="K79" s="87" t="str">
        <f>Tarievenblad!P7</f>
        <v>Inschrijver 9</v>
      </c>
      <c r="L79" s="87" t="str">
        <f>Tarievenblad!Q7</f>
        <v>Inschrijver 10</v>
      </c>
      <c r="M79" s="87" t="str">
        <f>Tarievenblad!R7</f>
        <v>Inschrijver 11</v>
      </c>
      <c r="N79" s="87" t="str">
        <f>Tarievenblad!S7</f>
        <v>Inschrijver 12</v>
      </c>
      <c r="O79" s="87" t="str">
        <f>Tarievenblad!T7</f>
        <v>Inschrijver 13</v>
      </c>
      <c r="P79" s="87" t="str">
        <f>Tarievenblad!U7</f>
        <v>Inschrijver 14</v>
      </c>
    </row>
    <row r="80" spans="1:16" x14ac:dyDescent="0.15">
      <c r="A80" s="32" t="s">
        <v>136</v>
      </c>
      <c r="B80" s="33" t="s">
        <v>137</v>
      </c>
      <c r="C80" s="88"/>
      <c r="D80" s="88"/>
      <c r="E80" s="88"/>
      <c r="F80" s="88"/>
      <c r="G80" s="88"/>
      <c r="H80" s="88"/>
      <c r="I80" s="88"/>
      <c r="J80" s="88"/>
      <c r="K80" s="88"/>
      <c r="L80" s="88"/>
      <c r="M80" s="88"/>
      <c r="N80" s="88"/>
      <c r="O80" s="88"/>
      <c r="P80" s="88"/>
    </row>
    <row r="81" spans="1:16" x14ac:dyDescent="0.15">
      <c r="A81" s="35">
        <v>1</v>
      </c>
      <c r="B81" s="35" t="s">
        <v>102</v>
      </c>
      <c r="C81" s="36"/>
      <c r="D81" s="36"/>
      <c r="E81" s="36"/>
      <c r="F81" s="36"/>
      <c r="G81" s="36"/>
      <c r="H81" s="36"/>
      <c r="I81" s="36"/>
      <c r="J81" s="36"/>
      <c r="K81" s="36"/>
      <c r="L81" s="36"/>
    </row>
    <row r="82" spans="1:16" x14ac:dyDescent="0.15">
      <c r="A82" s="36" t="s">
        <v>72</v>
      </c>
      <c r="B82" s="36" t="s">
        <v>103</v>
      </c>
      <c r="C82" s="69">
        <f>($C32*C$20)+($D32*C$15)+($E32*C$11)+($F32*C$9)+($G32*C$22)+($H32*C$24)+($I32*C$18)+($J32*C$19)+($K32*C$19)+($L32*C$10)+($M32*C$12)</f>
        <v>1440</v>
      </c>
      <c r="D82" s="69">
        <f t="shared" ref="D82:P82" si="4">($C32*D$20)+($D32*D$15)+($E32*D$11)+($F32*D$9)+($G32*D$22)+($H32*D$24)+($I32*D$18)+($J32*D$19)+($K32*D$19)+($L32*D$10)+($M32*D$12)</f>
        <v>620</v>
      </c>
      <c r="E82" s="69">
        <f t="shared" si="4"/>
        <v>620</v>
      </c>
      <c r="F82" s="69">
        <f t="shared" si="4"/>
        <v>1690</v>
      </c>
      <c r="G82" s="69">
        <f t="shared" si="4"/>
        <v>412</v>
      </c>
      <c r="H82" s="69">
        <f t="shared" si="4"/>
        <v>416</v>
      </c>
      <c r="I82" s="69">
        <f t="shared" si="4"/>
        <v>420</v>
      </c>
      <c r="J82" s="69">
        <f t="shared" si="4"/>
        <v>1584</v>
      </c>
      <c r="K82" s="69">
        <f t="shared" si="4"/>
        <v>428</v>
      </c>
      <c r="L82" s="69">
        <f t="shared" si="4"/>
        <v>432</v>
      </c>
      <c r="M82" s="69">
        <f t="shared" si="4"/>
        <v>436</v>
      </c>
      <c r="N82" s="69">
        <f t="shared" si="4"/>
        <v>440</v>
      </c>
      <c r="O82" s="69">
        <f t="shared" si="4"/>
        <v>444</v>
      </c>
      <c r="P82" s="69">
        <f t="shared" si="4"/>
        <v>1690</v>
      </c>
    </row>
    <row r="83" spans="1:16" x14ac:dyDescent="0.15">
      <c r="A83" s="36" t="s">
        <v>73</v>
      </c>
      <c r="B83" s="36" t="s">
        <v>104</v>
      </c>
      <c r="C83" s="69">
        <f t="shared" ref="C83:P85" si="5">($C33*C$20)+($D33*C$15)+($E33*C$11)+($F33*C$9)+($G33*C$22)+($H33*C$24)+($I33*C$18)+($J33*C$19)+($K33*C$19)+($L33*C$10)+($M33*C$12)</f>
        <v>4410</v>
      </c>
      <c r="D83" s="69">
        <f t="shared" si="5"/>
        <v>4522</v>
      </c>
      <c r="E83" s="69">
        <f t="shared" si="5"/>
        <v>4444</v>
      </c>
      <c r="F83" s="69">
        <f t="shared" si="5"/>
        <v>5080</v>
      </c>
      <c r="G83" s="69">
        <f t="shared" si="5"/>
        <v>206</v>
      </c>
      <c r="H83" s="69">
        <f t="shared" si="5"/>
        <v>208</v>
      </c>
      <c r="I83" s="69">
        <f t="shared" si="5"/>
        <v>210</v>
      </c>
      <c r="J83" s="69">
        <f t="shared" si="5"/>
        <v>4452</v>
      </c>
      <c r="K83" s="69">
        <f t="shared" si="5"/>
        <v>214</v>
      </c>
      <c r="L83" s="69">
        <f t="shared" si="5"/>
        <v>216</v>
      </c>
      <c r="M83" s="69">
        <f t="shared" si="5"/>
        <v>218</v>
      </c>
      <c r="N83" s="69">
        <f t="shared" si="5"/>
        <v>220</v>
      </c>
      <c r="O83" s="69">
        <f t="shared" si="5"/>
        <v>222</v>
      </c>
      <c r="P83" s="69">
        <f t="shared" si="5"/>
        <v>5080</v>
      </c>
    </row>
    <row r="84" spans="1:16" x14ac:dyDescent="0.15">
      <c r="A84" s="36" t="s">
        <v>74</v>
      </c>
      <c r="B84" s="36" t="s">
        <v>105</v>
      </c>
      <c r="C84" s="69">
        <f t="shared" si="5"/>
        <v>4570</v>
      </c>
      <c r="D84" s="69">
        <f t="shared" si="5"/>
        <v>202</v>
      </c>
      <c r="E84" s="69">
        <f t="shared" si="5"/>
        <v>204</v>
      </c>
      <c r="F84" s="69">
        <f t="shared" si="5"/>
        <v>5270</v>
      </c>
      <c r="G84" s="69">
        <f t="shared" si="5"/>
        <v>206</v>
      </c>
      <c r="H84" s="69">
        <f t="shared" si="5"/>
        <v>208</v>
      </c>
      <c r="I84" s="69">
        <f t="shared" si="5"/>
        <v>210</v>
      </c>
      <c r="J84" s="69">
        <f t="shared" si="5"/>
        <v>4452</v>
      </c>
      <c r="K84" s="69">
        <f t="shared" si="5"/>
        <v>214</v>
      </c>
      <c r="L84" s="69">
        <f t="shared" si="5"/>
        <v>216</v>
      </c>
      <c r="M84" s="69">
        <f t="shared" si="5"/>
        <v>218</v>
      </c>
      <c r="N84" s="69">
        <f t="shared" si="5"/>
        <v>220</v>
      </c>
      <c r="O84" s="69">
        <f t="shared" si="5"/>
        <v>222</v>
      </c>
      <c r="P84" s="69">
        <f t="shared" si="5"/>
        <v>5270</v>
      </c>
    </row>
    <row r="85" spans="1:16" x14ac:dyDescent="0.15">
      <c r="A85" s="36" t="s">
        <v>75</v>
      </c>
      <c r="B85" s="36" t="s">
        <v>106</v>
      </c>
      <c r="C85" s="69">
        <f t="shared" si="5"/>
        <v>16460</v>
      </c>
      <c r="D85" s="69">
        <f t="shared" si="5"/>
        <v>9712</v>
      </c>
      <c r="E85" s="69">
        <f t="shared" si="5"/>
        <v>9624</v>
      </c>
      <c r="F85" s="69">
        <f t="shared" si="5"/>
        <v>19220</v>
      </c>
      <c r="G85" s="69">
        <f t="shared" si="5"/>
        <v>3296</v>
      </c>
      <c r="H85" s="69">
        <f t="shared" si="5"/>
        <v>3328</v>
      </c>
      <c r="I85" s="69">
        <f t="shared" si="5"/>
        <v>3360</v>
      </c>
      <c r="J85" s="69">
        <f t="shared" si="5"/>
        <v>16592</v>
      </c>
      <c r="K85" s="69">
        <f t="shared" si="5"/>
        <v>3424</v>
      </c>
      <c r="L85" s="69">
        <f t="shared" si="5"/>
        <v>3456</v>
      </c>
      <c r="M85" s="69">
        <f t="shared" si="5"/>
        <v>3488</v>
      </c>
      <c r="N85" s="69">
        <f t="shared" si="5"/>
        <v>3520</v>
      </c>
      <c r="O85" s="69">
        <f t="shared" si="5"/>
        <v>3552</v>
      </c>
      <c r="P85" s="69">
        <f t="shared" si="5"/>
        <v>19220</v>
      </c>
    </row>
    <row r="86" spans="1:16" s="66" customFormat="1" ht="20" customHeight="1" x14ac:dyDescent="0.15">
      <c r="A86" s="70"/>
      <c r="B86" s="71" t="s">
        <v>135</v>
      </c>
      <c r="C86" s="72">
        <f>SUM(C82:C85)</f>
        <v>26880</v>
      </c>
      <c r="D86" s="72">
        <f t="shared" ref="D86:P86" si="6">($C36*D$20)+($D36*D$15)+($E36*D$11)+($F36*D$9)+($G36*D$24)+($I36*D$18)+($J36*D$18)+($K36*D$19)+($L36*D$10)+($M36*D$12)</f>
        <v>10520</v>
      </c>
      <c r="E86" s="72">
        <f t="shared" si="6"/>
        <v>10440</v>
      </c>
      <c r="F86" s="72">
        <f t="shared" si="6"/>
        <v>31260</v>
      </c>
      <c r="G86" s="72">
        <f t="shared" si="6"/>
        <v>4120</v>
      </c>
      <c r="H86" s="72">
        <f t="shared" si="6"/>
        <v>4160</v>
      </c>
      <c r="I86" s="72">
        <f t="shared" si="6"/>
        <v>4200</v>
      </c>
      <c r="J86" s="72">
        <f t="shared" si="6"/>
        <v>27080</v>
      </c>
      <c r="K86" s="72">
        <f t="shared" si="6"/>
        <v>4280</v>
      </c>
      <c r="L86" s="72">
        <f t="shared" si="6"/>
        <v>4320</v>
      </c>
      <c r="M86" s="72">
        <f t="shared" si="6"/>
        <v>4360</v>
      </c>
      <c r="N86" s="72">
        <f t="shared" si="6"/>
        <v>4400</v>
      </c>
      <c r="O86" s="72">
        <f t="shared" si="6"/>
        <v>4440</v>
      </c>
      <c r="P86" s="72">
        <f t="shared" si="6"/>
        <v>31260</v>
      </c>
    </row>
    <row r="87" spans="1:16" x14ac:dyDescent="0.15">
      <c r="A87" s="35">
        <v>2</v>
      </c>
      <c r="B87" s="35" t="s">
        <v>107</v>
      </c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</row>
    <row r="88" spans="1:16" x14ac:dyDescent="0.15">
      <c r="A88" s="36" t="s">
        <v>76</v>
      </c>
      <c r="B88" s="36" t="s">
        <v>178</v>
      </c>
      <c r="C88" s="69">
        <f>($C38*C$20)+($D38*C$15)+($E38*C$11)+($F38*C$9)+($G38*C$22)+($H38*C$24)+($I38*C$18)+($J38*C$19)+($K38*C$19)+($L38*C$10)+($M38*C$12)</f>
        <v>6320</v>
      </c>
      <c r="D88" s="69">
        <f t="shared" ref="D88:P88" si="7">($C38*D$20)+($D38*D$15)+($E38*D$11)+($F38*D$9)+($G38*D$22)+($H38*D$24)+($I38*D$18)+($J38*D$19)+($K38*D$19)+($L38*D$10)+($M38*D$12)</f>
        <v>1616</v>
      </c>
      <c r="E88" s="69">
        <f t="shared" si="7"/>
        <v>1632</v>
      </c>
      <c r="F88" s="69">
        <f t="shared" si="7"/>
        <v>7580</v>
      </c>
      <c r="G88" s="69">
        <f t="shared" si="7"/>
        <v>1648</v>
      </c>
      <c r="H88" s="69">
        <f t="shared" si="7"/>
        <v>1664</v>
      </c>
      <c r="I88" s="69">
        <f t="shared" si="7"/>
        <v>1680</v>
      </c>
      <c r="J88" s="69">
        <f t="shared" si="7"/>
        <v>4096</v>
      </c>
      <c r="K88" s="69">
        <f t="shared" si="7"/>
        <v>1712</v>
      </c>
      <c r="L88" s="69">
        <f t="shared" si="7"/>
        <v>1728</v>
      </c>
      <c r="M88" s="69">
        <f t="shared" si="7"/>
        <v>1744</v>
      </c>
      <c r="N88" s="69">
        <f t="shared" si="7"/>
        <v>1760</v>
      </c>
      <c r="O88" s="69">
        <f t="shared" si="7"/>
        <v>1776</v>
      </c>
      <c r="P88" s="69">
        <f t="shared" si="7"/>
        <v>7580</v>
      </c>
    </row>
    <row r="89" spans="1:16" x14ac:dyDescent="0.15">
      <c r="A89" s="36" t="s">
        <v>77</v>
      </c>
      <c r="B89" s="36" t="s">
        <v>180</v>
      </c>
      <c r="C89" s="69">
        <f t="shared" ref="C89:P107" si="8">($C39*C$20)+($D39*C$15)+($E39*C$11)+($F39*C$9)+($G39*C$22)+($H39*C$24)+($I39*C$18)+($J39*C$19)+($K39*C$19)+($L39*C$10)+($M39*C$12)</f>
        <v>13980</v>
      </c>
      <c r="D89" s="69">
        <f t="shared" si="8"/>
        <v>8360</v>
      </c>
      <c r="E89" s="69">
        <f t="shared" si="8"/>
        <v>8320</v>
      </c>
      <c r="F89" s="69">
        <f t="shared" si="8"/>
        <v>16340</v>
      </c>
      <c r="G89" s="69">
        <f t="shared" si="8"/>
        <v>4120</v>
      </c>
      <c r="H89" s="69">
        <f t="shared" si="8"/>
        <v>4160</v>
      </c>
      <c r="I89" s="69">
        <f t="shared" si="8"/>
        <v>4200</v>
      </c>
      <c r="J89" s="69">
        <f t="shared" si="8"/>
        <v>14440</v>
      </c>
      <c r="K89" s="69">
        <f t="shared" si="8"/>
        <v>4280</v>
      </c>
      <c r="L89" s="69">
        <f t="shared" si="8"/>
        <v>4320</v>
      </c>
      <c r="M89" s="69">
        <f t="shared" si="8"/>
        <v>4360</v>
      </c>
      <c r="N89" s="69">
        <f t="shared" si="8"/>
        <v>4400</v>
      </c>
      <c r="O89" s="69">
        <f t="shared" si="8"/>
        <v>4440</v>
      </c>
      <c r="P89" s="69">
        <f t="shared" si="8"/>
        <v>16340</v>
      </c>
    </row>
    <row r="90" spans="1:16" x14ac:dyDescent="0.15">
      <c r="A90" s="36" t="s">
        <v>78</v>
      </c>
      <c r="B90" s="36" t="s">
        <v>179</v>
      </c>
      <c r="C90" s="69">
        <f t="shared" si="8"/>
        <v>7800</v>
      </c>
      <c r="D90" s="69">
        <f t="shared" si="8"/>
        <v>1672</v>
      </c>
      <c r="E90" s="69">
        <f t="shared" si="8"/>
        <v>1664</v>
      </c>
      <c r="F90" s="69">
        <f t="shared" si="8"/>
        <v>9440</v>
      </c>
      <c r="G90" s="69">
        <f t="shared" si="8"/>
        <v>824</v>
      </c>
      <c r="H90" s="69">
        <f t="shared" si="8"/>
        <v>832</v>
      </c>
      <c r="I90" s="69">
        <f t="shared" si="8"/>
        <v>840</v>
      </c>
      <c r="J90" s="69">
        <f t="shared" si="8"/>
        <v>2128</v>
      </c>
      <c r="K90" s="69">
        <f t="shared" si="8"/>
        <v>856</v>
      </c>
      <c r="L90" s="69">
        <f t="shared" si="8"/>
        <v>864</v>
      </c>
      <c r="M90" s="69">
        <f t="shared" si="8"/>
        <v>872</v>
      </c>
      <c r="N90" s="69">
        <f t="shared" si="8"/>
        <v>880</v>
      </c>
      <c r="O90" s="69">
        <f t="shared" si="8"/>
        <v>888</v>
      </c>
      <c r="P90" s="69">
        <f t="shared" si="8"/>
        <v>9440</v>
      </c>
    </row>
    <row r="91" spans="1:16" x14ac:dyDescent="0.15">
      <c r="A91" s="36" t="s">
        <v>79</v>
      </c>
      <c r="B91" s="36" t="s">
        <v>181</v>
      </c>
      <c r="C91" s="69">
        <f t="shared" si="8"/>
        <v>6650</v>
      </c>
      <c r="D91" s="69">
        <f t="shared" si="8"/>
        <v>3288</v>
      </c>
      <c r="E91" s="69">
        <f t="shared" si="8"/>
        <v>3296</v>
      </c>
      <c r="F91" s="69">
        <f t="shared" si="8"/>
        <v>7890</v>
      </c>
      <c r="G91" s="69">
        <f t="shared" si="8"/>
        <v>2472</v>
      </c>
      <c r="H91" s="69">
        <f t="shared" si="8"/>
        <v>2496</v>
      </c>
      <c r="I91" s="69">
        <f t="shared" si="8"/>
        <v>2520</v>
      </c>
      <c r="J91" s="69">
        <f t="shared" si="8"/>
        <v>3584</v>
      </c>
      <c r="K91" s="69">
        <f t="shared" si="8"/>
        <v>2568</v>
      </c>
      <c r="L91" s="69">
        <f t="shared" si="8"/>
        <v>2592</v>
      </c>
      <c r="M91" s="69">
        <f t="shared" si="8"/>
        <v>2616</v>
      </c>
      <c r="N91" s="69">
        <f t="shared" si="8"/>
        <v>2640</v>
      </c>
      <c r="O91" s="69">
        <f t="shared" si="8"/>
        <v>2664</v>
      </c>
      <c r="P91" s="69">
        <f t="shared" si="8"/>
        <v>7890</v>
      </c>
    </row>
    <row r="92" spans="1:16" x14ac:dyDescent="0.15">
      <c r="A92" s="36" t="s">
        <v>80</v>
      </c>
      <c r="B92" s="36" t="s">
        <v>108</v>
      </c>
      <c r="C92" s="69">
        <f t="shared" si="8"/>
        <v>1980</v>
      </c>
      <c r="D92" s="69">
        <f t="shared" si="8"/>
        <v>505</v>
      </c>
      <c r="E92" s="69">
        <f t="shared" si="8"/>
        <v>510</v>
      </c>
      <c r="F92" s="69">
        <f t="shared" si="8"/>
        <v>2395</v>
      </c>
      <c r="G92" s="69">
        <f t="shared" si="8"/>
        <v>515</v>
      </c>
      <c r="H92" s="69">
        <f t="shared" si="8"/>
        <v>520</v>
      </c>
      <c r="I92" s="69">
        <f t="shared" si="8"/>
        <v>525</v>
      </c>
      <c r="J92" s="69">
        <f t="shared" si="8"/>
        <v>1050</v>
      </c>
      <c r="K92" s="69">
        <f t="shared" si="8"/>
        <v>535</v>
      </c>
      <c r="L92" s="69">
        <f t="shared" si="8"/>
        <v>540</v>
      </c>
      <c r="M92" s="69">
        <f t="shared" si="8"/>
        <v>545</v>
      </c>
      <c r="N92" s="69">
        <f t="shared" si="8"/>
        <v>550</v>
      </c>
      <c r="O92" s="69">
        <f t="shared" si="8"/>
        <v>555</v>
      </c>
      <c r="P92" s="69">
        <f t="shared" si="8"/>
        <v>2395</v>
      </c>
    </row>
    <row r="93" spans="1:16" x14ac:dyDescent="0.15">
      <c r="A93" s="36" t="s">
        <v>81</v>
      </c>
      <c r="B93" s="36" t="s">
        <v>109</v>
      </c>
      <c r="C93" s="69">
        <f t="shared" si="8"/>
        <v>520</v>
      </c>
      <c r="D93" s="69">
        <f t="shared" si="8"/>
        <v>0</v>
      </c>
      <c r="E93" s="69">
        <f t="shared" si="8"/>
        <v>0</v>
      </c>
      <c r="F93" s="69">
        <f t="shared" si="8"/>
        <v>640</v>
      </c>
      <c r="G93" s="69">
        <f t="shared" si="8"/>
        <v>0</v>
      </c>
      <c r="H93" s="69">
        <f t="shared" si="8"/>
        <v>0</v>
      </c>
      <c r="I93" s="69">
        <f t="shared" si="8"/>
        <v>0</v>
      </c>
      <c r="J93" s="69">
        <f t="shared" si="8"/>
        <v>0</v>
      </c>
      <c r="K93" s="69">
        <f t="shared" si="8"/>
        <v>0</v>
      </c>
      <c r="L93" s="69">
        <f t="shared" si="8"/>
        <v>0</v>
      </c>
      <c r="M93" s="69">
        <f t="shared" si="8"/>
        <v>0</v>
      </c>
      <c r="N93" s="69">
        <f t="shared" si="8"/>
        <v>0</v>
      </c>
      <c r="O93" s="69">
        <f t="shared" si="8"/>
        <v>0</v>
      </c>
      <c r="P93" s="69">
        <f t="shared" si="8"/>
        <v>640</v>
      </c>
    </row>
    <row r="94" spans="1:16" x14ac:dyDescent="0.15">
      <c r="A94" s="36" t="s">
        <v>82</v>
      </c>
      <c r="B94" s="36" t="s">
        <v>182</v>
      </c>
      <c r="C94" s="69">
        <f t="shared" si="8"/>
        <v>5030</v>
      </c>
      <c r="D94" s="69">
        <f t="shared" si="8"/>
        <v>808</v>
      </c>
      <c r="E94" s="69">
        <f t="shared" si="8"/>
        <v>816</v>
      </c>
      <c r="F94" s="69">
        <f t="shared" si="8"/>
        <v>6060</v>
      </c>
      <c r="G94" s="69">
        <f t="shared" si="8"/>
        <v>824</v>
      </c>
      <c r="H94" s="69">
        <f t="shared" si="8"/>
        <v>832</v>
      </c>
      <c r="I94" s="69">
        <f t="shared" si="8"/>
        <v>840</v>
      </c>
      <c r="J94" s="69">
        <f t="shared" si="8"/>
        <v>2508</v>
      </c>
      <c r="K94" s="69">
        <f t="shared" si="8"/>
        <v>856</v>
      </c>
      <c r="L94" s="69">
        <f t="shared" si="8"/>
        <v>864</v>
      </c>
      <c r="M94" s="69">
        <f t="shared" si="8"/>
        <v>872</v>
      </c>
      <c r="N94" s="69">
        <f t="shared" si="8"/>
        <v>880</v>
      </c>
      <c r="O94" s="69">
        <f t="shared" si="8"/>
        <v>888</v>
      </c>
      <c r="P94" s="69">
        <f t="shared" si="8"/>
        <v>6060</v>
      </c>
    </row>
    <row r="95" spans="1:16" x14ac:dyDescent="0.15">
      <c r="A95" s="36" t="s">
        <v>83</v>
      </c>
      <c r="B95" s="36" t="s">
        <v>111</v>
      </c>
      <c r="C95" s="69">
        <f t="shared" si="8"/>
        <v>7790</v>
      </c>
      <c r="D95" s="69">
        <f t="shared" si="8"/>
        <v>2048</v>
      </c>
      <c r="E95" s="69">
        <f t="shared" si="8"/>
        <v>2056</v>
      </c>
      <c r="F95" s="69">
        <f t="shared" si="8"/>
        <v>9410</v>
      </c>
      <c r="G95" s="69">
        <f t="shared" si="8"/>
        <v>1648</v>
      </c>
      <c r="H95" s="69">
        <f t="shared" si="8"/>
        <v>1664</v>
      </c>
      <c r="I95" s="69">
        <f t="shared" si="8"/>
        <v>1680</v>
      </c>
      <c r="J95" s="69">
        <f t="shared" si="8"/>
        <v>2596</v>
      </c>
      <c r="K95" s="69">
        <f t="shared" si="8"/>
        <v>1712</v>
      </c>
      <c r="L95" s="69">
        <f t="shared" si="8"/>
        <v>1728</v>
      </c>
      <c r="M95" s="69">
        <f t="shared" si="8"/>
        <v>1744</v>
      </c>
      <c r="N95" s="69">
        <f t="shared" si="8"/>
        <v>1760</v>
      </c>
      <c r="O95" s="69">
        <f t="shared" si="8"/>
        <v>1776</v>
      </c>
      <c r="P95" s="69">
        <f t="shared" si="8"/>
        <v>9410</v>
      </c>
    </row>
    <row r="96" spans="1:16" x14ac:dyDescent="0.15">
      <c r="A96" s="36" t="s">
        <v>84</v>
      </c>
      <c r="B96" s="1" t="s">
        <v>183</v>
      </c>
      <c r="C96" s="69">
        <f t="shared" si="8"/>
        <v>3665</v>
      </c>
      <c r="D96" s="69">
        <f t="shared" si="8"/>
        <v>808</v>
      </c>
      <c r="E96" s="69">
        <f t="shared" si="8"/>
        <v>816</v>
      </c>
      <c r="F96" s="69">
        <f t="shared" si="8"/>
        <v>4435</v>
      </c>
      <c r="G96" s="69">
        <f t="shared" si="8"/>
        <v>824</v>
      </c>
      <c r="H96" s="69">
        <f t="shared" si="8"/>
        <v>832</v>
      </c>
      <c r="I96" s="69">
        <f t="shared" si="8"/>
        <v>840</v>
      </c>
      <c r="J96" s="69">
        <f t="shared" si="8"/>
        <v>968</v>
      </c>
      <c r="K96" s="69">
        <f t="shared" si="8"/>
        <v>856</v>
      </c>
      <c r="L96" s="69">
        <f t="shared" si="8"/>
        <v>864</v>
      </c>
      <c r="M96" s="69">
        <f t="shared" si="8"/>
        <v>872</v>
      </c>
      <c r="N96" s="69">
        <f t="shared" si="8"/>
        <v>880</v>
      </c>
      <c r="O96" s="69">
        <f t="shared" si="8"/>
        <v>888</v>
      </c>
      <c r="P96" s="69">
        <f t="shared" si="8"/>
        <v>4435</v>
      </c>
    </row>
    <row r="97" spans="1:16" x14ac:dyDescent="0.15">
      <c r="A97" s="36" t="s">
        <v>85</v>
      </c>
      <c r="B97" s="36" t="s">
        <v>112</v>
      </c>
      <c r="C97" s="69">
        <f t="shared" si="8"/>
        <v>3365</v>
      </c>
      <c r="D97" s="69">
        <f t="shared" si="8"/>
        <v>808</v>
      </c>
      <c r="E97" s="69">
        <f t="shared" si="8"/>
        <v>816</v>
      </c>
      <c r="F97" s="69">
        <f t="shared" si="8"/>
        <v>4065</v>
      </c>
      <c r="G97" s="69">
        <f t="shared" si="8"/>
        <v>824</v>
      </c>
      <c r="H97" s="69">
        <f t="shared" si="8"/>
        <v>832</v>
      </c>
      <c r="I97" s="69">
        <f t="shared" si="8"/>
        <v>840</v>
      </c>
      <c r="J97" s="69">
        <f t="shared" si="8"/>
        <v>1228</v>
      </c>
      <c r="K97" s="69">
        <f t="shared" si="8"/>
        <v>856</v>
      </c>
      <c r="L97" s="69">
        <f t="shared" si="8"/>
        <v>864</v>
      </c>
      <c r="M97" s="69">
        <f t="shared" si="8"/>
        <v>872</v>
      </c>
      <c r="N97" s="69">
        <f t="shared" si="8"/>
        <v>880</v>
      </c>
      <c r="O97" s="69">
        <f t="shared" si="8"/>
        <v>888</v>
      </c>
      <c r="P97" s="69">
        <f t="shared" si="8"/>
        <v>4065</v>
      </c>
    </row>
    <row r="98" spans="1:16" x14ac:dyDescent="0.15">
      <c r="A98" s="36" t="s">
        <v>86</v>
      </c>
      <c r="B98" s="36" t="s">
        <v>113</v>
      </c>
      <c r="C98" s="69">
        <f t="shared" si="8"/>
        <v>5425</v>
      </c>
      <c r="D98" s="69">
        <f t="shared" si="8"/>
        <v>2048</v>
      </c>
      <c r="E98" s="69">
        <f t="shared" si="8"/>
        <v>2056</v>
      </c>
      <c r="F98" s="69">
        <f t="shared" si="8"/>
        <v>6485</v>
      </c>
      <c r="G98" s="69">
        <f t="shared" si="8"/>
        <v>1648</v>
      </c>
      <c r="H98" s="69">
        <f t="shared" si="8"/>
        <v>1664</v>
      </c>
      <c r="I98" s="69">
        <f t="shared" si="8"/>
        <v>1680</v>
      </c>
      <c r="J98" s="69">
        <f t="shared" si="8"/>
        <v>3456</v>
      </c>
      <c r="K98" s="69">
        <f t="shared" si="8"/>
        <v>1712</v>
      </c>
      <c r="L98" s="69">
        <f t="shared" si="8"/>
        <v>1728</v>
      </c>
      <c r="M98" s="69">
        <f t="shared" si="8"/>
        <v>1744</v>
      </c>
      <c r="N98" s="69">
        <f t="shared" si="8"/>
        <v>1760</v>
      </c>
      <c r="O98" s="69">
        <f t="shared" si="8"/>
        <v>1776</v>
      </c>
      <c r="P98" s="69">
        <f t="shared" si="8"/>
        <v>6485</v>
      </c>
    </row>
    <row r="99" spans="1:16" x14ac:dyDescent="0.15">
      <c r="A99" s="36" t="s">
        <v>87</v>
      </c>
      <c r="B99" s="36" t="s">
        <v>114</v>
      </c>
      <c r="C99" s="69">
        <f t="shared" si="8"/>
        <v>17660</v>
      </c>
      <c r="D99" s="69">
        <f t="shared" si="8"/>
        <v>1616</v>
      </c>
      <c r="E99" s="69">
        <f t="shared" si="8"/>
        <v>1632</v>
      </c>
      <c r="F99" s="69">
        <f t="shared" si="8"/>
        <v>21520</v>
      </c>
      <c r="G99" s="69">
        <f t="shared" si="8"/>
        <v>1648</v>
      </c>
      <c r="H99" s="69">
        <f t="shared" si="8"/>
        <v>1664</v>
      </c>
      <c r="I99" s="69">
        <f t="shared" si="8"/>
        <v>1680</v>
      </c>
      <c r="J99" s="69">
        <f t="shared" si="8"/>
        <v>17976</v>
      </c>
      <c r="K99" s="69">
        <f t="shared" si="8"/>
        <v>1712</v>
      </c>
      <c r="L99" s="69">
        <f t="shared" si="8"/>
        <v>1728</v>
      </c>
      <c r="M99" s="69">
        <f t="shared" si="8"/>
        <v>1744</v>
      </c>
      <c r="N99" s="69">
        <f t="shared" si="8"/>
        <v>1760</v>
      </c>
      <c r="O99" s="69">
        <f t="shared" si="8"/>
        <v>1776</v>
      </c>
      <c r="P99" s="69">
        <f t="shared" si="8"/>
        <v>21520</v>
      </c>
    </row>
    <row r="100" spans="1:16" x14ac:dyDescent="0.15">
      <c r="A100" s="36" t="s">
        <v>88</v>
      </c>
      <c r="B100" s="36" t="s">
        <v>0</v>
      </c>
      <c r="C100" s="69">
        <f t="shared" si="8"/>
        <v>6080</v>
      </c>
      <c r="D100" s="69">
        <f t="shared" si="8"/>
        <v>1616</v>
      </c>
      <c r="E100" s="69">
        <f t="shared" si="8"/>
        <v>1632</v>
      </c>
      <c r="F100" s="69">
        <f t="shared" si="8"/>
        <v>7260</v>
      </c>
      <c r="G100" s="69">
        <f t="shared" si="8"/>
        <v>1648</v>
      </c>
      <c r="H100" s="69">
        <f t="shared" si="8"/>
        <v>1664</v>
      </c>
      <c r="I100" s="69">
        <f t="shared" si="8"/>
        <v>1680</v>
      </c>
      <c r="J100" s="69">
        <f t="shared" si="8"/>
        <v>3056</v>
      </c>
      <c r="K100" s="69">
        <f t="shared" si="8"/>
        <v>1712</v>
      </c>
      <c r="L100" s="69">
        <f t="shared" si="8"/>
        <v>1728</v>
      </c>
      <c r="M100" s="69">
        <f t="shared" si="8"/>
        <v>1744</v>
      </c>
      <c r="N100" s="69">
        <f t="shared" si="8"/>
        <v>1760</v>
      </c>
      <c r="O100" s="69">
        <f t="shared" si="8"/>
        <v>1776</v>
      </c>
      <c r="P100" s="69">
        <f t="shared" si="8"/>
        <v>7260</v>
      </c>
    </row>
    <row r="101" spans="1:16" x14ac:dyDescent="0.15">
      <c r="A101" s="36" t="s">
        <v>89</v>
      </c>
      <c r="B101" s="36" t="s">
        <v>115</v>
      </c>
      <c r="C101" s="69">
        <f t="shared" si="8"/>
        <v>1460</v>
      </c>
      <c r="D101" s="69">
        <f t="shared" si="8"/>
        <v>202</v>
      </c>
      <c r="E101" s="69">
        <f t="shared" si="8"/>
        <v>204</v>
      </c>
      <c r="F101" s="69">
        <f t="shared" si="8"/>
        <v>1780</v>
      </c>
      <c r="G101" s="69">
        <f t="shared" si="8"/>
        <v>206</v>
      </c>
      <c r="H101" s="69">
        <f t="shared" si="8"/>
        <v>208</v>
      </c>
      <c r="I101" s="69">
        <f t="shared" si="8"/>
        <v>210</v>
      </c>
      <c r="J101" s="69">
        <f t="shared" si="8"/>
        <v>472</v>
      </c>
      <c r="K101" s="69">
        <f t="shared" si="8"/>
        <v>214</v>
      </c>
      <c r="L101" s="69">
        <f t="shared" si="8"/>
        <v>216</v>
      </c>
      <c r="M101" s="69">
        <f t="shared" si="8"/>
        <v>218</v>
      </c>
      <c r="N101" s="69">
        <f t="shared" si="8"/>
        <v>220</v>
      </c>
      <c r="O101" s="69">
        <f t="shared" si="8"/>
        <v>222</v>
      </c>
      <c r="P101" s="69">
        <f t="shared" si="8"/>
        <v>1780</v>
      </c>
    </row>
    <row r="102" spans="1:16" x14ac:dyDescent="0.15">
      <c r="A102" s="36" t="s">
        <v>170</v>
      </c>
      <c r="B102" s="36" t="s">
        <v>116</v>
      </c>
      <c r="C102" s="69">
        <f t="shared" si="8"/>
        <v>2650</v>
      </c>
      <c r="D102" s="69">
        <f t="shared" si="8"/>
        <v>1930</v>
      </c>
      <c r="E102" s="69">
        <f t="shared" si="8"/>
        <v>1900</v>
      </c>
      <c r="F102" s="69">
        <f t="shared" si="8"/>
        <v>3080</v>
      </c>
      <c r="G102" s="69">
        <f t="shared" si="8"/>
        <v>206</v>
      </c>
      <c r="H102" s="69">
        <f t="shared" si="8"/>
        <v>208</v>
      </c>
      <c r="I102" s="69">
        <f t="shared" si="8"/>
        <v>210</v>
      </c>
      <c r="J102" s="69">
        <f t="shared" si="8"/>
        <v>2052</v>
      </c>
      <c r="K102" s="69">
        <f t="shared" si="8"/>
        <v>214</v>
      </c>
      <c r="L102" s="69">
        <f t="shared" si="8"/>
        <v>216</v>
      </c>
      <c r="M102" s="69">
        <f t="shared" si="8"/>
        <v>218</v>
      </c>
      <c r="N102" s="69">
        <f t="shared" si="8"/>
        <v>220</v>
      </c>
      <c r="O102" s="69">
        <f t="shared" si="8"/>
        <v>222</v>
      </c>
      <c r="P102" s="69">
        <f t="shared" si="8"/>
        <v>3080</v>
      </c>
    </row>
    <row r="103" spans="1:16" x14ac:dyDescent="0.15">
      <c r="A103" s="36" t="s">
        <v>171</v>
      </c>
      <c r="B103" s="36" t="s">
        <v>184</v>
      </c>
      <c r="C103" s="69">
        <f t="shared" si="8"/>
        <v>7380</v>
      </c>
      <c r="D103" s="69">
        <f t="shared" si="8"/>
        <v>202</v>
      </c>
      <c r="E103" s="69">
        <f t="shared" si="8"/>
        <v>204</v>
      </c>
      <c r="F103" s="69">
        <f t="shared" si="8"/>
        <v>9020</v>
      </c>
      <c r="G103" s="69">
        <f t="shared" si="8"/>
        <v>206</v>
      </c>
      <c r="H103" s="69">
        <f t="shared" si="8"/>
        <v>208</v>
      </c>
      <c r="I103" s="69">
        <f t="shared" si="8"/>
        <v>210</v>
      </c>
      <c r="J103" s="69">
        <f t="shared" si="8"/>
        <v>8492</v>
      </c>
      <c r="K103" s="69">
        <f t="shared" si="8"/>
        <v>214</v>
      </c>
      <c r="L103" s="69">
        <f t="shared" si="8"/>
        <v>216</v>
      </c>
      <c r="M103" s="69">
        <f t="shared" si="8"/>
        <v>218</v>
      </c>
      <c r="N103" s="69">
        <f t="shared" si="8"/>
        <v>220</v>
      </c>
      <c r="O103" s="69">
        <f t="shared" si="8"/>
        <v>222</v>
      </c>
      <c r="P103" s="69">
        <f t="shared" si="8"/>
        <v>9020</v>
      </c>
    </row>
    <row r="104" spans="1:16" x14ac:dyDescent="0.15">
      <c r="A104" s="36" t="s">
        <v>172</v>
      </c>
      <c r="B104" s="36" t="s">
        <v>118</v>
      </c>
      <c r="C104" s="69">
        <f t="shared" si="8"/>
        <v>4185</v>
      </c>
      <c r="D104" s="69">
        <f t="shared" si="8"/>
        <v>202</v>
      </c>
      <c r="E104" s="69">
        <f t="shared" si="8"/>
        <v>204</v>
      </c>
      <c r="F104" s="69">
        <f t="shared" si="8"/>
        <v>5095</v>
      </c>
      <c r="G104" s="69">
        <f t="shared" si="8"/>
        <v>206</v>
      </c>
      <c r="H104" s="69">
        <f t="shared" si="8"/>
        <v>208</v>
      </c>
      <c r="I104" s="69">
        <f t="shared" si="8"/>
        <v>210</v>
      </c>
      <c r="J104" s="69">
        <f t="shared" si="8"/>
        <v>4692</v>
      </c>
      <c r="K104" s="69">
        <f t="shared" si="8"/>
        <v>214</v>
      </c>
      <c r="L104" s="69">
        <f t="shared" si="8"/>
        <v>216</v>
      </c>
      <c r="M104" s="69">
        <f t="shared" si="8"/>
        <v>218</v>
      </c>
      <c r="N104" s="69">
        <f t="shared" si="8"/>
        <v>220</v>
      </c>
      <c r="O104" s="69">
        <f t="shared" si="8"/>
        <v>222</v>
      </c>
      <c r="P104" s="69">
        <f t="shared" si="8"/>
        <v>5095</v>
      </c>
    </row>
    <row r="105" spans="1:16" x14ac:dyDescent="0.15">
      <c r="A105" s="36" t="s">
        <v>173</v>
      </c>
      <c r="B105" s="36" t="s">
        <v>185</v>
      </c>
      <c r="C105" s="69">
        <f t="shared" si="8"/>
        <v>3985</v>
      </c>
      <c r="D105" s="69">
        <f t="shared" si="8"/>
        <v>202</v>
      </c>
      <c r="E105" s="69">
        <f t="shared" si="8"/>
        <v>204</v>
      </c>
      <c r="F105" s="69">
        <f t="shared" si="8"/>
        <v>4865</v>
      </c>
      <c r="G105" s="69">
        <f t="shared" si="8"/>
        <v>206</v>
      </c>
      <c r="H105" s="69">
        <f t="shared" si="8"/>
        <v>208</v>
      </c>
      <c r="I105" s="69">
        <f t="shared" si="8"/>
        <v>210</v>
      </c>
      <c r="J105" s="69">
        <f t="shared" si="8"/>
        <v>4492</v>
      </c>
      <c r="K105" s="69">
        <f t="shared" si="8"/>
        <v>214</v>
      </c>
      <c r="L105" s="69">
        <f t="shared" si="8"/>
        <v>216</v>
      </c>
      <c r="M105" s="69">
        <f t="shared" si="8"/>
        <v>218</v>
      </c>
      <c r="N105" s="69">
        <f t="shared" si="8"/>
        <v>220</v>
      </c>
      <c r="O105" s="69">
        <f t="shared" si="8"/>
        <v>222</v>
      </c>
      <c r="P105" s="69">
        <f t="shared" si="8"/>
        <v>4865</v>
      </c>
    </row>
    <row r="106" spans="1:16" x14ac:dyDescent="0.15">
      <c r="A106" s="36" t="s">
        <v>174</v>
      </c>
      <c r="B106" s="1" t="s">
        <v>126</v>
      </c>
      <c r="C106" s="69">
        <f t="shared" si="8"/>
        <v>1450</v>
      </c>
      <c r="D106" s="69">
        <f t="shared" si="8"/>
        <v>202</v>
      </c>
      <c r="E106" s="69">
        <f t="shared" si="8"/>
        <v>204</v>
      </c>
      <c r="F106" s="69">
        <f t="shared" si="8"/>
        <v>1760</v>
      </c>
      <c r="G106" s="69">
        <f t="shared" si="8"/>
        <v>206</v>
      </c>
      <c r="H106" s="69">
        <f t="shared" si="8"/>
        <v>208</v>
      </c>
      <c r="I106" s="69">
        <f t="shared" si="8"/>
        <v>210</v>
      </c>
      <c r="J106" s="69">
        <f t="shared" si="8"/>
        <v>452</v>
      </c>
      <c r="K106" s="69">
        <f t="shared" si="8"/>
        <v>214</v>
      </c>
      <c r="L106" s="69">
        <f t="shared" si="8"/>
        <v>216</v>
      </c>
      <c r="M106" s="69">
        <f t="shared" si="8"/>
        <v>218</v>
      </c>
      <c r="N106" s="69">
        <f t="shared" si="8"/>
        <v>220</v>
      </c>
      <c r="O106" s="69">
        <f t="shared" si="8"/>
        <v>222</v>
      </c>
      <c r="P106" s="69">
        <f t="shared" si="8"/>
        <v>1760</v>
      </c>
    </row>
    <row r="107" spans="1:16" x14ac:dyDescent="0.15">
      <c r="A107" s="36" t="s">
        <v>175</v>
      </c>
      <c r="B107" s="36" t="s">
        <v>186</v>
      </c>
      <c r="C107" s="69">
        <f t="shared" si="8"/>
        <v>7800</v>
      </c>
      <c r="D107" s="69">
        <f t="shared" si="8"/>
        <v>404</v>
      </c>
      <c r="E107" s="69">
        <f t="shared" si="8"/>
        <v>408</v>
      </c>
      <c r="F107" s="69">
        <f t="shared" ref="F107:P107" si="9">($C57*F$20)+($D57*F$15)+($E57*F$11)+($F57*F$9)+($G57*F$22)+($H57*F$24)+($I57*F$18)+($J57*F$19)+($K57*F$19)+($L57*F$10)+($M57*F$12)</f>
        <v>9290</v>
      </c>
      <c r="G107" s="69">
        <f t="shared" si="9"/>
        <v>412</v>
      </c>
      <c r="H107" s="69">
        <f t="shared" si="9"/>
        <v>416</v>
      </c>
      <c r="I107" s="69">
        <f t="shared" si="9"/>
        <v>420</v>
      </c>
      <c r="J107" s="69">
        <f t="shared" si="9"/>
        <v>8104</v>
      </c>
      <c r="K107" s="69">
        <f t="shared" si="9"/>
        <v>428</v>
      </c>
      <c r="L107" s="69">
        <f t="shared" si="9"/>
        <v>432</v>
      </c>
      <c r="M107" s="69">
        <f t="shared" si="9"/>
        <v>436</v>
      </c>
      <c r="N107" s="69">
        <f t="shared" si="9"/>
        <v>440</v>
      </c>
      <c r="O107" s="69">
        <f t="shared" si="9"/>
        <v>444</v>
      </c>
      <c r="P107" s="69">
        <f t="shared" si="9"/>
        <v>9290</v>
      </c>
    </row>
    <row r="108" spans="1:16" s="66" customFormat="1" ht="20" customHeight="1" x14ac:dyDescent="0.15">
      <c r="A108" s="70"/>
      <c r="B108" s="71" t="s">
        <v>135</v>
      </c>
      <c r="C108" s="72">
        <f>SUM(C87:C107)</f>
        <v>115175</v>
      </c>
      <c r="D108" s="72">
        <f t="shared" ref="D108:P108" si="10">SUM(D87:D107)</f>
        <v>28537</v>
      </c>
      <c r="E108" s="72">
        <f t="shared" si="10"/>
        <v>28574</v>
      </c>
      <c r="F108" s="72">
        <f t="shared" si="10"/>
        <v>138410</v>
      </c>
      <c r="G108" s="72">
        <f t="shared" si="10"/>
        <v>20291</v>
      </c>
      <c r="H108" s="72">
        <f t="shared" si="10"/>
        <v>20488</v>
      </c>
      <c r="I108" s="72">
        <f t="shared" si="10"/>
        <v>20685</v>
      </c>
      <c r="J108" s="72">
        <f t="shared" si="10"/>
        <v>85842</v>
      </c>
      <c r="K108" s="72">
        <f t="shared" si="10"/>
        <v>21079</v>
      </c>
      <c r="L108" s="72">
        <f t="shared" si="10"/>
        <v>21276</v>
      </c>
      <c r="M108" s="72">
        <f t="shared" si="10"/>
        <v>21473</v>
      </c>
      <c r="N108" s="72">
        <f t="shared" si="10"/>
        <v>21670</v>
      </c>
      <c r="O108" s="72">
        <f t="shared" si="10"/>
        <v>21867</v>
      </c>
      <c r="P108" s="72">
        <f t="shared" si="10"/>
        <v>138410</v>
      </c>
    </row>
    <row r="109" spans="1:16" x14ac:dyDescent="0.15">
      <c r="A109" s="35">
        <v>3</v>
      </c>
      <c r="B109" s="35" t="s">
        <v>121</v>
      </c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</row>
    <row r="110" spans="1:16" x14ac:dyDescent="0.15">
      <c r="A110" s="36" t="s">
        <v>90</v>
      </c>
      <c r="B110" s="36" t="s">
        <v>187</v>
      </c>
      <c r="C110" s="69">
        <f>($C60*C$20)+($D60*C$15)+($E60*C$11)+($F60*C$9)+($G60*C$22)+($H60*C$24)+($I60*C$18)+($J60*C$19)+($K60*C$19)+($L60*C$10)+($M60*C$12)</f>
        <v>3660</v>
      </c>
      <c r="D110" s="69">
        <f t="shared" ref="D110:P110" si="11">($C60*D$20)+($D60*D$15)+($E60*D$11)+($F60*D$9)+($G60*D$22)+($H60*D$24)+($I60*D$18)+($J60*D$19)+($K60*D$19)+($L60*D$10)+($M60*D$12)</f>
        <v>620</v>
      </c>
      <c r="E110" s="69">
        <f t="shared" si="11"/>
        <v>620</v>
      </c>
      <c r="F110" s="69">
        <f t="shared" si="11"/>
        <v>4380</v>
      </c>
      <c r="G110" s="69">
        <f t="shared" si="11"/>
        <v>412</v>
      </c>
      <c r="H110" s="69">
        <f t="shared" si="11"/>
        <v>416</v>
      </c>
      <c r="I110" s="69">
        <f t="shared" si="11"/>
        <v>420</v>
      </c>
      <c r="J110" s="69">
        <f t="shared" si="11"/>
        <v>3584</v>
      </c>
      <c r="K110" s="69">
        <f t="shared" si="11"/>
        <v>428</v>
      </c>
      <c r="L110" s="69">
        <f t="shared" si="11"/>
        <v>432</v>
      </c>
      <c r="M110" s="69">
        <f t="shared" si="11"/>
        <v>436</v>
      </c>
      <c r="N110" s="69">
        <f t="shared" si="11"/>
        <v>440</v>
      </c>
      <c r="O110" s="69">
        <f t="shared" si="11"/>
        <v>444</v>
      </c>
      <c r="P110" s="69">
        <f t="shared" si="11"/>
        <v>4380</v>
      </c>
    </row>
    <row r="111" spans="1:16" x14ac:dyDescent="0.15">
      <c r="A111" s="36" t="s">
        <v>91</v>
      </c>
      <c r="B111" s="36" t="s">
        <v>123</v>
      </c>
      <c r="C111" s="69">
        <f t="shared" ref="C111:P118" si="12">($C61*C$20)+($D61*C$15)+($E61*C$11)+($F61*C$9)+($G61*C$22)+($H61*C$24)+($I61*C$18)+($J61*C$19)+($K61*C$19)+($L61*C$10)+($M61*C$12)</f>
        <v>8100</v>
      </c>
      <c r="D111" s="69">
        <f t="shared" si="12"/>
        <v>1240</v>
      </c>
      <c r="E111" s="69">
        <f t="shared" si="12"/>
        <v>1240</v>
      </c>
      <c r="F111" s="69">
        <f t="shared" si="12"/>
        <v>9820</v>
      </c>
      <c r="G111" s="69">
        <f t="shared" si="12"/>
        <v>824</v>
      </c>
      <c r="H111" s="69">
        <f t="shared" si="12"/>
        <v>832</v>
      </c>
      <c r="I111" s="69">
        <f t="shared" si="12"/>
        <v>840</v>
      </c>
      <c r="J111" s="69">
        <f t="shared" si="12"/>
        <v>3208</v>
      </c>
      <c r="K111" s="69">
        <f t="shared" si="12"/>
        <v>856</v>
      </c>
      <c r="L111" s="69">
        <f t="shared" si="12"/>
        <v>864</v>
      </c>
      <c r="M111" s="69">
        <f t="shared" si="12"/>
        <v>872</v>
      </c>
      <c r="N111" s="69">
        <f t="shared" si="12"/>
        <v>880</v>
      </c>
      <c r="O111" s="69">
        <f t="shared" si="12"/>
        <v>888</v>
      </c>
      <c r="P111" s="69">
        <f t="shared" si="12"/>
        <v>9820</v>
      </c>
    </row>
    <row r="112" spans="1:16" x14ac:dyDescent="0.15">
      <c r="A112" s="36" t="s">
        <v>92</v>
      </c>
      <c r="B112" s="36" t="s">
        <v>124</v>
      </c>
      <c r="C112" s="69">
        <f t="shared" si="12"/>
        <v>4610</v>
      </c>
      <c r="D112" s="69">
        <f t="shared" si="12"/>
        <v>202</v>
      </c>
      <c r="E112" s="69">
        <f t="shared" si="12"/>
        <v>204</v>
      </c>
      <c r="F112" s="69">
        <f t="shared" si="12"/>
        <v>5580</v>
      </c>
      <c r="G112" s="69">
        <f t="shared" si="12"/>
        <v>206</v>
      </c>
      <c r="H112" s="69">
        <f t="shared" si="12"/>
        <v>208</v>
      </c>
      <c r="I112" s="69">
        <f t="shared" si="12"/>
        <v>210</v>
      </c>
      <c r="J112" s="69">
        <f t="shared" si="12"/>
        <v>452</v>
      </c>
      <c r="K112" s="69">
        <f t="shared" si="12"/>
        <v>214</v>
      </c>
      <c r="L112" s="69">
        <f t="shared" si="12"/>
        <v>216</v>
      </c>
      <c r="M112" s="69">
        <f t="shared" si="12"/>
        <v>218</v>
      </c>
      <c r="N112" s="69">
        <f t="shared" si="12"/>
        <v>220</v>
      </c>
      <c r="O112" s="69">
        <f t="shared" si="12"/>
        <v>222</v>
      </c>
      <c r="P112" s="69">
        <f t="shared" si="12"/>
        <v>5580</v>
      </c>
    </row>
    <row r="113" spans="1:16" x14ac:dyDescent="0.15">
      <c r="A113" s="36" t="s">
        <v>93</v>
      </c>
      <c r="B113" s="36" t="s">
        <v>125</v>
      </c>
      <c r="C113" s="69">
        <f t="shared" si="12"/>
        <v>25000</v>
      </c>
      <c r="D113" s="69">
        <f t="shared" si="12"/>
        <v>1616</v>
      </c>
      <c r="E113" s="69">
        <f t="shared" si="12"/>
        <v>1632</v>
      </c>
      <c r="F113" s="69">
        <f t="shared" si="12"/>
        <v>29640</v>
      </c>
      <c r="G113" s="69">
        <f t="shared" si="12"/>
        <v>1648</v>
      </c>
      <c r="H113" s="69">
        <f t="shared" si="12"/>
        <v>1664</v>
      </c>
      <c r="I113" s="69">
        <f t="shared" si="12"/>
        <v>1680</v>
      </c>
      <c r="J113" s="69">
        <f t="shared" si="12"/>
        <v>6416</v>
      </c>
      <c r="K113" s="69">
        <f t="shared" si="12"/>
        <v>1712</v>
      </c>
      <c r="L113" s="69">
        <f t="shared" si="12"/>
        <v>1728</v>
      </c>
      <c r="M113" s="69">
        <f t="shared" si="12"/>
        <v>1744</v>
      </c>
      <c r="N113" s="69">
        <f t="shared" si="12"/>
        <v>1760</v>
      </c>
      <c r="O113" s="69">
        <f t="shared" si="12"/>
        <v>1776</v>
      </c>
      <c r="P113" s="69">
        <f t="shared" si="12"/>
        <v>29640</v>
      </c>
    </row>
    <row r="114" spans="1:16" x14ac:dyDescent="0.15">
      <c r="A114" s="36" t="s">
        <v>94</v>
      </c>
      <c r="B114" s="36" t="s">
        <v>126</v>
      </c>
      <c r="C114" s="69">
        <f t="shared" si="12"/>
        <v>11600</v>
      </c>
      <c r="D114" s="69">
        <f t="shared" si="12"/>
        <v>1616</v>
      </c>
      <c r="E114" s="69">
        <f t="shared" si="12"/>
        <v>1632</v>
      </c>
      <c r="F114" s="69">
        <f t="shared" si="12"/>
        <v>13800</v>
      </c>
      <c r="G114" s="69">
        <f t="shared" si="12"/>
        <v>1648</v>
      </c>
      <c r="H114" s="69">
        <f t="shared" si="12"/>
        <v>1664</v>
      </c>
      <c r="I114" s="69">
        <f t="shared" si="12"/>
        <v>1680</v>
      </c>
      <c r="J114" s="69">
        <f t="shared" si="12"/>
        <v>4656</v>
      </c>
      <c r="K114" s="69">
        <f t="shared" si="12"/>
        <v>1712</v>
      </c>
      <c r="L114" s="69">
        <f t="shared" si="12"/>
        <v>1728</v>
      </c>
      <c r="M114" s="69">
        <f t="shared" si="12"/>
        <v>1744</v>
      </c>
      <c r="N114" s="69">
        <f t="shared" si="12"/>
        <v>1760</v>
      </c>
      <c r="O114" s="69">
        <f t="shared" si="12"/>
        <v>1776</v>
      </c>
      <c r="P114" s="69">
        <f t="shared" si="12"/>
        <v>13800</v>
      </c>
    </row>
    <row r="115" spans="1:16" x14ac:dyDescent="0.15">
      <c r="A115" s="36" t="s">
        <v>95</v>
      </c>
      <c r="B115" s="36" t="s">
        <v>188</v>
      </c>
      <c r="C115" s="69">
        <f t="shared" si="12"/>
        <v>4960</v>
      </c>
      <c r="D115" s="69">
        <f t="shared" si="12"/>
        <v>2048</v>
      </c>
      <c r="E115" s="69">
        <f t="shared" si="12"/>
        <v>2056</v>
      </c>
      <c r="F115" s="69">
        <f t="shared" si="12"/>
        <v>5830</v>
      </c>
      <c r="G115" s="69">
        <f t="shared" si="12"/>
        <v>1648</v>
      </c>
      <c r="H115" s="69">
        <f t="shared" si="12"/>
        <v>1664</v>
      </c>
      <c r="I115" s="69">
        <f t="shared" si="12"/>
        <v>1680</v>
      </c>
      <c r="J115" s="69">
        <f t="shared" si="12"/>
        <v>4736</v>
      </c>
      <c r="K115" s="69">
        <f t="shared" si="12"/>
        <v>1712</v>
      </c>
      <c r="L115" s="69">
        <f t="shared" si="12"/>
        <v>1728</v>
      </c>
      <c r="M115" s="69">
        <f t="shared" si="12"/>
        <v>1744</v>
      </c>
      <c r="N115" s="69">
        <f t="shared" si="12"/>
        <v>1760</v>
      </c>
      <c r="O115" s="69">
        <f t="shared" si="12"/>
        <v>1776</v>
      </c>
      <c r="P115" s="69">
        <f t="shared" si="12"/>
        <v>5830</v>
      </c>
    </row>
    <row r="116" spans="1:16" x14ac:dyDescent="0.15">
      <c r="A116" s="36" t="s">
        <v>96</v>
      </c>
      <c r="B116" s="36" t="s">
        <v>189</v>
      </c>
      <c r="C116" s="69">
        <f t="shared" si="12"/>
        <v>6450</v>
      </c>
      <c r="D116" s="69">
        <f t="shared" si="12"/>
        <v>3344</v>
      </c>
      <c r="E116" s="69">
        <f t="shared" si="12"/>
        <v>3328</v>
      </c>
      <c r="F116" s="69">
        <f t="shared" si="12"/>
        <v>7550</v>
      </c>
      <c r="G116" s="69">
        <f t="shared" si="12"/>
        <v>1648</v>
      </c>
      <c r="H116" s="69">
        <f t="shared" si="12"/>
        <v>1664</v>
      </c>
      <c r="I116" s="69">
        <f t="shared" si="12"/>
        <v>1680</v>
      </c>
      <c r="J116" s="69">
        <f t="shared" si="12"/>
        <v>5216</v>
      </c>
      <c r="K116" s="69">
        <f t="shared" si="12"/>
        <v>1712</v>
      </c>
      <c r="L116" s="69">
        <f t="shared" si="12"/>
        <v>1728</v>
      </c>
      <c r="M116" s="69">
        <f t="shared" si="12"/>
        <v>1744</v>
      </c>
      <c r="N116" s="69">
        <f t="shared" si="12"/>
        <v>1760</v>
      </c>
      <c r="O116" s="69">
        <f t="shared" si="12"/>
        <v>1776</v>
      </c>
      <c r="P116" s="69">
        <f t="shared" si="12"/>
        <v>7550</v>
      </c>
    </row>
    <row r="117" spans="1:16" x14ac:dyDescent="0.15">
      <c r="A117" s="36" t="s">
        <v>176</v>
      </c>
      <c r="B117" s="36" t="s">
        <v>1</v>
      </c>
      <c r="C117" s="69">
        <f t="shared" si="12"/>
        <v>3550</v>
      </c>
      <c r="D117" s="69">
        <f t="shared" si="12"/>
        <v>808</v>
      </c>
      <c r="E117" s="69">
        <f t="shared" si="12"/>
        <v>816</v>
      </c>
      <c r="F117" s="69">
        <f t="shared" si="12"/>
        <v>4190</v>
      </c>
      <c r="G117" s="69">
        <f t="shared" si="12"/>
        <v>824</v>
      </c>
      <c r="H117" s="69">
        <f t="shared" si="12"/>
        <v>832</v>
      </c>
      <c r="I117" s="69">
        <f t="shared" si="12"/>
        <v>840</v>
      </c>
      <c r="J117" s="69">
        <f t="shared" si="12"/>
        <v>2508</v>
      </c>
      <c r="K117" s="69">
        <f t="shared" si="12"/>
        <v>856</v>
      </c>
      <c r="L117" s="69">
        <f t="shared" si="12"/>
        <v>864</v>
      </c>
      <c r="M117" s="69">
        <f t="shared" si="12"/>
        <v>872</v>
      </c>
      <c r="N117" s="69">
        <f t="shared" si="12"/>
        <v>880</v>
      </c>
      <c r="O117" s="69">
        <f t="shared" si="12"/>
        <v>888</v>
      </c>
      <c r="P117" s="69">
        <f t="shared" si="12"/>
        <v>4190</v>
      </c>
    </row>
    <row r="118" spans="1:16" x14ac:dyDescent="0.15">
      <c r="A118" s="36" t="s">
        <v>177</v>
      </c>
      <c r="B118" s="36" t="s">
        <v>128</v>
      </c>
      <c r="C118" s="69">
        <f t="shared" si="12"/>
        <v>1960</v>
      </c>
      <c r="D118" s="69">
        <f t="shared" si="12"/>
        <v>836</v>
      </c>
      <c r="E118" s="69">
        <f t="shared" si="12"/>
        <v>832</v>
      </c>
      <c r="F118" s="69">
        <f t="shared" si="12"/>
        <v>2310</v>
      </c>
      <c r="G118" s="69">
        <f t="shared" si="12"/>
        <v>412</v>
      </c>
      <c r="H118" s="69">
        <f t="shared" si="12"/>
        <v>416</v>
      </c>
      <c r="I118" s="69">
        <f t="shared" si="12"/>
        <v>420</v>
      </c>
      <c r="J118" s="69">
        <f t="shared" si="12"/>
        <v>1304</v>
      </c>
      <c r="K118" s="69">
        <f t="shared" si="12"/>
        <v>428</v>
      </c>
      <c r="L118" s="69">
        <f t="shared" si="12"/>
        <v>432</v>
      </c>
      <c r="M118" s="69">
        <f t="shared" si="12"/>
        <v>436</v>
      </c>
      <c r="N118" s="69">
        <f t="shared" si="12"/>
        <v>440</v>
      </c>
      <c r="O118" s="69">
        <f t="shared" si="12"/>
        <v>444</v>
      </c>
      <c r="P118" s="69">
        <f t="shared" si="12"/>
        <v>2310</v>
      </c>
    </row>
    <row r="119" spans="1:16" s="66" customFormat="1" ht="20" customHeight="1" x14ac:dyDescent="0.15">
      <c r="A119" s="70"/>
      <c r="B119" s="71" t="s">
        <v>135</v>
      </c>
      <c r="C119" s="72">
        <f>SUM(C109:C118)</f>
        <v>69890</v>
      </c>
      <c r="D119" s="72">
        <f t="shared" ref="D119:P119" si="13">SUM(D109:D118)</f>
        <v>12330</v>
      </c>
      <c r="E119" s="72">
        <f t="shared" si="13"/>
        <v>12360</v>
      </c>
      <c r="F119" s="72">
        <f t="shared" si="13"/>
        <v>83100</v>
      </c>
      <c r="G119" s="72">
        <f t="shared" si="13"/>
        <v>9270</v>
      </c>
      <c r="H119" s="72">
        <f t="shared" si="13"/>
        <v>9360</v>
      </c>
      <c r="I119" s="72">
        <f t="shared" si="13"/>
        <v>9450</v>
      </c>
      <c r="J119" s="72">
        <f t="shared" si="13"/>
        <v>32080</v>
      </c>
      <c r="K119" s="72">
        <f t="shared" si="13"/>
        <v>9630</v>
      </c>
      <c r="L119" s="72">
        <f t="shared" si="13"/>
        <v>9720</v>
      </c>
      <c r="M119" s="72">
        <f t="shared" si="13"/>
        <v>9810</v>
      </c>
      <c r="N119" s="72">
        <f t="shared" si="13"/>
        <v>9900</v>
      </c>
      <c r="O119" s="72">
        <f t="shared" si="13"/>
        <v>9990</v>
      </c>
      <c r="P119" s="72">
        <f t="shared" si="13"/>
        <v>83100</v>
      </c>
    </row>
    <row r="120" spans="1:16" x14ac:dyDescent="0.15">
      <c r="A120" s="35">
        <v>4</v>
      </c>
      <c r="B120" s="35" t="s">
        <v>129</v>
      </c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</row>
    <row r="121" spans="1:16" x14ac:dyDescent="0.15">
      <c r="A121" s="36" t="s">
        <v>97</v>
      </c>
      <c r="B121" s="36" t="s">
        <v>130</v>
      </c>
      <c r="C121" s="69">
        <f>($C71*C$20)+($D71*C$15)+($E71*C$11)+($F71*C$9)+($G71*C$22)+($H71*C$24)+($I71*C$18)+($J71*C$19)+($K71*C$19)+($L71*C$10)+($M71*C$12)</f>
        <v>12320</v>
      </c>
      <c r="D121" s="69">
        <f t="shared" ref="D121:P121" si="14">($C71*D$20)+($D71*D$15)+($E71*D$11)+($F71*D$9)+($G71*D$22)+($H71*D$24)+($I71*D$18)+($J71*D$19)+($K71*D$19)+($L71*D$10)+($M71*D$12)</f>
        <v>3344</v>
      </c>
      <c r="E121" s="69">
        <f t="shared" si="14"/>
        <v>3328</v>
      </c>
      <c r="F121" s="69">
        <f t="shared" si="14"/>
        <v>14560</v>
      </c>
      <c r="G121" s="69">
        <f t="shared" si="14"/>
        <v>1648</v>
      </c>
      <c r="H121" s="69">
        <f t="shared" si="14"/>
        <v>1664</v>
      </c>
      <c r="I121" s="69">
        <f t="shared" si="14"/>
        <v>1680</v>
      </c>
      <c r="J121" s="69">
        <f t="shared" si="14"/>
        <v>5216</v>
      </c>
      <c r="K121" s="69">
        <f t="shared" si="14"/>
        <v>1712</v>
      </c>
      <c r="L121" s="69">
        <f t="shared" si="14"/>
        <v>1728</v>
      </c>
      <c r="M121" s="69">
        <f t="shared" si="14"/>
        <v>1744</v>
      </c>
      <c r="N121" s="69">
        <f t="shared" si="14"/>
        <v>1760</v>
      </c>
      <c r="O121" s="69">
        <f t="shared" si="14"/>
        <v>1776</v>
      </c>
      <c r="P121" s="69">
        <f t="shared" si="14"/>
        <v>14560</v>
      </c>
    </row>
    <row r="122" spans="1:16" x14ac:dyDescent="0.15">
      <c r="A122" s="36" t="s">
        <v>98</v>
      </c>
      <c r="B122" s="36" t="s">
        <v>131</v>
      </c>
      <c r="C122" s="69">
        <f t="shared" ref="C122:P125" si="15">($C72*C$20)+($D72*C$15)+($E72*C$11)+($F72*C$9)+($G72*C$22)+($H72*C$24)+($I72*C$18)+($J72*C$19)+($K72*C$19)+($L72*C$10)+($M72*C$12)</f>
        <v>13600</v>
      </c>
      <c r="D122" s="69">
        <f t="shared" si="15"/>
        <v>1616</v>
      </c>
      <c r="E122" s="69">
        <f t="shared" si="15"/>
        <v>1632</v>
      </c>
      <c r="F122" s="69">
        <f t="shared" si="15"/>
        <v>16080</v>
      </c>
      <c r="G122" s="69">
        <f t="shared" si="15"/>
        <v>1648</v>
      </c>
      <c r="H122" s="69">
        <f t="shared" si="15"/>
        <v>1664</v>
      </c>
      <c r="I122" s="69">
        <f t="shared" si="15"/>
        <v>1680</v>
      </c>
      <c r="J122" s="69">
        <f t="shared" si="15"/>
        <v>4016</v>
      </c>
      <c r="K122" s="69">
        <f t="shared" si="15"/>
        <v>1712</v>
      </c>
      <c r="L122" s="69">
        <f t="shared" si="15"/>
        <v>1728</v>
      </c>
      <c r="M122" s="69">
        <f t="shared" si="15"/>
        <v>1744</v>
      </c>
      <c r="N122" s="69">
        <f t="shared" si="15"/>
        <v>1760</v>
      </c>
      <c r="O122" s="69">
        <f t="shared" si="15"/>
        <v>1776</v>
      </c>
      <c r="P122" s="69">
        <f t="shared" si="15"/>
        <v>16080</v>
      </c>
    </row>
    <row r="123" spans="1:16" x14ac:dyDescent="0.15">
      <c r="A123" s="36" t="s">
        <v>99</v>
      </c>
      <c r="B123" s="36" t="s">
        <v>132</v>
      </c>
      <c r="C123" s="69">
        <f t="shared" si="15"/>
        <v>26000</v>
      </c>
      <c r="D123" s="69">
        <f t="shared" si="15"/>
        <v>0</v>
      </c>
      <c r="E123" s="69">
        <f t="shared" si="15"/>
        <v>0</v>
      </c>
      <c r="F123" s="69">
        <f t="shared" si="15"/>
        <v>32000</v>
      </c>
      <c r="G123" s="69">
        <f t="shared" si="15"/>
        <v>0</v>
      </c>
      <c r="H123" s="69">
        <f t="shared" si="15"/>
        <v>0</v>
      </c>
      <c r="I123" s="69">
        <f t="shared" si="15"/>
        <v>0</v>
      </c>
      <c r="J123" s="69">
        <f t="shared" si="15"/>
        <v>0</v>
      </c>
      <c r="K123" s="69">
        <f t="shared" si="15"/>
        <v>0</v>
      </c>
      <c r="L123" s="69">
        <f t="shared" si="15"/>
        <v>0</v>
      </c>
      <c r="M123" s="69">
        <f t="shared" si="15"/>
        <v>0</v>
      </c>
      <c r="N123" s="69">
        <f t="shared" si="15"/>
        <v>0</v>
      </c>
      <c r="O123" s="69">
        <f t="shared" si="15"/>
        <v>0</v>
      </c>
      <c r="P123" s="69">
        <f t="shared" si="15"/>
        <v>32000</v>
      </c>
    </row>
    <row r="124" spans="1:16" x14ac:dyDescent="0.15">
      <c r="A124" s="36" t="s">
        <v>100</v>
      </c>
      <c r="B124" s="36" t="s">
        <v>133</v>
      </c>
      <c r="C124" s="69">
        <f t="shared" si="15"/>
        <v>22470</v>
      </c>
      <c r="D124" s="69">
        <f t="shared" si="15"/>
        <v>23216</v>
      </c>
      <c r="E124" s="69">
        <f t="shared" si="15"/>
        <v>22832</v>
      </c>
      <c r="F124" s="69">
        <f t="shared" si="15"/>
        <v>25880</v>
      </c>
      <c r="G124" s="69">
        <f t="shared" si="15"/>
        <v>1648</v>
      </c>
      <c r="H124" s="69">
        <f t="shared" si="15"/>
        <v>1664</v>
      </c>
      <c r="I124" s="69">
        <f t="shared" si="15"/>
        <v>1680</v>
      </c>
      <c r="J124" s="69">
        <f t="shared" si="15"/>
        <v>22176</v>
      </c>
      <c r="K124" s="69">
        <f t="shared" si="15"/>
        <v>1712</v>
      </c>
      <c r="L124" s="69">
        <f t="shared" si="15"/>
        <v>1728</v>
      </c>
      <c r="M124" s="69">
        <f t="shared" si="15"/>
        <v>1744</v>
      </c>
      <c r="N124" s="69">
        <f t="shared" si="15"/>
        <v>1760</v>
      </c>
      <c r="O124" s="69">
        <f t="shared" si="15"/>
        <v>1776</v>
      </c>
      <c r="P124" s="69">
        <f t="shared" si="15"/>
        <v>25880</v>
      </c>
    </row>
    <row r="125" spans="1:16" x14ac:dyDescent="0.15">
      <c r="A125" s="36" t="s">
        <v>101</v>
      </c>
      <c r="B125" s="36" t="s">
        <v>134</v>
      </c>
      <c r="C125" s="69">
        <f t="shared" si="15"/>
        <v>3180</v>
      </c>
      <c r="D125" s="69">
        <f t="shared" si="15"/>
        <v>1672</v>
      </c>
      <c r="E125" s="69">
        <f t="shared" si="15"/>
        <v>1664</v>
      </c>
      <c r="F125" s="69">
        <f t="shared" si="15"/>
        <v>3740</v>
      </c>
      <c r="G125" s="69">
        <f t="shared" si="15"/>
        <v>824</v>
      </c>
      <c r="H125" s="69">
        <f t="shared" si="15"/>
        <v>832</v>
      </c>
      <c r="I125" s="69">
        <f t="shared" si="15"/>
        <v>840</v>
      </c>
      <c r="J125" s="69">
        <f t="shared" si="15"/>
        <v>2128</v>
      </c>
      <c r="K125" s="69">
        <f t="shared" si="15"/>
        <v>856</v>
      </c>
      <c r="L125" s="69">
        <f t="shared" si="15"/>
        <v>864</v>
      </c>
      <c r="M125" s="69">
        <f t="shared" si="15"/>
        <v>872</v>
      </c>
      <c r="N125" s="69">
        <f t="shared" si="15"/>
        <v>880</v>
      </c>
      <c r="O125" s="69">
        <f t="shared" si="15"/>
        <v>888</v>
      </c>
      <c r="P125" s="69">
        <f t="shared" si="15"/>
        <v>3740</v>
      </c>
    </row>
    <row r="126" spans="1:16" s="66" customFormat="1" ht="20" customHeight="1" x14ac:dyDescent="0.15">
      <c r="A126" s="73"/>
      <c r="B126" s="74" t="s">
        <v>135</v>
      </c>
      <c r="C126" s="51">
        <f>SUM(C120:C125)</f>
        <v>77570</v>
      </c>
      <c r="D126" s="51">
        <f t="shared" ref="D126:P126" si="16">($C76*D$20)+($D76*D$15)+($E76*D$11)+($F76*D$9)+($G76*D$24)+($I76*D$18)+($J76*D$18)+($K76*D$19)+($L76*D$10)+($M76*D$12)</f>
        <v>29848</v>
      </c>
      <c r="E126" s="51">
        <f t="shared" si="16"/>
        <v>29456</v>
      </c>
      <c r="F126" s="51">
        <f t="shared" si="16"/>
        <v>92260</v>
      </c>
      <c r="G126" s="51">
        <f t="shared" si="16"/>
        <v>5768</v>
      </c>
      <c r="H126" s="51">
        <f t="shared" si="16"/>
        <v>5824</v>
      </c>
      <c r="I126" s="51">
        <f t="shared" si="16"/>
        <v>5880</v>
      </c>
      <c r="J126" s="51">
        <f t="shared" si="16"/>
        <v>33536</v>
      </c>
      <c r="K126" s="51">
        <f t="shared" si="16"/>
        <v>5992</v>
      </c>
      <c r="L126" s="51">
        <f t="shared" si="16"/>
        <v>6048</v>
      </c>
      <c r="M126" s="51">
        <f t="shared" si="16"/>
        <v>6104</v>
      </c>
      <c r="N126" s="51">
        <f t="shared" si="16"/>
        <v>6160</v>
      </c>
      <c r="O126" s="51">
        <f t="shared" si="16"/>
        <v>6216</v>
      </c>
      <c r="P126" s="52">
        <f t="shared" si="16"/>
        <v>92260</v>
      </c>
    </row>
    <row r="127" spans="1:16" s="66" customFormat="1" ht="20" customHeight="1" x14ac:dyDescent="0.15">
      <c r="A127" s="73"/>
      <c r="B127" s="75" t="s">
        <v>140</v>
      </c>
      <c r="C127" s="53">
        <f t="shared" ref="C127:P127" si="17">C86+C108+C119+C126</f>
        <v>289515</v>
      </c>
      <c r="D127" s="53">
        <f t="shared" si="17"/>
        <v>81235</v>
      </c>
      <c r="E127" s="53">
        <f t="shared" si="17"/>
        <v>80830</v>
      </c>
      <c r="F127" s="53">
        <f t="shared" si="17"/>
        <v>345030</v>
      </c>
      <c r="G127" s="53">
        <f t="shared" si="17"/>
        <v>39449</v>
      </c>
      <c r="H127" s="53">
        <f t="shared" si="17"/>
        <v>39832</v>
      </c>
      <c r="I127" s="53">
        <f t="shared" si="17"/>
        <v>40215</v>
      </c>
      <c r="J127" s="53">
        <f t="shared" si="17"/>
        <v>178538</v>
      </c>
      <c r="K127" s="53">
        <f t="shared" si="17"/>
        <v>40981</v>
      </c>
      <c r="L127" s="53">
        <f t="shared" si="17"/>
        <v>41364</v>
      </c>
      <c r="M127" s="53">
        <f t="shared" si="17"/>
        <v>41747</v>
      </c>
      <c r="N127" s="53">
        <f t="shared" si="17"/>
        <v>42130</v>
      </c>
      <c r="O127" s="53">
        <f t="shared" si="17"/>
        <v>42513</v>
      </c>
      <c r="P127" s="54">
        <f t="shared" si="17"/>
        <v>345030</v>
      </c>
    </row>
  </sheetData>
  <mergeCells count="38">
    <mergeCell ref="A5:B5"/>
    <mergeCell ref="C5:C6"/>
    <mergeCell ref="D5:D6"/>
    <mergeCell ref="E5:E6"/>
    <mergeCell ref="F5:F6"/>
    <mergeCell ref="A28:B29"/>
    <mergeCell ref="C29:C30"/>
    <mergeCell ref="D29:D30"/>
    <mergeCell ref="E29:E30"/>
    <mergeCell ref="F29:F30"/>
    <mergeCell ref="G79:G80"/>
    <mergeCell ref="H29:H30"/>
    <mergeCell ref="N5:N6"/>
    <mergeCell ref="O5:O6"/>
    <mergeCell ref="P5:P6"/>
    <mergeCell ref="G29:G30"/>
    <mergeCell ref="I29:I30"/>
    <mergeCell ref="H5:H6"/>
    <mergeCell ref="I5:I6"/>
    <mergeCell ref="J5:J6"/>
    <mergeCell ref="K5:K6"/>
    <mergeCell ref="L5:L6"/>
    <mergeCell ref="M5:M6"/>
    <mergeCell ref="G5:G6"/>
    <mergeCell ref="N79:N80"/>
    <mergeCell ref="O79:O80"/>
    <mergeCell ref="A79:B79"/>
    <mergeCell ref="C79:C80"/>
    <mergeCell ref="D79:D80"/>
    <mergeCell ref="E79:E80"/>
    <mergeCell ref="F79:F80"/>
    <mergeCell ref="P79:P80"/>
    <mergeCell ref="H79:H80"/>
    <mergeCell ref="I79:I80"/>
    <mergeCell ref="J79:J80"/>
    <mergeCell ref="K79:K80"/>
    <mergeCell ref="L79:L80"/>
    <mergeCell ref="M79:M80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E4B6B-39CA-0144-BD1D-E92EF0953983}">
  <dimension ref="A1:P71"/>
  <sheetViews>
    <sheetView topLeftCell="A53" zoomScale="150" zoomScaleNormal="150" workbookViewId="0">
      <selection activeCell="C66" sqref="C66:C69"/>
    </sheetView>
  </sheetViews>
  <sheetFormatPr baseColWidth="10" defaultColWidth="11" defaultRowHeight="13" x14ac:dyDescent="0.15"/>
  <cols>
    <col min="1" max="1" width="6.796875" style="1" customWidth="1"/>
    <col min="2" max="2" width="66" style="1" customWidth="1"/>
    <col min="3" max="3" width="12.19921875" style="1" bestFit="1" customWidth="1"/>
    <col min="4" max="5" width="11.19921875" style="1" bestFit="1" customWidth="1"/>
    <col min="6" max="6" width="12" style="1" bestFit="1" customWidth="1"/>
    <col min="7" max="16" width="11.19921875" style="1" bestFit="1" customWidth="1"/>
    <col min="17" max="16384" width="11" style="1"/>
  </cols>
  <sheetData>
    <row r="1" spans="1:16" s="3" customFormat="1" ht="20" x14ac:dyDescent="0.15">
      <c r="A1" s="3" t="s">
        <v>41</v>
      </c>
    </row>
    <row r="2" spans="1:16" s="3" customFormat="1" ht="20" x14ac:dyDescent="0.15">
      <c r="A2" s="3" t="s">
        <v>42</v>
      </c>
    </row>
    <row r="3" spans="1:16" s="3" customFormat="1" ht="20" x14ac:dyDescent="0.15">
      <c r="A3" s="3" t="s">
        <v>190</v>
      </c>
    </row>
    <row r="5" spans="1:16" ht="80" customHeight="1" x14ac:dyDescent="0.15">
      <c r="A5" s="96" t="s">
        <v>71</v>
      </c>
      <c r="B5" s="97"/>
      <c r="C5" s="91" t="s">
        <v>19</v>
      </c>
      <c r="D5" s="91" t="s">
        <v>20</v>
      </c>
      <c r="E5" s="91" t="s">
        <v>21</v>
      </c>
      <c r="F5" s="91" t="s">
        <v>22</v>
      </c>
      <c r="G5" s="91" t="s">
        <v>23</v>
      </c>
      <c r="H5" s="91" t="s">
        <v>24</v>
      </c>
      <c r="I5" s="91" t="s">
        <v>25</v>
      </c>
      <c r="J5" s="91" t="s">
        <v>26</v>
      </c>
      <c r="K5" s="91" t="s">
        <v>27</v>
      </c>
      <c r="L5" s="91" t="s">
        <v>28</v>
      </c>
      <c r="M5" s="91" t="s">
        <v>29</v>
      </c>
      <c r="N5" s="91" t="s">
        <v>30</v>
      </c>
      <c r="O5" s="91" t="s">
        <v>31</v>
      </c>
      <c r="P5" s="91" t="s">
        <v>32</v>
      </c>
    </row>
    <row r="6" spans="1:16" x14ac:dyDescent="0.15">
      <c r="A6" s="24" t="s">
        <v>44</v>
      </c>
      <c r="B6" s="25" t="s">
        <v>10</v>
      </c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</row>
    <row r="7" spans="1:16" ht="30" customHeight="1" x14ac:dyDescent="0.15">
      <c r="A7" s="21">
        <v>1</v>
      </c>
      <c r="B7" s="22" t="s">
        <v>14</v>
      </c>
      <c r="C7" s="23">
        <f>Tarievenblad!H9</f>
        <v>45</v>
      </c>
      <c r="D7" s="23">
        <f>Tarievenblad!I9</f>
        <v>48</v>
      </c>
      <c r="E7" s="23">
        <f>Tarievenblad!J9</f>
        <v>46</v>
      </c>
      <c r="F7" s="23">
        <f>Tarievenblad!K9</f>
        <v>60</v>
      </c>
      <c r="G7" s="23">
        <f>Tarievenblad!L9</f>
        <v>46</v>
      </c>
      <c r="H7" s="23">
        <f>Tarievenblad!M9</f>
        <v>48</v>
      </c>
      <c r="I7" s="23">
        <f>Tarievenblad!N9</f>
        <v>50</v>
      </c>
      <c r="J7" s="23">
        <f>Tarievenblad!O9</f>
        <v>48</v>
      </c>
      <c r="K7" s="23">
        <f>Tarievenblad!P9</f>
        <v>46</v>
      </c>
      <c r="L7" s="23">
        <f>Tarievenblad!Q9</f>
        <v>44</v>
      </c>
      <c r="M7" s="23">
        <f>Tarievenblad!R9</f>
        <v>46</v>
      </c>
      <c r="N7" s="23">
        <f>Tarievenblad!S9</f>
        <v>48</v>
      </c>
      <c r="O7" s="23">
        <f>Tarievenblad!T9</f>
        <v>50</v>
      </c>
      <c r="P7" s="23">
        <f>Tarievenblad!U9</f>
        <v>60</v>
      </c>
    </row>
    <row r="8" spans="1:16" ht="30" customHeight="1" x14ac:dyDescent="0.15">
      <c r="A8" s="21">
        <v>2</v>
      </c>
      <c r="B8" s="22" t="s">
        <v>15</v>
      </c>
      <c r="C8" s="23">
        <f>Tarievenblad!H10</f>
        <v>50</v>
      </c>
      <c r="D8" s="23">
        <f>Tarievenblad!I10</f>
        <v>0</v>
      </c>
      <c r="E8" s="23">
        <f>Tarievenblad!J10</f>
        <v>0</v>
      </c>
      <c r="F8" s="23">
        <f>Tarievenblad!K10</f>
        <v>65</v>
      </c>
      <c r="G8" s="23">
        <f>Tarievenblad!L10</f>
        <v>0</v>
      </c>
      <c r="H8" s="23">
        <f>Tarievenblad!M10</f>
        <v>0</v>
      </c>
      <c r="I8" s="23">
        <f>Tarievenblad!N10</f>
        <v>0</v>
      </c>
      <c r="J8" s="23">
        <f>Tarievenblad!O10</f>
        <v>0</v>
      </c>
      <c r="K8" s="23">
        <f>Tarievenblad!P10</f>
        <v>0</v>
      </c>
      <c r="L8" s="23">
        <f>Tarievenblad!Q10</f>
        <v>0</v>
      </c>
      <c r="M8" s="23">
        <f>Tarievenblad!R10</f>
        <v>0</v>
      </c>
      <c r="N8" s="23">
        <f>Tarievenblad!S10</f>
        <v>0</v>
      </c>
      <c r="O8" s="23">
        <f>Tarievenblad!T10</f>
        <v>0</v>
      </c>
      <c r="P8" s="23">
        <f>Tarievenblad!U10</f>
        <v>65</v>
      </c>
    </row>
    <row r="9" spans="1:16" ht="30" customHeight="1" x14ac:dyDescent="0.15">
      <c r="A9" s="21">
        <v>3</v>
      </c>
      <c r="B9" s="22" t="s">
        <v>2</v>
      </c>
      <c r="C9" s="23">
        <f>Tarievenblad!H11</f>
        <v>65</v>
      </c>
      <c r="D9" s="23">
        <f>Tarievenblad!I11</f>
        <v>0</v>
      </c>
      <c r="E9" s="23">
        <f>Tarievenblad!J11</f>
        <v>0</v>
      </c>
      <c r="F9" s="23">
        <f>Tarievenblad!K11</f>
        <v>80</v>
      </c>
      <c r="G9" s="23">
        <f>Tarievenblad!L11</f>
        <v>0</v>
      </c>
      <c r="H9" s="23">
        <f>Tarievenblad!M11</f>
        <v>0</v>
      </c>
      <c r="I9" s="23">
        <f>Tarievenblad!N11</f>
        <v>0</v>
      </c>
      <c r="J9" s="23">
        <f>Tarievenblad!O11</f>
        <v>0</v>
      </c>
      <c r="K9" s="23">
        <f>Tarievenblad!P11</f>
        <v>0</v>
      </c>
      <c r="L9" s="23">
        <f>Tarievenblad!Q11</f>
        <v>0</v>
      </c>
      <c r="M9" s="23">
        <f>Tarievenblad!R11</f>
        <v>0</v>
      </c>
      <c r="N9" s="23">
        <f>Tarievenblad!S11</f>
        <v>0</v>
      </c>
      <c r="O9" s="23">
        <f>Tarievenblad!T11</f>
        <v>0</v>
      </c>
      <c r="P9" s="23">
        <f>Tarievenblad!U11</f>
        <v>80</v>
      </c>
    </row>
    <row r="10" spans="1:16" ht="30" customHeight="1" x14ac:dyDescent="0.15">
      <c r="A10" s="21">
        <v>4</v>
      </c>
      <c r="B10" s="22" t="s">
        <v>16</v>
      </c>
      <c r="C10" s="23">
        <f>Tarievenblad!H12</f>
        <v>65</v>
      </c>
      <c r="D10" s="23">
        <f>Tarievenblad!I12</f>
        <v>0</v>
      </c>
      <c r="E10" s="23">
        <f>Tarievenblad!J12</f>
        <v>0</v>
      </c>
      <c r="F10" s="23">
        <f>Tarievenblad!K12</f>
        <v>80</v>
      </c>
      <c r="G10" s="23">
        <f>Tarievenblad!L12</f>
        <v>0</v>
      </c>
      <c r="H10" s="23">
        <f>Tarievenblad!M12</f>
        <v>0</v>
      </c>
      <c r="I10" s="23">
        <f>Tarievenblad!N12</f>
        <v>0</v>
      </c>
      <c r="J10" s="23">
        <f>Tarievenblad!O12</f>
        <v>0</v>
      </c>
      <c r="K10" s="23">
        <f>Tarievenblad!P12</f>
        <v>0</v>
      </c>
      <c r="L10" s="23">
        <f>Tarievenblad!Q12</f>
        <v>0</v>
      </c>
      <c r="M10" s="23">
        <f>Tarievenblad!R12</f>
        <v>0</v>
      </c>
      <c r="N10" s="23">
        <f>Tarievenblad!S12</f>
        <v>0</v>
      </c>
      <c r="O10" s="23">
        <f>Tarievenblad!T12</f>
        <v>0</v>
      </c>
      <c r="P10" s="23">
        <f>Tarievenblad!U12</f>
        <v>80</v>
      </c>
    </row>
    <row r="11" spans="1:16" ht="30" customHeight="1" x14ac:dyDescent="0.15">
      <c r="A11" s="21">
        <v>5</v>
      </c>
      <c r="B11" s="22" t="s">
        <v>17</v>
      </c>
      <c r="C11" s="23">
        <f>Tarievenblad!H13</f>
        <v>80</v>
      </c>
      <c r="D11" s="23">
        <f>Tarievenblad!I13</f>
        <v>0</v>
      </c>
      <c r="E11" s="23">
        <f>Tarievenblad!J13</f>
        <v>0</v>
      </c>
      <c r="F11" s="23">
        <f>Tarievenblad!K13</f>
        <v>95</v>
      </c>
      <c r="G11" s="23">
        <f>Tarievenblad!L13</f>
        <v>0</v>
      </c>
      <c r="H11" s="23">
        <f>Tarievenblad!M13</f>
        <v>0</v>
      </c>
      <c r="I11" s="23">
        <f>Tarievenblad!N13</f>
        <v>0</v>
      </c>
      <c r="J11" s="23">
        <f>Tarievenblad!O13</f>
        <v>0</v>
      </c>
      <c r="K11" s="23">
        <f>Tarievenblad!P13</f>
        <v>0</v>
      </c>
      <c r="L11" s="23">
        <f>Tarievenblad!Q13</f>
        <v>0</v>
      </c>
      <c r="M11" s="23">
        <f>Tarievenblad!R13</f>
        <v>0</v>
      </c>
      <c r="N11" s="23">
        <f>Tarievenblad!S13</f>
        <v>0</v>
      </c>
      <c r="O11" s="23">
        <f>Tarievenblad!T13</f>
        <v>0</v>
      </c>
      <c r="P11" s="23">
        <f>Tarievenblad!U13</f>
        <v>95</v>
      </c>
    </row>
    <row r="12" spans="1:16" ht="30" customHeight="1" x14ac:dyDescent="0.15">
      <c r="A12" s="21">
        <v>6</v>
      </c>
      <c r="B12" s="22" t="s">
        <v>57</v>
      </c>
      <c r="C12" s="23">
        <f>Tarievenblad!H14</f>
        <v>80</v>
      </c>
      <c r="D12" s="23">
        <f>Tarievenblad!I14</f>
        <v>0</v>
      </c>
      <c r="E12" s="23">
        <f>Tarievenblad!J14</f>
        <v>0</v>
      </c>
      <c r="F12" s="23">
        <f>Tarievenblad!K14</f>
        <v>95</v>
      </c>
      <c r="G12" s="23">
        <f>Tarievenblad!L14</f>
        <v>0</v>
      </c>
      <c r="H12" s="23">
        <f>Tarievenblad!M14</f>
        <v>0</v>
      </c>
      <c r="I12" s="23">
        <f>Tarievenblad!N14</f>
        <v>0</v>
      </c>
      <c r="J12" s="23">
        <f>Tarievenblad!O14</f>
        <v>0</v>
      </c>
      <c r="K12" s="23">
        <f>Tarievenblad!P14</f>
        <v>0</v>
      </c>
      <c r="L12" s="23">
        <f>Tarievenblad!Q14</f>
        <v>0</v>
      </c>
      <c r="M12" s="23">
        <f>Tarievenblad!R14</f>
        <v>0</v>
      </c>
      <c r="N12" s="23">
        <f>Tarievenblad!S14</f>
        <v>0</v>
      </c>
      <c r="O12" s="23">
        <f>Tarievenblad!T14</f>
        <v>0</v>
      </c>
      <c r="P12" s="23">
        <f>Tarievenblad!U14</f>
        <v>95</v>
      </c>
    </row>
    <row r="13" spans="1:16" ht="30" customHeight="1" x14ac:dyDescent="0.15">
      <c r="A13" s="21">
        <v>7</v>
      </c>
      <c r="B13" s="22" t="s">
        <v>58</v>
      </c>
      <c r="C13" s="23">
        <f>Tarievenblad!H15</f>
        <v>90</v>
      </c>
      <c r="D13" s="23">
        <f>Tarievenblad!I15</f>
        <v>0</v>
      </c>
      <c r="E13" s="23">
        <f>Tarievenblad!J15</f>
        <v>0</v>
      </c>
      <c r="F13" s="23">
        <f>Tarievenblad!K15</f>
        <v>105</v>
      </c>
      <c r="G13" s="23">
        <f>Tarievenblad!L15</f>
        <v>0</v>
      </c>
      <c r="H13" s="23">
        <f>Tarievenblad!M15</f>
        <v>0</v>
      </c>
      <c r="I13" s="23">
        <f>Tarievenblad!N15</f>
        <v>0</v>
      </c>
      <c r="J13" s="23">
        <f>Tarievenblad!O15</f>
        <v>0</v>
      </c>
      <c r="K13" s="23">
        <f>Tarievenblad!P15</f>
        <v>0</v>
      </c>
      <c r="L13" s="23">
        <f>Tarievenblad!Q15</f>
        <v>0</v>
      </c>
      <c r="M13" s="23">
        <f>Tarievenblad!R15</f>
        <v>0</v>
      </c>
      <c r="N13" s="23">
        <f>Tarievenblad!S15</f>
        <v>0</v>
      </c>
      <c r="O13" s="23">
        <f>Tarievenblad!T15</f>
        <v>0</v>
      </c>
      <c r="P13" s="23">
        <f>Tarievenblad!U15</f>
        <v>105</v>
      </c>
    </row>
    <row r="14" spans="1:16" ht="30" customHeight="1" x14ac:dyDescent="0.15">
      <c r="A14" s="21">
        <v>8</v>
      </c>
      <c r="B14" s="22" t="s">
        <v>59</v>
      </c>
      <c r="C14" s="23">
        <f>Tarievenblad!H16</f>
        <v>95</v>
      </c>
      <c r="D14" s="23">
        <f>Tarievenblad!I16</f>
        <v>0</v>
      </c>
      <c r="E14" s="23">
        <f>Tarievenblad!J16</f>
        <v>0</v>
      </c>
      <c r="F14" s="23">
        <f>Tarievenblad!K16</f>
        <v>110</v>
      </c>
      <c r="G14" s="23">
        <f>Tarievenblad!L16</f>
        <v>0</v>
      </c>
      <c r="H14" s="23">
        <f>Tarievenblad!M16</f>
        <v>0</v>
      </c>
      <c r="I14" s="23">
        <f>Tarievenblad!N16</f>
        <v>0</v>
      </c>
      <c r="J14" s="23">
        <f>Tarievenblad!O16</f>
        <v>0</v>
      </c>
      <c r="K14" s="23">
        <f>Tarievenblad!P16</f>
        <v>0</v>
      </c>
      <c r="L14" s="23">
        <f>Tarievenblad!Q16</f>
        <v>0</v>
      </c>
      <c r="M14" s="23">
        <f>Tarievenblad!R16</f>
        <v>0</v>
      </c>
      <c r="N14" s="23">
        <f>Tarievenblad!S16</f>
        <v>0</v>
      </c>
      <c r="O14" s="23">
        <f>Tarievenblad!T16</f>
        <v>0</v>
      </c>
      <c r="P14" s="23">
        <f>Tarievenblad!U16</f>
        <v>110</v>
      </c>
    </row>
    <row r="15" spans="1:16" ht="30" customHeight="1" x14ac:dyDescent="0.15">
      <c r="A15" s="21">
        <v>9</v>
      </c>
      <c r="B15" s="22" t="s">
        <v>60</v>
      </c>
      <c r="C15" s="23">
        <f>Tarievenblad!H17</f>
        <v>100</v>
      </c>
      <c r="D15" s="23">
        <f>Tarievenblad!I17</f>
        <v>101</v>
      </c>
      <c r="E15" s="23">
        <f>Tarievenblad!J17</f>
        <v>102</v>
      </c>
      <c r="F15" s="23">
        <f>Tarievenblad!K17</f>
        <v>115</v>
      </c>
      <c r="G15" s="23">
        <f>Tarievenblad!L17</f>
        <v>103</v>
      </c>
      <c r="H15" s="23">
        <f>Tarievenblad!M17</f>
        <v>104</v>
      </c>
      <c r="I15" s="23">
        <f>Tarievenblad!N17</f>
        <v>105</v>
      </c>
      <c r="J15" s="23">
        <f>Tarievenblad!O17</f>
        <v>106</v>
      </c>
      <c r="K15" s="23">
        <f>Tarievenblad!P17</f>
        <v>107</v>
      </c>
      <c r="L15" s="23">
        <f>Tarievenblad!Q17</f>
        <v>108</v>
      </c>
      <c r="M15" s="23">
        <f>Tarievenblad!R17</f>
        <v>109</v>
      </c>
      <c r="N15" s="23">
        <f>Tarievenblad!S17</f>
        <v>110</v>
      </c>
      <c r="O15" s="23">
        <f>Tarievenblad!T17</f>
        <v>111</v>
      </c>
      <c r="P15" s="23">
        <f>Tarievenblad!U17</f>
        <v>115</v>
      </c>
    </row>
    <row r="16" spans="1:16" ht="30" customHeight="1" x14ac:dyDescent="0.15">
      <c r="A16" s="21">
        <v>10</v>
      </c>
      <c r="B16" s="22" t="s">
        <v>61</v>
      </c>
      <c r="C16" s="23">
        <f>Tarievenblad!H18</f>
        <v>100</v>
      </c>
      <c r="D16" s="23">
        <f>Tarievenblad!I18</f>
        <v>0</v>
      </c>
      <c r="E16" s="23">
        <f>Tarievenblad!J18</f>
        <v>0</v>
      </c>
      <c r="F16" s="23">
        <f>Tarievenblad!K18</f>
        <v>115</v>
      </c>
      <c r="G16" s="23">
        <f>Tarievenblad!L18</f>
        <v>0</v>
      </c>
      <c r="H16" s="23">
        <f>Tarievenblad!M18</f>
        <v>0</v>
      </c>
      <c r="I16" s="23">
        <f>Tarievenblad!N18</f>
        <v>0</v>
      </c>
      <c r="J16" s="23">
        <f>Tarievenblad!O18</f>
        <v>100</v>
      </c>
      <c r="K16" s="23">
        <f>Tarievenblad!P18</f>
        <v>0</v>
      </c>
      <c r="L16" s="23">
        <f>Tarievenblad!Q18</f>
        <v>0</v>
      </c>
      <c r="M16" s="23">
        <f>Tarievenblad!R18</f>
        <v>0</v>
      </c>
      <c r="N16" s="23">
        <f>Tarievenblad!S18</f>
        <v>0</v>
      </c>
      <c r="O16" s="23">
        <f>Tarievenblad!T18</f>
        <v>0</v>
      </c>
      <c r="P16" s="23">
        <f>Tarievenblad!U18</f>
        <v>115</v>
      </c>
    </row>
    <row r="17" spans="1:16" ht="30" customHeight="1" x14ac:dyDescent="0.15">
      <c r="A17" s="21">
        <v>11</v>
      </c>
      <c r="B17" s="22" t="s">
        <v>62</v>
      </c>
      <c r="C17" s="23">
        <f>Tarievenblad!H19</f>
        <v>100</v>
      </c>
      <c r="D17" s="23">
        <f>Tarievenblad!I19</f>
        <v>0</v>
      </c>
      <c r="E17" s="23">
        <f>Tarievenblad!J19</f>
        <v>0</v>
      </c>
      <c r="F17" s="23">
        <f>Tarievenblad!K19</f>
        <v>115</v>
      </c>
      <c r="G17" s="23">
        <f>Tarievenblad!L19</f>
        <v>0</v>
      </c>
      <c r="H17" s="23">
        <f>Tarievenblad!M19</f>
        <v>0</v>
      </c>
      <c r="I17" s="23">
        <f>Tarievenblad!N19</f>
        <v>0</v>
      </c>
      <c r="J17" s="23">
        <f>Tarievenblad!O19</f>
        <v>100</v>
      </c>
      <c r="K17" s="23">
        <f>Tarievenblad!P19</f>
        <v>0</v>
      </c>
      <c r="L17" s="23">
        <f>Tarievenblad!Q19</f>
        <v>0</v>
      </c>
      <c r="M17" s="23">
        <f>Tarievenblad!R19</f>
        <v>0</v>
      </c>
      <c r="N17" s="23">
        <f>Tarievenblad!S19</f>
        <v>0</v>
      </c>
      <c r="O17" s="23">
        <f>Tarievenblad!T19</f>
        <v>0</v>
      </c>
      <c r="P17" s="23">
        <f>Tarievenblad!U19</f>
        <v>115</v>
      </c>
    </row>
    <row r="18" spans="1:16" ht="30" customHeight="1" x14ac:dyDescent="0.15">
      <c r="A18" s="21">
        <v>12</v>
      </c>
      <c r="B18" s="22" t="s">
        <v>63</v>
      </c>
      <c r="C18" s="23">
        <f>Tarievenblad!H20</f>
        <v>100</v>
      </c>
      <c r="D18" s="23">
        <f>Tarievenblad!I20</f>
        <v>0</v>
      </c>
      <c r="E18" s="23">
        <f>Tarievenblad!J20</f>
        <v>0</v>
      </c>
      <c r="F18" s="23">
        <f>Tarievenblad!K20</f>
        <v>115</v>
      </c>
      <c r="G18" s="23">
        <f>Tarievenblad!L20</f>
        <v>0</v>
      </c>
      <c r="H18" s="23">
        <f>Tarievenblad!M20</f>
        <v>0</v>
      </c>
      <c r="I18" s="23">
        <f>Tarievenblad!N20</f>
        <v>0</v>
      </c>
      <c r="J18" s="23">
        <f>Tarievenblad!O20</f>
        <v>100</v>
      </c>
      <c r="K18" s="23">
        <f>Tarievenblad!P20</f>
        <v>0</v>
      </c>
      <c r="L18" s="23">
        <f>Tarievenblad!Q20</f>
        <v>0</v>
      </c>
      <c r="M18" s="23">
        <f>Tarievenblad!R20</f>
        <v>0</v>
      </c>
      <c r="N18" s="23">
        <f>Tarievenblad!S20</f>
        <v>0</v>
      </c>
      <c r="O18" s="23">
        <f>Tarievenblad!T20</f>
        <v>0</v>
      </c>
      <c r="P18" s="23">
        <f>Tarievenblad!U20</f>
        <v>115</v>
      </c>
    </row>
    <row r="19" spans="1:16" ht="30" customHeight="1" x14ac:dyDescent="0.15">
      <c r="A19" s="21">
        <v>13</v>
      </c>
      <c r="B19" s="22" t="s">
        <v>64</v>
      </c>
      <c r="C19" s="23">
        <f>Tarievenblad!H21</f>
        <v>100</v>
      </c>
      <c r="D19" s="23">
        <f>Tarievenblad!I21</f>
        <v>108</v>
      </c>
      <c r="E19" s="23">
        <f>Tarievenblad!J21</f>
        <v>106</v>
      </c>
      <c r="F19" s="23">
        <f>Tarievenblad!K21</f>
        <v>115</v>
      </c>
      <c r="G19" s="23">
        <f>Tarievenblad!L21</f>
        <v>0</v>
      </c>
      <c r="H19" s="23">
        <f>Tarievenblad!M21</f>
        <v>0</v>
      </c>
      <c r="I19" s="23">
        <f>Tarievenblad!N21</f>
        <v>0</v>
      </c>
      <c r="J19" s="23">
        <f>Tarievenblad!O21</f>
        <v>100</v>
      </c>
      <c r="K19" s="23">
        <f>Tarievenblad!P21</f>
        <v>0</v>
      </c>
      <c r="L19" s="23">
        <f>Tarievenblad!Q21</f>
        <v>0</v>
      </c>
      <c r="M19" s="23">
        <f>Tarievenblad!R21</f>
        <v>0</v>
      </c>
      <c r="N19" s="23">
        <f>Tarievenblad!S21</f>
        <v>0</v>
      </c>
      <c r="O19" s="23">
        <f>Tarievenblad!T21</f>
        <v>0</v>
      </c>
      <c r="P19" s="23">
        <f>Tarievenblad!U21</f>
        <v>115</v>
      </c>
    </row>
    <row r="20" spans="1:16" ht="30" customHeight="1" x14ac:dyDescent="0.15">
      <c r="A20" s="21">
        <v>14</v>
      </c>
      <c r="B20" s="22" t="s">
        <v>65</v>
      </c>
      <c r="C20" s="23">
        <f>Tarievenblad!H22</f>
        <v>105</v>
      </c>
      <c r="D20" s="23">
        <f>Tarievenblad!I22</f>
        <v>0</v>
      </c>
      <c r="E20" s="23">
        <f>Tarievenblad!J22</f>
        <v>0</v>
      </c>
      <c r="F20" s="23">
        <f>Tarievenblad!K22</f>
        <v>125</v>
      </c>
      <c r="G20" s="23">
        <f>Tarievenblad!L22</f>
        <v>0</v>
      </c>
      <c r="H20" s="23">
        <f>Tarievenblad!M22</f>
        <v>0</v>
      </c>
      <c r="I20" s="23">
        <f>Tarievenblad!N22</f>
        <v>0</v>
      </c>
      <c r="J20" s="23">
        <f>Tarievenblad!O22</f>
        <v>120</v>
      </c>
      <c r="K20" s="23">
        <f>Tarievenblad!P22</f>
        <v>0</v>
      </c>
      <c r="L20" s="23">
        <f>Tarievenblad!Q22</f>
        <v>0</v>
      </c>
      <c r="M20" s="23">
        <f>Tarievenblad!R22</f>
        <v>0</v>
      </c>
      <c r="N20" s="23">
        <f>Tarievenblad!S22</f>
        <v>0</v>
      </c>
      <c r="O20" s="23">
        <f>Tarievenblad!T22</f>
        <v>0</v>
      </c>
      <c r="P20" s="23">
        <f>Tarievenblad!U22</f>
        <v>125</v>
      </c>
    </row>
    <row r="21" spans="1:16" ht="30" customHeight="1" x14ac:dyDescent="0.15">
      <c r="A21" s="21">
        <v>15</v>
      </c>
      <c r="B21" s="22" t="s">
        <v>66</v>
      </c>
      <c r="C21" s="23">
        <f>Tarievenblad!H23</f>
        <v>105</v>
      </c>
      <c r="D21" s="23">
        <f>Tarievenblad!I23</f>
        <v>0</v>
      </c>
      <c r="E21" s="23">
        <f>Tarievenblad!J23</f>
        <v>0</v>
      </c>
      <c r="F21" s="23">
        <f>Tarievenblad!K23</f>
        <v>125</v>
      </c>
      <c r="G21" s="23">
        <f>Tarievenblad!L23</f>
        <v>0</v>
      </c>
      <c r="H21" s="23">
        <f>Tarievenblad!M23</f>
        <v>0</v>
      </c>
      <c r="I21" s="23">
        <f>Tarievenblad!N23</f>
        <v>0</v>
      </c>
      <c r="J21" s="23">
        <f>Tarievenblad!O23</f>
        <v>120</v>
      </c>
      <c r="K21" s="23">
        <f>Tarievenblad!P23</f>
        <v>0</v>
      </c>
      <c r="L21" s="23">
        <f>Tarievenblad!Q23</f>
        <v>0</v>
      </c>
      <c r="M21" s="23">
        <f>Tarievenblad!R23</f>
        <v>0</v>
      </c>
      <c r="N21" s="23">
        <f>Tarievenblad!S23</f>
        <v>0</v>
      </c>
      <c r="O21" s="23">
        <f>Tarievenblad!T23</f>
        <v>0</v>
      </c>
      <c r="P21" s="23">
        <f>Tarievenblad!U23</f>
        <v>125</v>
      </c>
    </row>
    <row r="22" spans="1:16" ht="30" customHeight="1" x14ac:dyDescent="0.15">
      <c r="A22" s="21">
        <v>16</v>
      </c>
      <c r="B22" s="22" t="s">
        <v>67</v>
      </c>
      <c r="C22" s="23">
        <f>Tarievenblad!H24</f>
        <v>105</v>
      </c>
      <c r="D22" s="23">
        <f>Tarievenblad!I24</f>
        <v>0</v>
      </c>
      <c r="E22" s="23">
        <f>Tarievenblad!J24</f>
        <v>0</v>
      </c>
      <c r="F22" s="23">
        <f>Tarievenblad!K24</f>
        <v>125</v>
      </c>
      <c r="G22" s="23">
        <f>Tarievenblad!L24</f>
        <v>0</v>
      </c>
      <c r="H22" s="23">
        <f>Tarievenblad!M24</f>
        <v>0</v>
      </c>
      <c r="I22" s="23">
        <f>Tarievenblad!N24</f>
        <v>0</v>
      </c>
      <c r="J22" s="23">
        <f>Tarievenblad!O24</f>
        <v>120</v>
      </c>
      <c r="K22" s="23">
        <f>Tarievenblad!P24</f>
        <v>0</v>
      </c>
      <c r="L22" s="23">
        <f>Tarievenblad!Q24</f>
        <v>0</v>
      </c>
      <c r="M22" s="23">
        <f>Tarievenblad!R24</f>
        <v>0</v>
      </c>
      <c r="N22" s="23">
        <f>Tarievenblad!S24</f>
        <v>0</v>
      </c>
      <c r="O22" s="23">
        <f>Tarievenblad!T24</f>
        <v>0</v>
      </c>
      <c r="P22" s="23">
        <f>Tarievenblad!U24</f>
        <v>125</v>
      </c>
    </row>
    <row r="23" spans="1:16" ht="30" customHeight="1" x14ac:dyDescent="0.15">
      <c r="A23" s="21">
        <v>17</v>
      </c>
      <c r="B23" s="22" t="s">
        <v>68</v>
      </c>
      <c r="C23" s="23">
        <f>Tarievenblad!H25</f>
        <v>110</v>
      </c>
      <c r="D23" s="23">
        <f>Tarievenblad!I25</f>
        <v>0</v>
      </c>
      <c r="E23" s="23">
        <f>Tarievenblad!J25</f>
        <v>0</v>
      </c>
      <c r="F23" s="23">
        <f>Tarievenblad!K25</f>
        <v>135</v>
      </c>
      <c r="G23" s="23">
        <f>Tarievenblad!L25</f>
        <v>0</v>
      </c>
      <c r="H23" s="23">
        <f>Tarievenblad!M25</f>
        <v>0</v>
      </c>
      <c r="I23" s="23">
        <f>Tarievenblad!N25</f>
        <v>0</v>
      </c>
      <c r="J23" s="23">
        <f>Tarievenblad!O25</f>
        <v>130</v>
      </c>
      <c r="K23" s="23">
        <f>Tarievenblad!P25</f>
        <v>0</v>
      </c>
      <c r="L23" s="23">
        <f>Tarievenblad!Q25</f>
        <v>0</v>
      </c>
      <c r="M23" s="23">
        <f>Tarievenblad!R25</f>
        <v>0</v>
      </c>
      <c r="N23" s="23">
        <f>Tarievenblad!S25</f>
        <v>0</v>
      </c>
      <c r="O23" s="23">
        <f>Tarievenblad!T25</f>
        <v>0</v>
      </c>
      <c r="P23" s="23">
        <f>Tarievenblad!U25</f>
        <v>135</v>
      </c>
    </row>
    <row r="24" spans="1:16" ht="30" customHeight="1" x14ac:dyDescent="0.15">
      <c r="A24" s="21">
        <v>18</v>
      </c>
      <c r="B24" s="22" t="s">
        <v>69</v>
      </c>
      <c r="C24" s="23">
        <f>Tarievenblad!H26</f>
        <v>110</v>
      </c>
      <c r="D24" s="23">
        <f>Tarievenblad!I26</f>
        <v>0</v>
      </c>
      <c r="E24" s="23">
        <f>Tarievenblad!J26</f>
        <v>0</v>
      </c>
      <c r="F24" s="23">
        <f>Tarievenblad!K26</f>
        <v>135</v>
      </c>
      <c r="G24" s="23">
        <f>Tarievenblad!L26</f>
        <v>0</v>
      </c>
      <c r="H24" s="23">
        <f>Tarievenblad!M26</f>
        <v>0</v>
      </c>
      <c r="I24" s="23">
        <f>Tarievenblad!N26</f>
        <v>0</v>
      </c>
      <c r="J24" s="23">
        <f>Tarievenblad!O26</f>
        <v>130</v>
      </c>
      <c r="K24" s="23">
        <f>Tarievenblad!P26</f>
        <v>0</v>
      </c>
      <c r="L24" s="23">
        <f>Tarievenblad!Q26</f>
        <v>0</v>
      </c>
      <c r="M24" s="23">
        <f>Tarievenblad!R26</f>
        <v>0</v>
      </c>
      <c r="N24" s="23">
        <f>Tarievenblad!S26</f>
        <v>0</v>
      </c>
      <c r="O24" s="23">
        <f>Tarievenblad!T26</f>
        <v>0</v>
      </c>
      <c r="P24" s="23">
        <f>Tarievenblad!U26</f>
        <v>135</v>
      </c>
    </row>
    <row r="25" spans="1:16" ht="30" customHeight="1" x14ac:dyDescent="0.15">
      <c r="A25" s="21">
        <v>19</v>
      </c>
      <c r="B25" s="22" t="s">
        <v>70</v>
      </c>
      <c r="C25" s="23">
        <f>Tarievenblad!H27</f>
        <v>130</v>
      </c>
      <c r="D25" s="23">
        <f>Tarievenblad!I27</f>
        <v>0</v>
      </c>
      <c r="E25" s="23">
        <f>Tarievenblad!J27</f>
        <v>0</v>
      </c>
      <c r="F25" s="23">
        <f>Tarievenblad!K27</f>
        <v>155</v>
      </c>
      <c r="G25" s="23">
        <f>Tarievenblad!L27</f>
        <v>0</v>
      </c>
      <c r="H25" s="23">
        <f>Tarievenblad!M27</f>
        <v>0</v>
      </c>
      <c r="I25" s="23">
        <f>Tarievenblad!N27</f>
        <v>0</v>
      </c>
      <c r="J25" s="23">
        <f>Tarievenblad!O27</f>
        <v>150</v>
      </c>
      <c r="K25" s="23">
        <f>Tarievenblad!P27</f>
        <v>0</v>
      </c>
      <c r="L25" s="23">
        <f>Tarievenblad!Q27</f>
        <v>0</v>
      </c>
      <c r="M25" s="23">
        <f>Tarievenblad!R27</f>
        <v>0</v>
      </c>
      <c r="N25" s="23">
        <f>Tarievenblad!S27</f>
        <v>0</v>
      </c>
      <c r="O25" s="23">
        <f>Tarievenblad!T27</f>
        <v>0</v>
      </c>
      <c r="P25" s="23">
        <f>Tarievenblad!U27</f>
        <v>155</v>
      </c>
    </row>
    <row r="28" spans="1:16" ht="13" customHeight="1" x14ac:dyDescent="0.15">
      <c r="A28" s="93" t="s">
        <v>138</v>
      </c>
      <c r="B28" s="94"/>
      <c r="C28" s="30">
        <v>14</v>
      </c>
      <c r="D28" s="27">
        <v>9</v>
      </c>
      <c r="E28" s="27">
        <v>3</v>
      </c>
      <c r="F28" s="78">
        <v>18</v>
      </c>
      <c r="G28" s="29">
        <v>12</v>
      </c>
      <c r="I28" s="76"/>
      <c r="J28" s="76"/>
      <c r="K28" s="76"/>
      <c r="L28" s="76"/>
      <c r="M28" s="7"/>
      <c r="N28" s="7"/>
      <c r="O28" s="7"/>
      <c r="P28" s="7"/>
    </row>
    <row r="29" spans="1:16" ht="80" customHeight="1" x14ac:dyDescent="0.15">
      <c r="A29" s="89"/>
      <c r="B29" s="95"/>
      <c r="C29" s="87" t="s">
        <v>65</v>
      </c>
      <c r="D29" s="87" t="s">
        <v>60</v>
      </c>
      <c r="E29" s="87" t="s">
        <v>2</v>
      </c>
      <c r="F29" s="34" t="s">
        <v>69</v>
      </c>
      <c r="G29" s="87" t="s">
        <v>63</v>
      </c>
      <c r="I29" s="77"/>
      <c r="J29" s="77"/>
      <c r="K29" s="77"/>
      <c r="L29" s="77"/>
      <c r="M29" s="11"/>
      <c r="N29" s="11"/>
      <c r="O29" s="11"/>
      <c r="P29" s="11"/>
    </row>
    <row r="30" spans="1:16" x14ac:dyDescent="0.15">
      <c r="A30" s="32" t="s">
        <v>136</v>
      </c>
      <c r="B30" s="33" t="s">
        <v>137</v>
      </c>
      <c r="C30" s="88"/>
      <c r="D30" s="88"/>
      <c r="E30" s="88"/>
      <c r="F30" s="31"/>
      <c r="G30" s="88"/>
      <c r="I30" s="77"/>
      <c r="J30" s="77"/>
      <c r="K30" s="77"/>
      <c r="L30" s="77"/>
    </row>
    <row r="31" spans="1:16" x14ac:dyDescent="0.15">
      <c r="A31" s="35">
        <v>1</v>
      </c>
      <c r="B31" s="35" t="s">
        <v>102</v>
      </c>
      <c r="C31" s="36"/>
      <c r="D31" s="36"/>
      <c r="E31" s="36"/>
      <c r="F31" s="36"/>
      <c r="G31" s="36"/>
    </row>
    <row r="32" spans="1:16" x14ac:dyDescent="0.15">
      <c r="A32" s="36" t="s">
        <v>72</v>
      </c>
      <c r="B32" s="36" t="s">
        <v>103</v>
      </c>
      <c r="C32" s="37">
        <v>4</v>
      </c>
      <c r="D32" s="37">
        <v>8</v>
      </c>
      <c r="E32" s="37"/>
      <c r="F32" s="37"/>
      <c r="G32" s="37">
        <v>4</v>
      </c>
      <c r="I32" s="7"/>
      <c r="J32" s="7"/>
      <c r="K32" s="7"/>
      <c r="L32" s="7"/>
    </row>
    <row r="33" spans="1:12" x14ac:dyDescent="0.15">
      <c r="A33" s="36" t="s">
        <v>73</v>
      </c>
      <c r="B33" s="36" t="s">
        <v>104</v>
      </c>
      <c r="C33" s="37">
        <v>2</v>
      </c>
      <c r="D33" s="37">
        <v>2</v>
      </c>
      <c r="E33" s="37"/>
      <c r="F33" s="37"/>
      <c r="G33" s="37"/>
      <c r="I33" s="7"/>
      <c r="J33" s="7"/>
      <c r="K33" s="7"/>
      <c r="L33" s="7"/>
    </row>
    <row r="34" spans="1:12" x14ac:dyDescent="0.15">
      <c r="A34" s="36" t="s">
        <v>74</v>
      </c>
      <c r="B34" s="36" t="s">
        <v>105</v>
      </c>
      <c r="C34" s="37">
        <v>2</v>
      </c>
      <c r="D34" s="37">
        <v>2</v>
      </c>
      <c r="E34" s="37"/>
      <c r="F34" s="37"/>
      <c r="G34" s="37"/>
      <c r="I34" s="7"/>
      <c r="J34" s="7"/>
      <c r="K34" s="7"/>
      <c r="L34" s="7"/>
    </row>
    <row r="35" spans="1:12" x14ac:dyDescent="0.15">
      <c r="A35" s="36" t="s">
        <v>75</v>
      </c>
      <c r="B35" s="36" t="s">
        <v>106</v>
      </c>
      <c r="C35" s="37">
        <v>4</v>
      </c>
      <c r="D35" s="37">
        <v>24</v>
      </c>
      <c r="E35" s="37"/>
      <c r="F35" s="37">
        <v>4</v>
      </c>
      <c r="G35" s="37"/>
      <c r="I35" s="7"/>
      <c r="J35" s="7"/>
      <c r="K35" s="7"/>
      <c r="L35" s="7"/>
    </row>
    <row r="36" spans="1:12" x14ac:dyDescent="0.15">
      <c r="A36" s="38"/>
      <c r="B36" s="39" t="s">
        <v>135</v>
      </c>
      <c r="C36" s="40">
        <f>SUM(C32:C35)</f>
        <v>12</v>
      </c>
      <c r="D36" s="40">
        <f t="shared" ref="D36:G36" si="0">SUM(D32:D35)</f>
        <v>36</v>
      </c>
      <c r="E36" s="40">
        <f t="shared" si="0"/>
        <v>0</v>
      </c>
      <c r="F36" s="40">
        <f t="shared" si="0"/>
        <v>4</v>
      </c>
      <c r="G36" s="40">
        <f t="shared" si="0"/>
        <v>4</v>
      </c>
      <c r="I36" s="7"/>
      <c r="J36" s="7"/>
      <c r="K36" s="7"/>
      <c r="L36" s="7"/>
    </row>
    <row r="37" spans="1:12" x14ac:dyDescent="0.15">
      <c r="A37" s="35">
        <v>2</v>
      </c>
      <c r="B37" s="35" t="s">
        <v>107</v>
      </c>
      <c r="C37" s="37"/>
      <c r="D37" s="37"/>
      <c r="E37" s="37"/>
      <c r="F37" s="37"/>
      <c r="G37" s="37"/>
      <c r="I37" s="7"/>
      <c r="J37" s="7"/>
      <c r="K37" s="7"/>
      <c r="L37" s="7"/>
    </row>
    <row r="38" spans="1:12" x14ac:dyDescent="0.15">
      <c r="A38" s="36" t="s">
        <v>76</v>
      </c>
      <c r="B38" s="36" t="s">
        <v>178</v>
      </c>
      <c r="C38" s="37">
        <v>4</v>
      </c>
      <c r="D38" s="37">
        <v>32</v>
      </c>
      <c r="E38" s="37">
        <v>16</v>
      </c>
      <c r="F38" s="37">
        <v>16</v>
      </c>
      <c r="G38" s="37">
        <v>40</v>
      </c>
      <c r="I38" s="7"/>
      <c r="J38" s="7"/>
      <c r="K38" s="7"/>
      <c r="L38" s="7"/>
    </row>
    <row r="39" spans="1:12" x14ac:dyDescent="0.15">
      <c r="A39" s="36" t="s">
        <v>77</v>
      </c>
      <c r="B39" s="36" t="s">
        <v>199</v>
      </c>
      <c r="C39" s="37"/>
      <c r="D39" s="37">
        <v>2</v>
      </c>
      <c r="E39" s="37">
        <v>2</v>
      </c>
      <c r="F39" s="37">
        <v>2</v>
      </c>
      <c r="G39" s="37"/>
      <c r="I39" s="7"/>
      <c r="J39" s="7"/>
      <c r="K39" s="7"/>
      <c r="L39" s="7"/>
    </row>
    <row r="40" spans="1:12" x14ac:dyDescent="0.15">
      <c r="A40" s="36" t="s">
        <v>78</v>
      </c>
      <c r="B40" s="36" t="s">
        <v>184</v>
      </c>
      <c r="C40" s="37"/>
      <c r="D40" s="37">
        <v>2</v>
      </c>
      <c r="E40" s="37"/>
      <c r="F40" s="37">
        <v>8</v>
      </c>
      <c r="G40" s="37"/>
      <c r="I40" s="7"/>
      <c r="J40" s="7"/>
      <c r="K40" s="7"/>
      <c r="L40" s="7"/>
    </row>
    <row r="41" spans="1:12" x14ac:dyDescent="0.15">
      <c r="A41" s="36" t="s">
        <v>79</v>
      </c>
      <c r="B41" s="36" t="s">
        <v>118</v>
      </c>
      <c r="C41" s="37"/>
      <c r="D41" s="37">
        <v>2</v>
      </c>
      <c r="E41" s="37"/>
      <c r="F41" s="37">
        <v>12</v>
      </c>
      <c r="G41" s="37"/>
      <c r="I41" s="7"/>
      <c r="J41" s="7"/>
      <c r="K41" s="7"/>
      <c r="L41" s="7"/>
    </row>
    <row r="42" spans="1:12" x14ac:dyDescent="0.15">
      <c r="A42" s="38"/>
      <c r="B42" s="39" t="s">
        <v>135</v>
      </c>
      <c r="C42" s="40">
        <f>SUM(C38:C41)</f>
        <v>4</v>
      </c>
      <c r="D42" s="40">
        <f t="shared" ref="D42:G42" si="1">SUM(D38:D41)</f>
        <v>38</v>
      </c>
      <c r="E42" s="40">
        <f t="shared" si="1"/>
        <v>18</v>
      </c>
      <c r="F42" s="40">
        <f t="shared" si="1"/>
        <v>38</v>
      </c>
      <c r="G42" s="40">
        <f t="shared" si="1"/>
        <v>40</v>
      </c>
      <c r="I42" s="7"/>
      <c r="J42" s="7"/>
      <c r="K42" s="7"/>
      <c r="L42" s="7"/>
    </row>
    <row r="43" spans="1:12" x14ac:dyDescent="0.15">
      <c r="A43" s="35">
        <v>3</v>
      </c>
      <c r="B43" s="35" t="s">
        <v>129</v>
      </c>
      <c r="C43" s="37"/>
      <c r="D43" s="37"/>
      <c r="E43" s="37"/>
      <c r="F43" s="37"/>
      <c r="G43" s="37"/>
      <c r="I43" s="7"/>
      <c r="J43" s="7"/>
      <c r="K43" s="7"/>
      <c r="L43" s="7"/>
    </row>
    <row r="44" spans="1:12" x14ac:dyDescent="0.15">
      <c r="A44" s="36" t="s">
        <v>90</v>
      </c>
      <c r="B44" s="36" t="s">
        <v>130</v>
      </c>
      <c r="C44" s="37">
        <v>4</v>
      </c>
      <c r="D44" s="37">
        <v>16</v>
      </c>
      <c r="E44" s="37"/>
      <c r="F44" s="37"/>
      <c r="G44" s="37"/>
      <c r="I44" s="7"/>
      <c r="J44" s="7"/>
      <c r="K44" s="7"/>
      <c r="L44" s="7"/>
    </row>
    <row r="45" spans="1:12" x14ac:dyDescent="0.15">
      <c r="A45" s="36" t="s">
        <v>91</v>
      </c>
      <c r="B45" s="36" t="s">
        <v>131</v>
      </c>
      <c r="C45" s="37">
        <v>8</v>
      </c>
      <c r="D45" s="37">
        <v>16</v>
      </c>
      <c r="E45" s="37"/>
      <c r="F45" s="37"/>
      <c r="G45" s="37"/>
      <c r="I45" s="7"/>
      <c r="J45" s="7"/>
      <c r="K45" s="7"/>
      <c r="L45" s="7"/>
    </row>
    <row r="46" spans="1:12" x14ac:dyDescent="0.15">
      <c r="A46" s="36" t="s">
        <v>92</v>
      </c>
      <c r="B46" s="36" t="s">
        <v>133</v>
      </c>
      <c r="C46" s="37">
        <v>4</v>
      </c>
      <c r="D46" s="37">
        <v>4</v>
      </c>
      <c r="E46" s="37"/>
      <c r="F46" s="37"/>
      <c r="G46" s="37"/>
      <c r="I46" s="7"/>
      <c r="J46" s="7"/>
      <c r="K46" s="7"/>
      <c r="L46" s="7"/>
    </row>
    <row r="47" spans="1:12" x14ac:dyDescent="0.15">
      <c r="A47" s="36" t="s">
        <v>93</v>
      </c>
      <c r="B47" s="36" t="s">
        <v>134</v>
      </c>
      <c r="C47" s="37">
        <v>4</v>
      </c>
      <c r="D47" s="37">
        <v>4</v>
      </c>
      <c r="E47" s="37"/>
      <c r="F47" s="37"/>
      <c r="G47" s="37"/>
      <c r="I47" s="7"/>
      <c r="J47" s="7"/>
      <c r="K47" s="7"/>
      <c r="L47" s="7"/>
    </row>
    <row r="48" spans="1:12" x14ac:dyDescent="0.15">
      <c r="A48" s="38"/>
      <c r="B48" s="39" t="s">
        <v>135</v>
      </c>
      <c r="C48" s="40">
        <f>SUM(C44:C47)</f>
        <v>20</v>
      </c>
      <c r="D48" s="40">
        <f>SUM(D44:D47)</f>
        <v>40</v>
      </c>
      <c r="E48" s="40">
        <f>SUM(E44:E47)</f>
        <v>0</v>
      </c>
      <c r="F48" s="40">
        <f>SUM(F44:F47)</f>
        <v>0</v>
      </c>
      <c r="G48" s="40">
        <f>SUM(G44:G47)</f>
        <v>0</v>
      </c>
      <c r="I48" s="7"/>
      <c r="J48" s="7"/>
      <c r="K48" s="7"/>
      <c r="L48" s="7"/>
    </row>
    <row r="51" spans="1:16" ht="80" customHeight="1" x14ac:dyDescent="0.15">
      <c r="A51" s="89" t="s">
        <v>139</v>
      </c>
      <c r="B51" s="90"/>
      <c r="C51" s="87" t="s">
        <v>19</v>
      </c>
      <c r="D51" s="87" t="s">
        <v>20</v>
      </c>
      <c r="E51" s="87" t="s">
        <v>21</v>
      </c>
      <c r="F51" s="87" t="s">
        <v>22</v>
      </c>
      <c r="G51" s="87" t="s">
        <v>23</v>
      </c>
      <c r="H51" s="87" t="s">
        <v>24</v>
      </c>
      <c r="I51" s="87" t="s">
        <v>25</v>
      </c>
      <c r="J51" s="87" t="s">
        <v>26</v>
      </c>
      <c r="K51" s="87" t="s">
        <v>27</v>
      </c>
      <c r="L51" s="87" t="s">
        <v>28</v>
      </c>
      <c r="M51" s="87" t="s">
        <v>29</v>
      </c>
      <c r="N51" s="87" t="s">
        <v>30</v>
      </c>
      <c r="O51" s="87" t="s">
        <v>31</v>
      </c>
      <c r="P51" s="87" t="s">
        <v>32</v>
      </c>
    </row>
    <row r="52" spans="1:16" x14ac:dyDescent="0.15">
      <c r="A52" s="32" t="s">
        <v>136</v>
      </c>
      <c r="B52" s="33" t="s">
        <v>137</v>
      </c>
      <c r="C52" s="88"/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</row>
    <row r="53" spans="1:16" x14ac:dyDescent="0.15">
      <c r="A53" s="35">
        <v>1</v>
      </c>
      <c r="B53" s="35" t="s">
        <v>102</v>
      </c>
      <c r="C53" s="36"/>
      <c r="D53" s="36"/>
      <c r="E53" s="36"/>
      <c r="F53" s="36"/>
      <c r="G53" s="36"/>
      <c r="H53" s="36"/>
      <c r="I53" s="36"/>
      <c r="J53" s="36"/>
      <c r="K53" s="36"/>
      <c r="L53" s="36"/>
    </row>
    <row r="54" spans="1:16" x14ac:dyDescent="0.15">
      <c r="A54" s="36" t="s">
        <v>72</v>
      </c>
      <c r="B54" s="36" t="s">
        <v>103</v>
      </c>
      <c r="C54" s="69">
        <f>($C32*C$20)+($D32*C$15)+($E32*C$9)+($F32*C$24)+($G32*C$18)</f>
        <v>1620</v>
      </c>
      <c r="D54" s="69">
        <f t="shared" ref="D54:P54" si="2">($C32*D$20)+($D32*D$15)+($E32*D$9)+($F32*D$24)+($G32*D$18)</f>
        <v>808</v>
      </c>
      <c r="E54" s="69">
        <f t="shared" si="2"/>
        <v>816</v>
      </c>
      <c r="F54" s="69">
        <f t="shared" si="2"/>
        <v>1880</v>
      </c>
      <c r="G54" s="69">
        <f t="shared" si="2"/>
        <v>824</v>
      </c>
      <c r="H54" s="69">
        <f t="shared" si="2"/>
        <v>832</v>
      </c>
      <c r="I54" s="69">
        <f t="shared" si="2"/>
        <v>840</v>
      </c>
      <c r="J54" s="69">
        <f t="shared" si="2"/>
        <v>1728</v>
      </c>
      <c r="K54" s="69">
        <f t="shared" si="2"/>
        <v>856</v>
      </c>
      <c r="L54" s="69">
        <f t="shared" si="2"/>
        <v>864</v>
      </c>
      <c r="M54" s="69">
        <f t="shared" si="2"/>
        <v>872</v>
      </c>
      <c r="N54" s="69">
        <f t="shared" si="2"/>
        <v>880</v>
      </c>
      <c r="O54" s="69">
        <f t="shared" si="2"/>
        <v>888</v>
      </c>
      <c r="P54" s="69">
        <f t="shared" si="2"/>
        <v>1880</v>
      </c>
    </row>
    <row r="55" spans="1:16" x14ac:dyDescent="0.15">
      <c r="A55" s="36" t="s">
        <v>73</v>
      </c>
      <c r="B55" s="36" t="s">
        <v>104</v>
      </c>
      <c r="C55" s="69">
        <f t="shared" ref="C55:P55" si="3">($C33*C$20)+($D33*C$15)+($E33*C$9)+($F33*C$24)+($G33*C$18)</f>
        <v>410</v>
      </c>
      <c r="D55" s="69">
        <f t="shared" si="3"/>
        <v>202</v>
      </c>
      <c r="E55" s="69">
        <f t="shared" si="3"/>
        <v>204</v>
      </c>
      <c r="F55" s="69">
        <f t="shared" si="3"/>
        <v>480</v>
      </c>
      <c r="G55" s="69">
        <f t="shared" si="3"/>
        <v>206</v>
      </c>
      <c r="H55" s="69">
        <f t="shared" si="3"/>
        <v>208</v>
      </c>
      <c r="I55" s="69">
        <f t="shared" si="3"/>
        <v>210</v>
      </c>
      <c r="J55" s="69">
        <f t="shared" si="3"/>
        <v>452</v>
      </c>
      <c r="K55" s="69">
        <f t="shared" si="3"/>
        <v>214</v>
      </c>
      <c r="L55" s="69">
        <f t="shared" si="3"/>
        <v>216</v>
      </c>
      <c r="M55" s="69">
        <f t="shared" si="3"/>
        <v>218</v>
      </c>
      <c r="N55" s="69">
        <f t="shared" si="3"/>
        <v>220</v>
      </c>
      <c r="O55" s="69">
        <f t="shared" si="3"/>
        <v>222</v>
      </c>
      <c r="P55" s="69">
        <f t="shared" si="3"/>
        <v>480</v>
      </c>
    </row>
    <row r="56" spans="1:16" x14ac:dyDescent="0.15">
      <c r="A56" s="36" t="s">
        <v>74</v>
      </c>
      <c r="B56" s="36" t="s">
        <v>105</v>
      </c>
      <c r="C56" s="69">
        <f t="shared" ref="C56:P56" si="4">($C34*C$20)+($D34*C$15)+($E34*C$9)+($F34*C$24)+($G34*C$18)</f>
        <v>410</v>
      </c>
      <c r="D56" s="69">
        <f t="shared" si="4"/>
        <v>202</v>
      </c>
      <c r="E56" s="69">
        <f t="shared" si="4"/>
        <v>204</v>
      </c>
      <c r="F56" s="69">
        <f t="shared" si="4"/>
        <v>480</v>
      </c>
      <c r="G56" s="69">
        <f t="shared" si="4"/>
        <v>206</v>
      </c>
      <c r="H56" s="69">
        <f t="shared" si="4"/>
        <v>208</v>
      </c>
      <c r="I56" s="69">
        <f t="shared" si="4"/>
        <v>210</v>
      </c>
      <c r="J56" s="69">
        <f t="shared" si="4"/>
        <v>452</v>
      </c>
      <c r="K56" s="69">
        <f t="shared" si="4"/>
        <v>214</v>
      </c>
      <c r="L56" s="69">
        <f t="shared" si="4"/>
        <v>216</v>
      </c>
      <c r="M56" s="69">
        <f t="shared" si="4"/>
        <v>218</v>
      </c>
      <c r="N56" s="69">
        <f t="shared" si="4"/>
        <v>220</v>
      </c>
      <c r="O56" s="69">
        <f t="shared" si="4"/>
        <v>222</v>
      </c>
      <c r="P56" s="69">
        <f t="shared" si="4"/>
        <v>480</v>
      </c>
    </row>
    <row r="57" spans="1:16" x14ac:dyDescent="0.15">
      <c r="A57" s="36" t="s">
        <v>75</v>
      </c>
      <c r="B57" s="36" t="s">
        <v>106</v>
      </c>
      <c r="C57" s="69">
        <f t="shared" ref="C57:P57" si="5">($C35*C$20)+($D35*C$15)+($E35*C$9)+($F35*C$24)+($G35*C$18)</f>
        <v>3260</v>
      </c>
      <c r="D57" s="69">
        <f t="shared" si="5"/>
        <v>2424</v>
      </c>
      <c r="E57" s="69">
        <f t="shared" si="5"/>
        <v>2448</v>
      </c>
      <c r="F57" s="69">
        <f t="shared" si="5"/>
        <v>3800</v>
      </c>
      <c r="G57" s="69">
        <f t="shared" si="5"/>
        <v>2472</v>
      </c>
      <c r="H57" s="69">
        <f t="shared" si="5"/>
        <v>2496</v>
      </c>
      <c r="I57" s="69">
        <f t="shared" si="5"/>
        <v>2520</v>
      </c>
      <c r="J57" s="69">
        <f t="shared" si="5"/>
        <v>3544</v>
      </c>
      <c r="K57" s="69">
        <f t="shared" si="5"/>
        <v>2568</v>
      </c>
      <c r="L57" s="69">
        <f t="shared" si="5"/>
        <v>2592</v>
      </c>
      <c r="M57" s="69">
        <f t="shared" si="5"/>
        <v>2616</v>
      </c>
      <c r="N57" s="69">
        <f t="shared" si="5"/>
        <v>2640</v>
      </c>
      <c r="O57" s="69">
        <f t="shared" si="5"/>
        <v>2664</v>
      </c>
      <c r="P57" s="69">
        <f t="shared" si="5"/>
        <v>3800</v>
      </c>
    </row>
    <row r="58" spans="1:16" s="66" customFormat="1" ht="20" customHeight="1" x14ac:dyDescent="0.15">
      <c r="A58" s="70"/>
      <c r="B58" s="71" t="s">
        <v>135</v>
      </c>
      <c r="C58" s="72">
        <f>SUM(C54:C57)</f>
        <v>5700</v>
      </c>
      <c r="D58" s="72">
        <f t="shared" ref="D58:P58" si="6">SUM(D54:D57)</f>
        <v>3636</v>
      </c>
      <c r="E58" s="72">
        <f t="shared" si="6"/>
        <v>3672</v>
      </c>
      <c r="F58" s="72">
        <f t="shared" si="6"/>
        <v>6640</v>
      </c>
      <c r="G58" s="72">
        <f t="shared" si="6"/>
        <v>3708</v>
      </c>
      <c r="H58" s="72">
        <f t="shared" si="6"/>
        <v>3744</v>
      </c>
      <c r="I58" s="72">
        <f t="shared" si="6"/>
        <v>3780</v>
      </c>
      <c r="J58" s="72">
        <f t="shared" si="6"/>
        <v>6176</v>
      </c>
      <c r="K58" s="72">
        <f t="shared" si="6"/>
        <v>3852</v>
      </c>
      <c r="L58" s="72">
        <f t="shared" si="6"/>
        <v>3888</v>
      </c>
      <c r="M58" s="72">
        <f t="shared" si="6"/>
        <v>3924</v>
      </c>
      <c r="N58" s="72">
        <f t="shared" si="6"/>
        <v>3960</v>
      </c>
      <c r="O58" s="72">
        <f t="shared" si="6"/>
        <v>3996</v>
      </c>
      <c r="P58" s="72">
        <f t="shared" si="6"/>
        <v>6640</v>
      </c>
    </row>
    <row r="59" spans="1:16" x14ac:dyDescent="0.15">
      <c r="A59" s="35">
        <v>2</v>
      </c>
      <c r="B59" s="35" t="s">
        <v>107</v>
      </c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</row>
    <row r="60" spans="1:16" x14ac:dyDescent="0.15">
      <c r="A60" s="36" t="s">
        <v>76</v>
      </c>
      <c r="B60" s="36" t="s">
        <v>178</v>
      </c>
      <c r="C60" s="69">
        <f>($C38*C$20)+($D38*C$15)+($E38*C$9)+($F38*C$24)+($G38*C$18)</f>
        <v>10420</v>
      </c>
      <c r="D60" s="69">
        <f t="shared" ref="D60:P60" si="7">($C38*D$20)+($D38*D$15)+($E38*D$9)+($F38*D$24)+($G38*D$18)</f>
        <v>3232</v>
      </c>
      <c r="E60" s="69">
        <f t="shared" si="7"/>
        <v>3264</v>
      </c>
      <c r="F60" s="69">
        <f t="shared" si="7"/>
        <v>12220</v>
      </c>
      <c r="G60" s="69">
        <f t="shared" si="7"/>
        <v>3296</v>
      </c>
      <c r="H60" s="69">
        <f t="shared" si="7"/>
        <v>3328</v>
      </c>
      <c r="I60" s="69">
        <f t="shared" si="7"/>
        <v>3360</v>
      </c>
      <c r="J60" s="69">
        <f t="shared" si="7"/>
        <v>9952</v>
      </c>
      <c r="K60" s="69">
        <f t="shared" si="7"/>
        <v>3424</v>
      </c>
      <c r="L60" s="69">
        <f t="shared" si="7"/>
        <v>3456</v>
      </c>
      <c r="M60" s="69">
        <f t="shared" si="7"/>
        <v>3488</v>
      </c>
      <c r="N60" s="69">
        <f t="shared" si="7"/>
        <v>3520</v>
      </c>
      <c r="O60" s="69">
        <f t="shared" si="7"/>
        <v>3552</v>
      </c>
      <c r="P60" s="69">
        <f t="shared" si="7"/>
        <v>12220</v>
      </c>
    </row>
    <row r="61" spans="1:16" x14ac:dyDescent="0.15">
      <c r="A61" s="36" t="s">
        <v>77</v>
      </c>
      <c r="B61" s="36" t="s">
        <v>179</v>
      </c>
      <c r="C61" s="69">
        <f t="shared" ref="C61:P61" si="8">($C39*C$20)+($D39*C$15)+($E39*C$9)+($F39*C$24)+($G39*C$18)</f>
        <v>550</v>
      </c>
      <c r="D61" s="69">
        <f t="shared" si="8"/>
        <v>202</v>
      </c>
      <c r="E61" s="69">
        <f t="shared" si="8"/>
        <v>204</v>
      </c>
      <c r="F61" s="69">
        <f t="shared" si="8"/>
        <v>660</v>
      </c>
      <c r="G61" s="69">
        <f t="shared" si="8"/>
        <v>206</v>
      </c>
      <c r="H61" s="69">
        <f t="shared" si="8"/>
        <v>208</v>
      </c>
      <c r="I61" s="69">
        <f t="shared" si="8"/>
        <v>210</v>
      </c>
      <c r="J61" s="69">
        <f t="shared" si="8"/>
        <v>472</v>
      </c>
      <c r="K61" s="69">
        <f t="shared" si="8"/>
        <v>214</v>
      </c>
      <c r="L61" s="69">
        <f t="shared" si="8"/>
        <v>216</v>
      </c>
      <c r="M61" s="69">
        <f t="shared" si="8"/>
        <v>218</v>
      </c>
      <c r="N61" s="69">
        <f t="shared" si="8"/>
        <v>220</v>
      </c>
      <c r="O61" s="69">
        <f t="shared" si="8"/>
        <v>222</v>
      </c>
      <c r="P61" s="69">
        <f t="shared" si="8"/>
        <v>660</v>
      </c>
    </row>
    <row r="62" spans="1:16" x14ac:dyDescent="0.15">
      <c r="A62" s="36" t="s">
        <v>78</v>
      </c>
      <c r="B62" s="36" t="s">
        <v>184</v>
      </c>
      <c r="C62" s="69">
        <f t="shared" ref="C62:P62" si="9">($C40*C$20)+($D40*C$15)+($E40*C$9)+($F40*C$24)+($G40*C$18)</f>
        <v>1080</v>
      </c>
      <c r="D62" s="69">
        <f t="shared" si="9"/>
        <v>202</v>
      </c>
      <c r="E62" s="69">
        <f t="shared" si="9"/>
        <v>204</v>
      </c>
      <c r="F62" s="69">
        <f t="shared" si="9"/>
        <v>1310</v>
      </c>
      <c r="G62" s="69">
        <f t="shared" si="9"/>
        <v>206</v>
      </c>
      <c r="H62" s="69">
        <f t="shared" si="9"/>
        <v>208</v>
      </c>
      <c r="I62" s="69">
        <f t="shared" si="9"/>
        <v>210</v>
      </c>
      <c r="J62" s="69">
        <f t="shared" si="9"/>
        <v>1252</v>
      </c>
      <c r="K62" s="69">
        <f t="shared" si="9"/>
        <v>214</v>
      </c>
      <c r="L62" s="69">
        <f t="shared" si="9"/>
        <v>216</v>
      </c>
      <c r="M62" s="69">
        <f t="shared" si="9"/>
        <v>218</v>
      </c>
      <c r="N62" s="69">
        <f t="shared" si="9"/>
        <v>220</v>
      </c>
      <c r="O62" s="69">
        <f t="shared" si="9"/>
        <v>222</v>
      </c>
      <c r="P62" s="69">
        <f t="shared" si="9"/>
        <v>1310</v>
      </c>
    </row>
    <row r="63" spans="1:16" x14ac:dyDescent="0.15">
      <c r="A63" s="36" t="s">
        <v>79</v>
      </c>
      <c r="B63" s="36" t="s">
        <v>118</v>
      </c>
      <c r="C63" s="69">
        <f t="shared" ref="C63:P63" si="10">($C41*C$20)+($D41*C$15)+($E41*C$9)+($F41*C$24)+($G41*C$18)</f>
        <v>1520</v>
      </c>
      <c r="D63" s="69">
        <f t="shared" si="10"/>
        <v>202</v>
      </c>
      <c r="E63" s="69">
        <f t="shared" si="10"/>
        <v>204</v>
      </c>
      <c r="F63" s="69">
        <f t="shared" si="10"/>
        <v>1850</v>
      </c>
      <c r="G63" s="69">
        <f t="shared" si="10"/>
        <v>206</v>
      </c>
      <c r="H63" s="69">
        <f t="shared" si="10"/>
        <v>208</v>
      </c>
      <c r="I63" s="69">
        <f t="shared" si="10"/>
        <v>210</v>
      </c>
      <c r="J63" s="69">
        <f t="shared" si="10"/>
        <v>1772</v>
      </c>
      <c r="K63" s="69">
        <f t="shared" si="10"/>
        <v>214</v>
      </c>
      <c r="L63" s="69">
        <f t="shared" si="10"/>
        <v>216</v>
      </c>
      <c r="M63" s="69">
        <f t="shared" si="10"/>
        <v>218</v>
      </c>
      <c r="N63" s="69">
        <f t="shared" si="10"/>
        <v>220</v>
      </c>
      <c r="O63" s="69">
        <f t="shared" si="10"/>
        <v>222</v>
      </c>
      <c r="P63" s="69">
        <f t="shared" si="10"/>
        <v>1850</v>
      </c>
    </row>
    <row r="64" spans="1:16" s="66" customFormat="1" ht="20" customHeight="1" x14ac:dyDescent="0.15">
      <c r="A64" s="70"/>
      <c r="B64" s="71" t="s">
        <v>135</v>
      </c>
      <c r="C64" s="72">
        <f>SUM(C59:C63)</f>
        <v>13570</v>
      </c>
      <c r="D64" s="72">
        <f t="shared" ref="D64:P64" si="11">SUM(D59:D63)</f>
        <v>3838</v>
      </c>
      <c r="E64" s="72">
        <f t="shared" si="11"/>
        <v>3876</v>
      </c>
      <c r="F64" s="72">
        <f t="shared" si="11"/>
        <v>16040</v>
      </c>
      <c r="G64" s="72">
        <f t="shared" si="11"/>
        <v>3914</v>
      </c>
      <c r="H64" s="72">
        <f t="shared" si="11"/>
        <v>3952</v>
      </c>
      <c r="I64" s="72">
        <f t="shared" si="11"/>
        <v>3990</v>
      </c>
      <c r="J64" s="72">
        <f t="shared" si="11"/>
        <v>13448</v>
      </c>
      <c r="K64" s="72">
        <f t="shared" si="11"/>
        <v>4066</v>
      </c>
      <c r="L64" s="72">
        <f t="shared" si="11"/>
        <v>4104</v>
      </c>
      <c r="M64" s="72">
        <f t="shared" si="11"/>
        <v>4142</v>
      </c>
      <c r="N64" s="72">
        <f t="shared" si="11"/>
        <v>4180</v>
      </c>
      <c r="O64" s="72">
        <f t="shared" si="11"/>
        <v>4218</v>
      </c>
      <c r="P64" s="72">
        <f t="shared" si="11"/>
        <v>16040</v>
      </c>
    </row>
    <row r="65" spans="1:16" x14ac:dyDescent="0.15">
      <c r="A65" s="35">
        <v>3</v>
      </c>
      <c r="B65" s="35" t="s">
        <v>129</v>
      </c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</row>
    <row r="66" spans="1:16" x14ac:dyDescent="0.15">
      <c r="A66" s="36" t="s">
        <v>90</v>
      </c>
      <c r="B66" s="36" t="s">
        <v>130</v>
      </c>
      <c r="C66" s="69">
        <f>($C44*C$20)+($D44*C$15)+($E44*C$9)+($F44*C$24)+($G44*C$18)</f>
        <v>2020</v>
      </c>
      <c r="D66" s="69">
        <f t="shared" ref="D66:P66" si="12">($C44*D$20)+($D44*D$15)+($E44*D$9)+($F44*D$24)+($G44*D$18)</f>
        <v>1616</v>
      </c>
      <c r="E66" s="69">
        <f t="shared" si="12"/>
        <v>1632</v>
      </c>
      <c r="F66" s="69">
        <f t="shared" si="12"/>
        <v>2340</v>
      </c>
      <c r="G66" s="69">
        <f t="shared" si="12"/>
        <v>1648</v>
      </c>
      <c r="H66" s="69">
        <f t="shared" si="12"/>
        <v>1664</v>
      </c>
      <c r="I66" s="69">
        <f t="shared" si="12"/>
        <v>1680</v>
      </c>
      <c r="J66" s="69">
        <f t="shared" si="12"/>
        <v>2176</v>
      </c>
      <c r="K66" s="69">
        <f t="shared" si="12"/>
        <v>1712</v>
      </c>
      <c r="L66" s="69">
        <f t="shared" si="12"/>
        <v>1728</v>
      </c>
      <c r="M66" s="69">
        <f t="shared" si="12"/>
        <v>1744</v>
      </c>
      <c r="N66" s="69">
        <f t="shared" si="12"/>
        <v>1760</v>
      </c>
      <c r="O66" s="69">
        <f t="shared" si="12"/>
        <v>1776</v>
      </c>
      <c r="P66" s="69">
        <f t="shared" si="12"/>
        <v>2340</v>
      </c>
    </row>
    <row r="67" spans="1:16" x14ac:dyDescent="0.15">
      <c r="A67" s="36" t="s">
        <v>91</v>
      </c>
      <c r="B67" s="36" t="s">
        <v>131</v>
      </c>
      <c r="C67" s="69">
        <f t="shared" ref="C67:C69" si="13">($C45*C$20)+($D45*C$15)+($E45*C$9)+($F45*C$24)+($G45*C$18)</f>
        <v>2440</v>
      </c>
      <c r="D67" s="69">
        <f t="shared" ref="D67:P69" si="14">($C45*D$20)+($D45*D$15)+($E45*D$9)+($F45*D$24)+($G45*D$18)</f>
        <v>1616</v>
      </c>
      <c r="E67" s="69">
        <f t="shared" si="14"/>
        <v>1632</v>
      </c>
      <c r="F67" s="69">
        <f t="shared" si="14"/>
        <v>2840</v>
      </c>
      <c r="G67" s="69">
        <f t="shared" si="14"/>
        <v>1648</v>
      </c>
      <c r="H67" s="69">
        <f t="shared" si="14"/>
        <v>1664</v>
      </c>
      <c r="I67" s="69">
        <f t="shared" si="14"/>
        <v>1680</v>
      </c>
      <c r="J67" s="69">
        <f t="shared" si="14"/>
        <v>2656</v>
      </c>
      <c r="K67" s="69">
        <f t="shared" si="14"/>
        <v>1712</v>
      </c>
      <c r="L67" s="69">
        <f t="shared" si="14"/>
        <v>1728</v>
      </c>
      <c r="M67" s="69">
        <f t="shared" si="14"/>
        <v>1744</v>
      </c>
      <c r="N67" s="69">
        <f t="shared" si="14"/>
        <v>1760</v>
      </c>
      <c r="O67" s="69">
        <f t="shared" si="14"/>
        <v>1776</v>
      </c>
      <c r="P67" s="69">
        <f t="shared" si="14"/>
        <v>2840</v>
      </c>
    </row>
    <row r="68" spans="1:16" x14ac:dyDescent="0.15">
      <c r="A68" s="36" t="s">
        <v>92</v>
      </c>
      <c r="B68" s="36" t="s">
        <v>133</v>
      </c>
      <c r="C68" s="69">
        <f t="shared" si="13"/>
        <v>820</v>
      </c>
      <c r="D68" s="69">
        <f t="shared" si="14"/>
        <v>404</v>
      </c>
      <c r="E68" s="69">
        <f t="shared" si="14"/>
        <v>408</v>
      </c>
      <c r="F68" s="69">
        <f t="shared" si="14"/>
        <v>960</v>
      </c>
      <c r="G68" s="69">
        <f t="shared" si="14"/>
        <v>412</v>
      </c>
      <c r="H68" s="69">
        <f t="shared" si="14"/>
        <v>416</v>
      </c>
      <c r="I68" s="69">
        <f t="shared" si="14"/>
        <v>420</v>
      </c>
      <c r="J68" s="69">
        <f t="shared" si="14"/>
        <v>904</v>
      </c>
      <c r="K68" s="69">
        <f t="shared" si="14"/>
        <v>428</v>
      </c>
      <c r="L68" s="69">
        <f t="shared" si="14"/>
        <v>432</v>
      </c>
      <c r="M68" s="69">
        <f t="shared" si="14"/>
        <v>436</v>
      </c>
      <c r="N68" s="69">
        <f t="shared" si="14"/>
        <v>440</v>
      </c>
      <c r="O68" s="69">
        <f t="shared" si="14"/>
        <v>444</v>
      </c>
      <c r="P68" s="69">
        <f t="shared" si="14"/>
        <v>960</v>
      </c>
    </row>
    <row r="69" spans="1:16" x14ac:dyDescent="0.15">
      <c r="A69" s="36" t="s">
        <v>93</v>
      </c>
      <c r="B69" s="36" t="s">
        <v>134</v>
      </c>
      <c r="C69" s="69">
        <f t="shared" si="13"/>
        <v>820</v>
      </c>
      <c r="D69" s="69">
        <f t="shared" si="14"/>
        <v>404</v>
      </c>
      <c r="E69" s="69">
        <f t="shared" si="14"/>
        <v>408</v>
      </c>
      <c r="F69" s="69">
        <f t="shared" si="14"/>
        <v>960</v>
      </c>
      <c r="G69" s="69">
        <f t="shared" si="14"/>
        <v>412</v>
      </c>
      <c r="H69" s="69">
        <f t="shared" si="14"/>
        <v>416</v>
      </c>
      <c r="I69" s="69">
        <f t="shared" si="14"/>
        <v>420</v>
      </c>
      <c r="J69" s="69">
        <f t="shared" si="14"/>
        <v>904</v>
      </c>
      <c r="K69" s="69">
        <f t="shared" si="14"/>
        <v>428</v>
      </c>
      <c r="L69" s="69">
        <f t="shared" si="14"/>
        <v>432</v>
      </c>
      <c r="M69" s="69">
        <f t="shared" si="14"/>
        <v>436</v>
      </c>
      <c r="N69" s="69">
        <f t="shared" si="14"/>
        <v>440</v>
      </c>
      <c r="O69" s="69">
        <f t="shared" si="14"/>
        <v>444</v>
      </c>
      <c r="P69" s="69">
        <f t="shared" si="14"/>
        <v>960</v>
      </c>
    </row>
    <row r="70" spans="1:16" s="66" customFormat="1" ht="20" customHeight="1" x14ac:dyDescent="0.15">
      <c r="A70" s="73"/>
      <c r="B70" s="74" t="s">
        <v>135</v>
      </c>
      <c r="C70" s="51">
        <f>SUM(C65:C69)</f>
        <v>6100</v>
      </c>
      <c r="D70" s="51">
        <f t="shared" ref="D70:P70" si="15">SUM(D65:D69)</f>
        <v>4040</v>
      </c>
      <c r="E70" s="51">
        <f t="shared" si="15"/>
        <v>4080</v>
      </c>
      <c r="F70" s="51">
        <f t="shared" si="15"/>
        <v>7100</v>
      </c>
      <c r="G70" s="51">
        <f t="shared" si="15"/>
        <v>4120</v>
      </c>
      <c r="H70" s="51">
        <f t="shared" si="15"/>
        <v>4160</v>
      </c>
      <c r="I70" s="51">
        <f t="shared" si="15"/>
        <v>4200</v>
      </c>
      <c r="J70" s="51">
        <f t="shared" si="15"/>
        <v>6640</v>
      </c>
      <c r="K70" s="51">
        <f t="shared" si="15"/>
        <v>4280</v>
      </c>
      <c r="L70" s="51">
        <f t="shared" si="15"/>
        <v>4320</v>
      </c>
      <c r="M70" s="51">
        <f t="shared" si="15"/>
        <v>4360</v>
      </c>
      <c r="N70" s="51">
        <f t="shared" si="15"/>
        <v>4400</v>
      </c>
      <c r="O70" s="51">
        <f t="shared" si="15"/>
        <v>4440</v>
      </c>
      <c r="P70" s="51">
        <f t="shared" si="15"/>
        <v>7100</v>
      </c>
    </row>
    <row r="71" spans="1:16" s="66" customFormat="1" ht="20" customHeight="1" x14ac:dyDescent="0.15">
      <c r="A71" s="73"/>
      <c r="B71" s="75" t="s">
        <v>140</v>
      </c>
      <c r="C71" s="53">
        <f>C58+C64+C70</f>
        <v>25370</v>
      </c>
      <c r="D71" s="53">
        <f t="shared" ref="D71:P71" si="16">D58+D64+D70</f>
        <v>11514</v>
      </c>
      <c r="E71" s="53">
        <f t="shared" si="16"/>
        <v>11628</v>
      </c>
      <c r="F71" s="53">
        <f t="shared" si="16"/>
        <v>29780</v>
      </c>
      <c r="G71" s="53">
        <f t="shared" si="16"/>
        <v>11742</v>
      </c>
      <c r="H71" s="53">
        <f t="shared" si="16"/>
        <v>11856</v>
      </c>
      <c r="I71" s="53">
        <f t="shared" si="16"/>
        <v>11970</v>
      </c>
      <c r="J71" s="53">
        <f t="shared" si="16"/>
        <v>26264</v>
      </c>
      <c r="K71" s="53">
        <f t="shared" si="16"/>
        <v>12198</v>
      </c>
      <c r="L71" s="53">
        <f t="shared" si="16"/>
        <v>12312</v>
      </c>
      <c r="M71" s="53">
        <f t="shared" si="16"/>
        <v>12426</v>
      </c>
      <c r="N71" s="53">
        <f t="shared" si="16"/>
        <v>12540</v>
      </c>
      <c r="O71" s="53">
        <f t="shared" si="16"/>
        <v>12654</v>
      </c>
      <c r="P71" s="53">
        <f t="shared" si="16"/>
        <v>29780</v>
      </c>
    </row>
  </sheetData>
  <mergeCells count="35">
    <mergeCell ref="D5:D6"/>
    <mergeCell ref="E5:E6"/>
    <mergeCell ref="F5:F6"/>
    <mergeCell ref="M5:M6"/>
    <mergeCell ref="N5:N6"/>
    <mergeCell ref="O5:O6"/>
    <mergeCell ref="P5:P6"/>
    <mergeCell ref="A28:B29"/>
    <mergeCell ref="C29:C30"/>
    <mergeCell ref="D29:D30"/>
    <mergeCell ref="E29:E30"/>
    <mergeCell ref="G29:G30"/>
    <mergeCell ref="H5:H6"/>
    <mergeCell ref="I5:I6"/>
    <mergeCell ref="J5:J6"/>
    <mergeCell ref="K5:K6"/>
    <mergeCell ref="L5:L6"/>
    <mergeCell ref="G5:G6"/>
    <mergeCell ref="A5:B5"/>
    <mergeCell ref="C5:C6"/>
    <mergeCell ref="A51:B51"/>
    <mergeCell ref="C51:C52"/>
    <mergeCell ref="D51:D52"/>
    <mergeCell ref="E51:E52"/>
    <mergeCell ref="F51:F52"/>
    <mergeCell ref="G51:G52"/>
    <mergeCell ref="N51:N52"/>
    <mergeCell ref="O51:O52"/>
    <mergeCell ref="P51:P52"/>
    <mergeCell ref="H51:H52"/>
    <mergeCell ref="I51:I52"/>
    <mergeCell ref="J51:J52"/>
    <mergeCell ref="K51:K52"/>
    <mergeCell ref="L51:L52"/>
    <mergeCell ref="M51:M52"/>
  </mergeCells>
  <phoneticPr fontId="1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2AF47-1360-423F-B97B-074D2E40F7CC}">
  <dimension ref="A1:AH51"/>
  <sheetViews>
    <sheetView tabSelected="1" topLeftCell="B40" zoomScale="160" zoomScaleNormal="160" workbookViewId="0">
      <selection activeCell="H51" sqref="H51:I51"/>
    </sheetView>
  </sheetViews>
  <sheetFormatPr baseColWidth="10" defaultColWidth="9.3984375" defaultRowHeight="13" x14ac:dyDescent="0.15"/>
  <cols>
    <col min="1" max="1" width="12" style="1" customWidth="1"/>
    <col min="2" max="2" width="43" style="1" customWidth="1"/>
    <col min="3" max="3" width="9.3984375" style="1"/>
    <col min="4" max="17" width="13" style="1" customWidth="1"/>
    <col min="18" max="16384" width="9.3984375" style="1"/>
  </cols>
  <sheetData>
    <row r="1" spans="1:34" s="3" customFormat="1" ht="20" x14ac:dyDescent="0.15">
      <c r="A1" s="3" t="s">
        <v>141</v>
      </c>
    </row>
    <row r="3" spans="1:34" x14ac:dyDescent="0.15">
      <c r="A3" s="4" t="s">
        <v>4</v>
      </c>
      <c r="B3" s="1" t="str">
        <f>Tarievenblad!B3</f>
        <v>Europese aanbesteding Raamovereenkomst Ingenieursdiensten</v>
      </c>
    </row>
    <row r="4" spans="1:34" x14ac:dyDescent="0.15">
      <c r="A4" s="4" t="s">
        <v>5</v>
      </c>
      <c r="B4" s="1" t="str">
        <f>Tarievenblad!B4</f>
        <v>Gemeente Urk</v>
      </c>
      <c r="AH4" s="1" t="s">
        <v>151</v>
      </c>
    </row>
    <row r="5" spans="1:34" x14ac:dyDescent="0.15">
      <c r="A5" s="4" t="s">
        <v>6</v>
      </c>
      <c r="B5" s="1" t="str">
        <f>Tarievenblad!B5</f>
        <v>##</v>
      </c>
      <c r="AH5" s="1" t="s">
        <v>152</v>
      </c>
    </row>
    <row r="6" spans="1:34" x14ac:dyDescent="0.15">
      <c r="A6" s="4" t="s">
        <v>142</v>
      </c>
      <c r="B6" s="1" t="s">
        <v>145</v>
      </c>
      <c r="AH6" s="1" t="s">
        <v>152</v>
      </c>
    </row>
    <row r="7" spans="1:34" x14ac:dyDescent="0.15">
      <c r="A7" s="4" t="s">
        <v>143</v>
      </c>
      <c r="B7" s="1" t="s">
        <v>9</v>
      </c>
      <c r="AH7" s="1" t="s">
        <v>153</v>
      </c>
    </row>
    <row r="8" spans="1:34" x14ac:dyDescent="0.15">
      <c r="A8" s="4" t="s">
        <v>144</v>
      </c>
      <c r="B8" s="1" t="s">
        <v>9</v>
      </c>
    </row>
    <row r="13" spans="1:34" ht="80" customHeight="1" x14ac:dyDescent="0.15">
      <c r="D13" s="55" t="str">
        <f>Tarievenblad!H7</f>
        <v>Inschrijver 1</v>
      </c>
      <c r="E13" s="55" t="str">
        <f>Tarievenblad!I7</f>
        <v>Pipo</v>
      </c>
      <c r="F13" s="55" t="str">
        <f>Tarievenblad!J7</f>
        <v>Inschrijver 3</v>
      </c>
      <c r="G13" s="55" t="str">
        <f>Tarievenblad!K7</f>
        <v>Inschrijver 4</v>
      </c>
      <c r="H13" s="55" t="str">
        <f>Tarievenblad!L7</f>
        <v>Inschrijver 5</v>
      </c>
      <c r="I13" s="55" t="str">
        <f>Tarievenblad!M7</f>
        <v>Inschrijver 6</v>
      </c>
      <c r="J13" s="55" t="str">
        <f>Tarievenblad!N7</f>
        <v>Inschrijver 7</v>
      </c>
      <c r="K13" s="55" t="str">
        <f>Tarievenblad!O7</f>
        <v>Inschrijver 8</v>
      </c>
      <c r="L13" s="55" t="str">
        <f>Tarievenblad!P7</f>
        <v>Inschrijver 9</v>
      </c>
      <c r="M13" s="55" t="str">
        <f>Tarievenblad!Q7</f>
        <v>Inschrijver 10</v>
      </c>
      <c r="N13" s="55" t="str">
        <f>Tarievenblad!R7</f>
        <v>Inschrijver 11</v>
      </c>
      <c r="O13" s="55" t="str">
        <f>Tarievenblad!S7</f>
        <v>Inschrijver 12</v>
      </c>
      <c r="P13" s="55" t="str">
        <f>Tarievenblad!T7</f>
        <v>Inschrijver 13</v>
      </c>
      <c r="Q13" s="55" t="str">
        <f>Tarievenblad!U7</f>
        <v>Inschrijver 14</v>
      </c>
    </row>
    <row r="14" spans="1:34" ht="16" x14ac:dyDescent="0.15">
      <c r="A14" s="57" t="s">
        <v>146</v>
      </c>
    </row>
    <row r="15" spans="1:34" x14ac:dyDescent="0.15">
      <c r="B15" s="67" t="s">
        <v>147</v>
      </c>
      <c r="D15" s="56" t="s">
        <v>151</v>
      </c>
      <c r="E15" s="56" t="s">
        <v>151</v>
      </c>
      <c r="F15" s="56" t="s">
        <v>151</v>
      </c>
      <c r="G15" s="56" t="s">
        <v>151</v>
      </c>
      <c r="H15" s="56" t="s">
        <v>151</v>
      </c>
      <c r="I15" s="56" t="s">
        <v>151</v>
      </c>
      <c r="J15" s="56" t="s">
        <v>151</v>
      </c>
      <c r="K15" s="56" t="s">
        <v>151</v>
      </c>
      <c r="L15" s="56" t="s">
        <v>151</v>
      </c>
      <c r="M15" s="56" t="s">
        <v>151</v>
      </c>
      <c r="N15" s="56" t="s">
        <v>151</v>
      </c>
      <c r="O15" s="56" t="s">
        <v>151</v>
      </c>
      <c r="P15" s="56" t="s">
        <v>151</v>
      </c>
      <c r="Q15" s="56" t="s">
        <v>151</v>
      </c>
    </row>
    <row r="16" spans="1:34" x14ac:dyDescent="0.15">
      <c r="B16" s="67" t="s">
        <v>148</v>
      </c>
      <c r="D16" s="56" t="s">
        <v>151</v>
      </c>
      <c r="E16" s="56" t="s">
        <v>151</v>
      </c>
      <c r="F16" s="56" t="s">
        <v>151</v>
      </c>
      <c r="G16" s="56" t="s">
        <v>151</v>
      </c>
      <c r="H16" s="56" t="s">
        <v>151</v>
      </c>
      <c r="I16" s="56" t="s">
        <v>151</v>
      </c>
      <c r="J16" s="56" t="s">
        <v>151</v>
      </c>
      <c r="K16" s="56" t="s">
        <v>151</v>
      </c>
      <c r="L16" s="56" t="s">
        <v>151</v>
      </c>
      <c r="M16" s="56" t="s">
        <v>151</v>
      </c>
      <c r="N16" s="56" t="s">
        <v>151</v>
      </c>
      <c r="O16" s="56" t="s">
        <v>151</v>
      </c>
      <c r="P16" s="56" t="s">
        <v>151</v>
      </c>
      <c r="Q16" s="56" t="s">
        <v>151</v>
      </c>
      <c r="AH16" s="1" t="s">
        <v>151</v>
      </c>
    </row>
    <row r="17" spans="1:34" x14ac:dyDescent="0.15">
      <c r="AH17" s="58">
        <v>0</v>
      </c>
    </row>
    <row r="18" spans="1:34" ht="16" x14ac:dyDescent="0.15">
      <c r="A18" s="57" t="s">
        <v>149</v>
      </c>
      <c r="AH18" s="58">
        <v>0.2</v>
      </c>
    </row>
    <row r="19" spans="1:34" x14ac:dyDescent="0.15">
      <c r="A19" s="26" t="s">
        <v>150</v>
      </c>
      <c r="AH19" s="58">
        <v>0.4</v>
      </c>
    </row>
    <row r="20" spans="1:34" x14ac:dyDescent="0.15">
      <c r="B20" s="67" t="str">
        <f>Tarievenblad!B37</f>
        <v>Duurzaamheid, circulariteit en klimaatadaptatie</v>
      </c>
      <c r="D20" s="63">
        <v>1</v>
      </c>
      <c r="E20" s="63">
        <v>0</v>
      </c>
      <c r="F20" s="63">
        <v>1</v>
      </c>
      <c r="G20" s="63">
        <v>0.4</v>
      </c>
      <c r="H20" s="63">
        <v>0.2</v>
      </c>
      <c r="I20" s="63">
        <v>0</v>
      </c>
      <c r="J20" s="63" t="s">
        <v>151</v>
      </c>
      <c r="K20" s="63" t="s">
        <v>151</v>
      </c>
      <c r="L20" s="63" t="s">
        <v>151</v>
      </c>
      <c r="M20" s="63" t="s">
        <v>151</v>
      </c>
      <c r="N20" s="63" t="s">
        <v>151</v>
      </c>
      <c r="O20" s="63" t="s">
        <v>151</v>
      </c>
      <c r="P20" s="63" t="s">
        <v>151</v>
      </c>
      <c r="Q20" s="63">
        <v>1</v>
      </c>
      <c r="AH20" s="58">
        <v>0.7</v>
      </c>
    </row>
    <row r="21" spans="1:34" x14ac:dyDescent="0.15">
      <c r="B21" s="67" t="str">
        <f>Tarievenblad!B38</f>
        <v>Toegevoegde waarde van inschrijver</v>
      </c>
      <c r="D21" s="63">
        <v>1</v>
      </c>
      <c r="E21" s="63">
        <v>0</v>
      </c>
      <c r="F21" s="63">
        <v>0.2</v>
      </c>
      <c r="G21" s="63">
        <v>0.4</v>
      </c>
      <c r="H21" s="63">
        <v>0.2</v>
      </c>
      <c r="I21" s="63">
        <v>0</v>
      </c>
      <c r="J21" s="63" t="s">
        <v>151</v>
      </c>
      <c r="K21" s="63" t="s">
        <v>151</v>
      </c>
      <c r="L21" s="63" t="s">
        <v>151</v>
      </c>
      <c r="M21" s="63" t="s">
        <v>151</v>
      </c>
      <c r="N21" s="63" t="s">
        <v>151</v>
      </c>
      <c r="O21" s="63" t="s">
        <v>151</v>
      </c>
      <c r="P21" s="63" t="s">
        <v>151</v>
      </c>
      <c r="Q21" s="63">
        <v>1</v>
      </c>
      <c r="AH21" s="58">
        <v>1</v>
      </c>
    </row>
    <row r="22" spans="1:34" x14ac:dyDescent="0.15">
      <c r="B22" s="67" t="str">
        <f>Tarievenblad!B39</f>
        <v>Wijze van samenwerking</v>
      </c>
      <c r="D22" s="63">
        <v>1</v>
      </c>
      <c r="E22" s="63">
        <v>0</v>
      </c>
      <c r="F22" s="63">
        <v>0.7</v>
      </c>
      <c r="G22" s="63">
        <v>0.4</v>
      </c>
      <c r="H22" s="63">
        <v>0.2</v>
      </c>
      <c r="I22" s="63">
        <v>0</v>
      </c>
      <c r="J22" s="63" t="s">
        <v>151</v>
      </c>
      <c r="K22" s="63" t="s">
        <v>151</v>
      </c>
      <c r="L22" s="63" t="s">
        <v>151</v>
      </c>
      <c r="M22" s="63" t="s">
        <v>151</v>
      </c>
      <c r="N22" s="63" t="s">
        <v>151</v>
      </c>
      <c r="O22" s="63" t="s">
        <v>151</v>
      </c>
      <c r="P22" s="63" t="s">
        <v>151</v>
      </c>
      <c r="Q22" s="63">
        <v>1</v>
      </c>
    </row>
    <row r="23" spans="1:34" x14ac:dyDescent="0.15">
      <c r="B23" s="67" t="str">
        <f>Tarievenblad!B40</f>
        <v>Kwalieteitsborging en risicobeheersing</v>
      </c>
      <c r="D23" s="63">
        <v>1</v>
      </c>
      <c r="E23" s="63">
        <v>0.2</v>
      </c>
      <c r="F23" s="63">
        <v>1</v>
      </c>
      <c r="G23" s="63">
        <v>0.4</v>
      </c>
      <c r="H23" s="63">
        <v>0.2</v>
      </c>
      <c r="I23" s="63">
        <v>0</v>
      </c>
      <c r="J23" s="63" t="s">
        <v>151</v>
      </c>
      <c r="K23" s="63" t="s">
        <v>151</v>
      </c>
      <c r="L23" s="63" t="s">
        <v>151</v>
      </c>
      <c r="M23" s="63" t="s">
        <v>151</v>
      </c>
      <c r="N23" s="63" t="s">
        <v>151</v>
      </c>
      <c r="O23" s="63" t="s">
        <v>151</v>
      </c>
      <c r="P23" s="63" t="s">
        <v>151</v>
      </c>
      <c r="Q23" s="63">
        <v>1</v>
      </c>
    </row>
    <row r="24" spans="1:34" x14ac:dyDescent="0.15">
      <c r="B24" s="67" t="str">
        <f>Tarievenblad!B41</f>
        <v>Continuiteit en flexibiliteit</v>
      </c>
      <c r="D24" s="63">
        <v>1</v>
      </c>
      <c r="E24" s="63">
        <v>0.2</v>
      </c>
      <c r="F24" s="63">
        <v>0.2</v>
      </c>
      <c r="G24" s="63">
        <v>0.4</v>
      </c>
      <c r="H24" s="63">
        <v>0.2</v>
      </c>
      <c r="I24" s="63">
        <v>0</v>
      </c>
      <c r="J24" s="63" t="s">
        <v>151</v>
      </c>
      <c r="K24" s="63" t="s">
        <v>151</v>
      </c>
      <c r="L24" s="63" t="s">
        <v>151</v>
      </c>
      <c r="M24" s="63" t="s">
        <v>151</v>
      </c>
      <c r="N24" s="63" t="s">
        <v>151</v>
      </c>
      <c r="O24" s="63" t="s">
        <v>151</v>
      </c>
      <c r="P24" s="63" t="s">
        <v>151</v>
      </c>
      <c r="Q24" s="63">
        <v>1</v>
      </c>
    </row>
    <row r="25" spans="1:34" x14ac:dyDescent="0.15">
      <c r="B25" s="67" t="str">
        <f>Tarievenblad!B42</f>
        <v>Kennis personeel en kennisdeling met de gemeente</v>
      </c>
      <c r="D25" s="63">
        <v>1</v>
      </c>
      <c r="E25" s="63">
        <v>0</v>
      </c>
      <c r="F25" s="63">
        <v>1</v>
      </c>
      <c r="G25" s="63">
        <v>0.4</v>
      </c>
      <c r="H25" s="63">
        <v>0.2</v>
      </c>
      <c r="I25" s="63">
        <v>0</v>
      </c>
      <c r="J25" s="63" t="s">
        <v>151</v>
      </c>
      <c r="K25" s="63" t="s">
        <v>151</v>
      </c>
      <c r="L25" s="63" t="s">
        <v>151</v>
      </c>
      <c r="M25" s="63" t="s">
        <v>151</v>
      </c>
      <c r="N25" s="63" t="s">
        <v>151</v>
      </c>
      <c r="O25" s="63" t="s">
        <v>151</v>
      </c>
      <c r="P25" s="63" t="s">
        <v>151</v>
      </c>
      <c r="Q25" s="63">
        <v>1</v>
      </c>
    </row>
    <row r="26" spans="1:34" x14ac:dyDescent="0.15">
      <c r="A26" s="26" t="s">
        <v>154</v>
      </c>
    </row>
    <row r="27" spans="1:34" x14ac:dyDescent="0.15">
      <c r="B27" s="67" t="str">
        <f>B20</f>
        <v>Duurzaamheid, circulariteit en klimaatadaptatie</v>
      </c>
      <c r="D27" s="64">
        <f>IF(D20="niet beoordeeld","niet beoordeeld",D20*Tarievenblad!$C$37)</f>
        <v>75000</v>
      </c>
      <c r="E27" s="64">
        <f>IF(E20="niet beoordeeld","niet beoordeeld",E20*Tarievenblad!$C$37)</f>
        <v>0</v>
      </c>
      <c r="F27" s="64">
        <f>IF(F20="niet beoordeeld","niet beoordeeld",F20*Tarievenblad!$C$37)</f>
        <v>75000</v>
      </c>
      <c r="G27" s="64">
        <f>IF(G20="niet beoordeeld","niet beoordeeld",G20*Tarievenblad!$C$37)</f>
        <v>30000</v>
      </c>
      <c r="H27" s="64">
        <f>IF(H20="niet beoordeeld","niet beoordeeld",H20*Tarievenblad!$C$37)</f>
        <v>15000</v>
      </c>
      <c r="I27" s="64">
        <f>IF(I20="niet beoordeeld","niet beoordeeld",I20*Tarievenblad!$C$37)</f>
        <v>0</v>
      </c>
      <c r="J27" s="64" t="str">
        <f>IF(J20="niet beoordeeld","niet beoordeeld",J20*Tarievenblad!$C$37)</f>
        <v>niet beoordeeld</v>
      </c>
      <c r="K27" s="64" t="str">
        <f>IF(K20="niet beoordeeld","niet beoordeeld",K20*Tarievenblad!$C$37)</f>
        <v>niet beoordeeld</v>
      </c>
      <c r="L27" s="64" t="str">
        <f>IF(L20="niet beoordeeld","niet beoordeeld",L20*Tarievenblad!$C$37)</f>
        <v>niet beoordeeld</v>
      </c>
      <c r="M27" s="64" t="str">
        <f>IF(M20="niet beoordeeld","niet beoordeeld",M20*Tarievenblad!$C$37)</f>
        <v>niet beoordeeld</v>
      </c>
      <c r="N27" s="64" t="str">
        <f>IF(N20="niet beoordeeld","niet beoordeeld",N20*Tarievenblad!$C$37)</f>
        <v>niet beoordeeld</v>
      </c>
      <c r="O27" s="64" t="str">
        <f>IF(O20="niet beoordeeld","niet beoordeeld",O20*Tarievenblad!$C$37)</f>
        <v>niet beoordeeld</v>
      </c>
      <c r="P27" s="64" t="str">
        <f>IF(P20="niet beoordeeld","niet beoordeeld",P20*Tarievenblad!$C$37)</f>
        <v>niet beoordeeld</v>
      </c>
      <c r="Q27" s="64">
        <f>IF(Q20="niet beoordeeld","niet beoordeeld",Q20*Tarievenblad!$C$37)</f>
        <v>75000</v>
      </c>
    </row>
    <row r="28" spans="1:34" x14ac:dyDescent="0.15">
      <c r="B28" s="67" t="str">
        <f t="shared" ref="B28:B32" si="0">B21</f>
        <v>Toegevoegde waarde van inschrijver</v>
      </c>
      <c r="D28" s="64">
        <f>IF(D21="niet beoordeeld","niet beoordeeld",D21*Tarievenblad!$C$38)</f>
        <v>50000</v>
      </c>
      <c r="E28" s="64">
        <f>IF(E21="niet beoordeeld","niet beoordeeld",E21*Tarievenblad!$C$38)</f>
        <v>0</v>
      </c>
      <c r="F28" s="64">
        <f>IF(F21="niet beoordeeld","niet beoordeeld",F21*Tarievenblad!$C$38)</f>
        <v>10000</v>
      </c>
      <c r="G28" s="64">
        <f>IF(G21="niet beoordeeld","niet beoordeeld",G21*Tarievenblad!$C$38)</f>
        <v>20000</v>
      </c>
      <c r="H28" s="64">
        <f>IF(H21="niet beoordeeld","niet beoordeeld",H21*Tarievenblad!$C$38)</f>
        <v>10000</v>
      </c>
      <c r="I28" s="64">
        <f>IF(I21="niet beoordeeld","niet beoordeeld",I21*Tarievenblad!$C$38)</f>
        <v>0</v>
      </c>
      <c r="J28" s="64" t="str">
        <f>IF(J21="niet beoordeeld","niet beoordeeld",J21*Tarievenblad!$C$38)</f>
        <v>niet beoordeeld</v>
      </c>
      <c r="K28" s="64" t="str">
        <f>IF(K21="niet beoordeeld","niet beoordeeld",K21*Tarievenblad!$C$38)</f>
        <v>niet beoordeeld</v>
      </c>
      <c r="L28" s="64" t="str">
        <f>IF(L21="niet beoordeeld","niet beoordeeld",L21*Tarievenblad!$C$38)</f>
        <v>niet beoordeeld</v>
      </c>
      <c r="M28" s="64" t="str">
        <f>IF(M21="niet beoordeeld","niet beoordeeld",M21*Tarievenblad!$C$38)</f>
        <v>niet beoordeeld</v>
      </c>
      <c r="N28" s="64" t="str">
        <f>IF(N21="niet beoordeeld","niet beoordeeld",N21*Tarievenblad!$C$38)</f>
        <v>niet beoordeeld</v>
      </c>
      <c r="O28" s="64" t="str">
        <f>IF(O21="niet beoordeeld","niet beoordeeld",O21*Tarievenblad!$C$38)</f>
        <v>niet beoordeeld</v>
      </c>
      <c r="P28" s="64" t="str">
        <f>IF(P21="niet beoordeeld","niet beoordeeld",P21*Tarievenblad!$C$38)</f>
        <v>niet beoordeeld</v>
      </c>
      <c r="Q28" s="64">
        <f>IF(Q21="niet beoordeeld","niet beoordeeld",Q21*Tarievenblad!$C$38)</f>
        <v>50000</v>
      </c>
    </row>
    <row r="29" spans="1:34" x14ac:dyDescent="0.15">
      <c r="B29" s="67" t="str">
        <f t="shared" si="0"/>
        <v>Wijze van samenwerking</v>
      </c>
      <c r="D29" s="64">
        <f>IF(D22="niet beoordeeld","niet beoordeeld",D22*Tarievenblad!$C$39)</f>
        <v>75000</v>
      </c>
      <c r="E29" s="64">
        <f>IF(E22="niet beoordeeld","niet beoordeeld",E22*Tarievenblad!$C$39)</f>
        <v>0</v>
      </c>
      <c r="F29" s="64">
        <f>IF(F22="niet beoordeeld","niet beoordeeld",F22*Tarievenblad!$C$39)</f>
        <v>52500</v>
      </c>
      <c r="G29" s="64">
        <f>IF(G22="niet beoordeeld","niet beoordeeld",G22*Tarievenblad!$C$39)</f>
        <v>30000</v>
      </c>
      <c r="H29" s="64">
        <f>IF(H22="niet beoordeeld","niet beoordeeld",H22*Tarievenblad!$C$39)</f>
        <v>15000</v>
      </c>
      <c r="I29" s="64">
        <f>IF(I22="niet beoordeeld","niet beoordeeld",I22*Tarievenblad!$C$39)</f>
        <v>0</v>
      </c>
      <c r="J29" s="64" t="str">
        <f>IF(J22="niet beoordeeld","niet beoordeeld",J22*Tarievenblad!$C$39)</f>
        <v>niet beoordeeld</v>
      </c>
      <c r="K29" s="64" t="str">
        <f>IF(K22="niet beoordeeld","niet beoordeeld",K22*Tarievenblad!$C$39)</f>
        <v>niet beoordeeld</v>
      </c>
      <c r="L29" s="64" t="str">
        <f>IF(L22="niet beoordeeld","niet beoordeeld",L22*Tarievenblad!$C$39)</f>
        <v>niet beoordeeld</v>
      </c>
      <c r="M29" s="64" t="str">
        <f>IF(M22="niet beoordeeld","niet beoordeeld",M22*Tarievenblad!$C$39)</f>
        <v>niet beoordeeld</v>
      </c>
      <c r="N29" s="64" t="str">
        <f>IF(N22="niet beoordeeld","niet beoordeeld",N22*Tarievenblad!$C$39)</f>
        <v>niet beoordeeld</v>
      </c>
      <c r="O29" s="64" t="str">
        <f>IF(O22="niet beoordeeld","niet beoordeeld",O22*Tarievenblad!$C$39)</f>
        <v>niet beoordeeld</v>
      </c>
      <c r="P29" s="64" t="str">
        <f>IF(P22="niet beoordeeld","niet beoordeeld",P22*Tarievenblad!$C$39)</f>
        <v>niet beoordeeld</v>
      </c>
      <c r="Q29" s="64">
        <f>IF(Q22="niet beoordeeld","niet beoordeeld",Q22*Tarievenblad!$C$39)</f>
        <v>75000</v>
      </c>
    </row>
    <row r="30" spans="1:34" x14ac:dyDescent="0.15">
      <c r="B30" s="67" t="str">
        <f t="shared" si="0"/>
        <v>Kwalieteitsborging en risicobeheersing</v>
      </c>
      <c r="D30" s="64">
        <f>IF(D23="niet beoordeeld","niet beoordeeld",D23*Tarievenblad!$C$40)</f>
        <v>75000</v>
      </c>
      <c r="E30" s="64">
        <f>IF(E23="niet beoordeeld","niet beoordeeld",E23*Tarievenblad!$C$40)</f>
        <v>15000</v>
      </c>
      <c r="F30" s="64">
        <f>IF(F23="niet beoordeeld","niet beoordeeld",F23*Tarievenblad!$C$40)</f>
        <v>75000</v>
      </c>
      <c r="G30" s="64">
        <f>IF(G23="niet beoordeeld","niet beoordeeld",G23*Tarievenblad!$C$40)</f>
        <v>30000</v>
      </c>
      <c r="H30" s="64">
        <f>IF(H23="niet beoordeeld","niet beoordeeld",H23*Tarievenblad!$C$40)</f>
        <v>15000</v>
      </c>
      <c r="I30" s="64">
        <f>IF(I23="niet beoordeeld","niet beoordeeld",I23*Tarievenblad!$C$40)</f>
        <v>0</v>
      </c>
      <c r="J30" s="64" t="str">
        <f>IF(J23="niet beoordeeld","niet beoordeeld",J23*Tarievenblad!$C$40)</f>
        <v>niet beoordeeld</v>
      </c>
      <c r="K30" s="64" t="str">
        <f>IF(K23="niet beoordeeld","niet beoordeeld",K23*Tarievenblad!$C$40)</f>
        <v>niet beoordeeld</v>
      </c>
      <c r="L30" s="64" t="str">
        <f>IF(L23="niet beoordeeld","niet beoordeeld",L23*Tarievenblad!$C$40)</f>
        <v>niet beoordeeld</v>
      </c>
      <c r="M30" s="64" t="str">
        <f>IF(M23="niet beoordeeld","niet beoordeeld",M23*Tarievenblad!$C$40)</f>
        <v>niet beoordeeld</v>
      </c>
      <c r="N30" s="64" t="str">
        <f>IF(N23="niet beoordeeld","niet beoordeeld",N23*Tarievenblad!$C$40)</f>
        <v>niet beoordeeld</v>
      </c>
      <c r="O30" s="64" t="str">
        <f>IF(O23="niet beoordeeld","niet beoordeeld",O23*Tarievenblad!$C$40)</f>
        <v>niet beoordeeld</v>
      </c>
      <c r="P30" s="64" t="str">
        <f>IF(P23="niet beoordeeld","niet beoordeeld",P23*Tarievenblad!$C$40)</f>
        <v>niet beoordeeld</v>
      </c>
      <c r="Q30" s="64">
        <f>IF(Q23="niet beoordeeld","niet beoordeeld",Q23*Tarievenblad!$C$40)</f>
        <v>75000</v>
      </c>
    </row>
    <row r="31" spans="1:34" x14ac:dyDescent="0.15">
      <c r="B31" s="67" t="str">
        <f t="shared" si="0"/>
        <v>Continuiteit en flexibiliteit</v>
      </c>
      <c r="D31" s="64">
        <f>IF(D24="niet beoordeeld","niet beoordeeld",D24*Tarievenblad!$C$41)</f>
        <v>50000</v>
      </c>
      <c r="E31" s="64">
        <f>IF(E24="niet beoordeeld","niet beoordeeld",E24*Tarievenblad!$C$41)</f>
        <v>10000</v>
      </c>
      <c r="F31" s="64">
        <f>IF(F24="niet beoordeeld","niet beoordeeld",F24*Tarievenblad!$C$41)</f>
        <v>10000</v>
      </c>
      <c r="G31" s="64">
        <f>IF(G24="niet beoordeeld","niet beoordeeld",G24*Tarievenblad!$C$41)</f>
        <v>20000</v>
      </c>
      <c r="H31" s="64">
        <f>IF(H24="niet beoordeeld","niet beoordeeld",H24*Tarievenblad!$C$41)</f>
        <v>10000</v>
      </c>
      <c r="I31" s="64">
        <f>IF(I24="niet beoordeeld","niet beoordeeld",I24*Tarievenblad!$C$41)</f>
        <v>0</v>
      </c>
      <c r="J31" s="64" t="str">
        <f>IF(J24="niet beoordeeld","niet beoordeeld",J24*Tarievenblad!$C$41)</f>
        <v>niet beoordeeld</v>
      </c>
      <c r="K31" s="64" t="str">
        <f>IF(K24="niet beoordeeld","niet beoordeeld",K24*Tarievenblad!$C$41)</f>
        <v>niet beoordeeld</v>
      </c>
      <c r="L31" s="64" t="str">
        <f>IF(L24="niet beoordeeld","niet beoordeeld",L24*Tarievenblad!$C$41)</f>
        <v>niet beoordeeld</v>
      </c>
      <c r="M31" s="64" t="str">
        <f>IF(M24="niet beoordeeld","niet beoordeeld",M24*Tarievenblad!$C$41)</f>
        <v>niet beoordeeld</v>
      </c>
      <c r="N31" s="64" t="str">
        <f>IF(N24="niet beoordeeld","niet beoordeeld",N24*Tarievenblad!$C$41)</f>
        <v>niet beoordeeld</v>
      </c>
      <c r="O31" s="64" t="str">
        <f>IF(O24="niet beoordeeld","niet beoordeeld",O24*Tarievenblad!$C$41)</f>
        <v>niet beoordeeld</v>
      </c>
      <c r="P31" s="64" t="str">
        <f>IF(P24="niet beoordeeld","niet beoordeeld",P24*Tarievenblad!$C$41)</f>
        <v>niet beoordeeld</v>
      </c>
      <c r="Q31" s="64">
        <f>IF(Q24="niet beoordeeld","niet beoordeeld",Q24*Tarievenblad!$C$41)</f>
        <v>50000</v>
      </c>
    </row>
    <row r="32" spans="1:34" x14ac:dyDescent="0.15">
      <c r="B32" s="67" t="str">
        <f t="shared" si="0"/>
        <v>Kennis personeel en kennisdeling met de gemeente</v>
      </c>
      <c r="D32" s="64">
        <f>IF(D25="niet beoordeeld","niet beoordeeld",D25*Tarievenblad!$C$42)</f>
        <v>25000</v>
      </c>
      <c r="E32" s="64">
        <f>IF(E25="niet beoordeeld","niet beoordeeld",E25*Tarievenblad!$C$42)</f>
        <v>0</v>
      </c>
      <c r="F32" s="64">
        <f>IF(F25="niet beoordeeld","niet beoordeeld",F25*Tarievenblad!$C$42)</f>
        <v>25000</v>
      </c>
      <c r="G32" s="64">
        <f>IF(G25="niet beoordeeld","niet beoordeeld",G25*Tarievenblad!$C$42)</f>
        <v>10000</v>
      </c>
      <c r="H32" s="64">
        <f>IF(H25="niet beoordeeld","niet beoordeeld",H25*Tarievenblad!$C$42)</f>
        <v>5000</v>
      </c>
      <c r="I32" s="64">
        <f>IF(I25="niet beoordeeld","niet beoordeeld",I25*Tarievenblad!$C$42)</f>
        <v>0</v>
      </c>
      <c r="J32" s="64" t="str">
        <f>IF(J25="niet beoordeeld","niet beoordeeld",J25*Tarievenblad!$C$42)</f>
        <v>niet beoordeeld</v>
      </c>
      <c r="K32" s="64" t="str">
        <f>IF(K25="niet beoordeeld","niet beoordeeld",K25*Tarievenblad!$C$42)</f>
        <v>niet beoordeeld</v>
      </c>
      <c r="L32" s="64" t="str">
        <f>IF(L25="niet beoordeeld","niet beoordeeld",L25*Tarievenblad!$C$42)</f>
        <v>niet beoordeeld</v>
      </c>
      <c r="M32" s="64" t="str">
        <f>IF(M25="niet beoordeeld","niet beoordeeld",M25*Tarievenblad!$C$42)</f>
        <v>niet beoordeeld</v>
      </c>
      <c r="N32" s="64" t="str">
        <f>IF(N25="niet beoordeeld","niet beoordeeld",N25*Tarievenblad!$C$42)</f>
        <v>niet beoordeeld</v>
      </c>
      <c r="O32" s="64" t="str">
        <f>IF(O25="niet beoordeeld","niet beoordeeld",O25*Tarievenblad!$C$42)</f>
        <v>niet beoordeeld</v>
      </c>
      <c r="P32" s="64" t="str">
        <f>IF(P25="niet beoordeeld","niet beoordeeld",P25*Tarievenblad!$C$42)</f>
        <v>niet beoordeeld</v>
      </c>
      <c r="Q32" s="64">
        <f>IF(Q25="niet beoordeeld","niet beoordeeld",Q25*Tarievenblad!$C$42)</f>
        <v>25000</v>
      </c>
    </row>
    <row r="33" spans="1:17" s="2" customFormat="1" ht="20" customHeight="1" x14ac:dyDescent="0.15">
      <c r="B33" s="59" t="s">
        <v>157</v>
      </c>
      <c r="C33" s="59"/>
      <c r="D33" s="65">
        <f>SUM(D27:D32)</f>
        <v>350000</v>
      </c>
      <c r="E33" s="65">
        <f t="shared" ref="E33:Q33" si="1">SUM(E27:E32)</f>
        <v>25000</v>
      </c>
      <c r="F33" s="65">
        <f t="shared" si="1"/>
        <v>247500</v>
      </c>
      <c r="G33" s="65">
        <f t="shared" si="1"/>
        <v>140000</v>
      </c>
      <c r="H33" s="65">
        <f t="shared" si="1"/>
        <v>70000</v>
      </c>
      <c r="I33" s="65">
        <f t="shared" si="1"/>
        <v>0</v>
      </c>
      <c r="J33" s="65">
        <f t="shared" si="1"/>
        <v>0</v>
      </c>
      <c r="K33" s="65">
        <f t="shared" si="1"/>
        <v>0</v>
      </c>
      <c r="L33" s="65">
        <f t="shared" si="1"/>
        <v>0</v>
      </c>
      <c r="M33" s="65">
        <f t="shared" si="1"/>
        <v>0</v>
      </c>
      <c r="N33" s="65">
        <f t="shared" si="1"/>
        <v>0</v>
      </c>
      <c r="O33" s="65">
        <f t="shared" si="1"/>
        <v>0</v>
      </c>
      <c r="P33" s="65">
        <f t="shared" si="1"/>
        <v>0</v>
      </c>
      <c r="Q33" s="65">
        <f t="shared" si="1"/>
        <v>350000</v>
      </c>
    </row>
    <row r="36" spans="1:17" ht="16" x14ac:dyDescent="0.15">
      <c r="A36" s="57" t="s">
        <v>158</v>
      </c>
    </row>
    <row r="37" spans="1:17" x14ac:dyDescent="0.15">
      <c r="A37" s="26" t="s">
        <v>159</v>
      </c>
    </row>
    <row r="38" spans="1:17" x14ac:dyDescent="0.15">
      <c r="B38" s="67" t="s">
        <v>160</v>
      </c>
      <c r="D38" s="64">
        <f>'Fictief project 1'!C111</f>
        <v>83320</v>
      </c>
      <c r="E38" s="64">
        <f>'Fictief project 1'!D111</f>
        <v>21450</v>
      </c>
      <c r="F38" s="64">
        <f>'Fictief project 1'!E111</f>
        <v>21380</v>
      </c>
      <c r="G38" s="64">
        <f>'Fictief project 1'!F111</f>
        <v>98695</v>
      </c>
      <c r="H38" s="64">
        <f>'Fictief project 1'!G111</f>
        <v>11742</v>
      </c>
      <c r="I38" s="64">
        <f>'Fictief project 1'!H111</f>
        <v>11856</v>
      </c>
      <c r="J38" s="64">
        <f>'Fictief project 1'!I111</f>
        <v>11970</v>
      </c>
      <c r="K38" s="64">
        <f>'Fictief project 1'!J111</f>
        <v>45824</v>
      </c>
      <c r="L38" s="64">
        <f>'Fictief project 1'!K111</f>
        <v>12198</v>
      </c>
      <c r="M38" s="64">
        <f>'Fictief project 1'!L111</f>
        <v>12312</v>
      </c>
      <c r="N38" s="64">
        <f>'Fictief project 1'!M111</f>
        <v>12426</v>
      </c>
      <c r="O38" s="64">
        <f>'Fictief project 1'!N111</f>
        <v>12540</v>
      </c>
      <c r="P38" s="64">
        <f>'Fictief project 1'!O111</f>
        <v>12654</v>
      </c>
      <c r="Q38" s="64">
        <f>'Fictief project 1'!P111</f>
        <v>98695</v>
      </c>
    </row>
    <row r="39" spans="1:17" x14ac:dyDescent="0.15">
      <c r="B39" s="67" t="s">
        <v>161</v>
      </c>
      <c r="D39" s="64">
        <f>'Fictief project 2'!C127</f>
        <v>289515</v>
      </c>
      <c r="E39" s="64">
        <f>'Fictief project 2'!D127</f>
        <v>81235</v>
      </c>
      <c r="F39" s="64">
        <f>'Fictief project 2'!E127</f>
        <v>80830</v>
      </c>
      <c r="G39" s="64">
        <f>'Fictief project 2'!F127</f>
        <v>345030</v>
      </c>
      <c r="H39" s="64">
        <f>'Fictief project 2'!G127</f>
        <v>39449</v>
      </c>
      <c r="I39" s="64">
        <f>'Fictief project 2'!H127</f>
        <v>39832</v>
      </c>
      <c r="J39" s="64">
        <f>'Fictief project 2'!I127</f>
        <v>40215</v>
      </c>
      <c r="K39" s="64">
        <f>'Fictief project 2'!J127</f>
        <v>178538</v>
      </c>
      <c r="L39" s="64">
        <f>'Fictief project 2'!K127</f>
        <v>40981</v>
      </c>
      <c r="M39" s="64">
        <f>'Fictief project 2'!L127</f>
        <v>41364</v>
      </c>
      <c r="N39" s="64">
        <f>'Fictief project 2'!M127</f>
        <v>41747</v>
      </c>
      <c r="O39" s="64">
        <f>'Fictief project 2'!N127</f>
        <v>42130</v>
      </c>
      <c r="P39" s="64">
        <f>'Fictief project 2'!O127</f>
        <v>42513</v>
      </c>
      <c r="Q39" s="64">
        <f>'Fictief project 2'!P127</f>
        <v>345030</v>
      </c>
    </row>
    <row r="40" spans="1:17" x14ac:dyDescent="0.15">
      <c r="B40" s="67" t="s">
        <v>192</v>
      </c>
      <c r="D40" s="64">
        <f>'Fictief project 3'!C71</f>
        <v>25370</v>
      </c>
      <c r="E40" s="64">
        <f>'Fictief project 3'!D71</f>
        <v>11514</v>
      </c>
      <c r="F40" s="64">
        <f>'Fictief project 3'!E71</f>
        <v>11628</v>
      </c>
      <c r="G40" s="64">
        <f>'Fictief project 3'!F71</f>
        <v>29780</v>
      </c>
      <c r="H40" s="64">
        <f>'Fictief project 3'!G71</f>
        <v>11742</v>
      </c>
      <c r="I40" s="64">
        <f>'Fictief project 3'!H71</f>
        <v>11856</v>
      </c>
      <c r="J40" s="64">
        <f>'Fictief project 3'!I71</f>
        <v>11970</v>
      </c>
      <c r="K40" s="64">
        <f>'Fictief project 3'!J71</f>
        <v>26264</v>
      </c>
      <c r="L40" s="64">
        <f>'Fictief project 3'!K71</f>
        <v>12198</v>
      </c>
      <c r="M40" s="64">
        <f>'Fictief project 3'!L71</f>
        <v>12312</v>
      </c>
      <c r="N40" s="64">
        <f>'Fictief project 3'!M71</f>
        <v>12426</v>
      </c>
      <c r="O40" s="64">
        <f>'Fictief project 3'!N71</f>
        <v>12540</v>
      </c>
      <c r="P40" s="64">
        <f>'Fictief project 3'!O71</f>
        <v>12654</v>
      </c>
      <c r="Q40" s="64">
        <f>'Fictief project 3'!P71</f>
        <v>29780</v>
      </c>
    </row>
    <row r="41" spans="1:17" s="2" customFormat="1" ht="20" customHeight="1" x14ac:dyDescent="0.15">
      <c r="B41" s="59" t="s">
        <v>163</v>
      </c>
      <c r="C41" s="59"/>
      <c r="D41" s="65">
        <f>SUM(D38:D40)</f>
        <v>398205</v>
      </c>
      <c r="E41" s="65">
        <f t="shared" ref="E41:Q41" si="2">SUM(E38:E40)</f>
        <v>114199</v>
      </c>
      <c r="F41" s="65">
        <f t="shared" si="2"/>
        <v>113838</v>
      </c>
      <c r="G41" s="65">
        <f t="shared" si="2"/>
        <v>473505</v>
      </c>
      <c r="H41" s="65">
        <f t="shared" si="2"/>
        <v>62933</v>
      </c>
      <c r="I41" s="65">
        <f t="shared" si="2"/>
        <v>63544</v>
      </c>
      <c r="J41" s="65">
        <f t="shared" si="2"/>
        <v>64155</v>
      </c>
      <c r="K41" s="65">
        <f t="shared" si="2"/>
        <v>250626</v>
      </c>
      <c r="L41" s="65">
        <f t="shared" si="2"/>
        <v>65377</v>
      </c>
      <c r="M41" s="65">
        <f t="shared" si="2"/>
        <v>65988</v>
      </c>
      <c r="N41" s="65">
        <f t="shared" si="2"/>
        <v>66599</v>
      </c>
      <c r="O41" s="65">
        <f t="shared" si="2"/>
        <v>67210</v>
      </c>
      <c r="P41" s="65">
        <f t="shared" si="2"/>
        <v>67821</v>
      </c>
      <c r="Q41" s="65">
        <f t="shared" si="2"/>
        <v>473505</v>
      </c>
    </row>
    <row r="44" spans="1:17" ht="16" x14ac:dyDescent="0.15">
      <c r="A44" s="57" t="s">
        <v>162</v>
      </c>
    </row>
    <row r="45" spans="1:17" s="2" customFormat="1" ht="20" customHeight="1" x14ac:dyDescent="0.15">
      <c r="B45" s="59" t="s">
        <v>164</v>
      </c>
      <c r="C45" s="59"/>
      <c r="D45" s="65">
        <f>D41-D33</f>
        <v>48205</v>
      </c>
      <c r="E45" s="65">
        <f t="shared" ref="E45:Q45" si="3">E41-E33</f>
        <v>89199</v>
      </c>
      <c r="F45" s="65">
        <f t="shared" si="3"/>
        <v>-133662</v>
      </c>
      <c r="G45" s="65">
        <f t="shared" si="3"/>
        <v>333505</v>
      </c>
      <c r="H45" s="65">
        <f t="shared" si="3"/>
        <v>-7067</v>
      </c>
      <c r="I45" s="65">
        <f t="shared" si="3"/>
        <v>63544</v>
      </c>
      <c r="J45" s="65">
        <f t="shared" si="3"/>
        <v>64155</v>
      </c>
      <c r="K45" s="65">
        <f t="shared" si="3"/>
        <v>250626</v>
      </c>
      <c r="L45" s="65">
        <f t="shared" si="3"/>
        <v>65377</v>
      </c>
      <c r="M45" s="65">
        <f t="shared" si="3"/>
        <v>65988</v>
      </c>
      <c r="N45" s="65">
        <f t="shared" si="3"/>
        <v>66599</v>
      </c>
      <c r="O45" s="65">
        <f t="shared" si="3"/>
        <v>67210</v>
      </c>
      <c r="P45" s="65">
        <f t="shared" si="3"/>
        <v>67821</v>
      </c>
      <c r="Q45" s="65">
        <f t="shared" si="3"/>
        <v>123505</v>
      </c>
    </row>
    <row r="48" spans="1:17" ht="16" x14ac:dyDescent="0.15">
      <c r="A48" s="57" t="s">
        <v>165</v>
      </c>
    </row>
    <row r="49" spans="2:17" ht="30" customHeight="1" x14ac:dyDescent="0.15">
      <c r="B49" s="98" t="str">
        <f>LOOKUP(H49,$D$45:$Q$45,$D$13:$Q$13)</f>
        <v>Inschrijver 3</v>
      </c>
      <c r="C49" s="98"/>
      <c r="D49" s="99" t="s">
        <v>166</v>
      </c>
      <c r="E49" s="99"/>
      <c r="F49" s="99"/>
      <c r="G49" s="99"/>
      <c r="H49" s="100">
        <f>SMALL($D$45:$Q$45,1)</f>
        <v>-133662</v>
      </c>
      <c r="I49" s="100"/>
      <c r="J49" s="99" t="s">
        <v>169</v>
      </c>
      <c r="K49" s="99"/>
      <c r="L49" s="99"/>
      <c r="M49" s="68"/>
      <c r="N49" s="68"/>
      <c r="O49" s="68"/>
      <c r="P49" s="68"/>
      <c r="Q49" s="68"/>
    </row>
    <row r="50" spans="2:17" ht="30" customHeight="1" x14ac:dyDescent="0.15">
      <c r="B50" s="98" t="str">
        <f t="shared" ref="B50:B51" si="4">LOOKUP(H50,$D$45:$Q$45,$D$13:$Q$13)</f>
        <v>Inschrijver 5</v>
      </c>
      <c r="C50" s="98"/>
      <c r="D50" s="99" t="s">
        <v>167</v>
      </c>
      <c r="E50" s="99"/>
      <c r="F50" s="99"/>
      <c r="G50" s="99"/>
      <c r="H50" s="100">
        <f>SMALL($D$45:$Q$45,2)</f>
        <v>-7067</v>
      </c>
      <c r="I50" s="100"/>
      <c r="J50" s="99" t="s">
        <v>169</v>
      </c>
      <c r="K50" s="99"/>
      <c r="L50" s="99"/>
      <c r="M50" s="68"/>
      <c r="N50" s="68"/>
      <c r="O50" s="68"/>
      <c r="P50" s="68"/>
      <c r="Q50" s="68"/>
    </row>
    <row r="51" spans="2:17" ht="30" customHeight="1" x14ac:dyDescent="0.15">
      <c r="B51" s="98" t="str">
        <f>LOOKUP(H51,$D$45:$Q$45,$D$13:$Q$13)</f>
        <v>Inschrijver 5</v>
      </c>
      <c r="C51" s="98"/>
      <c r="D51" s="99" t="s">
        <v>168</v>
      </c>
      <c r="E51" s="99"/>
      <c r="F51" s="99"/>
      <c r="G51" s="99"/>
      <c r="H51" s="100">
        <f>SMALL($D$45:$Q$45,3)</f>
        <v>48205</v>
      </c>
      <c r="I51" s="100"/>
      <c r="J51" s="99" t="s">
        <v>169</v>
      </c>
      <c r="K51" s="99"/>
      <c r="L51" s="99"/>
      <c r="M51" s="68"/>
      <c r="N51" s="68"/>
      <c r="O51" s="68"/>
      <c r="P51" s="68"/>
      <c r="Q51" s="68"/>
    </row>
  </sheetData>
  <mergeCells count="12">
    <mergeCell ref="H49:I49"/>
    <mergeCell ref="H50:I50"/>
    <mergeCell ref="H51:I51"/>
    <mergeCell ref="J49:L49"/>
    <mergeCell ref="J50:L50"/>
    <mergeCell ref="J51:L51"/>
    <mergeCell ref="B49:C49"/>
    <mergeCell ref="B50:C50"/>
    <mergeCell ref="B51:C51"/>
    <mergeCell ref="D49:G49"/>
    <mergeCell ref="D50:G50"/>
    <mergeCell ref="D51:G51"/>
  </mergeCells>
  <phoneticPr fontId="2" type="noConversion"/>
  <dataValidations count="2">
    <dataValidation type="list" allowBlank="1" showInputMessage="1" showErrorMessage="1" sqref="D15:Q16" xr:uid="{108AAD34-59AE-4447-83C5-6188C42D50E8}">
      <formula1>$AH$4:$AH$7</formula1>
    </dataValidation>
    <dataValidation type="list" allowBlank="1" showInputMessage="1" showErrorMessage="1" sqref="D20:Q25" xr:uid="{EDB3A832-B854-2B4D-8B35-8F9C423CE5CE}">
      <formula1>$AH$16:$AH$21</formula1>
    </dataValidation>
  </dataValidation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Tarievenblad</vt:lpstr>
      <vt:lpstr>Fictief project 1</vt:lpstr>
      <vt:lpstr>Fictief project 2</vt:lpstr>
      <vt:lpstr>Fictief project 3</vt:lpstr>
      <vt:lpstr>EMVI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INFR200998 Raming Tekeningen Kerkplein.xlsm</dc:title>
  <dc:creator>A. Zeeuw</dc:creator>
  <cp:lastModifiedBy>Avondvierdaagse Zeewolde</cp:lastModifiedBy>
  <dcterms:created xsi:type="dcterms:W3CDTF">2021-11-03T15:01:39Z</dcterms:created>
  <dcterms:modified xsi:type="dcterms:W3CDTF">2023-05-22T07:14:37Z</dcterms:modified>
</cp:coreProperties>
</file>