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401 Parkeerbeheer P+R Beukenhorst\_9 Gunningsleidraad of Aanbestedingsleidraad\Publicatie\"/>
    </mc:Choice>
  </mc:AlternateContent>
  <xr:revisionPtr revIDLastSave="0" documentId="8_{66D5BB8E-025C-46D4-B532-A837F3E79D03}" xr6:coauthVersionLast="47" xr6:coauthVersionMax="47" xr10:uidLastSave="{00000000-0000-0000-0000-000000000000}"/>
  <bookViews>
    <workbookView xWindow="-120" yWindow="-120" windowWidth="29040" windowHeight="17640" xr2:uid="{BF82481B-12B2-4208-B46A-5FD412688F43}"/>
  </bookViews>
  <sheets>
    <sheet name="Dashboard" sheetId="1" r:id="rId1"/>
    <sheet name="Operationele cijfers" sheetId="2" r:id="rId2"/>
    <sheet name="Storingen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3" l="1"/>
  <c r="B43" i="3"/>
  <c r="K42" i="3"/>
  <c r="B42" i="3"/>
  <c r="K41" i="3"/>
  <c r="B41" i="3"/>
  <c r="K40" i="3"/>
  <c r="B40" i="3"/>
  <c r="K39" i="3"/>
  <c r="B39" i="3"/>
  <c r="K38" i="3"/>
  <c r="B38" i="3"/>
  <c r="G35" i="3"/>
  <c r="H34" i="3"/>
  <c r="H33" i="3"/>
  <c r="H32" i="3"/>
  <c r="H31" i="3"/>
  <c r="H30" i="3"/>
  <c r="H29" i="3"/>
  <c r="H28" i="3"/>
  <c r="H27" i="3"/>
  <c r="H26" i="3"/>
  <c r="H25" i="3"/>
  <c r="H24" i="3"/>
  <c r="H20" i="3"/>
  <c r="G20" i="3"/>
  <c r="F20" i="3"/>
  <c r="E20" i="3"/>
  <c r="D20" i="3"/>
  <c r="C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I20" i="3" s="1"/>
  <c r="H8" i="3"/>
  <c r="N69" i="2"/>
  <c r="M69" i="2"/>
  <c r="L69" i="2"/>
  <c r="K69" i="2"/>
  <c r="J69" i="2"/>
  <c r="I69" i="2"/>
  <c r="H69" i="2"/>
  <c r="G69" i="2"/>
  <c r="F69" i="2"/>
  <c r="E69" i="2"/>
  <c r="D69" i="2"/>
  <c r="C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69" i="2" s="1"/>
  <c r="G35" i="2"/>
  <c r="H35" i="2" s="1"/>
  <c r="F35" i="2"/>
  <c r="E35" i="2"/>
  <c r="C35" i="2"/>
  <c r="H29" i="2"/>
  <c r="H28" i="2"/>
  <c r="D28" i="2"/>
  <c r="H27" i="2"/>
  <c r="H26" i="2"/>
  <c r="D26" i="2"/>
  <c r="H25" i="2"/>
  <c r="H24" i="2"/>
  <c r="D24" i="2"/>
  <c r="H23" i="2"/>
  <c r="G20" i="2"/>
  <c r="F20" i="2"/>
  <c r="E20" i="2"/>
  <c r="D20" i="2"/>
  <c r="C14" i="2"/>
  <c r="D29" i="2" s="1"/>
  <c r="C13" i="2"/>
  <c r="C12" i="2"/>
  <c r="D27" i="2" s="1"/>
  <c r="C11" i="2"/>
  <c r="C10" i="2"/>
  <c r="D25" i="2" s="1"/>
  <c r="C9" i="2"/>
  <c r="C8" i="2"/>
  <c r="C20" i="2" s="1"/>
  <c r="G33" i="1"/>
  <c r="B31" i="1"/>
  <c r="G30" i="1"/>
  <c r="B29" i="1"/>
  <c r="G28" i="1"/>
  <c r="B27" i="1"/>
  <c r="G26" i="1"/>
  <c r="G32" i="1" s="1"/>
  <c r="F26" i="1"/>
  <c r="F32" i="1" s="1"/>
  <c r="E26" i="1"/>
  <c r="E32" i="1" s="1"/>
  <c r="B25" i="1"/>
  <c r="G24" i="1"/>
  <c r="G23" i="1"/>
  <c r="G22" i="1"/>
  <c r="G21" i="1"/>
  <c r="G20" i="1"/>
  <c r="B19" i="1"/>
  <c r="G18" i="1"/>
  <c r="G17" i="1"/>
  <c r="G16" i="1"/>
  <c r="G15" i="1"/>
  <c r="G14" i="1"/>
  <c r="B13" i="1"/>
  <c r="B11" i="1"/>
  <c r="D23" i="3"/>
  <c r="C23" i="3"/>
  <c r="E23" i="3"/>
  <c r="F23" i="3"/>
  <c r="F35" i="3" l="1"/>
  <c r="E35" i="3"/>
  <c r="C35" i="3"/>
  <c r="H23" i="3"/>
  <c r="H35" i="3" s="1"/>
  <c r="D35" i="3"/>
  <c r="D35" i="2"/>
  <c r="D23" i="2"/>
</calcChain>
</file>

<file path=xl/sharedStrings.xml><?xml version="1.0" encoding="utf-8"?>
<sst xmlns="http://schemas.openxmlformats.org/spreadsheetml/2006/main" count="176" uniqueCount="99">
  <si>
    <t>P+R Hoofddorp</t>
  </si>
  <si>
    <t>Tarief incl BTW</t>
  </si>
  <si>
    <t>Standaardtarief: €  0,11 per 3 minuten. P+R € 4,50 voor max 24 uur.</t>
  </si>
  <si>
    <t>Manager Operations</t>
  </si>
  <si>
    <t>Capaciteit</t>
  </si>
  <si>
    <t>Max. €17,96 per dag</t>
  </si>
  <si>
    <t>Roel Rijsdijk</t>
  </si>
  <si>
    <t>408 plaatsen</t>
  </si>
  <si>
    <t>Locatiemanager</t>
  </si>
  <si>
    <t>Openingstijden</t>
  </si>
  <si>
    <t>Maand</t>
  </si>
  <si>
    <t>Dion Janssen</t>
  </si>
  <si>
    <t>ma-zo: 00.00 - 23.59</t>
  </si>
  <si>
    <t>Juni</t>
  </si>
  <si>
    <t>⌂ % '23-'22</t>
  </si>
  <si>
    <t xml:space="preserve">Kortparkeerders </t>
  </si>
  <si>
    <t>Abonnementen</t>
  </si>
  <si>
    <t>Speciaal Verhuur</t>
  </si>
  <si>
    <t>Overig</t>
  </si>
  <si>
    <t>Totaal</t>
  </si>
  <si>
    <t>Kortparkeerders</t>
  </si>
  <si>
    <t xml:space="preserve"> € -   </t>
  </si>
  <si>
    <t xml:space="preserve">Totaal </t>
  </si>
  <si>
    <t>Aantal parkeerders</t>
  </si>
  <si>
    <t>Gemiddelde betaalde parkeerduur in minuten ≈</t>
  </si>
  <si>
    <t>Operationele cijfers</t>
  </si>
  <si>
    <t>Operationele cijfers vanuit Parkbase en Qlik</t>
  </si>
  <si>
    <t>Aantal Parkeerders</t>
  </si>
  <si>
    <t>Aantal kortparkeerders</t>
  </si>
  <si>
    <t>Aantal speciaal verhuur</t>
  </si>
  <si>
    <t>Aantal Abonnementen</t>
  </si>
  <si>
    <t>Verloren Kaart</t>
  </si>
  <si>
    <t>Januari</t>
  </si>
  <si>
    <t>Februari</t>
  </si>
  <si>
    <t>Maart</t>
  </si>
  <si>
    <t>April</t>
  </si>
  <si>
    <t>Mei</t>
  </si>
  <si>
    <t>Juli</t>
  </si>
  <si>
    <t>Augustus</t>
  </si>
  <si>
    <t>September</t>
  </si>
  <si>
    <t>Oktober</t>
  </si>
  <si>
    <t>November</t>
  </si>
  <si>
    <t>December</t>
  </si>
  <si>
    <t>Aantal meldingen</t>
  </si>
  <si>
    <t>Aantal slagboom-handelingen uitrit</t>
  </si>
  <si>
    <t>% Slagboom-handelingen</t>
  </si>
  <si>
    <t>Aantal intercom-oproepen</t>
  </si>
  <si>
    <t>Gemiddelde wachttijd in seconde</t>
  </si>
  <si>
    <t>Aantal oproepen binnen &lt;30 seconden</t>
  </si>
  <si>
    <t>%- tijdige oproepen</t>
  </si>
  <si>
    <t>Aantal uitrijdende kortparkeerders per dag per maand.</t>
  </si>
  <si>
    <t>Dag \ Maand</t>
  </si>
  <si>
    <t>Storingen</t>
  </si>
  <si>
    <t>Totaaloverzicht</t>
  </si>
  <si>
    <t>Aantal storingen</t>
  </si>
  <si>
    <t>Aantal 1ste lijns storingen</t>
  </si>
  <si>
    <t>Aantal 2e lijns storingen</t>
  </si>
  <si>
    <t>Tijdig afgehandelde 1e-lijns storingen</t>
  </si>
  <si>
    <t>Duur in uren</t>
  </si>
  <si>
    <t>Totaal aantal actieve uren</t>
  </si>
  <si>
    <t>% in bedrijf</t>
  </si>
  <si>
    <t>Totaal aantal storingen</t>
  </si>
  <si>
    <t>Aantal storingen per type storing per maand</t>
  </si>
  <si>
    <t>Betaal- probleem</t>
  </si>
  <si>
    <t>Kaartprobleem</t>
  </si>
  <si>
    <t>Software</t>
  </si>
  <si>
    <t>Hardware</t>
  </si>
  <si>
    <t>Overige</t>
  </si>
  <si>
    <t>Details Storingen</t>
  </si>
  <si>
    <t>maand</t>
  </si>
  <si>
    <t>Garage</t>
  </si>
  <si>
    <t>Type</t>
  </si>
  <si>
    <t>Start</t>
  </si>
  <si>
    <t>Apparaat</t>
  </si>
  <si>
    <t>Melding</t>
  </si>
  <si>
    <t>Lijn</t>
  </si>
  <si>
    <t>Laatste oplossing</t>
  </si>
  <si>
    <t>Eind</t>
  </si>
  <si>
    <t>P1 - P+R Hoofdorp</t>
  </si>
  <si>
    <t>Verbruik</t>
  </si>
  <si>
    <t>Betaalautomaat Rechts</t>
  </si>
  <si>
    <t>Kaartsnijder van kassa rechts snijdt niet meer en blijft vast zitten. Kassa volledig uitgeschakeld om meer schade te voorkomen</t>
  </si>
  <si>
    <t>2e lijn</t>
  </si>
  <si>
    <t>Oud defect tip unit vervangen met reserve Tip Unit</t>
  </si>
  <si>
    <t>Verbindingen</t>
  </si>
  <si>
    <t>Speedgate Uitrit</t>
  </si>
  <si>
    <t>Het hek van de rechter uitrit reageert niet en is ook niet aan te sturen.</t>
  </si>
  <si>
    <t>verholpen door de medewerker op locatie dmv een herstart</t>
  </si>
  <si>
    <t>Speedgate Wisselstrook</t>
  </si>
  <si>
    <t>Speedgate reageert niet als er een auto voor staat.</t>
  </si>
  <si>
    <t>HTC is geweest</t>
  </si>
  <si>
    <t>Speedgate van inrit wisselstrook reageert niet als er een auto voor staat</t>
  </si>
  <si>
    <t>HTC verholpen de volgende dag</t>
  </si>
  <si>
    <t>Speedgate Inrit</t>
  </si>
  <si>
    <t>Gaat uit zichzelf open en dicht en soms blijft het openstaan.</t>
  </si>
  <si>
    <t>verholpen vanzelf</t>
  </si>
  <si>
    <t>Deurlezer Voetgangersingang</t>
  </si>
  <si>
    <t>herkent geen kentekens en daardoor gaat de deur niet open.</t>
  </si>
  <si>
    <t>Deurlezer in werking.voor nu melding afgerond.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</si>
</sst>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400]h:mm:ss\ AM/PM"/>
    <numFmt numFmtId="165" formatCode="0.0"/>
    <numFmt numFmtId="166" formatCode="_ [$€-413]\ * #,##0_ ;_ [$€-413]\ * \-#,##0_ ;_ [$€-413]\ * &quot;-&quot;??_ ;_ @_ "/>
    <numFmt numFmtId="167" formatCode="0_ ;\-0\ "/>
    <numFmt numFmtId="168" formatCode="0.0%"/>
    <numFmt numFmtId="169" formatCode="#,##0_ ;\-#,##0\ "/>
    <numFmt numFmtId="170" formatCode="_ * #,##0_ ;_ * \-#,##0_ ;_ * &quot;-&quot;??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24"/>
      <color rgb="FF313D4B"/>
      <name val="Arial"/>
      <family val="2"/>
    </font>
    <font>
      <b/>
      <sz val="2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313D4B"/>
      <name val="Arial"/>
      <family val="2"/>
    </font>
    <font>
      <sz val="11"/>
      <color rgb="FF313D4B"/>
      <name val="Arial"/>
      <family val="2"/>
    </font>
    <font>
      <b/>
      <sz val="11"/>
      <color rgb="FF313D4B"/>
      <name val="Arial"/>
      <family val="2"/>
    </font>
    <font>
      <sz val="10"/>
      <color theme="1"/>
      <name val="Verdana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i/>
      <sz val="8"/>
      <color theme="1"/>
      <name val="Arial"/>
      <family val="2"/>
    </font>
    <font>
      <sz val="11"/>
      <color theme="0"/>
      <name val="Arial"/>
      <family val="2"/>
    </font>
    <font>
      <sz val="24"/>
      <color rgb="FF000000"/>
      <name val="Arial"/>
      <family val="2"/>
    </font>
    <font>
      <sz val="24"/>
      <color theme="1"/>
      <name val="Arial"/>
      <family val="2"/>
    </font>
    <font>
      <sz val="16"/>
      <color rgb="FF313D4B"/>
      <name val="Arial"/>
      <family val="2"/>
    </font>
    <font>
      <sz val="10"/>
      <name val="Arial"/>
      <family val="2"/>
    </font>
    <font>
      <sz val="10"/>
      <name val="FuturaT"/>
      <family val="2"/>
    </font>
    <font>
      <b/>
      <sz val="11"/>
      <color rgb="FF000000"/>
      <name val="Arial"/>
      <family val="2"/>
    </font>
    <font>
      <sz val="10"/>
      <color rgb="FF313D4B"/>
      <name val="FuturaT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2"/>
      <color theme="0"/>
      <name val="Arial"/>
      <family val="2"/>
    </font>
    <font>
      <b/>
      <sz val="2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554F"/>
        <bgColor indexed="64"/>
      </patternFill>
    </fill>
    <fill>
      <patternFill patternType="solid">
        <fgColor rgb="FFD90327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9E9ED"/>
        <bgColor indexed="64"/>
      </patternFill>
    </fill>
    <fill>
      <patternFill patternType="solid">
        <fgColor rgb="FFD90327"/>
        <bgColor indexed="64"/>
      </patternFill>
    </fill>
    <fill>
      <patternFill patternType="solid">
        <fgColor theme="1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90327"/>
      </left>
      <right style="thin">
        <color rgb="FFD90327"/>
      </right>
      <top/>
      <bottom/>
      <diagonal/>
    </border>
    <border>
      <left style="thin">
        <color rgb="FFD90327"/>
      </left>
      <right style="thin">
        <color rgb="FFD90327"/>
      </right>
      <top/>
      <bottom/>
      <diagonal/>
    </border>
    <border>
      <left style="thin">
        <color rgb="FFD90327"/>
      </left>
      <right style="medium">
        <color rgb="FFD90327"/>
      </right>
      <top/>
      <bottom/>
      <diagonal/>
    </border>
    <border>
      <left style="medium">
        <color indexed="64"/>
      </left>
      <right/>
      <top style="medium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C00000"/>
      </top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medium">
        <color rgb="FFC00000"/>
      </bottom>
      <diagonal/>
    </border>
    <border>
      <left/>
      <right style="medium">
        <color indexed="64"/>
      </right>
      <top style="thin">
        <color rgb="FFC00000"/>
      </top>
      <bottom style="medium">
        <color rgb="FFC00000"/>
      </bottom>
      <diagonal/>
    </border>
    <border>
      <left style="medium">
        <color rgb="FFC00000"/>
      </left>
      <right/>
      <top/>
      <bottom style="medium">
        <color indexed="64"/>
      </bottom>
      <diagonal/>
    </border>
    <border>
      <left style="thin">
        <color rgb="FFC00000"/>
      </left>
      <right style="thin">
        <color rgb="FFC00000"/>
      </right>
      <top/>
      <bottom style="medium">
        <color indexed="64"/>
      </bottom>
      <diagonal/>
    </border>
    <border>
      <left/>
      <right style="medium">
        <color rgb="FFC00000"/>
      </right>
      <top/>
      <bottom style="medium">
        <color indexed="64"/>
      </bottom>
      <diagonal/>
    </border>
    <border>
      <left style="thin">
        <color rgb="FFD90327"/>
      </left>
      <right/>
      <top/>
      <bottom/>
      <diagonal/>
    </border>
    <border>
      <left style="medium">
        <color rgb="FFD90327"/>
      </left>
      <right style="medium">
        <color rgb="FFD90327"/>
      </right>
      <top/>
      <bottom/>
      <diagonal/>
    </border>
    <border>
      <left style="medium">
        <color indexed="64"/>
      </left>
      <right style="thin">
        <color rgb="FFD90327"/>
      </right>
      <top/>
      <bottom/>
      <diagonal/>
    </border>
    <border>
      <left style="thin">
        <color rgb="FFD90327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D90327"/>
      </right>
      <top style="medium">
        <color indexed="64"/>
      </top>
      <bottom/>
      <diagonal/>
    </border>
    <border>
      <left style="thin">
        <color rgb="FFD90327"/>
      </left>
      <right style="thin">
        <color rgb="FFD90327"/>
      </right>
      <top style="medium">
        <color indexed="64"/>
      </top>
      <bottom/>
      <diagonal/>
    </border>
    <border>
      <left style="thin">
        <color rgb="FFD90327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90327"/>
      </right>
      <top/>
      <bottom style="medium">
        <color indexed="64"/>
      </bottom>
      <diagonal/>
    </border>
    <border>
      <left style="thin">
        <color rgb="FFD90327"/>
      </left>
      <right style="thin">
        <color rgb="FFD90327"/>
      </right>
      <top/>
      <bottom style="medium">
        <color indexed="64"/>
      </bottom>
      <diagonal/>
    </border>
    <border>
      <left style="thin">
        <color rgb="FFD90327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horizontal="center" vertical="center"/>
    </xf>
    <xf numFmtId="166" fontId="11" fillId="0" borderId="0">
      <alignment horizontal="right" vertical="top" readingOrder="1"/>
    </xf>
    <xf numFmtId="0" fontId="13" fillId="0" borderId="0"/>
    <xf numFmtId="0" fontId="14" fillId="2" borderId="0">
      <alignment horizontal="center" vertical="center"/>
    </xf>
    <xf numFmtId="0" fontId="12" fillId="0" borderId="0">
      <alignment readingOrder="1"/>
    </xf>
    <xf numFmtId="165" fontId="11" fillId="6" borderId="0">
      <alignment vertical="top" readingOrder="1"/>
    </xf>
    <xf numFmtId="0" fontId="23" fillId="0" borderId="0">
      <alignment horizontal="center" vertical="center"/>
    </xf>
    <xf numFmtId="164" fontId="24" fillId="0" borderId="0"/>
  </cellStyleXfs>
  <cellXfs count="218">
    <xf numFmtId="0" fontId="0" fillId="0" borderId="0" xfId="0"/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7" fillId="0" borderId="1" xfId="3" applyFont="1" applyBorder="1" applyAlignment="1">
      <alignment vertical="center"/>
    </xf>
    <xf numFmtId="0" fontId="7" fillId="0" borderId="2" xfId="3" applyFont="1" applyBorder="1">
      <alignment horizontal="center" vertical="center"/>
    </xf>
    <xf numFmtId="0" fontId="8" fillId="0" borderId="3" xfId="0" applyFont="1" applyBorder="1" applyAlignment="1">
      <alignment horizontal="left" readingOrder="1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164" fontId="5" fillId="0" borderId="0" xfId="0" applyNumberFormat="1" applyFont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0" xfId="3" applyFont="1">
      <alignment horizontal="center" vertical="center"/>
    </xf>
    <xf numFmtId="0" fontId="4" fillId="0" borderId="5" xfId="0" applyFont="1" applyBorder="1" applyAlignment="1">
      <alignment horizontal="left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164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/>
    <xf numFmtId="0" fontId="8" fillId="0" borderId="4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readingOrder="1"/>
    </xf>
    <xf numFmtId="0" fontId="4" fillId="0" borderId="5" xfId="0" applyFont="1" applyBorder="1" applyAlignment="1">
      <alignment vertical="top"/>
    </xf>
    <xf numFmtId="166" fontId="0" fillId="0" borderId="0" xfId="4" applyFont="1" applyAlignment="1">
      <alignment vertical="center" readingOrder="1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0" fillId="0" borderId="0" xfId="0" applyAlignment="1">
      <alignment vertical="top"/>
    </xf>
    <xf numFmtId="166" fontId="12" fillId="0" borderId="0" xfId="4" applyFont="1" applyAlignment="1">
      <alignment vertical="top" readingOrder="1"/>
    </xf>
    <xf numFmtId="0" fontId="8" fillId="0" borderId="0" xfId="0" applyFont="1"/>
    <xf numFmtId="0" fontId="4" fillId="0" borderId="0" xfId="0" applyFont="1" applyAlignment="1">
      <alignment horizontal="left" vertical="top" wrapText="1" readingOrder="1"/>
    </xf>
    <xf numFmtId="0" fontId="8" fillId="0" borderId="5" xfId="0" applyFont="1" applyBorder="1" applyAlignment="1">
      <alignment vertical="top"/>
    </xf>
    <xf numFmtId="0" fontId="11" fillId="0" borderId="0" xfId="5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6" fontId="11" fillId="0" borderId="0" xfId="4" applyAlignment="1">
      <alignment vertical="top" readingOrder="1"/>
    </xf>
    <xf numFmtId="164" fontId="15" fillId="3" borderId="4" xfId="6" applyNumberFormat="1" applyFont="1" applyFill="1" applyBorder="1" applyAlignment="1">
      <alignment horizontal="left" vertical="center"/>
    </xf>
    <xf numFmtId="164" fontId="15" fillId="3" borderId="0" xfId="6" applyNumberFormat="1" applyFont="1" applyFill="1" applyAlignment="1">
      <alignment horizontal="left" vertical="center"/>
    </xf>
    <xf numFmtId="164" fontId="15" fillId="3" borderId="5" xfId="6" applyNumberFormat="1" applyFont="1" applyFill="1" applyBorder="1" applyAlignment="1">
      <alignment horizontal="left" vertical="center"/>
    </xf>
    <xf numFmtId="0" fontId="16" fillId="4" borderId="4" xfId="7" applyFont="1" applyFill="1" applyBorder="1">
      <alignment readingOrder="1"/>
    </xf>
    <xf numFmtId="0" fontId="16" fillId="4" borderId="0" xfId="7" applyFont="1" applyFill="1">
      <alignment readingOrder="1"/>
    </xf>
    <xf numFmtId="0" fontId="16" fillId="4" borderId="0" xfId="7" applyFont="1" applyFill="1" applyAlignment="1">
      <alignment horizontal="right" readingOrder="1"/>
    </xf>
    <xf numFmtId="167" fontId="17" fillId="4" borderId="0" xfId="7" applyNumberFormat="1" applyFont="1" applyFill="1" applyAlignment="1">
      <alignment horizontal="right" readingOrder="1"/>
    </xf>
    <xf numFmtId="0" fontId="17" fillId="4" borderId="5" xfId="7" applyFont="1" applyFill="1" applyBorder="1" applyAlignment="1">
      <alignment horizontal="right" readingOrder="1"/>
    </xf>
    <xf numFmtId="17" fontId="17" fillId="5" borderId="4" xfId="0" applyNumberFormat="1" applyFont="1" applyFill="1" applyBorder="1" applyAlignment="1">
      <alignment horizontal="left" vertical="center" readingOrder="1"/>
    </xf>
    <xf numFmtId="17" fontId="17" fillId="5" borderId="0" xfId="0" applyNumberFormat="1" applyFont="1" applyFill="1" applyAlignment="1">
      <alignment horizontal="left" vertical="center" readingOrder="1"/>
    </xf>
    <xf numFmtId="17" fontId="17" fillId="5" borderId="5" xfId="0" applyNumberFormat="1" applyFont="1" applyFill="1" applyBorder="1" applyAlignment="1">
      <alignment horizontal="left" vertical="center" readingOrder="1"/>
    </xf>
    <xf numFmtId="165" fontId="4" fillId="6" borderId="4" xfId="8" applyFont="1" applyBorder="1">
      <alignment vertical="top" readingOrder="1"/>
    </xf>
    <xf numFmtId="166" fontId="4" fillId="0" borderId="0" xfId="4" applyFont="1">
      <alignment horizontal="right" vertical="top" readingOrder="1"/>
    </xf>
    <xf numFmtId="168" fontId="3" fillId="6" borderId="5" xfId="8" applyNumberFormat="1" applyFont="1" applyBorder="1">
      <alignment vertical="top" readingOrder="1"/>
    </xf>
    <xf numFmtId="165" fontId="8" fillId="6" borderId="4" xfId="8" applyFont="1" applyBorder="1">
      <alignment vertical="top" readingOrder="1"/>
    </xf>
    <xf numFmtId="166" fontId="8" fillId="0" borderId="0" xfId="4" applyFont="1" applyAlignment="1">
      <alignment vertical="top" readingOrder="1"/>
    </xf>
    <xf numFmtId="168" fontId="18" fillId="6" borderId="5" xfId="8" applyNumberFormat="1" applyFont="1" applyBorder="1">
      <alignment vertical="top" readingOrder="1"/>
    </xf>
    <xf numFmtId="0" fontId="4" fillId="0" borderId="4" xfId="0" applyFont="1" applyBorder="1" applyAlignment="1">
      <alignment vertical="top" readingOrder="1"/>
    </xf>
    <xf numFmtId="169" fontId="4" fillId="0" borderId="0" xfId="4" applyNumberFormat="1" applyFont="1">
      <alignment horizontal="right" vertical="top" readingOrder="1"/>
    </xf>
    <xf numFmtId="169" fontId="11" fillId="0" borderId="0" xfId="4" applyNumberFormat="1">
      <alignment horizontal="right" vertical="top" readingOrder="1"/>
    </xf>
    <xf numFmtId="0" fontId="16" fillId="4" borderId="6" xfId="7" applyFont="1" applyFill="1" applyBorder="1">
      <alignment readingOrder="1"/>
    </xf>
    <xf numFmtId="0" fontId="16" fillId="4" borderId="7" xfId="7" applyFont="1" applyFill="1" applyBorder="1">
      <alignment readingOrder="1"/>
    </xf>
    <xf numFmtId="0" fontId="16" fillId="4" borderId="7" xfId="7" applyFont="1" applyFill="1" applyBorder="1" applyAlignment="1">
      <alignment horizontal="right" readingOrder="1"/>
    </xf>
    <xf numFmtId="167" fontId="17" fillId="4" borderId="7" xfId="7" applyNumberFormat="1" applyFont="1" applyFill="1" applyBorder="1" applyAlignment="1">
      <alignment horizontal="right" readingOrder="1"/>
    </xf>
    <xf numFmtId="0" fontId="17" fillId="4" borderId="8" xfId="7" applyFont="1" applyFill="1" applyBorder="1" applyAlignment="1">
      <alignment horizontal="right" readingOrder="1"/>
    </xf>
    <xf numFmtId="165" fontId="4" fillId="6" borderId="9" xfId="8" applyFont="1" applyBorder="1">
      <alignment vertical="top" readingOrder="1"/>
    </xf>
    <xf numFmtId="0" fontId="4" fillId="0" borderId="10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170" fontId="4" fillId="0" borderId="10" xfId="1" applyNumberFormat="1" applyFont="1" applyFill="1" applyBorder="1" applyAlignment="1">
      <alignment horizontal="right" vertical="top" readingOrder="1"/>
    </xf>
    <xf numFmtId="168" fontId="3" fillId="6" borderId="11" xfId="8" applyNumberFormat="1" applyFont="1" applyBorder="1">
      <alignment vertical="top" readingOrder="1"/>
    </xf>
    <xf numFmtId="0" fontId="19" fillId="0" borderId="0" xfId="0" applyFont="1" applyAlignment="1">
      <alignment vertical="center"/>
    </xf>
    <xf numFmtId="3" fontId="9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vertical="top"/>
    </xf>
    <xf numFmtId="0" fontId="22" fillId="0" borderId="0" xfId="0" applyFont="1" applyAlignment="1">
      <alignment vertical="top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2" fillId="0" borderId="5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0" fillId="0" borderId="4" xfId="9" quotePrefix="1" applyFont="1" applyBorder="1" applyAlignment="1">
      <alignment horizontal="left" vertical="top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4" borderId="4" xfId="0" applyFont="1" applyFill="1" applyBorder="1" applyAlignment="1">
      <alignment horizontal="left" vertical="top"/>
    </xf>
    <xf numFmtId="0" fontId="17" fillId="4" borderId="0" xfId="0" applyFont="1" applyFill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20" fillId="0" borderId="0" xfId="0" applyFont="1" applyAlignment="1">
      <alignment vertical="center" wrapText="1"/>
    </xf>
    <xf numFmtId="17" fontId="17" fillId="5" borderId="4" xfId="0" applyNumberFormat="1" applyFont="1" applyFill="1" applyBorder="1" applyAlignment="1">
      <alignment vertical="center" readingOrder="1"/>
    </xf>
    <xf numFmtId="17" fontId="17" fillId="5" borderId="0" xfId="0" applyNumberFormat="1" applyFont="1" applyFill="1" applyAlignment="1">
      <alignment horizontal="center" vertical="center" wrapText="1" readingOrder="1"/>
    </xf>
    <xf numFmtId="17" fontId="17" fillId="5" borderId="0" xfId="0" applyNumberFormat="1" applyFont="1" applyFill="1" applyAlignment="1">
      <alignment vertical="center" readingOrder="1"/>
    </xf>
    <xf numFmtId="17" fontId="17" fillId="5" borderId="5" xfId="0" applyNumberFormat="1" applyFont="1" applyFill="1" applyBorder="1" applyAlignment="1">
      <alignment vertical="center" readingOrder="1"/>
    </xf>
    <xf numFmtId="0" fontId="0" fillId="0" borderId="0" xfId="0" applyAlignment="1">
      <alignment vertical="center" wrapText="1"/>
    </xf>
    <xf numFmtId="3" fontId="4" fillId="0" borderId="4" xfId="10" applyNumberFormat="1" applyFont="1" applyBorder="1" applyProtection="1">
      <protection locked="0"/>
    </xf>
    <xf numFmtId="3" fontId="4" fillId="0" borderId="12" xfId="0" applyNumberFormat="1" applyFont="1" applyBorder="1" applyAlignment="1">
      <alignment horizontal="center" vertical="center"/>
    </xf>
    <xf numFmtId="3" fontId="4" fillId="0" borderId="13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14" xfId="2" applyNumberFormat="1" applyFont="1" applyBorder="1" applyAlignment="1">
      <alignment horizontal="center" vertical="center"/>
    </xf>
    <xf numFmtId="0" fontId="11" fillId="0" borderId="0" xfId="0" applyFont="1"/>
    <xf numFmtId="0" fontId="0" fillId="0" borderId="5" xfId="0" applyBorder="1"/>
    <xf numFmtId="164" fontId="4" fillId="0" borderId="4" xfId="0" applyNumberFormat="1" applyFont="1" applyBorder="1" applyAlignment="1">
      <alignment vertical="top"/>
    </xf>
    <xf numFmtId="3" fontId="4" fillId="0" borderId="12" xfId="0" applyNumberFormat="1" applyFont="1" applyBorder="1" applyAlignment="1">
      <alignment horizontal="center" vertical="top"/>
    </xf>
    <xf numFmtId="3" fontId="4" fillId="0" borderId="13" xfId="2" applyNumberFormat="1" applyFont="1" applyBorder="1" applyAlignment="1">
      <alignment horizontal="center" vertical="top"/>
    </xf>
    <xf numFmtId="3" fontId="4" fillId="0" borderId="14" xfId="2" applyNumberFormat="1" applyFont="1" applyBorder="1" applyAlignment="1">
      <alignment horizontal="center" vertical="top"/>
    </xf>
    <xf numFmtId="3" fontId="4" fillId="0" borderId="13" xfId="2" applyNumberFormat="1" applyFont="1" applyFill="1" applyBorder="1" applyAlignment="1">
      <alignment horizontal="center" vertical="top"/>
    </xf>
    <xf numFmtId="3" fontId="4" fillId="0" borderId="14" xfId="2" applyNumberFormat="1" applyFont="1" applyFill="1" applyBorder="1" applyAlignment="1">
      <alignment horizontal="center" vertical="top"/>
    </xf>
    <xf numFmtId="0" fontId="11" fillId="0" borderId="0" xfId="0" applyFont="1" applyAlignment="1">
      <alignment vertical="top"/>
    </xf>
    <xf numFmtId="0" fontId="0" fillId="0" borderId="5" xfId="0" applyBorder="1" applyAlignment="1">
      <alignment vertical="top"/>
    </xf>
    <xf numFmtId="3" fontId="4" fillId="0" borderId="13" xfId="0" applyNumberFormat="1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center" vertical="top"/>
    </xf>
    <xf numFmtId="0" fontId="16" fillId="0" borderId="0" xfId="0" applyFont="1" applyAlignment="1">
      <alignment vertical="top"/>
    </xf>
    <xf numFmtId="3" fontId="8" fillId="0" borderId="12" xfId="0" applyNumberFormat="1" applyFont="1" applyBorder="1" applyAlignment="1">
      <alignment horizontal="center" vertical="top"/>
    </xf>
    <xf numFmtId="3" fontId="8" fillId="0" borderId="13" xfId="0" applyNumberFormat="1" applyFont="1" applyBorder="1" applyAlignment="1">
      <alignment horizontal="center" vertical="top"/>
    </xf>
    <xf numFmtId="3" fontId="8" fillId="0" borderId="14" xfId="0" applyNumberFormat="1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5" xfId="0" applyFont="1" applyBorder="1" applyAlignment="1">
      <alignment vertical="top"/>
    </xf>
    <xf numFmtId="10" fontId="4" fillId="0" borderId="13" xfId="2" applyNumberFormat="1" applyFont="1" applyBorder="1" applyAlignment="1">
      <alignment horizontal="center" vertical="top"/>
    </xf>
    <xf numFmtId="10" fontId="4" fillId="0" borderId="14" xfId="2" applyNumberFormat="1" applyFont="1" applyBorder="1" applyAlignment="1">
      <alignment horizontal="center" vertical="top"/>
    </xf>
    <xf numFmtId="10" fontId="4" fillId="0" borderId="14" xfId="2" applyNumberFormat="1" applyFont="1" applyFill="1" applyBorder="1" applyAlignment="1">
      <alignment horizontal="center" vertical="top"/>
    </xf>
    <xf numFmtId="10" fontId="8" fillId="0" borderId="13" xfId="0" applyNumberFormat="1" applyFont="1" applyBorder="1" applyAlignment="1">
      <alignment horizontal="center" vertical="top"/>
    </xf>
    <xf numFmtId="10" fontId="8" fillId="0" borderId="14" xfId="0" applyNumberFormat="1" applyFont="1" applyBorder="1" applyAlignment="1">
      <alignment horizontal="center" vertical="top"/>
    </xf>
    <xf numFmtId="17" fontId="17" fillId="5" borderId="12" xfId="0" applyNumberFormat="1" applyFont="1" applyFill="1" applyBorder="1" applyAlignment="1">
      <alignment horizontal="center" vertical="center" wrapText="1" readingOrder="1"/>
    </xf>
    <xf numFmtId="17" fontId="17" fillId="5" borderId="13" xfId="0" applyNumberFormat="1" applyFont="1" applyFill="1" applyBorder="1" applyAlignment="1">
      <alignment horizontal="center" vertical="center" wrapText="1" readingOrder="1"/>
    </xf>
    <xf numFmtId="17" fontId="17" fillId="5" borderId="13" xfId="0" applyNumberFormat="1" applyFont="1" applyFill="1" applyBorder="1" applyAlignment="1">
      <alignment horizontal="center" vertical="center" readingOrder="1"/>
    </xf>
    <xf numFmtId="17" fontId="17" fillId="5" borderId="14" xfId="0" applyNumberFormat="1" applyFont="1" applyFill="1" applyBorder="1" applyAlignment="1">
      <alignment horizontal="center" vertical="center" readingOrder="1"/>
    </xf>
    <xf numFmtId="17" fontId="17" fillId="5" borderId="5" xfId="0" applyNumberFormat="1" applyFont="1" applyFill="1" applyBorder="1" applyAlignment="1">
      <alignment horizontal="center" vertical="center" readingOrder="1"/>
    </xf>
    <xf numFmtId="0" fontId="2" fillId="0" borderId="15" xfId="2" applyNumberFormat="1" applyFont="1" applyBorder="1" applyAlignment="1">
      <alignment horizontal="center" vertical="top"/>
    </xf>
    <xf numFmtId="0" fontId="25" fillId="7" borderId="16" xfId="0" applyFont="1" applyFill="1" applyBorder="1" applyAlignment="1">
      <alignment horizontal="center"/>
    </xf>
    <xf numFmtId="0" fontId="25" fillId="0" borderId="16" xfId="0" applyFont="1" applyBorder="1" applyAlignment="1">
      <alignment horizontal="center"/>
    </xf>
    <xf numFmtId="3" fontId="26" fillId="0" borderId="17" xfId="2" applyNumberFormat="1" applyFont="1" applyBorder="1" applyAlignment="1">
      <alignment horizontal="center" vertical="top"/>
    </xf>
    <xf numFmtId="0" fontId="2" fillId="0" borderId="18" xfId="2" applyNumberFormat="1" applyFont="1" applyBorder="1" applyAlignment="1">
      <alignment horizontal="center" vertical="top"/>
    </xf>
    <xf numFmtId="3" fontId="26" fillId="0" borderId="19" xfId="2" applyNumberFormat="1" applyFont="1" applyBorder="1" applyAlignment="1">
      <alignment horizontal="center" vertical="top"/>
    </xf>
    <xf numFmtId="0" fontId="27" fillId="0" borderId="16" xfId="0" applyFont="1" applyBorder="1"/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3" fontId="26" fillId="0" borderId="21" xfId="0" applyNumberFormat="1" applyFont="1" applyBorder="1" applyAlignment="1">
      <alignment horizontal="center" vertical="top"/>
    </xf>
    <xf numFmtId="0" fontId="26" fillId="0" borderId="9" xfId="0" applyFont="1" applyBorder="1" applyAlignment="1">
      <alignment horizontal="center" vertical="top"/>
    </xf>
    <xf numFmtId="3" fontId="26" fillId="0" borderId="22" xfId="0" applyNumberFormat="1" applyFont="1" applyBorder="1" applyAlignment="1">
      <alignment horizontal="center" vertical="top"/>
    </xf>
    <xf numFmtId="3" fontId="26" fillId="0" borderId="23" xfId="0" applyNumberFormat="1" applyFont="1" applyBorder="1" applyAlignment="1">
      <alignment horizontal="center" vertical="top"/>
    </xf>
    <xf numFmtId="3" fontId="26" fillId="0" borderId="24" xfId="0" applyNumberFormat="1" applyFont="1" applyBorder="1" applyAlignment="1">
      <alignment horizontal="center" vertical="top"/>
    </xf>
    <xf numFmtId="3" fontId="26" fillId="0" borderId="11" xfId="0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top"/>
    </xf>
    <xf numFmtId="0" fontId="0" fillId="0" borderId="4" xfId="0" applyBorder="1" applyAlignment="1">
      <alignment vertical="top"/>
    </xf>
    <xf numFmtId="0" fontId="28" fillId="0" borderId="0" xfId="0" applyFont="1" applyAlignment="1">
      <alignment vertical="top"/>
    </xf>
    <xf numFmtId="164" fontId="15" fillId="8" borderId="0" xfId="6" applyNumberFormat="1" applyFont="1" applyFill="1" applyAlignment="1">
      <alignment vertical="center"/>
    </xf>
    <xf numFmtId="0" fontId="29" fillId="0" borderId="0" xfId="0" applyFont="1" applyAlignment="1">
      <alignment vertical="top"/>
    </xf>
    <xf numFmtId="0" fontId="17" fillId="4" borderId="4" xfId="0" applyFont="1" applyFill="1" applyBorder="1" applyAlignment="1">
      <alignment horizontal="left" vertical="top"/>
    </xf>
    <xf numFmtId="0" fontId="30" fillId="4" borderId="0" xfId="0" applyFont="1" applyFill="1" applyAlignment="1">
      <alignment horizontal="left" vertical="top"/>
    </xf>
    <xf numFmtId="0" fontId="30" fillId="4" borderId="0" xfId="0" applyFont="1" applyFill="1" applyAlignment="1">
      <alignment horizontal="center" vertical="top"/>
    </xf>
    <xf numFmtId="0" fontId="30" fillId="4" borderId="5" xfId="0" applyFont="1" applyFill="1" applyBorder="1" applyAlignment="1">
      <alignment vertical="top"/>
    </xf>
    <xf numFmtId="17" fontId="17" fillId="5" borderId="0" xfId="0" applyNumberFormat="1" applyFont="1" applyFill="1" applyAlignment="1">
      <alignment horizontal="center" vertical="center" readingOrder="1"/>
    </xf>
    <xf numFmtId="1" fontId="4" fillId="0" borderId="12" xfId="0" applyNumberFormat="1" applyFont="1" applyBorder="1" applyAlignment="1">
      <alignment horizontal="center" vertical="top"/>
    </xf>
    <xf numFmtId="1" fontId="4" fillId="0" borderId="13" xfId="2" applyNumberFormat="1" applyFont="1" applyBorder="1" applyAlignment="1">
      <alignment horizontal="center" vertical="top"/>
    </xf>
    <xf numFmtId="2" fontId="4" fillId="0" borderId="13" xfId="0" applyNumberFormat="1" applyFont="1" applyBorder="1" applyAlignment="1">
      <alignment horizontal="center" vertical="top"/>
    </xf>
    <xf numFmtId="3" fontId="4" fillId="0" borderId="25" xfId="2" applyNumberFormat="1" applyFont="1" applyBorder="1" applyAlignment="1">
      <alignment horizontal="center" vertical="top"/>
    </xf>
    <xf numFmtId="10" fontId="4" fillId="9" borderId="26" xfId="0" applyNumberFormat="1" applyFont="1" applyFill="1" applyBorder="1" applyAlignment="1">
      <alignment horizontal="center" vertical="top"/>
    </xf>
    <xf numFmtId="1" fontId="8" fillId="0" borderId="12" xfId="0" applyNumberFormat="1" applyFont="1" applyBorder="1" applyAlignment="1">
      <alignment horizontal="center" vertical="top"/>
    </xf>
    <xf numFmtId="1" fontId="8" fillId="0" borderId="13" xfId="0" applyNumberFormat="1" applyFont="1" applyBorder="1" applyAlignment="1">
      <alignment horizontal="center" vertical="top"/>
    </xf>
    <xf numFmtId="2" fontId="8" fillId="0" borderId="13" xfId="0" applyNumberFormat="1" applyFont="1" applyBorder="1" applyAlignment="1">
      <alignment horizontal="center" vertical="top"/>
    </xf>
    <xf numFmtId="3" fontId="8" fillId="0" borderId="25" xfId="0" applyNumberFormat="1" applyFont="1" applyBorder="1" applyAlignment="1">
      <alignment horizontal="center" vertical="top"/>
    </xf>
    <xf numFmtId="10" fontId="8" fillId="9" borderId="26" xfId="0" applyNumberFormat="1" applyFont="1" applyFill="1" applyBorder="1" applyAlignment="1">
      <alignment horizontal="center" vertical="top"/>
    </xf>
    <xf numFmtId="0" fontId="30" fillId="4" borderId="5" xfId="0" applyFont="1" applyFill="1" applyBorder="1" applyAlignment="1">
      <alignment horizontal="left" vertical="top"/>
    </xf>
    <xf numFmtId="1" fontId="4" fillId="0" borderId="25" xfId="2" applyNumberFormat="1" applyFont="1" applyBorder="1" applyAlignment="1">
      <alignment horizontal="center" vertical="top"/>
    </xf>
    <xf numFmtId="1" fontId="4" fillId="9" borderId="26" xfId="2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" fontId="4" fillId="0" borderId="13" xfId="0" applyNumberFormat="1" applyFont="1" applyBorder="1" applyAlignment="1">
      <alignment horizontal="center" vertical="top"/>
    </xf>
    <xf numFmtId="1" fontId="8" fillId="0" borderId="13" xfId="2" applyNumberFormat="1" applyFont="1" applyBorder="1" applyAlignment="1">
      <alignment horizontal="center" vertical="top"/>
    </xf>
    <xf numFmtId="1" fontId="8" fillId="0" borderId="25" xfId="2" applyNumberFormat="1" applyFont="1" applyBorder="1" applyAlignment="1">
      <alignment horizontal="center" vertical="top"/>
    </xf>
    <xf numFmtId="1" fontId="8" fillId="9" borderId="26" xfId="2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17" fontId="31" fillId="10" borderId="4" xfId="0" applyNumberFormat="1" applyFont="1" applyFill="1" applyBorder="1" applyAlignment="1">
      <alignment vertical="center" readingOrder="1"/>
    </xf>
    <xf numFmtId="17" fontId="31" fillId="10" borderId="0" xfId="0" applyNumberFormat="1" applyFont="1" applyFill="1" applyAlignment="1">
      <alignment vertical="center" readingOrder="1"/>
    </xf>
    <xf numFmtId="17" fontId="31" fillId="10" borderId="5" xfId="0" applyNumberFormat="1" applyFont="1" applyFill="1" applyBorder="1" applyAlignment="1">
      <alignment vertical="center" readingOrder="1"/>
    </xf>
    <xf numFmtId="17" fontId="31" fillId="0" borderId="0" xfId="0" applyNumberFormat="1" applyFont="1" applyAlignment="1">
      <alignment vertical="center" readingOrder="1"/>
    </xf>
    <xf numFmtId="3" fontId="17" fillId="4" borderId="27" xfId="10" applyNumberFormat="1" applyFont="1" applyFill="1" applyBorder="1" applyAlignment="1" applyProtection="1">
      <alignment horizontal="left"/>
      <protection locked="0"/>
    </xf>
    <xf numFmtId="0" fontId="17" fillId="4" borderId="13" xfId="10" quotePrefix="1" applyNumberFormat="1" applyFont="1" applyFill="1" applyBorder="1" applyAlignment="1" applyProtection="1">
      <alignment horizontal="left"/>
      <protection locked="0"/>
    </xf>
    <xf numFmtId="3" fontId="17" fillId="11" borderId="13" xfId="0" applyNumberFormat="1" applyFont="1" applyFill="1" applyBorder="1" applyAlignment="1" applyProtection="1">
      <alignment horizontal="left"/>
      <protection locked="0"/>
    </xf>
    <xf numFmtId="3" fontId="17" fillId="4" borderId="13" xfId="10" applyNumberFormat="1" applyFont="1" applyFill="1" applyBorder="1" applyAlignment="1" applyProtection="1">
      <alignment horizontal="left"/>
      <protection locked="0"/>
    </xf>
    <xf numFmtId="0" fontId="17" fillId="4" borderId="13" xfId="0" applyFont="1" applyFill="1" applyBorder="1" applyAlignment="1">
      <alignment horizontal="left"/>
    </xf>
    <xf numFmtId="0" fontId="17" fillId="4" borderId="28" xfId="0" applyFont="1" applyFill="1" applyBorder="1" applyAlignment="1">
      <alignment horizontal="left"/>
    </xf>
    <xf numFmtId="0" fontId="4" fillId="0" borderId="29" xfId="0" applyFont="1" applyBorder="1" applyAlignment="1">
      <alignment horizontal="left" vertical="top"/>
    </xf>
    <xf numFmtId="22" fontId="4" fillId="0" borderId="30" xfId="0" applyNumberFormat="1" applyFont="1" applyBorder="1" applyAlignment="1">
      <alignment vertical="top"/>
    </xf>
    <xf numFmtId="0" fontId="4" fillId="0" borderId="30" xfId="0" applyFont="1" applyBorder="1" applyAlignment="1">
      <alignment horizontal="left" vertical="top"/>
    </xf>
    <xf numFmtId="22" fontId="4" fillId="0" borderId="30" xfId="0" applyNumberFormat="1" applyFont="1" applyBorder="1" applyAlignment="1">
      <alignment horizontal="right" vertical="top"/>
    </xf>
    <xf numFmtId="164" fontId="4" fillId="0" borderId="30" xfId="0" applyNumberFormat="1" applyFont="1" applyBorder="1" applyAlignment="1">
      <alignment vertical="top"/>
    </xf>
    <xf numFmtId="22" fontId="4" fillId="0" borderId="2" xfId="0" applyNumberFormat="1" applyFont="1" applyBorder="1" applyAlignment="1">
      <alignment vertical="top"/>
    </xf>
    <xf numFmtId="2" fontId="4" fillId="0" borderId="31" xfId="0" applyNumberFormat="1" applyFont="1" applyBorder="1" applyAlignment="1">
      <alignment horizontal="center" vertical="top"/>
    </xf>
    <xf numFmtId="2" fontId="0" fillId="0" borderId="0" xfId="0" applyNumberFormat="1" applyAlignment="1">
      <alignment vertical="top"/>
    </xf>
    <xf numFmtId="0" fontId="4" fillId="0" borderId="27" xfId="0" applyFont="1" applyBorder="1" applyAlignment="1">
      <alignment horizontal="left" vertical="top"/>
    </xf>
    <xf numFmtId="22" fontId="4" fillId="0" borderId="13" xfId="0" applyNumberFormat="1" applyFont="1" applyBorder="1" applyAlignment="1">
      <alignment vertical="top"/>
    </xf>
    <xf numFmtId="0" fontId="4" fillId="0" borderId="13" xfId="0" applyFont="1" applyBorder="1" applyAlignment="1">
      <alignment horizontal="left" vertical="top"/>
    </xf>
    <xf numFmtId="22" fontId="4" fillId="0" borderId="13" xfId="0" applyNumberFormat="1" applyFont="1" applyBorder="1" applyAlignment="1">
      <alignment horizontal="right" vertical="top"/>
    </xf>
    <xf numFmtId="21" fontId="4" fillId="0" borderId="13" xfId="0" applyNumberFormat="1" applyFont="1" applyBorder="1" applyAlignment="1">
      <alignment vertical="top"/>
    </xf>
    <xf numFmtId="2" fontId="4" fillId="0" borderId="28" xfId="0" applyNumberFormat="1" applyFont="1" applyBorder="1" applyAlignment="1">
      <alignment horizontal="center" vertical="top"/>
    </xf>
    <xf numFmtId="0" fontId="0" fillId="0" borderId="13" xfId="0" applyBorder="1"/>
    <xf numFmtId="22" fontId="0" fillId="0" borderId="13" xfId="0" applyNumberFormat="1" applyBorder="1" applyAlignment="1">
      <alignment vertical="top"/>
    </xf>
    <xf numFmtId="0" fontId="4" fillId="0" borderId="13" xfId="0" applyFont="1" applyBorder="1" applyAlignment="1">
      <alignment vertical="top"/>
    </xf>
    <xf numFmtId="14" fontId="4" fillId="0" borderId="13" xfId="0" applyNumberFormat="1" applyFont="1" applyBorder="1" applyAlignment="1">
      <alignment horizontal="left" vertical="top"/>
    </xf>
    <xf numFmtId="165" fontId="4" fillId="0" borderId="13" xfId="0" applyNumberFormat="1" applyFont="1" applyBorder="1" applyAlignment="1">
      <alignment horizontal="center" vertical="top"/>
    </xf>
    <xf numFmtId="2" fontId="4" fillId="0" borderId="28" xfId="0" applyNumberFormat="1" applyFont="1" applyBorder="1" applyAlignment="1">
      <alignment vertical="top"/>
    </xf>
    <xf numFmtId="165" fontId="4" fillId="0" borderId="13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2" fontId="4" fillId="0" borderId="13" xfId="0" applyNumberFormat="1" applyFont="1" applyBorder="1" applyAlignment="1">
      <alignment horizontal="left" vertical="top"/>
    </xf>
    <xf numFmtId="164" fontId="4" fillId="0" borderId="13" xfId="0" applyNumberFormat="1" applyFont="1" applyBorder="1" applyAlignment="1">
      <alignment vertical="top"/>
    </xf>
    <xf numFmtId="0" fontId="4" fillId="0" borderId="32" xfId="0" applyFont="1" applyBorder="1" applyAlignment="1">
      <alignment horizontal="left" vertical="top"/>
    </xf>
    <xf numFmtId="22" fontId="4" fillId="0" borderId="33" xfId="0" applyNumberFormat="1" applyFont="1" applyBorder="1" applyAlignment="1">
      <alignment vertical="top"/>
    </xf>
    <xf numFmtId="0" fontId="4" fillId="0" borderId="33" xfId="0" applyFont="1" applyBorder="1" applyAlignment="1">
      <alignment vertical="top"/>
    </xf>
    <xf numFmtId="21" fontId="4" fillId="0" borderId="33" xfId="0" applyNumberFormat="1" applyFont="1" applyBorder="1" applyAlignment="1">
      <alignment vertical="top"/>
    </xf>
    <xf numFmtId="2" fontId="4" fillId="0" borderId="34" xfId="0" applyNumberFormat="1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</cellXfs>
  <cellStyles count="11">
    <cellStyle name="amount" xfId="4" xr:uid="{BCC36CA5-CB51-45F9-A2E3-959B232D02BC}"/>
    <cellStyle name="column header" xfId="7" xr:uid="{92B4A841-A7A1-40AF-9785-2A8997C42E6B}"/>
    <cellStyle name="date" xfId="9" xr:uid="{A5ABAA4B-FF5F-4E57-B7DD-B86F42BAE382}"/>
    <cellStyle name="formula" xfId="8" xr:uid="{EBD14D89-5C8E-4125-B981-5DC6C1735EF1}"/>
    <cellStyle name="Header" xfId="3" xr:uid="{4A2672CC-1BF9-4454-9F6C-2B17A62C67F4}"/>
    <cellStyle name="Komma" xfId="1" builtinId="3"/>
    <cellStyle name="Standaard" xfId="0" builtinId="0"/>
    <cellStyle name="Standaard 13 2" xfId="10" xr:uid="{C58EBA4C-0FE6-4D4B-85B2-1945E18E8F79}"/>
    <cellStyle name="Standaard 9" xfId="5" xr:uid="{FD04CAB7-0559-4E3D-A94D-BAB975A89A9E}"/>
    <cellStyle name="table header" xfId="6" xr:uid="{E89A4A5C-F7E6-457F-A5C1-7294002C7EA9}"/>
    <cellStyle name="Valuta" xfId="2" builtinId="4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57150</xdr:rowOff>
    </xdr:from>
    <xdr:to>
      <xdr:col>1</xdr:col>
      <xdr:colOff>1592103</xdr:colOff>
      <xdr:row>6</xdr:row>
      <xdr:rowOff>31748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F863EAD-9880-4040-BA06-2ACFBDA71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47650"/>
          <a:ext cx="1382553" cy="1384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36353</xdr:colOff>
      <xdr:row>8</xdr:row>
      <xdr:rowOff>69848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E504FFA-1CDE-49EE-A56B-E423BCB5F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9075"/>
          <a:ext cx="1379378" cy="13842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1</xdr:col>
      <xdr:colOff>1417478</xdr:colOff>
      <xdr:row>8</xdr:row>
      <xdr:rowOff>79373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EC9F225-BE09-4DD7-810F-09ED504D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600"/>
          <a:ext cx="1379378" cy="13842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Bijlage%20I%20Rapportage%20P+R%20Hoofddorp%202023%20juni%20.xlsm?E59C3E5D" TargetMode="External"/><Relationship Id="rId1" Type="http://schemas.openxmlformats.org/officeDocument/2006/relationships/externalLinkPath" Target="file:///\\E59C3E5D\Bijlage%20I%20Rapportage%20P+R%20Hoofddorp%202023%20juni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2022"/>
      <sheetName val="Operationele cijfers"/>
      <sheetName val="Storingen"/>
      <sheetName val="data Responstijden"/>
      <sheetName val="DT Storing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E3FB-BD79-44E1-8C57-CAFF60107F93}">
  <dimension ref="A1:L34"/>
  <sheetViews>
    <sheetView tabSelected="1" workbookViewId="0">
      <selection activeCell="D35" sqref="D35"/>
    </sheetView>
  </sheetViews>
  <sheetFormatPr defaultColWidth="10.28515625" defaultRowHeight="14.25"/>
  <cols>
    <col min="1" max="1" width="7.5703125" style="1" customWidth="1"/>
    <col min="2" max="2" width="24.140625" style="1" customWidth="1"/>
    <col min="3" max="3" width="33.28515625" style="1" customWidth="1"/>
    <col min="4" max="4" width="47.5703125" style="1" customWidth="1"/>
    <col min="5" max="5" width="16.7109375" style="1" bestFit="1" customWidth="1"/>
    <col min="6" max="6" width="20" style="2" bestFit="1" customWidth="1"/>
    <col min="7" max="7" width="20" style="3" customWidth="1"/>
    <col min="8" max="8" width="10.28515625" style="1"/>
    <col min="9" max="10" width="10.28515625" style="4"/>
    <col min="11" max="11" width="10.85546875" style="4" bestFit="1" customWidth="1"/>
    <col min="12" max="16384" width="10.28515625" style="4"/>
  </cols>
  <sheetData>
    <row r="1" spans="1:12" ht="15" thickBot="1"/>
    <row r="2" spans="1:12" s="10" customFormat="1" ht="30">
      <c r="A2" s="5"/>
      <c r="B2" s="6"/>
      <c r="C2" s="7" t="s">
        <v>0</v>
      </c>
      <c r="D2" s="7"/>
      <c r="E2" s="7"/>
      <c r="F2" s="7"/>
      <c r="G2" s="8" t="s">
        <v>1</v>
      </c>
      <c r="H2" s="9"/>
    </row>
    <row r="3" spans="1:12" s="16" customFormat="1" ht="30">
      <c r="A3" s="11"/>
      <c r="B3" s="12"/>
      <c r="C3" s="13"/>
      <c r="D3" s="13"/>
      <c r="E3" s="13"/>
      <c r="F3" s="13"/>
      <c r="G3" s="14" t="s">
        <v>2</v>
      </c>
      <c r="H3" s="15"/>
    </row>
    <row r="4" spans="1:12" s="10" customFormat="1" ht="30">
      <c r="A4" s="17"/>
      <c r="B4" s="12"/>
      <c r="C4" s="13"/>
      <c r="D4" s="13"/>
      <c r="E4" s="13"/>
      <c r="F4" s="13"/>
      <c r="G4" s="14"/>
      <c r="H4" s="15"/>
      <c r="I4" s="18"/>
      <c r="J4" s="18"/>
      <c r="K4" s="18"/>
      <c r="L4" s="18"/>
    </row>
    <row r="5" spans="1:12" s="19" customFormat="1" ht="30">
      <c r="A5" s="17"/>
      <c r="B5" s="12"/>
      <c r="C5" s="13"/>
      <c r="D5" s="13"/>
      <c r="E5" s="13"/>
      <c r="F5" s="13"/>
      <c r="G5" s="14"/>
      <c r="H5" s="9"/>
    </row>
    <row r="6" spans="1:12" s="22" customFormat="1" ht="30">
      <c r="A6" s="20"/>
      <c r="B6" s="12"/>
      <c r="C6" s="13"/>
      <c r="D6" s="13"/>
      <c r="E6" s="13"/>
      <c r="F6" s="13"/>
      <c r="G6" s="14"/>
      <c r="H6" s="21"/>
    </row>
    <row r="7" spans="1:12" ht="15">
      <c r="A7" s="20"/>
      <c r="B7" s="23" t="s">
        <v>3</v>
      </c>
      <c r="C7" s="24" t="s">
        <v>4</v>
      </c>
      <c r="D7" s="25"/>
      <c r="E7" s="25"/>
      <c r="F7" s="25"/>
      <c r="G7" s="26" t="s">
        <v>5</v>
      </c>
      <c r="H7" s="21"/>
      <c r="L7" s="27"/>
    </row>
    <row r="8" spans="1:12" s="32" customFormat="1" ht="15">
      <c r="A8" s="20"/>
      <c r="B8" s="28" t="s">
        <v>6</v>
      </c>
      <c r="C8" s="4" t="s">
        <v>7</v>
      </c>
      <c r="D8" s="29"/>
      <c r="E8" s="29"/>
      <c r="F8" s="30"/>
      <c r="G8" s="31"/>
      <c r="H8" s="21"/>
      <c r="L8" s="33"/>
    </row>
    <row r="9" spans="1:12" s="32" customFormat="1" ht="15">
      <c r="A9" s="20"/>
      <c r="B9" s="23" t="s">
        <v>8</v>
      </c>
      <c r="C9" s="34" t="s">
        <v>9</v>
      </c>
      <c r="D9" s="29"/>
      <c r="E9" s="29"/>
      <c r="F9" s="35"/>
      <c r="G9" s="36" t="s">
        <v>10</v>
      </c>
      <c r="H9" s="21"/>
      <c r="J9" s="37"/>
      <c r="L9" s="33"/>
    </row>
    <row r="10" spans="1:12" ht="15">
      <c r="A10" s="20"/>
      <c r="B10" s="28" t="s">
        <v>11</v>
      </c>
      <c r="C10" s="38" t="s">
        <v>12</v>
      </c>
      <c r="D10" s="38"/>
      <c r="E10" s="38"/>
      <c r="F10" s="4"/>
      <c r="G10" s="26" t="s">
        <v>13</v>
      </c>
      <c r="H10" s="39"/>
      <c r="K10" s="40"/>
      <c r="L10" s="33"/>
    </row>
    <row r="11" spans="1:12" ht="18">
      <c r="B11" s="41" t="str">
        <f>CONCATENATE(G10," 2023  - Financiële gegevens - excl. btw")</f>
        <v>Juni 2023  - Financiële gegevens - excl. btw</v>
      </c>
      <c r="C11" s="42"/>
      <c r="D11" s="42"/>
      <c r="E11" s="42"/>
      <c r="F11" s="42"/>
      <c r="G11" s="43"/>
    </row>
    <row r="12" spans="1:12" ht="15.75">
      <c r="B12" s="44"/>
      <c r="C12" s="45"/>
      <c r="D12" s="46"/>
      <c r="E12" s="47">
        <v>2022</v>
      </c>
      <c r="F12" s="47">
        <v>2023</v>
      </c>
      <c r="G12" s="48" t="s">
        <v>14</v>
      </c>
    </row>
    <row r="13" spans="1:12" ht="15.75">
      <c r="A13" s="21"/>
      <c r="B13" s="49" t="str">
        <f>CONCATENATE("Omzet cumulatief t/m ",G10," 2023")</f>
        <v>Omzet cumulatief t/m Juni 2023</v>
      </c>
      <c r="C13" s="50"/>
      <c r="D13" s="50"/>
      <c r="E13" s="50"/>
      <c r="F13" s="50"/>
      <c r="G13" s="51"/>
      <c r="H13" s="21"/>
    </row>
    <row r="14" spans="1:12">
      <c r="B14" s="52" t="s">
        <v>15</v>
      </c>
      <c r="C14" s="29"/>
      <c r="D14" s="53"/>
      <c r="E14" s="40">
        <v>127650</v>
      </c>
      <c r="F14" s="40">
        <v>199934</v>
      </c>
      <c r="G14" s="54">
        <f>IF(F14=0,IFERROR((F14-E14)/E14,0),IFERROR((F14-E14)/E14,1))</f>
        <v>0.5662671367019193</v>
      </c>
    </row>
    <row r="15" spans="1:12">
      <c r="B15" s="52" t="s">
        <v>16</v>
      </c>
      <c r="C15" s="29"/>
      <c r="D15" s="53"/>
      <c r="E15" s="40">
        <v>126776</v>
      </c>
      <c r="F15" s="40">
        <v>170245</v>
      </c>
      <c r="G15" s="54">
        <f>IF(F15=0,IFERROR((F15-E15)/E15,0),IFERROR((F15-E15)/E15,1))</f>
        <v>0.34288035590332555</v>
      </c>
    </row>
    <row r="16" spans="1:12">
      <c r="B16" s="52" t="s">
        <v>17</v>
      </c>
      <c r="C16" s="29"/>
      <c r="D16" s="53"/>
      <c r="E16" s="40">
        <v>33037</v>
      </c>
      <c r="F16" s="40">
        <v>87716</v>
      </c>
      <c r="G16" s="54">
        <f>IF(F16=0,IFERROR((F16-E16)/E16,0),IFERROR((F16-E16)/E16,1))</f>
        <v>1.6550836940400158</v>
      </c>
    </row>
    <row r="17" spans="1:8">
      <c r="B17" s="52" t="s">
        <v>18</v>
      </c>
      <c r="C17" s="29"/>
      <c r="D17" s="53"/>
      <c r="E17" s="40">
        <v>-110</v>
      </c>
      <c r="F17" s="40">
        <v>-86</v>
      </c>
      <c r="G17" s="54">
        <f>IF(F17=0,IFERROR((F17-E17)/E17,0),IFERROR((F17-E17)/E17,1))</f>
        <v>-0.21818181818181817</v>
      </c>
    </row>
    <row r="18" spans="1:8" ht="15">
      <c r="B18" s="55" t="s">
        <v>19</v>
      </c>
      <c r="C18" s="38"/>
      <c r="D18" s="53"/>
      <c r="E18" s="56">
        <v>287353</v>
      </c>
      <c r="F18" s="56">
        <v>457809</v>
      </c>
      <c r="G18" s="57">
        <f t="shared" ref="G18" si="0">IF(F18=0,IFERROR((F18-E18)/E18,0),IFERROR((F18-E18)/E18,1))</f>
        <v>0.59319373731960345</v>
      </c>
    </row>
    <row r="19" spans="1:8" ht="15.75">
      <c r="B19" s="49" t="str">
        <f>CONCATENATE("Omzet maand - ",G10," 2023")</f>
        <v>Omzet maand - Juni 2023</v>
      </c>
      <c r="C19" s="50"/>
      <c r="D19" s="50"/>
      <c r="E19" s="50"/>
      <c r="F19" s="50"/>
      <c r="G19" s="51"/>
    </row>
    <row r="20" spans="1:8">
      <c r="B20" s="52" t="s">
        <v>20</v>
      </c>
      <c r="C20" s="29"/>
      <c r="D20" s="53"/>
      <c r="E20" s="40">
        <v>17924</v>
      </c>
      <c r="F20" s="40">
        <v>29029</v>
      </c>
      <c r="G20" s="54">
        <f t="shared" ref="G20:G24" si="1">IF(F20=0,IFERROR((F20-E20)/E20,0),IFERROR((F20-E20)/E20,1))</f>
        <v>0.61956036598973441</v>
      </c>
    </row>
    <row r="21" spans="1:8">
      <c r="B21" s="52" t="s">
        <v>16</v>
      </c>
      <c r="C21" s="29"/>
      <c r="E21" s="40">
        <v>23683</v>
      </c>
      <c r="F21" s="40">
        <v>27500</v>
      </c>
      <c r="G21" s="54">
        <f t="shared" si="1"/>
        <v>0.16117045982350209</v>
      </c>
    </row>
    <row r="22" spans="1:8">
      <c r="B22" s="52" t="s">
        <v>17</v>
      </c>
      <c r="C22" s="29"/>
      <c r="D22" s="53"/>
      <c r="E22" s="40">
        <v>5528</v>
      </c>
      <c r="F22" s="40">
        <v>14027</v>
      </c>
      <c r="G22" s="54">
        <f t="shared" si="1"/>
        <v>1.5374457308248914</v>
      </c>
    </row>
    <row r="23" spans="1:8">
      <c r="B23" s="52" t="s">
        <v>18</v>
      </c>
      <c r="C23" s="29"/>
      <c r="D23" s="53"/>
      <c r="E23" s="40">
        <v>-97</v>
      </c>
      <c r="F23" s="40" t="s">
        <v>21</v>
      </c>
      <c r="G23" s="54">
        <f t="shared" si="1"/>
        <v>1</v>
      </c>
    </row>
    <row r="24" spans="1:8" ht="15">
      <c r="B24" s="55" t="s">
        <v>22</v>
      </c>
      <c r="C24" s="38"/>
      <c r="D24" s="53"/>
      <c r="E24" s="56">
        <v>47038</v>
      </c>
      <c r="F24" s="56">
        <v>70556</v>
      </c>
      <c r="G24" s="57">
        <f t="shared" si="1"/>
        <v>0.4999787405927123</v>
      </c>
    </row>
    <row r="25" spans="1:8" ht="18">
      <c r="B25" s="41" t="str">
        <f>CONCATENATE(G10," parkeercijfers 2023")</f>
        <v>Juni parkeercijfers 2023</v>
      </c>
      <c r="C25" s="42"/>
      <c r="D25" s="42"/>
      <c r="E25" s="42"/>
      <c r="F25" s="42"/>
      <c r="G25" s="43"/>
    </row>
    <row r="26" spans="1:8" ht="15.75">
      <c r="B26" s="44"/>
      <c r="C26" s="45"/>
      <c r="D26" s="46"/>
      <c r="E26" s="47">
        <f>E12</f>
        <v>2022</v>
      </c>
      <c r="F26" s="47">
        <f>F12</f>
        <v>2023</v>
      </c>
      <c r="G26" s="48" t="str">
        <f>G12</f>
        <v>⌂ % '23-'22</v>
      </c>
    </row>
    <row r="27" spans="1:8" ht="15.75">
      <c r="B27" s="49" t="str">
        <f>CONCATENATE("Parkeercijfers cumulatief t/m ",G10," 2023")</f>
        <v>Parkeercijfers cumulatief t/m Juni 2023</v>
      </c>
      <c r="C27" s="50"/>
      <c r="D27" s="50"/>
      <c r="E27" s="50"/>
      <c r="F27" s="50"/>
      <c r="G27" s="51"/>
    </row>
    <row r="28" spans="1:8">
      <c r="B28" s="58" t="s">
        <v>23</v>
      </c>
      <c r="C28" s="29"/>
      <c r="D28" s="59"/>
      <c r="E28" s="60">
        <v>16639</v>
      </c>
      <c r="F28" s="60">
        <v>23008</v>
      </c>
      <c r="G28" s="54">
        <f>IF(F28=0,IFERROR((F28-E28)/E28,0),IFERROR((F28-E28)/E28,1))</f>
        <v>0.38277540717591202</v>
      </c>
    </row>
    <row r="29" spans="1:8" ht="15.75">
      <c r="B29" s="49" t="str">
        <f>CONCATENATE("Parkeercijfers maand - ",G10," 2023")</f>
        <v>Parkeercijfers maand - Juni 2023</v>
      </c>
      <c r="C29" s="50"/>
      <c r="D29" s="50"/>
      <c r="E29" s="50"/>
      <c r="F29" s="50"/>
      <c r="G29" s="51"/>
    </row>
    <row r="30" spans="1:8">
      <c r="B30" s="58" t="s">
        <v>23</v>
      </c>
      <c r="C30" s="29"/>
      <c r="D30" s="59"/>
      <c r="E30" s="60">
        <v>2960</v>
      </c>
      <c r="F30" s="60">
        <v>3156</v>
      </c>
      <c r="G30" s="54">
        <f>IF(F30=0,IFERROR((F30-E30)/E30,0),IFERROR((F30-E30)/E30,1))</f>
        <v>6.621621621621622E-2</v>
      </c>
    </row>
    <row r="31" spans="1:8" s="10" customFormat="1" ht="18.75" thickBot="1">
      <c r="A31" s="5"/>
      <c r="B31" s="41" t="str">
        <f>_xlfn.CONCAT("Parkeerratio's (cumulatief t/m ",G10," 2023)")</f>
        <v>Parkeerratio's (cumulatief t/m Juni 2023)</v>
      </c>
      <c r="C31" s="42"/>
      <c r="D31" s="42"/>
      <c r="E31" s="42"/>
      <c r="F31" s="42"/>
      <c r="G31" s="43"/>
      <c r="H31" s="5"/>
    </row>
    <row r="32" spans="1:8" ht="16.5" thickBot="1">
      <c r="B32" s="61"/>
      <c r="C32" s="62"/>
      <c r="D32" s="63"/>
      <c r="E32" s="64">
        <f>E26</f>
        <v>2022</v>
      </c>
      <c r="F32" s="64">
        <f>F26</f>
        <v>2023</v>
      </c>
      <c r="G32" s="65" t="str">
        <f>G26</f>
        <v>⌂ % '23-'22</v>
      </c>
    </row>
    <row r="33" spans="2:7" ht="15" thickBot="1">
      <c r="B33" s="66" t="s">
        <v>24</v>
      </c>
      <c r="C33" s="67"/>
      <c r="D33" s="68"/>
      <c r="E33" s="69">
        <v>230</v>
      </c>
      <c r="F33" s="69">
        <v>237</v>
      </c>
      <c r="G33" s="70">
        <f>IF(F33=0,IFERROR((F33-E33)/E33,0),IFERROR((F33-E33)/E33,1))</f>
        <v>3.0434782608695653E-2</v>
      </c>
    </row>
    <row r="34" spans="2:7">
      <c r="B34" s="71"/>
      <c r="C34" s="4"/>
      <c r="E34" s="72"/>
    </row>
  </sheetData>
  <mergeCells count="9">
    <mergeCell ref="B27:G27"/>
    <mergeCell ref="B29:G29"/>
    <mergeCell ref="B31:G31"/>
    <mergeCell ref="C2:F6"/>
    <mergeCell ref="G3:G6"/>
    <mergeCell ref="B11:G11"/>
    <mergeCell ref="B13:G13"/>
    <mergeCell ref="B19:G19"/>
    <mergeCell ref="B25:G25"/>
  </mergeCells>
  <conditionalFormatting sqref="G14:G18 G20:G24 G28 G30 G33">
    <cfRule type="cellIs" dxfId="1" priority="1" operator="lessThan">
      <formula>0</formula>
    </cfRule>
    <cfRule type="cellIs" dxfId="0" priority="2" operator="greaterThan">
      <formula>0</formula>
    </cfRule>
    <cfRule type="iconSet" priority="3">
      <iconSet iconSet="3ArrowsGray">
        <cfvo type="percent" val="0"/>
        <cfvo type="num" val="0"/>
        <cfvo type="num" val="0" gte="0"/>
      </iconSet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3148-E3C9-41E5-AE69-F055686F7313}">
  <dimension ref="A1:T69"/>
  <sheetViews>
    <sheetView workbookViewId="0">
      <selection sqref="A1:XFD1048576"/>
    </sheetView>
  </sheetViews>
  <sheetFormatPr defaultRowHeight="15"/>
  <cols>
    <col min="1" max="1" width="7.5703125" style="73" customWidth="1"/>
    <col min="2" max="2" width="20.5703125" style="32" customWidth="1"/>
    <col min="3" max="3" width="20" style="32" customWidth="1"/>
    <col min="4" max="4" width="19.140625" style="32" bestFit="1" customWidth="1"/>
    <col min="5" max="5" width="19.42578125" style="32" customWidth="1"/>
    <col min="6" max="6" width="18.7109375" style="32" bestFit="1" customWidth="1"/>
    <col min="7" max="7" width="13.28515625" style="32" customWidth="1"/>
    <col min="8" max="8" width="14.28515625" style="32" customWidth="1"/>
    <col min="9" max="9" width="12.140625" style="32" customWidth="1"/>
    <col min="10" max="10" width="11.5703125" style="32" bestFit="1" customWidth="1"/>
    <col min="11" max="11" width="13.140625" style="32" bestFit="1" customWidth="1"/>
    <col min="12" max="12" width="11" style="32" customWidth="1"/>
    <col min="13" max="13" width="12.5703125" style="32" bestFit="1" customWidth="1"/>
    <col min="14" max="14" width="12.140625" style="32" bestFit="1" customWidth="1"/>
    <col min="15" max="15" width="15.5703125" style="32" customWidth="1"/>
    <col min="16" max="17" width="6.28515625" style="32" bestFit="1" customWidth="1"/>
    <col min="18" max="18" width="6.42578125" style="32" bestFit="1" customWidth="1"/>
    <col min="19" max="19" width="9.28515625" style="32" bestFit="1" customWidth="1"/>
    <col min="20" max="20" width="8.5703125" style="32" bestFit="1" customWidth="1"/>
    <col min="21" max="16384" width="9.140625" style="32"/>
  </cols>
  <sheetData>
    <row r="1" spans="1:20" ht="15.75" thickBot="1"/>
    <row r="2" spans="1:20" s="78" customFormat="1" ht="30">
      <c r="A2" s="74"/>
      <c r="B2" s="75"/>
      <c r="C2" s="76" t="s">
        <v>25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20" s="78" customFormat="1" ht="76.5" customHeight="1">
      <c r="A3" s="74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20" s="85" customFormat="1">
      <c r="A4" s="82"/>
      <c r="B4" s="83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4"/>
    </row>
    <row r="5" spans="1:20" s="4" customFormat="1" ht="18">
      <c r="A5" s="21"/>
      <c r="B5" s="41" t="s">
        <v>26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20" ht="15.75" customHeight="1">
      <c r="B6" s="86" t="s">
        <v>23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8"/>
      <c r="P6"/>
      <c r="Q6"/>
      <c r="R6"/>
      <c r="S6"/>
      <c r="T6"/>
    </row>
    <row r="7" spans="1:20" s="94" customFormat="1" ht="31.5">
      <c r="A7" s="89"/>
      <c r="B7" s="90"/>
      <c r="C7" s="91" t="s">
        <v>27</v>
      </c>
      <c r="D7" s="91" t="s">
        <v>28</v>
      </c>
      <c r="E7" s="91" t="s">
        <v>29</v>
      </c>
      <c r="F7" s="91" t="s">
        <v>30</v>
      </c>
      <c r="G7" s="91" t="s">
        <v>31</v>
      </c>
      <c r="H7" s="92"/>
      <c r="I7" s="92"/>
      <c r="J7" s="92"/>
      <c r="K7" s="92"/>
      <c r="L7" s="92"/>
      <c r="M7" s="92"/>
      <c r="N7" s="92"/>
      <c r="O7" s="93"/>
      <c r="P7"/>
      <c r="Q7"/>
      <c r="R7"/>
      <c r="S7"/>
      <c r="T7"/>
    </row>
    <row r="8" spans="1:20">
      <c r="A8" s="73">
        <v>1</v>
      </c>
      <c r="B8" s="95" t="s">
        <v>32</v>
      </c>
      <c r="C8" s="96">
        <f t="shared" ref="C8:C14" si="0">SUM(D8:G8)</f>
        <v>4714</v>
      </c>
      <c r="D8" s="97">
        <v>3126</v>
      </c>
      <c r="E8" s="98">
        <v>763</v>
      </c>
      <c r="F8" s="97">
        <v>790</v>
      </c>
      <c r="G8" s="99">
        <v>35</v>
      </c>
      <c r="H8" s="4"/>
      <c r="I8" s="4"/>
      <c r="J8" s="4"/>
      <c r="K8" s="34"/>
      <c r="L8" s="22"/>
      <c r="M8" s="22"/>
      <c r="N8" s="100"/>
      <c r="O8" s="101"/>
      <c r="P8"/>
      <c r="Q8"/>
      <c r="R8"/>
      <c r="S8"/>
      <c r="T8"/>
    </row>
    <row r="9" spans="1:20">
      <c r="A9" s="73">
        <v>2</v>
      </c>
      <c r="B9" s="102" t="s">
        <v>33</v>
      </c>
      <c r="C9" s="103">
        <f t="shared" si="0"/>
        <v>4830</v>
      </c>
      <c r="D9" s="104">
        <v>3432</v>
      </c>
      <c r="E9" s="104">
        <v>105</v>
      </c>
      <c r="F9" s="104">
        <v>1275</v>
      </c>
      <c r="G9" s="105">
        <v>18</v>
      </c>
      <c r="H9" s="4"/>
      <c r="I9" s="4"/>
      <c r="J9" s="4"/>
      <c r="K9" s="34"/>
      <c r="L9" s="22"/>
      <c r="M9" s="22"/>
      <c r="N9" s="100"/>
      <c r="O9" s="101"/>
      <c r="P9"/>
      <c r="Q9"/>
      <c r="R9"/>
      <c r="S9"/>
      <c r="T9"/>
    </row>
    <row r="10" spans="1:20">
      <c r="A10" s="73">
        <v>3</v>
      </c>
      <c r="B10" s="102" t="s">
        <v>34</v>
      </c>
      <c r="C10" s="103">
        <f t="shared" si="0"/>
        <v>5933</v>
      </c>
      <c r="D10" s="106">
        <v>4436</v>
      </c>
      <c r="E10" s="106">
        <v>121</v>
      </c>
      <c r="F10" s="106">
        <v>1332</v>
      </c>
      <c r="G10" s="107">
        <v>44</v>
      </c>
      <c r="H10" s="4"/>
      <c r="I10" s="4"/>
      <c r="J10" s="4"/>
      <c r="K10" s="34"/>
      <c r="L10" s="22"/>
      <c r="M10" s="22"/>
      <c r="N10" s="100"/>
      <c r="O10" s="101"/>
      <c r="P10"/>
      <c r="Q10"/>
      <c r="R10"/>
      <c r="S10"/>
      <c r="T10"/>
    </row>
    <row r="11" spans="1:20">
      <c r="A11" s="73">
        <v>4</v>
      </c>
      <c r="B11" s="102" t="s">
        <v>35</v>
      </c>
      <c r="C11" s="103">
        <f t="shared" si="0"/>
        <v>5481</v>
      </c>
      <c r="D11" s="106">
        <v>4162</v>
      </c>
      <c r="E11" s="106">
        <v>119</v>
      </c>
      <c r="F11" s="106">
        <v>1155</v>
      </c>
      <c r="G11" s="107">
        <v>45</v>
      </c>
      <c r="H11" s="4"/>
      <c r="I11" s="4"/>
      <c r="J11" s="4"/>
      <c r="K11" s="34"/>
      <c r="L11" s="22"/>
      <c r="M11" s="22"/>
      <c r="N11" s="100"/>
      <c r="O11" s="101"/>
      <c r="P11"/>
      <c r="Q11"/>
      <c r="R11"/>
      <c r="S11"/>
      <c r="T11"/>
    </row>
    <row r="12" spans="1:20">
      <c r="A12" s="73">
        <v>5</v>
      </c>
      <c r="B12" s="102" t="s">
        <v>36</v>
      </c>
      <c r="C12" s="103">
        <f t="shared" si="0"/>
        <v>6233</v>
      </c>
      <c r="D12" s="104">
        <v>4408</v>
      </c>
      <c r="E12" s="104">
        <v>101</v>
      </c>
      <c r="F12" s="104">
        <v>1666</v>
      </c>
      <c r="G12" s="105">
        <v>58</v>
      </c>
      <c r="H12" s="4"/>
      <c r="I12" s="4"/>
      <c r="J12" s="4"/>
      <c r="K12" s="34"/>
      <c r="L12" s="22"/>
      <c r="M12" s="22"/>
      <c r="N12" s="100"/>
      <c r="O12" s="101"/>
      <c r="P12"/>
      <c r="Q12"/>
      <c r="R12"/>
      <c r="S12"/>
      <c r="T12"/>
    </row>
    <row r="13" spans="1:20">
      <c r="A13" s="73">
        <v>6</v>
      </c>
      <c r="B13" s="102" t="s">
        <v>13</v>
      </c>
      <c r="C13" s="103">
        <f t="shared" si="0"/>
        <v>6276</v>
      </c>
      <c r="D13" s="106">
        <v>4309</v>
      </c>
      <c r="E13" s="106">
        <v>130</v>
      </c>
      <c r="F13" s="106">
        <v>1794</v>
      </c>
      <c r="G13" s="107">
        <v>43</v>
      </c>
      <c r="H13" s="4"/>
      <c r="I13" s="4"/>
      <c r="J13" s="4"/>
      <c r="K13" s="4"/>
      <c r="L13" s="4"/>
      <c r="M13" s="4"/>
      <c r="N13" s="108"/>
      <c r="O13" s="109"/>
    </row>
    <row r="14" spans="1:20">
      <c r="A14" s="73">
        <v>7</v>
      </c>
      <c r="B14" s="102" t="s">
        <v>37</v>
      </c>
      <c r="C14" s="103">
        <f t="shared" si="0"/>
        <v>5912</v>
      </c>
      <c r="D14" s="106">
        <v>3951</v>
      </c>
      <c r="E14" s="106">
        <v>112</v>
      </c>
      <c r="F14" s="106">
        <v>1808</v>
      </c>
      <c r="G14" s="107">
        <v>41</v>
      </c>
      <c r="H14" s="4"/>
      <c r="I14" s="4"/>
      <c r="J14" s="4"/>
      <c r="K14" s="4"/>
      <c r="L14" s="4"/>
      <c r="M14" s="4"/>
      <c r="N14" s="108"/>
      <c r="O14" s="109"/>
    </row>
    <row r="15" spans="1:20">
      <c r="A15" s="73">
        <v>8</v>
      </c>
      <c r="B15" s="102" t="s">
        <v>38</v>
      </c>
      <c r="C15" s="103"/>
      <c r="D15" s="104"/>
      <c r="E15" s="104"/>
      <c r="F15" s="104"/>
      <c r="G15" s="105"/>
      <c r="H15" s="4"/>
      <c r="I15" s="4"/>
      <c r="J15" s="4"/>
      <c r="K15" s="4"/>
      <c r="L15" s="4"/>
      <c r="M15" s="4"/>
      <c r="N15" s="108"/>
      <c r="O15" s="109"/>
    </row>
    <row r="16" spans="1:20">
      <c r="A16" s="73">
        <v>9</v>
      </c>
      <c r="B16" s="102" t="s">
        <v>39</v>
      </c>
      <c r="C16" s="103"/>
      <c r="D16" s="104"/>
      <c r="E16" s="104"/>
      <c r="F16" s="104"/>
      <c r="G16" s="105"/>
      <c r="H16" s="4"/>
      <c r="I16" s="4"/>
      <c r="J16" s="4"/>
      <c r="K16" s="4"/>
      <c r="L16" s="4"/>
      <c r="M16" s="4"/>
      <c r="N16" s="108"/>
      <c r="O16" s="109"/>
    </row>
    <row r="17" spans="1:15">
      <c r="A17" s="73">
        <v>10</v>
      </c>
      <c r="B17" s="102" t="s">
        <v>40</v>
      </c>
      <c r="C17" s="103"/>
      <c r="D17" s="110"/>
      <c r="E17" s="110"/>
      <c r="F17" s="110"/>
      <c r="G17" s="111"/>
      <c r="H17" s="4"/>
      <c r="I17" s="4"/>
      <c r="J17" s="4"/>
      <c r="K17" s="4"/>
      <c r="L17" s="4"/>
      <c r="M17" s="4"/>
      <c r="N17" s="108"/>
      <c r="O17" s="109"/>
    </row>
    <row r="18" spans="1:15">
      <c r="A18" s="73">
        <v>11</v>
      </c>
      <c r="B18" s="102" t="s">
        <v>41</v>
      </c>
      <c r="C18" s="103"/>
      <c r="D18" s="110"/>
      <c r="E18" s="110"/>
      <c r="F18" s="110"/>
      <c r="G18" s="111"/>
      <c r="H18" s="4"/>
      <c r="I18" s="4"/>
      <c r="J18" s="4"/>
      <c r="K18" s="4"/>
      <c r="L18" s="4"/>
      <c r="M18" s="4"/>
      <c r="N18" s="108"/>
      <c r="O18" s="109"/>
    </row>
    <row r="19" spans="1:15">
      <c r="A19" s="73">
        <v>12</v>
      </c>
      <c r="B19" s="102" t="s">
        <v>42</v>
      </c>
      <c r="C19" s="103"/>
      <c r="D19" s="110"/>
      <c r="E19" s="110"/>
      <c r="F19" s="110"/>
      <c r="G19" s="111"/>
      <c r="H19" s="4"/>
      <c r="I19" s="4"/>
      <c r="J19" s="4"/>
      <c r="K19" s="4"/>
      <c r="L19" s="4"/>
      <c r="M19" s="4"/>
      <c r="N19" s="108"/>
      <c r="O19" s="109"/>
    </row>
    <row r="20" spans="1:15" s="116" customFormat="1">
      <c r="A20" s="112"/>
      <c r="B20" s="23" t="s">
        <v>19</v>
      </c>
      <c r="C20" s="113">
        <f>SUM(C8:C19)</f>
        <v>39379</v>
      </c>
      <c r="D20" s="114">
        <f>SUM(D8:D19)</f>
        <v>27824</v>
      </c>
      <c r="E20" s="114">
        <f>SUM(E8:E19)</f>
        <v>1451</v>
      </c>
      <c r="F20" s="114">
        <f>SUM(F8:F19)</f>
        <v>9820</v>
      </c>
      <c r="G20" s="115">
        <f>SUM(G8:G19)</f>
        <v>284</v>
      </c>
      <c r="H20" s="24"/>
      <c r="I20" s="24"/>
      <c r="J20" s="24"/>
      <c r="K20" s="24"/>
      <c r="L20" s="24"/>
      <c r="M20" s="24"/>
      <c r="O20" s="117"/>
    </row>
    <row r="21" spans="1:15" ht="15.75">
      <c r="B21" s="86" t="s">
        <v>43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8"/>
    </row>
    <row r="22" spans="1:15" ht="60.75" customHeight="1">
      <c r="B22" s="90"/>
      <c r="C22" s="91" t="s">
        <v>44</v>
      </c>
      <c r="D22" s="91" t="s">
        <v>45</v>
      </c>
      <c r="E22" s="91" t="s">
        <v>46</v>
      </c>
      <c r="F22" s="91" t="s">
        <v>47</v>
      </c>
      <c r="G22" s="91" t="s">
        <v>48</v>
      </c>
      <c r="H22" s="91" t="s">
        <v>49</v>
      </c>
      <c r="I22" s="92"/>
      <c r="J22" s="92"/>
      <c r="K22" s="92"/>
      <c r="L22" s="92"/>
      <c r="M22" s="92"/>
      <c r="N22" s="92"/>
      <c r="O22" s="93"/>
    </row>
    <row r="23" spans="1:15">
      <c r="B23" s="95" t="s">
        <v>32</v>
      </c>
      <c r="C23" s="103">
        <v>53</v>
      </c>
      <c r="D23" s="118">
        <f t="shared" ref="D23:D29" si="1">C23/C8</f>
        <v>1.1243105642766229E-2</v>
      </c>
      <c r="E23" s="104">
        <v>326</v>
      </c>
      <c r="F23" s="104">
        <v>11</v>
      </c>
      <c r="G23" s="104">
        <v>316</v>
      </c>
      <c r="H23" s="119">
        <f t="shared" ref="H23:H29" si="2">G23/E23</f>
        <v>0.96932515337423308</v>
      </c>
      <c r="I23" s="4"/>
      <c r="J23" s="4"/>
      <c r="K23" s="4"/>
      <c r="L23" s="4"/>
      <c r="M23" s="4"/>
      <c r="N23" s="4"/>
      <c r="O23" s="26"/>
    </row>
    <row r="24" spans="1:15">
      <c r="B24" s="102" t="s">
        <v>33</v>
      </c>
      <c r="C24" s="103">
        <v>45</v>
      </c>
      <c r="D24" s="118">
        <f t="shared" si="1"/>
        <v>9.316770186335404E-3</v>
      </c>
      <c r="E24" s="104">
        <v>445</v>
      </c>
      <c r="F24" s="104">
        <v>14</v>
      </c>
      <c r="G24" s="104">
        <v>419</v>
      </c>
      <c r="H24" s="119">
        <f t="shared" si="2"/>
        <v>0.94157303370786516</v>
      </c>
      <c r="I24" s="4"/>
      <c r="J24" s="4"/>
      <c r="K24" s="4"/>
      <c r="L24" s="4"/>
      <c r="M24" s="4"/>
      <c r="N24" s="4"/>
      <c r="O24" s="26"/>
    </row>
    <row r="25" spans="1:15">
      <c r="B25" s="102" t="s">
        <v>34</v>
      </c>
      <c r="C25" s="103">
        <v>34</v>
      </c>
      <c r="D25" s="118">
        <f t="shared" si="1"/>
        <v>5.7306590257879654E-3</v>
      </c>
      <c r="E25" s="106">
        <v>497</v>
      </c>
      <c r="F25" s="104">
        <v>16</v>
      </c>
      <c r="G25" s="106">
        <v>296</v>
      </c>
      <c r="H25" s="119">
        <f t="shared" si="2"/>
        <v>0.59557344064386319</v>
      </c>
      <c r="I25" s="4"/>
      <c r="J25" s="4"/>
      <c r="K25" s="4"/>
      <c r="L25" s="4"/>
      <c r="M25" s="4"/>
      <c r="N25" s="4"/>
      <c r="O25" s="26"/>
    </row>
    <row r="26" spans="1:15">
      <c r="B26" s="102" t="s">
        <v>35</v>
      </c>
      <c r="C26" s="103">
        <v>44</v>
      </c>
      <c r="D26" s="118">
        <f t="shared" si="1"/>
        <v>8.0277321656631994E-3</v>
      </c>
      <c r="E26" s="106">
        <v>514</v>
      </c>
      <c r="F26" s="106">
        <v>12</v>
      </c>
      <c r="G26" s="106">
        <v>485</v>
      </c>
      <c r="H26" s="119">
        <f t="shared" si="2"/>
        <v>0.94357976653696496</v>
      </c>
      <c r="I26" s="4"/>
      <c r="J26" s="4"/>
      <c r="K26" s="4"/>
      <c r="L26" s="4"/>
      <c r="M26" s="4"/>
      <c r="N26" s="4"/>
      <c r="O26" s="26"/>
    </row>
    <row r="27" spans="1:15">
      <c r="B27" s="102" t="s">
        <v>36</v>
      </c>
      <c r="C27" s="103">
        <v>48</v>
      </c>
      <c r="D27" s="118">
        <f t="shared" si="1"/>
        <v>7.7009465746831381E-3</v>
      </c>
      <c r="E27" s="104">
        <v>587</v>
      </c>
      <c r="F27" s="104">
        <v>15</v>
      </c>
      <c r="G27" s="104">
        <v>538</v>
      </c>
      <c r="H27" s="119">
        <f t="shared" si="2"/>
        <v>0.91652470187393531</v>
      </c>
      <c r="I27" s="4"/>
      <c r="J27" s="4"/>
      <c r="K27" s="4"/>
      <c r="L27" s="4"/>
      <c r="M27" s="4"/>
      <c r="N27" s="4"/>
      <c r="O27" s="26"/>
    </row>
    <row r="28" spans="1:15">
      <c r="B28" s="102" t="s">
        <v>13</v>
      </c>
      <c r="C28" s="103">
        <v>68</v>
      </c>
      <c r="D28" s="118">
        <f t="shared" si="1"/>
        <v>1.0834926704907584E-2</v>
      </c>
      <c r="E28" s="106">
        <v>542</v>
      </c>
      <c r="F28" s="106">
        <v>15</v>
      </c>
      <c r="G28" s="106">
        <v>492</v>
      </c>
      <c r="H28" s="119">
        <f t="shared" si="2"/>
        <v>0.90774907749077494</v>
      </c>
      <c r="I28" s="4"/>
      <c r="J28" s="4"/>
      <c r="K28" s="4"/>
      <c r="L28" s="4"/>
      <c r="M28" s="4"/>
      <c r="N28" s="4"/>
      <c r="O28" s="26"/>
    </row>
    <row r="29" spans="1:15">
      <c r="B29" s="102" t="s">
        <v>37</v>
      </c>
      <c r="C29" s="103">
        <v>22</v>
      </c>
      <c r="D29" s="118">
        <f t="shared" si="1"/>
        <v>3.7212449255751017E-3</v>
      </c>
      <c r="E29" s="106">
        <v>354</v>
      </c>
      <c r="F29" s="106">
        <v>15</v>
      </c>
      <c r="G29" s="106">
        <v>314</v>
      </c>
      <c r="H29" s="120">
        <f t="shared" si="2"/>
        <v>0.88700564971751417</v>
      </c>
      <c r="I29" s="4"/>
      <c r="J29" s="4"/>
      <c r="K29" s="4"/>
      <c r="L29" s="4"/>
      <c r="M29" s="4"/>
      <c r="N29" s="4"/>
      <c r="O29" s="26"/>
    </row>
    <row r="30" spans="1:15">
      <c r="B30" s="102" t="s">
        <v>38</v>
      </c>
      <c r="C30" s="103"/>
      <c r="D30" s="118"/>
      <c r="E30" s="104"/>
      <c r="F30" s="106"/>
      <c r="G30" s="104"/>
      <c r="H30" s="119"/>
      <c r="I30" s="4"/>
      <c r="J30" s="4"/>
      <c r="K30" s="4"/>
      <c r="L30" s="4"/>
      <c r="M30" s="4"/>
      <c r="N30" s="4"/>
      <c r="O30" s="26"/>
    </row>
    <row r="31" spans="1:15">
      <c r="B31" s="102" t="s">
        <v>39</v>
      </c>
      <c r="C31" s="103"/>
      <c r="D31" s="118"/>
      <c r="E31" s="104"/>
      <c r="F31" s="106"/>
      <c r="G31" s="104"/>
      <c r="H31" s="119"/>
      <c r="I31" s="4"/>
      <c r="J31" s="4"/>
      <c r="K31" s="4"/>
      <c r="L31" s="4"/>
      <c r="M31" s="4"/>
      <c r="N31" s="4"/>
      <c r="O31" s="26"/>
    </row>
    <row r="32" spans="1:15">
      <c r="B32" s="102" t="s">
        <v>40</v>
      </c>
      <c r="C32" s="103"/>
      <c r="D32" s="118"/>
      <c r="E32" s="110"/>
      <c r="F32" s="104"/>
      <c r="G32" s="104"/>
      <c r="H32" s="119"/>
      <c r="I32" s="4"/>
      <c r="J32" s="4"/>
      <c r="K32" s="4"/>
      <c r="L32" s="4"/>
      <c r="M32" s="4"/>
      <c r="N32" s="4"/>
      <c r="O32" s="26"/>
    </row>
    <row r="33" spans="2:15">
      <c r="B33" s="102" t="s">
        <v>41</v>
      </c>
      <c r="C33" s="103"/>
      <c r="D33" s="118"/>
      <c r="E33" s="110"/>
      <c r="F33" s="110"/>
      <c r="G33" s="110"/>
      <c r="H33" s="119"/>
      <c r="I33" s="4"/>
      <c r="J33" s="4"/>
      <c r="K33" s="4"/>
      <c r="L33" s="4"/>
      <c r="M33" s="4"/>
      <c r="N33" s="4"/>
      <c r="O33" s="26"/>
    </row>
    <row r="34" spans="2:15">
      <c r="B34" s="102" t="s">
        <v>42</v>
      </c>
      <c r="C34" s="103"/>
      <c r="D34" s="118"/>
      <c r="E34" s="110"/>
      <c r="F34" s="106"/>
      <c r="G34" s="106"/>
      <c r="H34" s="120"/>
      <c r="I34" s="4"/>
      <c r="J34" s="4"/>
      <c r="K34" s="4"/>
      <c r="L34" s="4"/>
      <c r="M34" s="4"/>
      <c r="N34" s="4"/>
      <c r="O34" s="26"/>
    </row>
    <row r="35" spans="2:15">
      <c r="B35" s="23" t="s">
        <v>19</v>
      </c>
      <c r="C35" s="113">
        <f>SUM(C23:C34)</f>
        <v>314</v>
      </c>
      <c r="D35" s="121">
        <f t="shared" ref="D35" si="3">C35/C20</f>
        <v>7.9737931384748217E-3</v>
      </c>
      <c r="E35" s="114">
        <f>SUM(E23:E34)</f>
        <v>3265</v>
      </c>
      <c r="F35" s="114">
        <f>AVERAGE(F23:F34)</f>
        <v>14</v>
      </c>
      <c r="G35" s="114">
        <f>SUM(G23:G34)</f>
        <v>2860</v>
      </c>
      <c r="H35" s="122">
        <f>G35/E35</f>
        <v>0.87595712098009193</v>
      </c>
      <c r="I35" s="24"/>
      <c r="J35" s="4"/>
      <c r="K35" s="4"/>
      <c r="L35" s="4"/>
      <c r="M35" s="4"/>
      <c r="N35" s="4"/>
      <c r="O35" s="26"/>
    </row>
    <row r="36" spans="2:15" ht="15.75">
      <c r="B36" s="86" t="s">
        <v>50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8"/>
    </row>
    <row r="37" spans="2:15" ht="16.5" thickBot="1">
      <c r="B37" s="90" t="s">
        <v>51</v>
      </c>
      <c r="C37" s="123" t="s">
        <v>32</v>
      </c>
      <c r="D37" s="124" t="s">
        <v>33</v>
      </c>
      <c r="E37" s="124" t="s">
        <v>34</v>
      </c>
      <c r="F37" s="124" t="s">
        <v>35</v>
      </c>
      <c r="G37" s="124" t="s">
        <v>36</v>
      </c>
      <c r="H37" s="124" t="s">
        <v>13</v>
      </c>
      <c r="I37" s="125" t="s">
        <v>37</v>
      </c>
      <c r="J37" s="125" t="s">
        <v>38</v>
      </c>
      <c r="K37" s="125" t="s">
        <v>39</v>
      </c>
      <c r="L37" s="125" t="s">
        <v>40</v>
      </c>
      <c r="M37" s="125" t="s">
        <v>41</v>
      </c>
      <c r="N37" s="126" t="s">
        <v>42</v>
      </c>
      <c r="O37" s="127" t="s">
        <v>19</v>
      </c>
    </row>
    <row r="38" spans="2:15">
      <c r="B38" s="128">
        <v>1</v>
      </c>
      <c r="C38" s="129">
        <v>89</v>
      </c>
      <c r="D38" s="130">
        <v>119</v>
      </c>
      <c r="E38" s="130">
        <v>129</v>
      </c>
      <c r="F38" s="129">
        <v>79</v>
      </c>
      <c r="G38" s="130">
        <v>187</v>
      </c>
      <c r="H38" s="130">
        <v>207</v>
      </c>
      <c r="I38" s="129">
        <v>117</v>
      </c>
      <c r="J38" s="130"/>
      <c r="K38" s="130"/>
      <c r="L38" s="129"/>
      <c r="M38" s="130"/>
      <c r="N38" s="130"/>
      <c r="O38" s="131">
        <f>SUM(C38:N38)</f>
        <v>927</v>
      </c>
    </row>
    <row r="39" spans="2:15">
      <c r="B39" s="132">
        <v>2</v>
      </c>
      <c r="C39" s="130">
        <v>63</v>
      </c>
      <c r="D39" s="130">
        <v>160</v>
      </c>
      <c r="E39" s="130">
        <v>134</v>
      </c>
      <c r="F39" s="129">
        <v>58</v>
      </c>
      <c r="G39" s="130">
        <v>149</v>
      </c>
      <c r="H39" s="130">
        <v>118</v>
      </c>
      <c r="I39" s="129">
        <v>62</v>
      </c>
      <c r="J39" s="130"/>
      <c r="K39" s="129"/>
      <c r="L39" s="130"/>
      <c r="M39" s="130"/>
      <c r="N39" s="129"/>
      <c r="O39" s="133">
        <f t="shared" ref="O39:O68" si="4">SUM(C39:N39)</f>
        <v>744</v>
      </c>
    </row>
    <row r="40" spans="2:15">
      <c r="B40" s="132">
        <v>3</v>
      </c>
      <c r="C40" s="130">
        <v>75</v>
      </c>
      <c r="D40" s="130">
        <v>95</v>
      </c>
      <c r="E40" s="130">
        <v>93</v>
      </c>
      <c r="F40" s="130">
        <v>192</v>
      </c>
      <c r="G40" s="130">
        <v>107</v>
      </c>
      <c r="H40" s="129">
        <v>54</v>
      </c>
      <c r="I40" s="130">
        <v>231</v>
      </c>
      <c r="J40" s="130"/>
      <c r="K40" s="129"/>
      <c r="L40" s="130"/>
      <c r="M40" s="130"/>
      <c r="N40" s="129"/>
      <c r="O40" s="133">
        <f t="shared" si="4"/>
        <v>847</v>
      </c>
    </row>
    <row r="41" spans="2:15">
      <c r="B41" s="132">
        <v>4</v>
      </c>
      <c r="C41" s="130">
        <v>62</v>
      </c>
      <c r="D41" s="129">
        <v>35</v>
      </c>
      <c r="E41" s="129">
        <v>83</v>
      </c>
      <c r="F41" s="130">
        <v>356</v>
      </c>
      <c r="G41" s="130">
        <v>148</v>
      </c>
      <c r="H41" s="129">
        <v>60</v>
      </c>
      <c r="I41" s="130">
        <v>267</v>
      </c>
      <c r="J41" s="130"/>
      <c r="K41" s="130"/>
      <c r="L41" s="130"/>
      <c r="M41" s="129"/>
      <c r="N41" s="130"/>
      <c r="O41" s="133">
        <f t="shared" si="4"/>
        <v>1011</v>
      </c>
    </row>
    <row r="42" spans="2:15">
      <c r="B42" s="132">
        <v>5</v>
      </c>
      <c r="C42" s="130">
        <v>76</v>
      </c>
      <c r="D42" s="129">
        <v>61</v>
      </c>
      <c r="E42" s="129">
        <v>71</v>
      </c>
      <c r="F42" s="130">
        <v>155</v>
      </c>
      <c r="G42" s="130">
        <v>100</v>
      </c>
      <c r="H42" s="130">
        <v>155</v>
      </c>
      <c r="I42" s="130">
        <v>95</v>
      </c>
      <c r="J42" s="129"/>
      <c r="K42" s="130"/>
      <c r="L42" s="130"/>
      <c r="M42" s="129"/>
      <c r="N42" s="130"/>
      <c r="O42" s="133">
        <f t="shared" si="4"/>
        <v>713</v>
      </c>
    </row>
    <row r="43" spans="2:15">
      <c r="B43" s="132">
        <v>6</v>
      </c>
      <c r="C43" s="130">
        <v>70</v>
      </c>
      <c r="D43" s="130">
        <v>196</v>
      </c>
      <c r="E43" s="130">
        <v>180</v>
      </c>
      <c r="F43" s="130">
        <v>257</v>
      </c>
      <c r="G43" s="129">
        <v>115</v>
      </c>
      <c r="H43" s="130">
        <v>159</v>
      </c>
      <c r="I43" s="130">
        <v>259</v>
      </c>
      <c r="J43" s="129"/>
      <c r="K43" s="130"/>
      <c r="L43" s="130"/>
      <c r="M43" s="130"/>
      <c r="N43" s="130"/>
      <c r="O43" s="133">
        <f t="shared" si="4"/>
        <v>1236</v>
      </c>
    </row>
    <row r="44" spans="2:15">
      <c r="B44" s="132">
        <v>7</v>
      </c>
      <c r="C44" s="129">
        <v>43</v>
      </c>
      <c r="D44" s="130">
        <v>256</v>
      </c>
      <c r="E44" s="130">
        <v>248</v>
      </c>
      <c r="F44" s="130">
        <v>99</v>
      </c>
      <c r="G44" s="129">
        <v>104</v>
      </c>
      <c r="H44" s="130">
        <v>138</v>
      </c>
      <c r="I44" s="130">
        <v>121</v>
      </c>
      <c r="J44" s="130"/>
      <c r="K44" s="130"/>
      <c r="L44" s="129"/>
      <c r="M44" s="130"/>
      <c r="N44" s="130"/>
      <c r="O44" s="133">
        <f t="shared" si="4"/>
        <v>1009</v>
      </c>
    </row>
    <row r="45" spans="2:15">
      <c r="B45" s="132">
        <v>8</v>
      </c>
      <c r="C45" s="129">
        <v>37</v>
      </c>
      <c r="D45" s="130">
        <v>136</v>
      </c>
      <c r="E45" s="130">
        <v>135</v>
      </c>
      <c r="F45" s="129">
        <v>103</v>
      </c>
      <c r="G45" s="130">
        <v>211</v>
      </c>
      <c r="H45" s="130">
        <v>235</v>
      </c>
      <c r="I45" s="129">
        <v>54</v>
      </c>
      <c r="J45" s="130"/>
      <c r="K45" s="130"/>
      <c r="L45" s="129"/>
      <c r="M45" s="130"/>
      <c r="N45" s="130"/>
      <c r="O45" s="133">
        <f t="shared" si="4"/>
        <v>911</v>
      </c>
    </row>
    <row r="46" spans="2:15">
      <c r="B46" s="132">
        <v>9</v>
      </c>
      <c r="C46" s="130">
        <v>132</v>
      </c>
      <c r="D46" s="130">
        <v>155</v>
      </c>
      <c r="E46" s="130">
        <v>193</v>
      </c>
      <c r="F46" s="129">
        <v>102</v>
      </c>
      <c r="G46" s="130">
        <v>235</v>
      </c>
      <c r="H46" s="130">
        <v>110</v>
      </c>
      <c r="I46" s="129">
        <v>80</v>
      </c>
      <c r="J46" s="130"/>
      <c r="K46" s="129"/>
      <c r="L46" s="130"/>
      <c r="M46" s="130"/>
      <c r="N46" s="129"/>
      <c r="O46" s="133">
        <f t="shared" si="4"/>
        <v>1007</v>
      </c>
    </row>
    <row r="47" spans="2:15">
      <c r="B47" s="132">
        <v>10</v>
      </c>
      <c r="C47" s="130">
        <v>161</v>
      </c>
      <c r="D47" s="130">
        <v>87</v>
      </c>
      <c r="E47" s="130">
        <v>125</v>
      </c>
      <c r="F47" s="130">
        <v>85</v>
      </c>
      <c r="G47" s="130">
        <v>178</v>
      </c>
      <c r="H47" s="129">
        <v>73</v>
      </c>
      <c r="I47" s="130">
        <v>151</v>
      </c>
      <c r="J47" s="130"/>
      <c r="K47" s="129"/>
      <c r="L47" s="130"/>
      <c r="M47" s="130"/>
      <c r="N47" s="129"/>
      <c r="O47" s="133">
        <f t="shared" si="4"/>
        <v>860</v>
      </c>
    </row>
    <row r="48" spans="2:15">
      <c r="B48" s="132">
        <v>11</v>
      </c>
      <c r="C48" s="130">
        <v>121</v>
      </c>
      <c r="D48" s="129">
        <v>58</v>
      </c>
      <c r="E48" s="129">
        <v>46</v>
      </c>
      <c r="F48" s="130">
        <v>209</v>
      </c>
      <c r="G48" s="130">
        <v>214</v>
      </c>
      <c r="H48" s="129">
        <v>67</v>
      </c>
      <c r="I48" s="130">
        <v>211</v>
      </c>
      <c r="J48" s="130"/>
      <c r="K48" s="130"/>
      <c r="L48" s="130"/>
      <c r="M48" s="129"/>
      <c r="N48" s="130"/>
      <c r="O48" s="133">
        <f t="shared" si="4"/>
        <v>926</v>
      </c>
    </row>
    <row r="49" spans="2:15">
      <c r="B49" s="132">
        <v>12</v>
      </c>
      <c r="C49" s="130">
        <v>149</v>
      </c>
      <c r="D49" s="129">
        <v>84</v>
      </c>
      <c r="E49" s="129">
        <v>60</v>
      </c>
      <c r="F49" s="130">
        <v>174</v>
      </c>
      <c r="G49" s="130">
        <v>139</v>
      </c>
      <c r="H49" s="130">
        <v>217</v>
      </c>
      <c r="I49" s="130">
        <v>114</v>
      </c>
      <c r="J49" s="129"/>
      <c r="K49" s="130"/>
      <c r="L49" s="130"/>
      <c r="M49" s="129"/>
      <c r="N49" s="130"/>
      <c r="O49" s="133">
        <f t="shared" si="4"/>
        <v>937</v>
      </c>
    </row>
    <row r="50" spans="2:15">
      <c r="B50" s="132">
        <v>13</v>
      </c>
      <c r="C50" s="130">
        <v>111</v>
      </c>
      <c r="D50" s="130">
        <v>117</v>
      </c>
      <c r="E50" s="130">
        <v>141</v>
      </c>
      <c r="F50" s="130">
        <v>216</v>
      </c>
      <c r="G50" s="129">
        <v>65</v>
      </c>
      <c r="H50" s="130">
        <v>197</v>
      </c>
      <c r="I50" s="130">
        <v>202</v>
      </c>
      <c r="J50" s="129"/>
      <c r="K50" s="130"/>
      <c r="L50" s="130"/>
      <c r="M50" s="130"/>
      <c r="N50" s="130"/>
      <c r="O50" s="133">
        <f t="shared" si="4"/>
        <v>1049</v>
      </c>
    </row>
    <row r="51" spans="2:15">
      <c r="B51" s="132">
        <v>14</v>
      </c>
      <c r="C51" s="129">
        <v>73</v>
      </c>
      <c r="D51" s="130">
        <v>156</v>
      </c>
      <c r="E51" s="130">
        <v>297</v>
      </c>
      <c r="F51" s="130">
        <v>122</v>
      </c>
      <c r="G51" s="129">
        <v>82</v>
      </c>
      <c r="H51" s="130">
        <v>158</v>
      </c>
      <c r="I51" s="130">
        <v>107</v>
      </c>
      <c r="J51" s="130"/>
      <c r="K51" s="130"/>
      <c r="L51" s="129"/>
      <c r="M51" s="130"/>
      <c r="N51" s="130"/>
      <c r="O51" s="133">
        <f t="shared" si="4"/>
        <v>995</v>
      </c>
    </row>
    <row r="52" spans="2:15">
      <c r="B52" s="132">
        <v>15</v>
      </c>
      <c r="C52" s="129">
        <v>48</v>
      </c>
      <c r="D52" s="130">
        <v>150</v>
      </c>
      <c r="E52" s="130">
        <v>191</v>
      </c>
      <c r="F52" s="129">
        <v>67</v>
      </c>
      <c r="G52" s="130">
        <v>206</v>
      </c>
      <c r="H52" s="130">
        <v>201</v>
      </c>
      <c r="I52" s="129">
        <v>59</v>
      </c>
      <c r="J52" s="130"/>
      <c r="K52" s="130"/>
      <c r="L52" s="129"/>
      <c r="M52" s="130"/>
      <c r="N52" s="130"/>
      <c r="O52" s="133">
        <f t="shared" si="4"/>
        <v>922</v>
      </c>
    </row>
    <row r="53" spans="2:15">
      <c r="B53" s="132">
        <v>16</v>
      </c>
      <c r="C53" s="130">
        <v>114</v>
      </c>
      <c r="D53" s="130">
        <v>228</v>
      </c>
      <c r="E53" s="130">
        <v>198</v>
      </c>
      <c r="F53" s="129">
        <v>63</v>
      </c>
      <c r="G53" s="130">
        <v>236</v>
      </c>
      <c r="H53" s="130">
        <v>117</v>
      </c>
      <c r="I53" s="129">
        <v>87</v>
      </c>
      <c r="J53" s="130"/>
      <c r="K53" s="129"/>
      <c r="L53" s="130"/>
      <c r="M53" s="130"/>
      <c r="N53" s="129"/>
      <c r="O53" s="133">
        <f t="shared" si="4"/>
        <v>1043</v>
      </c>
    </row>
    <row r="54" spans="2:15">
      <c r="B54" s="132">
        <v>17</v>
      </c>
      <c r="C54" s="130">
        <v>131</v>
      </c>
      <c r="D54" s="130">
        <v>85</v>
      </c>
      <c r="E54" s="130">
        <v>90</v>
      </c>
      <c r="F54" s="130">
        <v>202</v>
      </c>
      <c r="G54" s="130">
        <v>153</v>
      </c>
      <c r="H54" s="129">
        <v>135</v>
      </c>
      <c r="I54" s="130">
        <v>187</v>
      </c>
      <c r="J54" s="130"/>
      <c r="K54" s="129"/>
      <c r="L54" s="130"/>
      <c r="M54" s="130"/>
      <c r="N54" s="129"/>
      <c r="O54" s="133">
        <f t="shared" si="4"/>
        <v>983</v>
      </c>
    </row>
    <row r="55" spans="2:15">
      <c r="B55" s="132">
        <v>18</v>
      </c>
      <c r="C55" s="130">
        <v>143</v>
      </c>
      <c r="D55" s="129">
        <v>55</v>
      </c>
      <c r="E55" s="129">
        <v>28</v>
      </c>
      <c r="F55" s="130">
        <v>217</v>
      </c>
      <c r="G55" s="130">
        <v>51</v>
      </c>
      <c r="H55" s="129">
        <v>83</v>
      </c>
      <c r="I55" s="130">
        <v>177</v>
      </c>
      <c r="J55" s="130"/>
      <c r="K55" s="130"/>
      <c r="L55" s="130"/>
      <c r="M55" s="129"/>
      <c r="N55" s="130"/>
      <c r="O55" s="133">
        <f t="shared" si="4"/>
        <v>754</v>
      </c>
    </row>
    <row r="56" spans="2:15">
      <c r="B56" s="132">
        <v>19</v>
      </c>
      <c r="C56" s="130">
        <v>199</v>
      </c>
      <c r="D56" s="129">
        <v>64</v>
      </c>
      <c r="E56" s="129">
        <v>55</v>
      </c>
      <c r="F56" s="130">
        <v>256</v>
      </c>
      <c r="G56" s="130">
        <v>84</v>
      </c>
      <c r="H56" s="130">
        <v>151</v>
      </c>
      <c r="I56" s="130">
        <v>157</v>
      </c>
      <c r="J56" s="129"/>
      <c r="K56" s="130"/>
      <c r="L56" s="130"/>
      <c r="M56" s="129"/>
      <c r="N56" s="130"/>
      <c r="O56" s="133">
        <f t="shared" si="4"/>
        <v>966</v>
      </c>
    </row>
    <row r="57" spans="2:15">
      <c r="B57" s="132">
        <v>20</v>
      </c>
      <c r="C57" s="130">
        <v>87</v>
      </c>
      <c r="D57" s="130">
        <v>127</v>
      </c>
      <c r="E57" s="130">
        <v>138</v>
      </c>
      <c r="F57" s="130">
        <v>229</v>
      </c>
      <c r="G57" s="129">
        <v>101</v>
      </c>
      <c r="H57" s="130">
        <v>229</v>
      </c>
      <c r="I57" s="130">
        <v>183</v>
      </c>
      <c r="J57" s="129"/>
      <c r="K57" s="130"/>
      <c r="L57" s="130"/>
      <c r="M57" s="130"/>
      <c r="N57" s="130"/>
      <c r="O57" s="133">
        <f t="shared" si="4"/>
        <v>1094</v>
      </c>
    </row>
    <row r="58" spans="2:15">
      <c r="B58" s="132">
        <v>21</v>
      </c>
      <c r="C58" s="129">
        <v>41</v>
      </c>
      <c r="D58" s="130">
        <v>150</v>
      </c>
      <c r="E58" s="130">
        <v>214</v>
      </c>
      <c r="F58" s="130">
        <v>108</v>
      </c>
      <c r="G58" s="129">
        <v>110</v>
      </c>
      <c r="H58" s="130">
        <v>168</v>
      </c>
      <c r="I58" s="130">
        <v>92</v>
      </c>
      <c r="J58" s="130"/>
      <c r="K58" s="130"/>
      <c r="L58" s="129"/>
      <c r="M58" s="130"/>
      <c r="N58" s="130"/>
      <c r="O58" s="133">
        <f t="shared" si="4"/>
        <v>883</v>
      </c>
    </row>
    <row r="59" spans="2:15">
      <c r="B59" s="132">
        <v>22</v>
      </c>
      <c r="C59" s="129">
        <v>40</v>
      </c>
      <c r="D59" s="130">
        <v>153</v>
      </c>
      <c r="E59" s="130">
        <v>147</v>
      </c>
      <c r="F59" s="129">
        <v>42</v>
      </c>
      <c r="G59" s="130">
        <v>175</v>
      </c>
      <c r="H59" s="130">
        <v>196</v>
      </c>
      <c r="I59" s="129">
        <v>73</v>
      </c>
      <c r="J59" s="130"/>
      <c r="K59" s="130"/>
      <c r="L59" s="129"/>
      <c r="M59" s="130"/>
      <c r="N59" s="130"/>
      <c r="O59" s="133">
        <f>SUM(C59:N59)</f>
        <v>826</v>
      </c>
    </row>
    <row r="60" spans="2:15">
      <c r="B60" s="132">
        <v>23</v>
      </c>
      <c r="C60" s="130">
        <v>102</v>
      </c>
      <c r="D60" s="130">
        <v>206</v>
      </c>
      <c r="E60" s="130">
        <v>290</v>
      </c>
      <c r="F60" s="129">
        <v>25</v>
      </c>
      <c r="G60" s="130">
        <v>205</v>
      </c>
      <c r="H60" s="130">
        <v>116</v>
      </c>
      <c r="I60" s="129">
        <v>58</v>
      </c>
      <c r="J60" s="130"/>
      <c r="K60" s="129"/>
      <c r="L60" s="130"/>
      <c r="M60" s="130"/>
      <c r="N60" s="129"/>
      <c r="O60" s="133">
        <f t="shared" si="4"/>
        <v>1002</v>
      </c>
    </row>
    <row r="61" spans="2:15">
      <c r="B61" s="132">
        <v>24</v>
      </c>
      <c r="C61" s="130">
        <v>159</v>
      </c>
      <c r="D61" s="130">
        <v>125</v>
      </c>
      <c r="E61" s="130">
        <v>125</v>
      </c>
      <c r="F61" s="130">
        <v>158</v>
      </c>
      <c r="G61" s="130">
        <v>163</v>
      </c>
      <c r="H61" s="129">
        <v>83</v>
      </c>
      <c r="I61" s="130">
        <v>104</v>
      </c>
      <c r="J61" s="130"/>
      <c r="K61" s="129"/>
      <c r="L61" s="130"/>
      <c r="M61" s="130"/>
      <c r="N61" s="129"/>
      <c r="O61" s="133">
        <f t="shared" si="4"/>
        <v>917</v>
      </c>
    </row>
    <row r="62" spans="2:15">
      <c r="B62" s="132">
        <v>25</v>
      </c>
      <c r="C62" s="130">
        <v>109</v>
      </c>
      <c r="D62" s="129">
        <v>71</v>
      </c>
      <c r="E62" s="129">
        <v>98</v>
      </c>
      <c r="F62" s="130">
        <v>131</v>
      </c>
      <c r="G62" s="130">
        <v>244</v>
      </c>
      <c r="H62" s="129">
        <v>97</v>
      </c>
      <c r="I62" s="130">
        <v>139</v>
      </c>
      <c r="J62" s="130"/>
      <c r="K62" s="130"/>
      <c r="L62" s="130"/>
      <c r="M62" s="129"/>
      <c r="N62" s="130"/>
      <c r="O62" s="133">
        <f t="shared" si="4"/>
        <v>889</v>
      </c>
    </row>
    <row r="63" spans="2:15">
      <c r="B63" s="132">
        <v>26</v>
      </c>
      <c r="C63" s="130">
        <v>244</v>
      </c>
      <c r="D63" s="129">
        <v>65</v>
      </c>
      <c r="E63" s="129">
        <v>99</v>
      </c>
      <c r="F63" s="130">
        <v>132</v>
      </c>
      <c r="G63" s="130">
        <v>120</v>
      </c>
      <c r="H63" s="130">
        <v>194</v>
      </c>
      <c r="I63" s="130">
        <v>107</v>
      </c>
      <c r="J63" s="129"/>
      <c r="K63" s="130"/>
      <c r="L63" s="130"/>
      <c r="M63" s="129"/>
      <c r="N63" s="130"/>
      <c r="O63" s="133">
        <f t="shared" si="4"/>
        <v>961</v>
      </c>
    </row>
    <row r="64" spans="2:15">
      <c r="B64" s="132">
        <v>27</v>
      </c>
      <c r="C64" s="130">
        <v>99</v>
      </c>
      <c r="D64" s="130">
        <v>99</v>
      </c>
      <c r="E64" s="130">
        <v>141</v>
      </c>
      <c r="F64" s="130">
        <v>72</v>
      </c>
      <c r="G64" s="129">
        <v>58</v>
      </c>
      <c r="H64" s="130">
        <v>173</v>
      </c>
      <c r="I64" s="130">
        <v>139</v>
      </c>
      <c r="J64" s="129"/>
      <c r="K64" s="130"/>
      <c r="L64" s="130"/>
      <c r="M64" s="130"/>
      <c r="N64" s="130"/>
      <c r="O64" s="133">
        <f t="shared" si="4"/>
        <v>781</v>
      </c>
    </row>
    <row r="65" spans="2:15">
      <c r="B65" s="132">
        <v>28</v>
      </c>
      <c r="C65" s="129">
        <v>71</v>
      </c>
      <c r="D65" s="130">
        <v>139</v>
      </c>
      <c r="E65" s="130">
        <v>279</v>
      </c>
      <c r="F65" s="130">
        <v>80</v>
      </c>
      <c r="G65" s="129">
        <v>72</v>
      </c>
      <c r="H65" s="130">
        <v>112</v>
      </c>
      <c r="I65" s="130">
        <v>89</v>
      </c>
      <c r="J65" s="130"/>
      <c r="K65" s="130"/>
      <c r="L65" s="129"/>
      <c r="M65" s="134"/>
      <c r="N65" s="130"/>
      <c r="O65" s="133">
        <f t="shared" si="4"/>
        <v>842</v>
      </c>
    </row>
    <row r="66" spans="2:15">
      <c r="B66" s="132">
        <v>29</v>
      </c>
      <c r="C66" s="129">
        <v>38</v>
      </c>
      <c r="D66" s="130"/>
      <c r="E66" s="130">
        <v>144</v>
      </c>
      <c r="F66" s="129">
        <v>86</v>
      </c>
      <c r="G66" s="130">
        <v>80</v>
      </c>
      <c r="H66" s="130">
        <v>207</v>
      </c>
      <c r="I66" s="129">
        <v>46</v>
      </c>
      <c r="J66" s="130"/>
      <c r="K66" s="130"/>
      <c r="L66" s="129"/>
      <c r="M66" s="134"/>
      <c r="N66" s="130"/>
      <c r="O66" s="133">
        <f t="shared" si="4"/>
        <v>601</v>
      </c>
    </row>
    <row r="67" spans="2:15">
      <c r="B67" s="135">
        <v>30</v>
      </c>
      <c r="C67" s="130">
        <v>96</v>
      </c>
      <c r="D67" s="130"/>
      <c r="E67" s="130">
        <v>178</v>
      </c>
      <c r="F67" s="129">
        <v>87</v>
      </c>
      <c r="G67" s="130">
        <v>195</v>
      </c>
      <c r="H67" s="130">
        <v>99</v>
      </c>
      <c r="I67" s="129">
        <v>72</v>
      </c>
      <c r="J67" s="130"/>
      <c r="K67" s="129"/>
      <c r="L67" s="130"/>
      <c r="M67" s="130"/>
      <c r="N67" s="129"/>
      <c r="O67" s="133">
        <f t="shared" si="4"/>
        <v>727</v>
      </c>
    </row>
    <row r="68" spans="2:15" ht="15.75" thickBot="1">
      <c r="B68" s="136">
        <v>31</v>
      </c>
      <c r="C68" s="130">
        <v>143</v>
      </c>
      <c r="D68" s="130"/>
      <c r="E68" s="130">
        <v>86</v>
      </c>
      <c r="F68" s="130"/>
      <c r="G68" s="130">
        <v>121</v>
      </c>
      <c r="H68" s="130"/>
      <c r="I68" s="130">
        <v>111</v>
      </c>
      <c r="J68" s="130"/>
      <c r="K68" s="130"/>
      <c r="L68" s="130"/>
      <c r="M68" s="130"/>
      <c r="N68" s="129"/>
      <c r="O68" s="137">
        <f t="shared" si="4"/>
        <v>461</v>
      </c>
    </row>
    <row r="69" spans="2:15" ht="15.75" thickBot="1">
      <c r="B69" s="138" t="s">
        <v>19</v>
      </c>
      <c r="C69" s="139">
        <f>SUM(C38:C68)</f>
        <v>3126</v>
      </c>
      <c r="D69" s="140">
        <f t="shared" ref="D69:O69" si="5">SUM(D38:D68)</f>
        <v>3432</v>
      </c>
      <c r="E69" s="140">
        <f t="shared" si="5"/>
        <v>4436</v>
      </c>
      <c r="F69" s="140">
        <f t="shared" si="5"/>
        <v>4162</v>
      </c>
      <c r="G69" s="140">
        <f t="shared" si="5"/>
        <v>4408</v>
      </c>
      <c r="H69" s="140">
        <f t="shared" si="5"/>
        <v>4309</v>
      </c>
      <c r="I69" s="140">
        <f t="shared" si="5"/>
        <v>3951</v>
      </c>
      <c r="J69" s="140">
        <f t="shared" si="5"/>
        <v>0</v>
      </c>
      <c r="K69" s="140">
        <f t="shared" si="5"/>
        <v>0</v>
      </c>
      <c r="L69" s="140">
        <f t="shared" si="5"/>
        <v>0</v>
      </c>
      <c r="M69" s="140">
        <f t="shared" si="5"/>
        <v>0</v>
      </c>
      <c r="N69" s="141">
        <f t="shared" si="5"/>
        <v>0</v>
      </c>
      <c r="O69" s="142">
        <f t="shared" si="5"/>
        <v>27824</v>
      </c>
    </row>
  </sheetData>
  <mergeCells count="5">
    <mergeCell ref="C2:N4"/>
    <mergeCell ref="B5:O5"/>
    <mergeCell ref="B6:O6"/>
    <mergeCell ref="B21:O21"/>
    <mergeCell ref="B36:O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4597-E109-46E8-82E1-B2EA10DC6C1F}">
  <dimension ref="A1:O77"/>
  <sheetViews>
    <sheetView workbookViewId="0">
      <selection sqref="A1:XFD1048576"/>
    </sheetView>
  </sheetViews>
  <sheetFormatPr defaultRowHeight="15"/>
  <cols>
    <col min="1" max="1" width="7.5703125" style="73" customWidth="1"/>
    <col min="2" max="2" width="23.5703125" style="32" bestFit="1" customWidth="1"/>
    <col min="3" max="3" width="17.28515625" style="32" bestFit="1" customWidth="1"/>
    <col min="4" max="4" width="19" style="32" customWidth="1"/>
    <col min="5" max="5" width="19.5703125" style="32" customWidth="1"/>
    <col min="6" max="6" width="24.140625" style="32" customWidth="1"/>
    <col min="7" max="7" width="20.5703125" style="32" customWidth="1"/>
    <col min="8" max="8" width="16.5703125" style="32" customWidth="1"/>
    <col min="9" max="9" width="24.140625" style="213" customWidth="1"/>
    <col min="10" max="10" width="18.85546875" style="32" bestFit="1" customWidth="1"/>
    <col min="11" max="11" width="14.85546875" style="32" bestFit="1" customWidth="1"/>
    <col min="12" max="12" width="28" style="32" bestFit="1" customWidth="1"/>
    <col min="13" max="13" width="17.28515625" style="32" bestFit="1" customWidth="1"/>
    <col min="14" max="15" width="16.7109375" style="32" customWidth="1"/>
    <col min="16" max="16384" width="9.140625" style="32"/>
  </cols>
  <sheetData>
    <row r="1" spans="1:15" s="78" customFormat="1" ht="15" customHeight="1" thickBot="1">
      <c r="A1" s="74"/>
      <c r="B1" s="143"/>
      <c r="C1" s="143"/>
      <c r="D1" s="143"/>
      <c r="E1" s="143"/>
      <c r="F1" s="74"/>
      <c r="G1" s="74"/>
      <c r="I1" s="144"/>
    </row>
    <row r="2" spans="1:15" s="78" customFormat="1" ht="30">
      <c r="A2" s="74"/>
      <c r="B2" s="75"/>
      <c r="C2" s="76" t="s">
        <v>52</v>
      </c>
      <c r="D2" s="76"/>
      <c r="E2" s="76"/>
      <c r="F2" s="76"/>
      <c r="G2" s="76"/>
      <c r="H2" s="76"/>
      <c r="I2" s="76"/>
      <c r="J2" s="76"/>
      <c r="K2" s="77"/>
    </row>
    <row r="3" spans="1:15" s="78" customFormat="1" ht="30">
      <c r="A3" s="74"/>
      <c r="B3" s="79"/>
      <c r="C3" s="80"/>
      <c r="D3" s="80"/>
      <c r="E3" s="80"/>
      <c r="F3" s="80"/>
      <c r="G3" s="80"/>
      <c r="H3" s="80"/>
      <c r="I3" s="80"/>
      <c r="J3" s="80"/>
      <c r="K3" s="81"/>
    </row>
    <row r="4" spans="1:15" s="4" customFormat="1" ht="54" customHeight="1">
      <c r="A4" s="32"/>
      <c r="B4" s="145"/>
      <c r="C4" s="80"/>
      <c r="D4" s="80"/>
      <c r="E4" s="80"/>
      <c r="F4" s="80"/>
      <c r="G4" s="80"/>
      <c r="H4" s="80"/>
      <c r="I4" s="80"/>
      <c r="J4" s="80"/>
      <c r="K4" s="26"/>
    </row>
    <row r="5" spans="1:15" s="148" customFormat="1" ht="18">
      <c r="A5" s="146"/>
      <c r="B5" s="41" t="s">
        <v>52</v>
      </c>
      <c r="C5" s="42"/>
      <c r="D5" s="42"/>
      <c r="E5" s="42"/>
      <c r="F5" s="42"/>
      <c r="G5" s="42"/>
      <c r="H5" s="42"/>
      <c r="I5" s="42"/>
      <c r="J5" s="42"/>
      <c r="K5" s="43"/>
      <c r="L5" s="147"/>
      <c r="M5" s="147"/>
      <c r="N5" s="147"/>
      <c r="O5" s="147"/>
    </row>
    <row r="6" spans="1:15" ht="15.75" customHeight="1">
      <c r="B6" s="149" t="s">
        <v>53</v>
      </c>
      <c r="C6" s="150"/>
      <c r="D6" s="150"/>
      <c r="E6" s="150"/>
      <c r="F6" s="150"/>
      <c r="G6" s="150"/>
      <c r="H6" s="150"/>
      <c r="I6" s="151"/>
      <c r="J6" s="150"/>
      <c r="K6" s="152"/>
    </row>
    <row r="7" spans="1:15" s="94" customFormat="1" ht="31.5" customHeight="1">
      <c r="A7" s="89"/>
      <c r="B7" s="90"/>
      <c r="C7" s="91" t="s">
        <v>54</v>
      </c>
      <c r="D7" s="91" t="s">
        <v>55</v>
      </c>
      <c r="E7" s="91" t="s">
        <v>56</v>
      </c>
      <c r="F7" s="91" t="s">
        <v>57</v>
      </c>
      <c r="G7" s="91" t="s">
        <v>58</v>
      </c>
      <c r="H7" s="91" t="s">
        <v>59</v>
      </c>
      <c r="I7" s="153" t="s">
        <v>60</v>
      </c>
      <c r="J7" s="92"/>
      <c r="K7" s="93"/>
    </row>
    <row r="8" spans="1:15">
      <c r="A8" s="73">
        <v>31</v>
      </c>
      <c r="B8" s="95" t="s">
        <v>32</v>
      </c>
      <c r="C8" s="154">
        <v>1</v>
      </c>
      <c r="D8" s="155">
        <v>0</v>
      </c>
      <c r="E8" s="155">
        <v>1</v>
      </c>
      <c r="F8" s="155">
        <v>0</v>
      </c>
      <c r="G8" s="156">
        <v>2.83</v>
      </c>
      <c r="H8" s="157">
        <f>8*24*A8</f>
        <v>5952</v>
      </c>
      <c r="I8" s="158">
        <f t="shared" ref="I8:I14" si="0">1-G8/H8</f>
        <v>0.99952452956989246</v>
      </c>
      <c r="J8" s="4"/>
      <c r="K8" s="109"/>
    </row>
    <row r="9" spans="1:15">
      <c r="A9" s="73">
        <v>28</v>
      </c>
      <c r="B9" s="102" t="s">
        <v>33</v>
      </c>
      <c r="C9" s="154">
        <v>0</v>
      </c>
      <c r="D9" s="155">
        <v>0</v>
      </c>
      <c r="E9" s="155">
        <v>0</v>
      </c>
      <c r="F9" s="155">
        <v>0</v>
      </c>
      <c r="G9" s="156">
        <v>0</v>
      </c>
      <c r="H9" s="157">
        <f t="shared" ref="H9:H19" si="1">8*24*A9</f>
        <v>5376</v>
      </c>
      <c r="I9" s="158">
        <f t="shared" si="0"/>
        <v>1</v>
      </c>
      <c r="J9" s="4"/>
      <c r="K9" s="109"/>
    </row>
    <row r="10" spans="1:15">
      <c r="A10" s="73">
        <v>31</v>
      </c>
      <c r="B10" s="102" t="s">
        <v>34</v>
      </c>
      <c r="C10" s="154">
        <v>0</v>
      </c>
      <c r="D10" s="155">
        <v>0</v>
      </c>
      <c r="E10" s="155">
        <v>0</v>
      </c>
      <c r="F10" s="155">
        <v>0</v>
      </c>
      <c r="G10" s="156">
        <v>0</v>
      </c>
      <c r="H10" s="157">
        <f t="shared" si="1"/>
        <v>5952</v>
      </c>
      <c r="I10" s="158">
        <f t="shared" si="0"/>
        <v>1</v>
      </c>
      <c r="J10" s="4"/>
      <c r="K10" s="109"/>
    </row>
    <row r="11" spans="1:15">
      <c r="A11" s="73">
        <v>30</v>
      </c>
      <c r="B11" s="102" t="s">
        <v>35</v>
      </c>
      <c r="C11" s="154">
        <v>1</v>
      </c>
      <c r="D11" s="155">
        <v>1</v>
      </c>
      <c r="E11" s="155">
        <v>0</v>
      </c>
      <c r="F11" s="155">
        <v>1</v>
      </c>
      <c r="G11" s="156">
        <v>0</v>
      </c>
      <c r="H11" s="157">
        <f t="shared" si="1"/>
        <v>5760</v>
      </c>
      <c r="I11" s="158">
        <f t="shared" si="0"/>
        <v>1</v>
      </c>
      <c r="J11" s="4"/>
      <c r="K11" s="109"/>
    </row>
    <row r="12" spans="1:15">
      <c r="A12" s="73">
        <v>31</v>
      </c>
      <c r="B12" s="102" t="s">
        <v>36</v>
      </c>
      <c r="C12" s="154">
        <v>3</v>
      </c>
      <c r="D12" s="155">
        <v>0</v>
      </c>
      <c r="E12" s="155">
        <v>3</v>
      </c>
      <c r="F12" s="155">
        <v>0</v>
      </c>
      <c r="G12" s="156">
        <v>10.39162037037037</v>
      </c>
      <c r="H12" s="157">
        <f t="shared" si="1"/>
        <v>5952</v>
      </c>
      <c r="I12" s="158">
        <f t="shared" si="0"/>
        <v>0.99825409603992432</v>
      </c>
      <c r="J12" s="4"/>
      <c r="K12" s="109"/>
    </row>
    <row r="13" spans="1:15">
      <c r="A13" s="73">
        <v>30</v>
      </c>
      <c r="B13" s="102" t="s">
        <v>13</v>
      </c>
      <c r="C13" s="154">
        <v>1</v>
      </c>
      <c r="D13" s="155">
        <v>0</v>
      </c>
      <c r="E13" s="155">
        <v>1</v>
      </c>
      <c r="F13" s="155">
        <v>0</v>
      </c>
      <c r="G13" s="156">
        <v>3.2203935185170849</v>
      </c>
      <c r="H13" s="157">
        <f t="shared" si="1"/>
        <v>5760</v>
      </c>
      <c r="I13" s="158">
        <f t="shared" si="0"/>
        <v>0.99944090390303519</v>
      </c>
      <c r="J13" s="4"/>
      <c r="K13" s="109"/>
    </row>
    <row r="14" spans="1:15">
      <c r="A14" s="73">
        <v>31</v>
      </c>
      <c r="B14" s="102" t="s">
        <v>37</v>
      </c>
      <c r="C14" s="154">
        <v>0</v>
      </c>
      <c r="D14" s="155">
        <v>0</v>
      </c>
      <c r="E14" s="155">
        <v>0</v>
      </c>
      <c r="F14" s="155">
        <v>0</v>
      </c>
      <c r="G14" s="156">
        <v>0</v>
      </c>
      <c r="H14" s="157">
        <f t="shared" si="1"/>
        <v>5952</v>
      </c>
      <c r="I14" s="158">
        <f t="shared" si="0"/>
        <v>1</v>
      </c>
      <c r="J14" s="4"/>
      <c r="K14" s="109"/>
    </row>
    <row r="15" spans="1:15">
      <c r="A15" s="73">
        <v>31</v>
      </c>
      <c r="B15" s="102" t="s">
        <v>38</v>
      </c>
      <c r="C15" s="154"/>
      <c r="D15" s="155"/>
      <c r="E15" s="155"/>
      <c r="F15" s="155"/>
      <c r="G15" s="156"/>
      <c r="H15" s="157">
        <f t="shared" si="1"/>
        <v>5952</v>
      </c>
      <c r="I15" s="158">
        <f>1-G15/H15</f>
        <v>1</v>
      </c>
      <c r="J15" s="4"/>
      <c r="K15" s="109"/>
    </row>
    <row r="16" spans="1:15">
      <c r="A16" s="73">
        <v>30</v>
      </c>
      <c r="B16" s="102" t="s">
        <v>39</v>
      </c>
      <c r="C16" s="154"/>
      <c r="D16" s="155"/>
      <c r="E16" s="155"/>
      <c r="F16" s="155"/>
      <c r="G16" s="156"/>
      <c r="H16" s="157">
        <f t="shared" si="1"/>
        <v>5760</v>
      </c>
      <c r="I16" s="158">
        <f t="shared" ref="I16:I19" si="2">1-G16/H16</f>
        <v>1</v>
      </c>
      <c r="J16" s="4"/>
      <c r="K16" s="109"/>
    </row>
    <row r="17" spans="1:11">
      <c r="A17" s="73">
        <v>31</v>
      </c>
      <c r="B17" s="102" t="s">
        <v>40</v>
      </c>
      <c r="C17" s="154"/>
      <c r="D17" s="155"/>
      <c r="E17" s="155"/>
      <c r="F17" s="155"/>
      <c r="G17" s="156"/>
      <c r="H17" s="157">
        <f t="shared" si="1"/>
        <v>5952</v>
      </c>
      <c r="I17" s="158">
        <f t="shared" si="2"/>
        <v>1</v>
      </c>
      <c r="J17" s="4"/>
      <c r="K17" s="109"/>
    </row>
    <row r="18" spans="1:11">
      <c r="A18" s="73">
        <v>30</v>
      </c>
      <c r="B18" s="102" t="s">
        <v>41</v>
      </c>
      <c r="C18" s="154"/>
      <c r="D18" s="155"/>
      <c r="E18" s="155"/>
      <c r="F18" s="155"/>
      <c r="G18" s="156"/>
      <c r="H18" s="157">
        <f t="shared" si="1"/>
        <v>5760</v>
      </c>
      <c r="I18" s="158">
        <f t="shared" si="2"/>
        <v>1</v>
      </c>
      <c r="J18" s="4"/>
      <c r="K18" s="109"/>
    </row>
    <row r="19" spans="1:11">
      <c r="A19" s="73">
        <v>31</v>
      </c>
      <c r="B19" s="102" t="s">
        <v>42</v>
      </c>
      <c r="C19" s="154"/>
      <c r="D19" s="155"/>
      <c r="E19" s="155"/>
      <c r="F19" s="155"/>
      <c r="G19" s="156"/>
      <c r="H19" s="157">
        <f t="shared" si="1"/>
        <v>5952</v>
      </c>
      <c r="I19" s="158">
        <f t="shared" si="2"/>
        <v>1</v>
      </c>
      <c r="J19" s="4"/>
      <c r="K19" s="109"/>
    </row>
    <row r="20" spans="1:11" s="116" customFormat="1">
      <c r="A20" s="112"/>
      <c r="B20" s="23" t="s">
        <v>61</v>
      </c>
      <c r="C20" s="159">
        <f t="shared" ref="C20:H20" si="3">SUM(C8:C19)</f>
        <v>6</v>
      </c>
      <c r="D20" s="160">
        <f t="shared" si="3"/>
        <v>1</v>
      </c>
      <c r="E20" s="160">
        <f>SUM(E8:E19)</f>
        <v>5</v>
      </c>
      <c r="F20" s="160">
        <f t="shared" si="3"/>
        <v>1</v>
      </c>
      <c r="G20" s="161">
        <f t="shared" si="3"/>
        <v>16.442013888887455</v>
      </c>
      <c r="H20" s="162">
        <f t="shared" si="3"/>
        <v>70080</v>
      </c>
      <c r="I20" s="163">
        <f>AVERAGE(I8:I19)</f>
        <v>0.99976829412607093</v>
      </c>
      <c r="J20" s="24"/>
      <c r="K20" s="117"/>
    </row>
    <row r="21" spans="1:11" ht="15.75">
      <c r="B21" s="149" t="s">
        <v>62</v>
      </c>
      <c r="C21" s="150"/>
      <c r="D21" s="150"/>
      <c r="E21" s="150"/>
      <c r="F21" s="150"/>
      <c r="G21" s="150"/>
      <c r="H21" s="150"/>
      <c r="I21" s="150"/>
      <c r="J21" s="150"/>
      <c r="K21" s="164"/>
    </row>
    <row r="22" spans="1:11" ht="31.5">
      <c r="B22" s="90"/>
      <c r="C22" s="91" t="s">
        <v>63</v>
      </c>
      <c r="D22" s="91" t="s">
        <v>64</v>
      </c>
      <c r="E22" s="91" t="s">
        <v>65</v>
      </c>
      <c r="F22" s="91" t="s">
        <v>66</v>
      </c>
      <c r="G22" s="91" t="s">
        <v>67</v>
      </c>
      <c r="H22" s="91" t="s">
        <v>19</v>
      </c>
      <c r="I22" s="92"/>
      <c r="J22" s="92"/>
      <c r="K22" s="93"/>
    </row>
    <row r="23" spans="1:11">
      <c r="B23" s="95" t="s">
        <v>32</v>
      </c>
      <c r="C23" s="154">
        <f>IFERROR(GETPIVOTDATA("id",'[1]DT Storingen'!#REF!,"maand",B23,"Type_aangepast",$C$22),0)</f>
        <v>0</v>
      </c>
      <c r="D23" s="155">
        <f>IFERROR(GETPIVOTDATA("id",'[1]DT Storingen'!#REF!,"maand",B23,"Type_aangepast",$D$22),0)</f>
        <v>0</v>
      </c>
      <c r="E23" s="155">
        <f>IFERROR(GETPIVOTDATA("id",'[1]DT Storingen'!#REF!,"maand",B23,"Type_aangepast",$E$22),0)</f>
        <v>0</v>
      </c>
      <c r="F23" s="155">
        <f>IFERROR(GETPIVOTDATA("id",'[1]DT Storingen'!#REF!,"maand",B23,"Type_aangepast",$F$22),0)</f>
        <v>0</v>
      </c>
      <c r="G23" s="165">
        <v>1</v>
      </c>
      <c r="H23" s="166">
        <f t="shared" ref="H23:H24" si="4">SUM(C23:G23)</f>
        <v>1</v>
      </c>
      <c r="I23" s="167"/>
      <c r="J23" s="4"/>
      <c r="K23" s="26"/>
    </row>
    <row r="24" spans="1:11">
      <c r="B24" s="102" t="s">
        <v>33</v>
      </c>
      <c r="C24" s="154">
        <v>0</v>
      </c>
      <c r="D24" s="155">
        <v>0</v>
      </c>
      <c r="E24" s="155">
        <v>0</v>
      </c>
      <c r="F24" s="155">
        <v>0</v>
      </c>
      <c r="G24" s="165">
        <v>0</v>
      </c>
      <c r="H24" s="166">
        <f t="shared" si="4"/>
        <v>0</v>
      </c>
      <c r="I24" s="167"/>
      <c r="J24" s="4"/>
      <c r="K24" s="26"/>
    </row>
    <row r="25" spans="1:11">
      <c r="B25" s="102" t="s">
        <v>34</v>
      </c>
      <c r="C25" s="154">
        <v>0</v>
      </c>
      <c r="D25" s="155">
        <v>0</v>
      </c>
      <c r="E25" s="155">
        <v>0</v>
      </c>
      <c r="F25" s="155">
        <v>0</v>
      </c>
      <c r="G25" s="165">
        <v>0</v>
      </c>
      <c r="H25" s="166">
        <f>SUM(C25:G25)</f>
        <v>0</v>
      </c>
      <c r="I25" s="167"/>
      <c r="J25" s="4"/>
      <c r="K25" s="26"/>
    </row>
    <row r="26" spans="1:11">
      <c r="B26" s="102" t="s">
        <v>35</v>
      </c>
      <c r="C26" s="154">
        <v>0</v>
      </c>
      <c r="D26" s="155">
        <v>0</v>
      </c>
      <c r="E26" s="155">
        <v>0</v>
      </c>
      <c r="F26" s="155">
        <v>0</v>
      </c>
      <c r="G26" s="165">
        <v>1</v>
      </c>
      <c r="H26" s="166">
        <f>SUM(C26:G26)</f>
        <v>1</v>
      </c>
      <c r="I26" s="167"/>
      <c r="J26" s="4"/>
      <c r="K26" s="26"/>
    </row>
    <row r="27" spans="1:11">
      <c r="B27" s="102" t="s">
        <v>36</v>
      </c>
      <c r="C27" s="154">
        <v>0</v>
      </c>
      <c r="D27" s="155">
        <v>0</v>
      </c>
      <c r="E27" s="155">
        <v>0</v>
      </c>
      <c r="F27" s="155">
        <v>3</v>
      </c>
      <c r="G27" s="165">
        <v>0</v>
      </c>
      <c r="H27" s="166">
        <f>SUM(C27:G27)</f>
        <v>3</v>
      </c>
      <c r="I27" s="167"/>
      <c r="J27" s="4"/>
      <c r="K27" s="26"/>
    </row>
    <row r="28" spans="1:11">
      <c r="B28" s="102" t="s">
        <v>13</v>
      </c>
      <c r="C28" s="154">
        <v>0</v>
      </c>
      <c r="D28" s="155">
        <v>0</v>
      </c>
      <c r="E28" s="155">
        <v>0</v>
      </c>
      <c r="F28" s="155">
        <v>0</v>
      </c>
      <c r="G28" s="165">
        <v>1</v>
      </c>
      <c r="H28" s="166">
        <f t="shared" ref="H28:H34" si="5">SUM(C28:G28)</f>
        <v>1</v>
      </c>
      <c r="I28" s="167"/>
      <c r="J28" s="4"/>
      <c r="K28" s="26"/>
    </row>
    <row r="29" spans="1:11">
      <c r="B29" s="102" t="s">
        <v>37</v>
      </c>
      <c r="C29" s="154">
        <v>0</v>
      </c>
      <c r="D29" s="155">
        <v>0</v>
      </c>
      <c r="E29" s="155">
        <v>0</v>
      </c>
      <c r="F29" s="155">
        <v>0</v>
      </c>
      <c r="G29" s="165">
        <v>0</v>
      </c>
      <c r="H29" s="166">
        <f t="shared" si="5"/>
        <v>0</v>
      </c>
      <c r="I29" s="167"/>
      <c r="J29" s="4"/>
      <c r="K29" s="26"/>
    </row>
    <row r="30" spans="1:11">
      <c r="B30" s="102" t="s">
        <v>38</v>
      </c>
      <c r="C30" s="154"/>
      <c r="D30" s="155"/>
      <c r="E30" s="155"/>
      <c r="F30" s="155"/>
      <c r="G30" s="165"/>
      <c r="H30" s="166">
        <f t="shared" si="5"/>
        <v>0</v>
      </c>
      <c r="I30" s="167"/>
      <c r="J30" s="4"/>
      <c r="K30" s="26"/>
    </row>
    <row r="31" spans="1:11">
      <c r="B31" s="102" t="s">
        <v>39</v>
      </c>
      <c r="C31" s="154"/>
      <c r="D31" s="155"/>
      <c r="E31" s="155"/>
      <c r="F31" s="155"/>
      <c r="G31" s="165"/>
      <c r="H31" s="166">
        <f t="shared" si="5"/>
        <v>0</v>
      </c>
      <c r="I31" s="167"/>
      <c r="J31" s="4"/>
      <c r="K31" s="26"/>
    </row>
    <row r="32" spans="1:11">
      <c r="B32" s="102" t="s">
        <v>40</v>
      </c>
      <c r="C32" s="154"/>
      <c r="D32" s="155"/>
      <c r="E32" s="155"/>
      <c r="F32" s="155"/>
      <c r="G32" s="165"/>
      <c r="H32" s="166">
        <f t="shared" si="5"/>
        <v>0</v>
      </c>
      <c r="I32" s="167"/>
      <c r="J32" s="4"/>
      <c r="K32" s="26"/>
    </row>
    <row r="33" spans="1:14">
      <c r="B33" s="102" t="s">
        <v>41</v>
      </c>
      <c r="C33" s="154"/>
      <c r="D33" s="168"/>
      <c r="E33" s="155"/>
      <c r="F33" s="155"/>
      <c r="G33" s="165"/>
      <c r="H33" s="166">
        <f t="shared" si="5"/>
        <v>0</v>
      </c>
      <c r="I33" s="167"/>
      <c r="J33" s="4"/>
      <c r="K33" s="26"/>
    </row>
    <row r="34" spans="1:14">
      <c r="B34" s="102" t="s">
        <v>42</v>
      </c>
      <c r="C34" s="154"/>
      <c r="D34" s="155"/>
      <c r="E34" s="155"/>
      <c r="F34" s="155"/>
      <c r="G34" s="165"/>
      <c r="H34" s="166">
        <f t="shared" si="5"/>
        <v>0</v>
      </c>
      <c r="I34" s="167"/>
      <c r="J34" s="4"/>
      <c r="K34" s="26"/>
    </row>
    <row r="35" spans="1:14">
      <c r="B35" s="23" t="s">
        <v>61</v>
      </c>
      <c r="C35" s="159">
        <f>SUM(C23:C34)</f>
        <v>0</v>
      </c>
      <c r="D35" s="169">
        <f t="shared" ref="D35:G35" si="6">SUM(D23:D34)</f>
        <v>0</v>
      </c>
      <c r="E35" s="169">
        <f t="shared" si="6"/>
        <v>0</v>
      </c>
      <c r="F35" s="169">
        <f t="shared" si="6"/>
        <v>3</v>
      </c>
      <c r="G35" s="170">
        <f t="shared" si="6"/>
        <v>3</v>
      </c>
      <c r="H35" s="171">
        <f>SUM(H23:H34)</f>
        <v>6</v>
      </c>
      <c r="I35" s="172"/>
      <c r="J35" s="24"/>
      <c r="K35" s="36"/>
    </row>
    <row r="36" spans="1:14" ht="26.25">
      <c r="B36" s="173" t="s">
        <v>68</v>
      </c>
      <c r="C36" s="174"/>
      <c r="D36" s="174"/>
      <c r="E36" s="174"/>
      <c r="F36" s="174"/>
      <c r="G36" s="174"/>
      <c r="H36" s="174"/>
      <c r="I36" s="174"/>
      <c r="J36" s="174"/>
      <c r="K36" s="175"/>
      <c r="L36" s="176"/>
    </row>
    <row r="37" spans="1:14" ht="16.5" thickBot="1">
      <c r="B37" s="177" t="s">
        <v>69</v>
      </c>
      <c r="C37" s="178" t="s">
        <v>70</v>
      </c>
      <c r="D37" s="178" t="s">
        <v>71</v>
      </c>
      <c r="E37" s="179" t="s">
        <v>72</v>
      </c>
      <c r="F37" s="180" t="s">
        <v>73</v>
      </c>
      <c r="G37" s="180" t="s">
        <v>74</v>
      </c>
      <c r="H37" s="180" t="s">
        <v>75</v>
      </c>
      <c r="I37" s="179" t="s">
        <v>76</v>
      </c>
      <c r="J37" s="181" t="s">
        <v>77</v>
      </c>
      <c r="K37" s="182" t="s">
        <v>58</v>
      </c>
    </row>
    <row r="38" spans="1:14">
      <c r="B38" s="183">
        <f>MONTH(J38)</f>
        <v>1</v>
      </c>
      <c r="C38" s="184" t="s">
        <v>78</v>
      </c>
      <c r="D38" s="185" t="s">
        <v>79</v>
      </c>
      <c r="E38" s="186">
        <v>44925.70071759259</v>
      </c>
      <c r="F38" s="185" t="s">
        <v>80</v>
      </c>
      <c r="G38" s="185" t="s">
        <v>81</v>
      </c>
      <c r="H38" s="184" t="s">
        <v>82</v>
      </c>
      <c r="I38" s="187" t="s">
        <v>83</v>
      </c>
      <c r="J38" s="188">
        <v>44928.535844907405</v>
      </c>
      <c r="K38" s="189">
        <f>J38-E38</f>
        <v>2.8351273148145992</v>
      </c>
      <c r="N38" s="190"/>
    </row>
    <row r="39" spans="1:14">
      <c r="B39" s="191">
        <f>MONTH(J39)</f>
        <v>4</v>
      </c>
      <c r="C39" s="192" t="s">
        <v>78</v>
      </c>
      <c r="D39" s="193" t="s">
        <v>84</v>
      </c>
      <c r="E39" s="194">
        <v>45030.385671296295</v>
      </c>
      <c r="F39" s="193" t="s">
        <v>85</v>
      </c>
      <c r="G39" s="193" t="s">
        <v>86</v>
      </c>
      <c r="H39" s="192" t="s">
        <v>82</v>
      </c>
      <c r="I39" s="195" t="s">
        <v>87</v>
      </c>
      <c r="J39" s="192">
        <v>45030.386122685188</v>
      </c>
      <c r="K39" s="196">
        <f t="shared" ref="K39:K41" si="7">J39-E39</f>
        <v>4.5138889254303649E-4</v>
      </c>
    </row>
    <row r="40" spans="1:14">
      <c r="B40" s="191">
        <f t="shared" ref="B40:B43" si="8">MONTH(J40)</f>
        <v>5</v>
      </c>
      <c r="C40" s="192" t="s">
        <v>78</v>
      </c>
      <c r="D40" s="197" t="s">
        <v>66</v>
      </c>
      <c r="E40" s="194">
        <v>45049.553090277775</v>
      </c>
      <c r="F40" s="197" t="s">
        <v>88</v>
      </c>
      <c r="G40" s="197" t="s">
        <v>89</v>
      </c>
      <c r="H40" s="192" t="s">
        <v>82</v>
      </c>
      <c r="I40" s="197" t="s">
        <v>90</v>
      </c>
      <c r="J40" s="198">
        <v>45049.709722222222</v>
      </c>
      <c r="K40" s="196">
        <f t="shared" si="7"/>
        <v>0.15663194444641704</v>
      </c>
    </row>
    <row r="41" spans="1:14">
      <c r="B41" s="191">
        <f t="shared" si="8"/>
        <v>5</v>
      </c>
      <c r="C41" s="192" t="s">
        <v>78</v>
      </c>
      <c r="D41" s="197" t="s">
        <v>66</v>
      </c>
      <c r="E41" s="194">
        <v>45051.382372685184</v>
      </c>
      <c r="F41" s="197" t="s">
        <v>88</v>
      </c>
      <c r="G41" s="197" t="s">
        <v>91</v>
      </c>
      <c r="H41" s="192" t="s">
        <v>82</v>
      </c>
      <c r="I41" s="197" t="s">
        <v>92</v>
      </c>
      <c r="J41" s="192">
        <v>45051.489525462966</v>
      </c>
      <c r="K41" s="196">
        <f t="shared" si="7"/>
        <v>0.10715277778217569</v>
      </c>
    </row>
    <row r="42" spans="1:14">
      <c r="B42" s="191">
        <f t="shared" si="8"/>
        <v>5</v>
      </c>
      <c r="C42" s="192" t="s">
        <v>78</v>
      </c>
      <c r="D42" s="193" t="s">
        <v>66</v>
      </c>
      <c r="E42" s="194">
        <v>45062.474120370367</v>
      </c>
      <c r="F42" s="193" t="s">
        <v>93</v>
      </c>
      <c r="G42" s="193" t="s">
        <v>94</v>
      </c>
      <c r="H42" s="192" t="s">
        <v>82</v>
      </c>
      <c r="I42" s="195" t="s">
        <v>95</v>
      </c>
      <c r="J42" s="192">
        <v>45072.601956018516</v>
      </c>
      <c r="K42" s="196">
        <f>J42-E42</f>
        <v>10.127835648148903</v>
      </c>
    </row>
    <row r="43" spans="1:14">
      <c r="A43" s="32"/>
      <c r="B43" s="191">
        <f t="shared" si="8"/>
        <v>6</v>
      </c>
      <c r="C43" s="192" t="s">
        <v>78</v>
      </c>
      <c r="D43" s="199" t="s">
        <v>65</v>
      </c>
      <c r="E43" s="194">
        <v>45083.669039351851</v>
      </c>
      <c r="F43" s="200" t="s">
        <v>96</v>
      </c>
      <c r="G43" s="201" t="s">
        <v>97</v>
      </c>
      <c r="H43" s="192" t="s">
        <v>82</v>
      </c>
      <c r="I43" s="195" t="s">
        <v>98</v>
      </c>
      <c r="J43" s="192">
        <v>45086.889432870368</v>
      </c>
      <c r="K43" s="196">
        <f>J43-E43</f>
        <v>3.2203935185170849</v>
      </c>
      <c r="L43" s="190"/>
    </row>
    <row r="44" spans="1:14" hidden="1">
      <c r="A44" s="32"/>
      <c r="B44" s="191"/>
      <c r="C44" s="192"/>
      <c r="D44" s="193"/>
      <c r="E44" s="194"/>
      <c r="F44" s="193"/>
      <c r="G44" s="193"/>
      <c r="H44" s="192"/>
      <c r="I44" s="195"/>
      <c r="J44" s="192"/>
      <c r="K44" s="202"/>
      <c r="L44" s="190"/>
    </row>
    <row r="45" spans="1:14" hidden="1">
      <c r="B45" s="191"/>
      <c r="C45" s="192"/>
      <c r="D45" s="199"/>
      <c r="E45" s="194"/>
      <c r="F45" s="200"/>
      <c r="G45" s="203"/>
      <c r="H45" s="192"/>
      <c r="I45" s="195"/>
      <c r="J45" s="192"/>
      <c r="K45" s="202"/>
      <c r="L45" s="190"/>
    </row>
    <row r="46" spans="1:14" hidden="1">
      <c r="B46" s="191"/>
      <c r="C46" s="192"/>
      <c r="D46" s="204"/>
      <c r="E46" s="194"/>
      <c r="F46" s="200"/>
      <c r="G46" s="204"/>
      <c r="H46" s="192"/>
      <c r="I46" s="205"/>
      <c r="J46" s="192"/>
      <c r="K46" s="202"/>
      <c r="L46" s="190"/>
    </row>
    <row r="47" spans="1:14" hidden="1">
      <c r="B47" s="191"/>
      <c r="C47" s="192"/>
      <c r="D47" s="204"/>
      <c r="E47" s="194"/>
      <c r="F47" s="200"/>
      <c r="G47" s="204"/>
      <c r="H47" s="192"/>
      <c r="I47" s="205"/>
      <c r="J47" s="192"/>
      <c r="K47" s="202"/>
      <c r="L47" s="190"/>
    </row>
    <row r="48" spans="1:14" hidden="1">
      <c r="B48" s="191"/>
      <c r="C48" s="192"/>
      <c r="D48" s="204"/>
      <c r="E48" s="194"/>
      <c r="F48" s="200"/>
      <c r="G48" s="204"/>
      <c r="H48" s="192"/>
      <c r="I48" s="205"/>
      <c r="J48" s="192"/>
      <c r="K48" s="202"/>
      <c r="L48" s="190"/>
    </row>
    <row r="49" spans="2:13" hidden="1">
      <c r="B49" s="191"/>
      <c r="C49" s="192"/>
      <c r="D49" s="204"/>
      <c r="E49" s="194"/>
      <c r="F49" s="200"/>
      <c r="G49" s="204"/>
      <c r="H49" s="192"/>
      <c r="I49" s="205"/>
      <c r="J49" s="192"/>
      <c r="K49" s="202"/>
      <c r="L49" s="190"/>
    </row>
    <row r="50" spans="2:13" hidden="1">
      <c r="B50" s="191"/>
      <c r="C50" s="192"/>
      <c r="D50" s="193"/>
      <c r="E50" s="206"/>
      <c r="F50" s="200"/>
      <c r="G50" s="193"/>
      <c r="H50" s="192"/>
      <c r="I50" s="207"/>
      <c r="J50" s="206"/>
      <c r="K50" s="202"/>
      <c r="L50" s="190"/>
    </row>
    <row r="51" spans="2:13" hidden="1">
      <c r="B51" s="191"/>
      <c r="C51" s="192"/>
      <c r="D51" s="193"/>
      <c r="E51" s="206"/>
      <c r="F51" s="193"/>
      <c r="G51" s="193"/>
      <c r="H51" s="192"/>
      <c r="I51" s="207"/>
      <c r="J51" s="192"/>
      <c r="K51" s="202"/>
    </row>
    <row r="52" spans="2:13" hidden="1">
      <c r="B52" s="191"/>
      <c r="C52" s="192"/>
      <c r="D52" s="193"/>
      <c r="E52" s="206"/>
      <c r="F52" s="193"/>
      <c r="G52" s="193"/>
      <c r="H52" s="192"/>
      <c r="I52" s="207"/>
      <c r="J52" s="206"/>
      <c r="K52" s="202"/>
      <c r="L52" s="20"/>
    </row>
    <row r="53" spans="2:13" ht="15.75" thickBot="1">
      <c r="B53" s="208"/>
      <c r="C53" s="209"/>
      <c r="D53" s="210"/>
      <c r="E53" s="209"/>
      <c r="F53" s="210"/>
      <c r="G53" s="210"/>
      <c r="H53" s="209"/>
      <c r="I53" s="211"/>
      <c r="J53" s="209"/>
      <c r="K53" s="212"/>
    </row>
    <row r="54" spans="2:13">
      <c r="M54" s="32">
        <v>1</v>
      </c>
    </row>
    <row r="55" spans="2:13">
      <c r="B55" s="214"/>
      <c r="C55" s="215"/>
      <c r="D55" s="214"/>
      <c r="E55" s="214"/>
      <c r="F55" s="214"/>
      <c r="G55" s="214"/>
      <c r="H55" s="215"/>
      <c r="I55" s="216"/>
    </row>
    <row r="56" spans="2:13">
      <c r="B56" s="214"/>
      <c r="C56" s="215"/>
      <c r="D56" s="214"/>
      <c r="E56" s="214"/>
      <c r="F56" s="214"/>
      <c r="G56" s="214"/>
      <c r="H56" s="215"/>
      <c r="I56" s="216"/>
    </row>
    <row r="57" spans="2:13">
      <c r="B57" s="214"/>
      <c r="C57" s="215"/>
      <c r="D57" s="214"/>
      <c r="E57" s="214"/>
      <c r="F57" s="214"/>
      <c r="G57" s="214"/>
      <c r="H57" s="217"/>
      <c r="I57" s="216"/>
    </row>
    <row r="58" spans="2:13">
      <c r="B58" s="214"/>
      <c r="C58" s="215"/>
      <c r="D58" s="214"/>
      <c r="E58" s="214"/>
      <c r="F58" s="214"/>
      <c r="G58" s="214"/>
      <c r="H58" s="215"/>
      <c r="I58" s="216"/>
    </row>
    <row r="59" spans="2:13">
      <c r="B59" s="214"/>
      <c r="C59" s="215"/>
      <c r="D59" s="214"/>
      <c r="E59" s="214"/>
      <c r="F59" s="214"/>
      <c r="G59" s="214"/>
      <c r="H59" s="215"/>
      <c r="I59" s="216"/>
    </row>
    <row r="60" spans="2:13">
      <c r="C60" s="215"/>
      <c r="H60" s="215"/>
      <c r="I60" s="216"/>
    </row>
    <row r="61" spans="2:13">
      <c r="B61" s="214"/>
      <c r="C61" s="215"/>
      <c r="D61" s="214"/>
      <c r="E61" s="214"/>
      <c r="F61" s="214"/>
      <c r="G61" s="214"/>
      <c r="H61" s="215"/>
      <c r="I61" s="216"/>
    </row>
    <row r="62" spans="2:13">
      <c r="B62" s="214"/>
      <c r="C62" s="215"/>
      <c r="D62" s="214"/>
      <c r="E62" s="214"/>
      <c r="F62" s="214"/>
      <c r="G62" s="214"/>
      <c r="H62" s="215"/>
      <c r="I62" s="216"/>
    </row>
    <row r="63" spans="2:13">
      <c r="B63" s="214"/>
      <c r="C63" s="215"/>
      <c r="D63" s="214"/>
      <c r="E63" s="214"/>
      <c r="F63" s="214"/>
      <c r="G63" s="214"/>
      <c r="H63" s="215"/>
      <c r="I63" s="216"/>
    </row>
    <row r="64" spans="2:13">
      <c r="B64" s="214"/>
      <c r="C64" s="215"/>
      <c r="D64" s="214"/>
      <c r="E64" s="214"/>
      <c r="F64" s="214"/>
      <c r="G64" s="214"/>
      <c r="H64" s="215"/>
      <c r="I64" s="216"/>
    </row>
    <row r="65" spans="2:9">
      <c r="B65" s="214"/>
      <c r="C65" s="215"/>
      <c r="D65" s="214"/>
      <c r="E65" s="214"/>
      <c r="F65" s="214"/>
      <c r="G65" s="214"/>
      <c r="H65" s="215"/>
      <c r="I65" s="216"/>
    </row>
    <row r="66" spans="2:9">
      <c r="B66" s="214"/>
      <c r="C66" s="215"/>
      <c r="D66" s="214"/>
      <c r="E66" s="214"/>
      <c r="F66" s="214"/>
      <c r="G66" s="214"/>
      <c r="H66" s="215"/>
      <c r="I66" s="216"/>
    </row>
    <row r="67" spans="2:9">
      <c r="B67" s="214"/>
      <c r="C67" s="215"/>
      <c r="D67" s="214"/>
      <c r="E67" s="214"/>
      <c r="F67" s="214"/>
      <c r="G67" s="214"/>
      <c r="H67" s="215"/>
      <c r="I67" s="216"/>
    </row>
    <row r="68" spans="2:9">
      <c r="B68" s="214"/>
      <c r="C68" s="215"/>
      <c r="D68" s="214"/>
      <c r="E68" s="214"/>
      <c r="F68" s="214"/>
      <c r="G68" s="214"/>
      <c r="H68" s="215"/>
      <c r="I68" s="216"/>
    </row>
    <row r="69" spans="2:9">
      <c r="B69" s="214"/>
      <c r="C69" s="215"/>
      <c r="D69" s="214"/>
      <c r="E69" s="214"/>
      <c r="F69" s="214"/>
      <c r="G69" s="214"/>
      <c r="H69" s="215"/>
      <c r="I69" s="216"/>
    </row>
    <row r="70" spans="2:9">
      <c r="B70" s="214"/>
      <c r="C70" s="215"/>
      <c r="D70" s="214"/>
      <c r="E70" s="214"/>
      <c r="F70" s="214"/>
      <c r="G70" s="214"/>
      <c r="H70" s="215"/>
      <c r="I70" s="216"/>
    </row>
    <row r="71" spans="2:9">
      <c r="B71" s="214"/>
      <c r="C71" s="215"/>
      <c r="D71" s="214"/>
      <c r="E71" s="214"/>
      <c r="F71" s="214"/>
      <c r="G71" s="214"/>
      <c r="H71" s="215"/>
      <c r="I71" s="216"/>
    </row>
    <row r="72" spans="2:9">
      <c r="B72" s="214"/>
      <c r="C72" s="215"/>
      <c r="D72" s="214"/>
      <c r="E72" s="214"/>
      <c r="F72" s="214"/>
      <c r="G72" s="214"/>
      <c r="H72" s="215"/>
      <c r="I72" s="216"/>
    </row>
    <row r="73" spans="2:9">
      <c r="B73" s="214"/>
      <c r="C73" s="215"/>
      <c r="D73" s="214"/>
      <c r="E73" s="214"/>
      <c r="F73" s="214"/>
      <c r="G73" s="214"/>
      <c r="H73" s="215"/>
      <c r="I73" s="216"/>
    </row>
    <row r="74" spans="2:9">
      <c r="B74" s="214"/>
      <c r="C74" s="215"/>
      <c r="D74" s="214"/>
      <c r="E74" s="214"/>
      <c r="F74" s="214"/>
      <c r="G74" s="214"/>
      <c r="H74" s="215"/>
      <c r="I74" s="216"/>
    </row>
    <row r="75" spans="2:9">
      <c r="B75" s="214"/>
      <c r="C75" s="215"/>
      <c r="D75" s="214"/>
      <c r="E75" s="214"/>
      <c r="F75" s="214"/>
      <c r="G75" s="214"/>
      <c r="H75" s="215"/>
      <c r="I75" s="216"/>
    </row>
    <row r="76" spans="2:9">
      <c r="C76" s="215"/>
      <c r="H76" s="215"/>
      <c r="I76" s="216"/>
    </row>
    <row r="77" spans="2:9">
      <c r="C77" s="215"/>
      <c r="H77" s="215"/>
      <c r="I77" s="216"/>
    </row>
  </sheetData>
  <mergeCells count="2">
    <mergeCell ref="C2:J4"/>
    <mergeCell ref="B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Dashboard</vt:lpstr>
      <vt:lpstr>Operationele cijfers</vt:lpstr>
      <vt:lpstr>Storingen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Peeters</dc:creator>
  <cp:lastModifiedBy>Marlies Peeters</cp:lastModifiedBy>
  <dcterms:created xsi:type="dcterms:W3CDTF">2023-08-29T11:52:18Z</dcterms:created>
  <dcterms:modified xsi:type="dcterms:W3CDTF">2023-08-29T11:55:06Z</dcterms:modified>
</cp:coreProperties>
</file>