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updateLinks="never" codeName="ThisWorkbook" defaultThemeVersion="124226"/>
  <mc:AlternateContent xmlns:mc="http://schemas.openxmlformats.org/markup-compatibility/2006">
    <mc:Choice Requires="x15">
      <x15ac:absPath xmlns:x15ac="http://schemas.microsoft.com/office/spreadsheetml/2010/11/ac" url="\\pc.belastingdienst.nl\edf\SSO-CFD\UG_HKT_Inkoop-UNIT\80-INKOOPDOSSIERS-ICT\IUC23-032 Onderhoud &amp; Support PostgreSQL\04 - BESCHRIJVENDE DOCUMENTEN\Bijlage VIII - Prijzenformulier\"/>
    </mc:Choice>
  </mc:AlternateContent>
  <xr:revisionPtr revIDLastSave="0" documentId="13_ncr:1_{5A2DADBB-91E8-4D74-A6BE-2DF028D5504A}" xr6:coauthVersionLast="47" xr6:coauthVersionMax="47" xr10:uidLastSave="{00000000-0000-0000-0000-000000000000}"/>
  <bookViews>
    <workbookView xWindow="28680" yWindow="-120" windowWidth="25440" windowHeight="15390" xr2:uid="{00000000-000D-0000-FFFF-FFFF00000000}"/>
  </bookViews>
  <sheets>
    <sheet name="Samenvatting" sheetId="18" r:id="rId1"/>
    <sheet name="1a Gebruiksrecht - Subscription" sheetId="13" r:id="rId2"/>
    <sheet name="1b Gebruiksrecht - Onbeperkt" sheetId="14" r:id="rId3"/>
    <sheet name="BPK-Grafiek" sheetId="21" r:id="rId4"/>
    <sheet name="DATA" sheetId="22" state="hidden" r:id="rId5"/>
  </sheets>
  <externalReferences>
    <externalReference r:id="rId6"/>
  </externalReferences>
  <definedNames>
    <definedName name="LAQ">[1]Superformule!$K$22</definedName>
    <definedName name="Maximaal">'[1]HULP-velden'!$L$20</definedName>
    <definedName name="Percentage_Qeisen">'[1]HULP-velden'!$J$80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21" l="1"/>
  <c r="F20" i="21"/>
  <c r="G20" i="21" s="1"/>
  <c r="G19" i="21"/>
  <c r="F19" i="21"/>
  <c r="E15" i="21" s="1"/>
  <c r="G18" i="21"/>
  <c r="F18" i="21"/>
  <c r="G12" i="21"/>
  <c r="F11" i="21"/>
  <c r="G11" i="21" s="1"/>
  <c r="G13" i="21" l="1"/>
  <c r="F13" i="21"/>
  <c r="D7" i="22" s="1"/>
  <c r="H28" i="14"/>
  <c r="G28" i="14"/>
  <c r="F28" i="14"/>
  <c r="E28" i="14"/>
  <c r="D28" i="14"/>
  <c r="C28" i="14"/>
  <c r="C41" i="13"/>
  <c r="H30" i="13"/>
  <c r="D47" i="13"/>
  <c r="E47" i="13"/>
  <c r="F47" i="13"/>
  <c r="G47" i="13"/>
  <c r="H47" i="13"/>
  <c r="C47" i="13"/>
  <c r="B4" i="14"/>
  <c r="B2" i="14"/>
  <c r="B2" i="13"/>
  <c r="B4" i="13"/>
  <c r="F7" i="22" l="1"/>
  <c r="E34" i="13"/>
  <c r="E31" i="13" l="1"/>
  <c r="C32" i="13"/>
  <c r="F33" i="13"/>
  <c r="P34" i="13"/>
  <c r="F34" i="13"/>
  <c r="K34" i="13"/>
  <c r="C35" i="13"/>
  <c r="K35" i="13" s="1"/>
  <c r="C36" i="13"/>
  <c r="K36" i="13" s="1"/>
  <c r="H36" i="13" s="1"/>
  <c r="C37" i="13"/>
  <c r="K37" i="13" s="1"/>
  <c r="C38" i="13"/>
  <c r="K38" i="13" s="1"/>
  <c r="C39" i="13"/>
  <c r="C40" i="13"/>
  <c r="K41" i="13"/>
  <c r="C42" i="13"/>
  <c r="K42" i="13" s="1"/>
  <c r="H42" i="13" s="1"/>
  <c r="B47" i="13"/>
  <c r="B48" i="13"/>
  <c r="C31" i="14" l="1"/>
  <c r="E38" i="13"/>
  <c r="P38" i="13" s="1"/>
  <c r="H38" i="13"/>
  <c r="E41" i="13"/>
  <c r="O41" i="13" s="1"/>
  <c r="H41" i="13"/>
  <c r="E37" i="13"/>
  <c r="O37" i="13" s="1"/>
  <c r="H37" i="13"/>
  <c r="E35" i="13"/>
  <c r="O35" i="13" s="1"/>
  <c r="H35" i="13"/>
  <c r="K40" i="13"/>
  <c r="H40" i="13" s="1"/>
  <c r="E42" i="13"/>
  <c r="P42" i="13" s="1"/>
  <c r="L42" i="13"/>
  <c r="E36" i="13"/>
  <c r="P36" i="13" s="1"/>
  <c r="H34" i="13"/>
  <c r="F41" i="13"/>
  <c r="F37" i="13"/>
  <c r="F35" i="13"/>
  <c r="K39" i="13"/>
  <c r="H39" i="13" s="1"/>
  <c r="O34" i="13"/>
  <c r="F42" i="13"/>
  <c r="F38" i="13"/>
  <c r="F36" i="13"/>
  <c r="E48" i="13" l="1"/>
  <c r="E49" i="13" s="1"/>
  <c r="O38" i="13"/>
  <c r="H48" i="13"/>
  <c r="H49" i="13" s="1"/>
  <c r="L37" i="13"/>
  <c r="G48" i="13"/>
  <c r="G49" i="13" s="1"/>
  <c r="P35" i="13"/>
  <c r="O36" i="13"/>
  <c r="P37" i="13"/>
  <c r="F48" i="13"/>
  <c r="F49" i="13" s="1"/>
  <c r="D48" i="13"/>
  <c r="D49" i="13" s="1"/>
  <c r="P41" i="13"/>
  <c r="F40" i="13"/>
  <c r="L38" i="13"/>
  <c r="L35" i="13"/>
  <c r="O42" i="13"/>
  <c r="L36" i="13"/>
  <c r="C48" i="13"/>
  <c r="C49" i="13" s="1"/>
  <c r="H14" i="18" s="1"/>
  <c r="E40" i="13"/>
  <c r="L39" i="13"/>
  <c r="F39" i="13"/>
  <c r="E39" i="13"/>
  <c r="L13" i="18" l="1"/>
  <c r="L14" i="18"/>
  <c r="K13" i="18"/>
  <c r="K14" i="18"/>
  <c r="M13" i="18"/>
  <c r="M14" i="18"/>
  <c r="I13" i="18"/>
  <c r="I14" i="18"/>
  <c r="J13" i="18"/>
  <c r="J14" i="18"/>
  <c r="H13" i="18"/>
  <c r="C52" i="13"/>
  <c r="L41" i="13"/>
  <c r="L40" i="13"/>
  <c r="P40" i="13"/>
  <c r="O40" i="13"/>
  <c r="O39" i="13"/>
  <c r="P39" i="13"/>
  <c r="D14" i="18" l="1"/>
  <c r="D13" i="18"/>
  <c r="L43" i="13"/>
  <c r="H43" i="13" s="1"/>
  <c r="F17" i="18" l="1"/>
  <c r="F8" i="21" s="1"/>
  <c r="C7" i="22" s="1"/>
  <c r="E7" i="22" s="1"/>
  <c r="F14" i="21" s="1"/>
</calcChain>
</file>

<file path=xl/sharedStrings.xml><?xml version="1.0" encoding="utf-8"?>
<sst xmlns="http://schemas.openxmlformats.org/spreadsheetml/2006/main" count="217" uniqueCount="138">
  <si>
    <t xml:space="preserve"> </t>
  </si>
  <si>
    <t>Dimensionering</t>
  </si>
  <si>
    <t>Jaar 1</t>
  </si>
  <si>
    <t>Jaar 2</t>
  </si>
  <si>
    <t>Jaar 3</t>
  </si>
  <si>
    <t>Jaar 4</t>
  </si>
  <si>
    <t>Artikelnummer</t>
  </si>
  <si>
    <t>Versie</t>
  </si>
  <si>
    <t>Totaal</t>
  </si>
  <si>
    <t>Jaar 5</t>
  </si>
  <si>
    <t>Staffel</t>
  </si>
  <si>
    <t xml:space="preserve">"&gt;" meer dan </t>
  </si>
  <si>
    <t xml:space="preserve">van </t>
  </si>
  <si>
    <t>tot en met</t>
  </si>
  <si>
    <t>STAFFEL 1</t>
  </si>
  <si>
    <t>&gt;</t>
  </si>
  <si>
    <t>STAFFEL 2</t>
  </si>
  <si>
    <t>STAFFEL 3</t>
  </si>
  <si>
    <t>STAFFEL 4</t>
  </si>
  <si>
    <t>STAFFEL 5</t>
  </si>
  <si>
    <t>STAFFEL 6</t>
  </si>
  <si>
    <t>STAFFEL 7</t>
  </si>
  <si>
    <t>STAFFEL 8</t>
  </si>
  <si>
    <t>STAFFEL 9</t>
  </si>
  <si>
    <t>Bedrag</t>
  </si>
  <si>
    <t>Hulpvelden</t>
  </si>
  <si>
    <t>cumulatief</t>
  </si>
  <si>
    <t>Prijs per</t>
  </si>
  <si>
    <t>Gebruiksrecht</t>
  </si>
  <si>
    <t>N.B. Indien meer regels benodigd zijn, kan een nieuw prijzenblad worden opgevraagd. Graag aangeven hoeveel regels meer nodig zijn.</t>
  </si>
  <si>
    <t>Omschrijving</t>
  </si>
  <si>
    <t>T.b.v. vergelijkingswaarde</t>
  </si>
  <si>
    <t>Totaal per jaar</t>
  </si>
  <si>
    <t>Ten behoeve van vergelijkingswaarde</t>
  </si>
  <si>
    <t>Gebruiksrecht per jaar</t>
  </si>
  <si>
    <t>Jaar  3</t>
  </si>
  <si>
    <t>Gebruiksrecht o.b.v. Subcription</t>
  </si>
  <si>
    <t>Korting  per staffel *1</t>
  </si>
  <si>
    <t>uitbreiding</t>
  </si>
  <si>
    <t>naar cum.</t>
  </si>
  <si>
    <t>aantal</t>
  </si>
  <si>
    <t>Vergoeding</t>
  </si>
  <si>
    <t>Benodigde componenten</t>
  </si>
  <si>
    <t>Produktnaam Programmatuur/add-on</t>
  </si>
  <si>
    <t xml:space="preserve"> (bedragen zijn exclusief BTW)</t>
  </si>
  <si>
    <t>Benodigde componenten / Programmatuur</t>
  </si>
  <si>
    <t>Gebruiksrecht / Subscription inclusief Onderhoud &amp; Support</t>
  </si>
  <si>
    <t>Samenvatting</t>
  </si>
  <si>
    <t>(Prijzen exclusief BTW)</t>
  </si>
  <si>
    <t xml:space="preserve">Naam inschrijver: </t>
  </si>
  <si>
    <t>1a</t>
  </si>
  <si>
    <t>1b</t>
  </si>
  <si>
    <t>Vergelijkingswaarde t.b.v. BPK-formule</t>
  </si>
  <si>
    <t>Gebruiksrecht (Subscription)</t>
  </si>
  <si>
    <t>Core</t>
  </si>
  <si>
    <t>Jaar 6</t>
  </si>
  <si>
    <t>benodigd aantal cores</t>
  </si>
  <si>
    <t>gebruiksrecht subscription</t>
  </si>
  <si>
    <t>gebruiksrecht onbeperkt gebruik</t>
  </si>
  <si>
    <t>Gebruiksrecht (onbeperkt gebruik)</t>
  </si>
  <si>
    <t>Europese aanbesteding O&amp;S PostgreSQL</t>
  </si>
  <si>
    <t>Gebruiksrecht onbeperkt gebruik licentie</t>
  </si>
  <si>
    <t>Onbeperkt Gebruiksrecht</t>
  </si>
  <si>
    <t>Gebruiksrecht o.b.v. onbeperkt gebruik licentie</t>
  </si>
  <si>
    <t>cores</t>
  </si>
  <si>
    <t>beste prijs in
jaar 1</t>
  </si>
  <si>
    <t>beste prijs in
jaar 2</t>
  </si>
  <si>
    <t>beste prijs in
jaar 3</t>
  </si>
  <si>
    <t>beste prijs in
jaar 4</t>
  </si>
  <si>
    <t>beste prijs in
jaar 5</t>
  </si>
  <si>
    <t>beste prijs in
jaar 6</t>
  </si>
  <si>
    <t>Dit tabblad geeft een samenvatting van alle door Inschrijver in te vullen tabbladen in het Prijsmodel en geeft de vergelijkingswaarde ten behoeve van de beoordeling van de Inschrijvingen.</t>
  </si>
  <si>
    <t>%</t>
  </si>
  <si>
    <t>Totaal kwaliteit</t>
  </si>
  <si>
    <t>Wensen</t>
  </si>
  <si>
    <t xml:space="preserve">Eisen </t>
  </si>
  <si>
    <t>Procenten</t>
  </si>
  <si>
    <t>Punten</t>
  </si>
  <si>
    <t>Opbouw Score voor kwaliteit</t>
  </si>
  <si>
    <t>*1</t>
  </si>
  <si>
    <t>Indicatie BPK-score</t>
  </si>
  <si>
    <t xml:space="preserve">Kwaliteit in eisen </t>
  </si>
  <si>
    <t>Score Kwaliteit</t>
  </si>
  <si>
    <t>Indicatie eigen score</t>
  </si>
  <si>
    <t>Vergelijkingswaarde</t>
  </si>
  <si>
    <t>BPK-Grafiek</t>
  </si>
  <si>
    <t>Europese Aanbesteding</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</si>
  <si>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</si>
  <si>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</si>
  <si>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</si>
  <si>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</si>
  <si>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</si>
  <si>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</si>
  <si>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</si>
  <si>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</si>
  <si>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</si>
  <si>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</si>
  <si>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</si>
  <si>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</si>
  <si>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</si>
  <si>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</si>
  <si>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</si>
  <si>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</si>
  <si>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</si>
  <si>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</si>
  <si>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</si>
  <si>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</si>
  <si>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</si>
  <si>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</si>
  <si>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</si>
  <si>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</si>
  <si>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</si>
  <si>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</si>
  <si>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</si>
  <si>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</si>
  <si>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</si>
  <si>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</si>
  <si>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</si>
  <si>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</si>
  <si>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</si>
  <si>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</si>
  <si>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</si>
  <si>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</si>
  <si>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</si>
  <si>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</si>
  <si>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t>LET OP  !!!</t>
  </si>
  <si>
    <t>Uw inschrijving</t>
  </si>
  <si>
    <t>Hulpdata Grafiek Superformule</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</si>
  <si>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</si>
  <si>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Grondslag:</t>
  </si>
  <si>
    <t>*1 Het Kortingspercentage van de opvolgende staffel dient minimaal gelijk aan of hoger dan van de voorgaande staffel te zijn. Indien dit niet het geval is, zullen cellen rood opkleuren en is de staffel niet acceptabel ingevuld.</t>
  </si>
  <si>
    <t xml:space="preserve">Vul hier de Prijs in ten behoeve van Gebruiksrecht in het kader van een Enterprise model (onbeperkt gebruik) voor activiteiten met betrekking tot het leveren van het Onderhoud en Support PostgreSQL. De totaal geoffreerde bedragen over jaren waarin Enterprise gebruik valide is, worden meegenomen ten behoeve van de vergelijkingswaarde in het tabblad “Samenvatting”. Voor de jaren waarin het Enterpise gebruik niet valide is, worden de betreffende bedragen uit het tabblad “1a Gebruiksrecht – Subscription” meegenomen naar het tabblad “Samenvatting”. </t>
  </si>
  <si>
    <t>Vul hier de Prijzen in ten behoeve van Gebruiksrecht in het kader van Subcription. Activiteiten met betrekking tot het leveren van het Onderhoud en Support PostgreSQL. De geoffreerde bedragen per jaar worden meegenomen ten behoeve van de vergelijkingswaarde in het tabblad “Samenvatting”, tenzij in een zelfde jaar de Prijs op tabblad '1b Gebruiksrecht - Onbeperkt' lager is.</t>
  </si>
  <si>
    <r>
      <t xml:space="preserve">Eigen inschatting score kwaliteit </t>
    </r>
    <r>
      <rPr>
        <vertAlign val="superscript"/>
        <sz val="11"/>
        <color theme="1"/>
        <rFont val="Verdana"/>
        <family val="2"/>
      </rPr>
      <t>*1</t>
    </r>
  </si>
  <si>
    <t>IUC23-032</t>
  </si>
  <si>
    <t>"Onderhoud en Support PostgreSQL"</t>
  </si>
  <si>
    <t xml:space="preserve"> Kenmerk: IUC23-032</t>
  </si>
  <si>
    <t>jrhdfgh&gt;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</si>
</sst>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quot;€&quot;\ #,##0.00_-"/>
    <numFmt numFmtId="165" formatCode="#,##0_ ;\-#,##0\ "/>
    <numFmt numFmtId="166" formatCode="0_ ;\-0\ "/>
    <numFmt numFmtId="167" formatCode="_ * #,##0_ ;_ * \-#,##0_ ;_ * &quot;-&quot;??_ ;_ @_ "/>
    <numFmt numFmtId="168" formatCode="_-* #,##0.00_-;_-* #,##0.00\-;_-* &quot;-&quot;??_-;_-@_-"/>
    <numFmt numFmtId="169" formatCode="_-* #,##0_-;_-* #,##0\-;_-* &quot;-&quot;??_-;_-@_-"/>
    <numFmt numFmtId="170" formatCode="_-* #,##0.00_-;_-* #,##0.00\-;_-* \-??_-;_-@_-"/>
    <numFmt numFmtId="171" formatCode="_-&quot;€&quot;\ * #,##0.00_-;_-&quot;€&quot;\ * #,##0.00\-;_-&quot;€&quot;\ * &quot;-&quot;??_-;_-@_-"/>
    <numFmt numFmtId="172" formatCode="0.0%"/>
    <numFmt numFmtId="173" formatCode="_(&quot;€&quot;* #,##0.00_);_(&quot;€&quot;* \(#,##0.00\);_(&quot;€&quot;* &quot;-&quot;??_);_(@_)"/>
    <numFmt numFmtId="174" formatCode="_(* #,##0.00_);_(* \(#,##0.00\);_(* &quot;-&quot;??_);_(@_)"/>
    <numFmt numFmtId="175" formatCode="0.0"/>
    <numFmt numFmtId="176" formatCode="0.000"/>
    <numFmt numFmtId="177" formatCode="&quot;€&quot;#,##0.00_);\(&quot;€&quot;#,##0.00\)"/>
    <numFmt numFmtId="178" formatCode="_ &quot;€&quot;\ * #,##0_ ;_ &quot;€&quot;\ * \-#,##0_ ;_ &quot;€&quot;\ * &quot;-&quot;??_ ;_ @_ "/>
    <numFmt numFmtId="179" formatCode="_ [$€-413]\ * #,##0.00_ ;_ [$€-413]\ * \-#,##0.00_ ;_ [$€-413]\ * &quot;-&quot;??_ ;_ @_ "/>
  </numFmts>
  <fonts count="56"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Helv"/>
    </font>
    <font>
      <sz val="11"/>
      <color indexed="8"/>
      <name val="Calibri"/>
      <family val="2"/>
    </font>
    <font>
      <sz val="10"/>
      <name val="Helv"/>
      <family val="2"/>
    </font>
    <font>
      <sz val="10"/>
      <name val="RijksoverheidSansWebText Regula"/>
      <family val="2"/>
    </font>
    <font>
      <sz val="10"/>
      <color theme="1"/>
      <name val="RijksoverheidSansWebText Regula"/>
      <family val="2"/>
    </font>
    <font>
      <b/>
      <sz val="10"/>
      <name val="RijksoverheidSansWebText Regula"/>
      <family val="2"/>
    </font>
    <font>
      <b/>
      <sz val="8"/>
      <color indexed="10"/>
      <name val="RijksoverheidSansWebText Regula"/>
      <family val="2"/>
    </font>
    <font>
      <b/>
      <sz val="12"/>
      <color indexed="10"/>
      <name val="RijksoverheidSansWebText Regula"/>
      <family val="2"/>
    </font>
    <font>
      <b/>
      <sz val="18"/>
      <color theme="1"/>
      <name val="RijksoverheidSansWebText Regula"/>
      <family val="2"/>
    </font>
    <font>
      <b/>
      <sz val="16"/>
      <color theme="0"/>
      <name val="RijksoverheidSansWebText Regula"/>
      <family val="2"/>
    </font>
    <font>
      <b/>
      <sz val="10"/>
      <color theme="1"/>
      <name val="RijksoverheidSansWebText Regula"/>
      <family val="2"/>
    </font>
    <font>
      <sz val="8"/>
      <name val="RijksoverheidSansWebText Regula"/>
      <family val="2"/>
    </font>
    <font>
      <b/>
      <sz val="12"/>
      <color theme="1"/>
      <name val="RijksoverheidSansWebText Regula"/>
      <family val="2"/>
    </font>
    <font>
      <sz val="11"/>
      <color theme="1"/>
      <name val="RijksoverheidSansWebText Regula"/>
      <family val="2"/>
    </font>
    <font>
      <sz val="8"/>
      <color theme="1"/>
      <name val="RijksoverheidSansWebText Regula"/>
      <family val="2"/>
    </font>
    <font>
      <b/>
      <sz val="8"/>
      <color theme="1"/>
      <name val="RijksoverheidSansWebText Regula"/>
      <family val="2"/>
    </font>
    <font>
      <sz val="12"/>
      <color theme="1"/>
      <name val="RijksoverheidSansWebText Regula"/>
      <family val="2"/>
    </font>
    <font>
      <b/>
      <sz val="18"/>
      <color indexed="10"/>
      <name val="RijksoverheidSansWebText Regula"/>
      <family val="2"/>
    </font>
    <font>
      <b/>
      <sz val="14"/>
      <color theme="1"/>
      <name val="RijksoverheidSansWebText Regula"/>
      <family val="2"/>
    </font>
    <font>
      <sz val="10"/>
      <color indexed="8"/>
      <name val="RijksoverheidSansWebText Regula"/>
      <family val="2"/>
    </font>
    <font>
      <sz val="18"/>
      <color theme="1"/>
      <name val="RijksoverheidSansWebText Regula"/>
      <family val="2"/>
    </font>
    <font>
      <sz val="11"/>
      <name val="RijksoverheidSansWebText Regula"/>
      <family val="2"/>
    </font>
    <font>
      <sz val="8"/>
      <name val="Verdana"/>
      <family val="2"/>
    </font>
    <font>
      <b/>
      <sz val="18"/>
      <color theme="1"/>
      <name val="Verdana"/>
      <family val="2"/>
    </font>
    <font>
      <sz val="10"/>
      <color theme="1"/>
      <name val="Verdana"/>
      <family val="2"/>
    </font>
    <font>
      <b/>
      <sz val="14"/>
      <color theme="1"/>
      <name val="Verdana"/>
      <family val="2"/>
    </font>
    <font>
      <b/>
      <sz val="12"/>
      <color theme="0"/>
      <name val="Verdana"/>
      <family val="2"/>
    </font>
    <font>
      <b/>
      <sz val="10"/>
      <color theme="1"/>
      <name val="Verdana"/>
      <family val="2"/>
    </font>
    <font>
      <i/>
      <sz val="10"/>
      <color theme="1"/>
      <name val="Verdana"/>
      <family val="2"/>
    </font>
    <font>
      <b/>
      <sz val="12"/>
      <color theme="1"/>
      <name val="Verdana"/>
      <family val="2"/>
    </font>
    <font>
      <sz val="10"/>
      <color indexed="8"/>
      <name val="Verdana"/>
      <family val="2"/>
    </font>
    <font>
      <sz val="10"/>
      <color indexed="9"/>
      <name val="Verdana"/>
      <family val="2"/>
    </font>
    <font>
      <sz val="10"/>
      <name val="Verdana"/>
      <family val="2"/>
    </font>
    <font>
      <i/>
      <sz val="10"/>
      <name val="Verdana"/>
      <family val="2"/>
    </font>
    <font>
      <b/>
      <sz val="12"/>
      <name val="Verdana"/>
      <family val="2"/>
    </font>
    <font>
      <sz val="8"/>
      <name val="Calibri"/>
      <family val="2"/>
      <scheme val="minor"/>
    </font>
    <font>
      <b/>
      <sz val="8"/>
      <name val="Verdana"/>
      <family val="2"/>
    </font>
    <font>
      <sz val="11"/>
      <color theme="0"/>
      <name val="Calibri"/>
      <family val="2"/>
      <scheme val="minor"/>
    </font>
    <font>
      <i/>
      <sz val="11"/>
      <color theme="1"/>
      <name val="Verdana"/>
      <family val="2"/>
    </font>
    <font>
      <sz val="11"/>
      <color theme="1"/>
      <name val="Verdana"/>
      <family val="2"/>
    </font>
    <font>
      <b/>
      <sz val="11"/>
      <color theme="1"/>
      <name val="Verdana"/>
      <family val="2"/>
    </font>
    <font>
      <sz val="11"/>
      <color theme="1"/>
      <name val="Arial"/>
      <family val="2"/>
    </font>
    <font>
      <vertAlign val="superscript"/>
      <sz val="11"/>
      <color theme="1"/>
      <name val="Verdana"/>
      <family val="2"/>
    </font>
    <font>
      <b/>
      <i/>
      <sz val="11"/>
      <color theme="1"/>
      <name val="Verdana"/>
      <family val="2"/>
    </font>
    <font>
      <b/>
      <sz val="18"/>
      <color theme="0"/>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sz val="12"/>
      <color theme="0"/>
      <name val="Verdana"/>
      <family val="2"/>
    </font>
    <font>
      <i/>
      <sz val="12"/>
      <color theme="0"/>
      <name val="Verdana"/>
      <family val="2"/>
    </font>
    <font>
      <b/>
      <sz val="10"/>
      <color indexed="8"/>
      <name val="RijksoverheidSansWebText Regula"/>
      <family val="2"/>
    </font>
  </fonts>
  <fills count="12">
    <fill>
      <patternFill patternType="none"/>
    </fill>
    <fill>
      <patternFill patternType="gray125"/>
    </fill>
    <fill>
      <patternFill patternType="solid">
        <fgColor rgb="FFFFFFCC"/>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FF99"/>
        <bgColor indexed="64"/>
      </patternFill>
    </fill>
    <fill>
      <patternFill patternType="solid">
        <fgColor rgb="FF00B050"/>
        <bgColor indexed="64"/>
      </patternFill>
    </fill>
    <fill>
      <patternFill patternType="solid">
        <fgColor theme="6" tint="0.39997558519241921"/>
        <bgColor indexed="64"/>
      </patternFill>
    </fill>
    <fill>
      <patternFill patternType="solid">
        <fgColor rgb="FFF4F169"/>
        <bgColor indexed="64"/>
      </patternFill>
    </fill>
  </fills>
  <borders count="20">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double">
        <color indexed="64"/>
      </bottom>
      <diagonal/>
    </border>
  </borders>
  <cellStyleXfs count="5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8"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70" fontId="3" fillId="0" borderId="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4" fillId="0" borderId="0"/>
    <xf numFmtId="0" fontId="5" fillId="2" borderId="1" applyNumberFormat="0" applyFont="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171"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 fillId="0" borderId="0"/>
    <xf numFmtId="173" fontId="1" fillId="0" borderId="0" applyFont="0" applyFill="0" applyBorder="0" applyAlignment="0" applyProtection="0"/>
    <xf numFmtId="174" fontId="1" fillId="0" borderId="0" applyFont="0" applyFill="0" applyBorder="0" applyAlignment="0" applyProtection="0"/>
    <xf numFmtId="44" fontId="1" fillId="0" borderId="0" applyFont="0" applyFill="0" applyBorder="0" applyAlignment="0" applyProtection="0"/>
  </cellStyleXfs>
  <cellXfs count="303">
    <xf numFmtId="0" fontId="0" fillId="0" borderId="0" xfId="0"/>
    <xf numFmtId="0" fontId="18" fillId="0" borderId="0" xfId="0" applyFont="1" applyProtection="1"/>
    <xf numFmtId="0" fontId="10" fillId="0" borderId="0" xfId="0" applyFont="1" applyProtection="1"/>
    <xf numFmtId="0" fontId="14" fillId="0" borderId="0" xfId="0" applyFont="1" applyProtection="1"/>
    <xf numFmtId="164" fontId="16" fillId="0" borderId="0" xfId="0" applyNumberFormat="1" applyFont="1" applyProtection="1"/>
    <xf numFmtId="1" fontId="7" fillId="0" borderId="8" xfId="0" applyNumberFormat="1" applyFont="1" applyFill="1" applyBorder="1" applyProtection="1"/>
    <xf numFmtId="1" fontId="15" fillId="0" borderId="8" xfId="0" applyNumberFormat="1" applyFont="1" applyFill="1" applyBorder="1" applyProtection="1"/>
    <xf numFmtId="1" fontId="7" fillId="0" borderId="0" xfId="0" applyNumberFormat="1" applyFont="1" applyFill="1" applyBorder="1" applyProtection="1"/>
    <xf numFmtId="1" fontId="15" fillId="0" borderId="0" xfId="0" applyNumberFormat="1" applyFont="1" applyFill="1" applyBorder="1" applyProtection="1"/>
    <xf numFmtId="44" fontId="8" fillId="5" borderId="6" xfId="46" applyFont="1" applyFill="1" applyBorder="1" applyAlignment="1" applyProtection="1">
      <protection locked="0"/>
    </xf>
    <xf numFmtId="172" fontId="8" fillId="5" borderId="6" xfId="2" applyNumberFormat="1" applyFont="1" applyFill="1" applyBorder="1" applyAlignment="1" applyProtection="1">
      <alignment horizontal="right"/>
      <protection locked="0"/>
    </xf>
    <xf numFmtId="0" fontId="23" fillId="5" borderId="6" xfId="0" applyFont="1" applyFill="1" applyBorder="1" applyAlignment="1" applyProtection="1">
      <alignment horizontal="left"/>
      <protection locked="0"/>
    </xf>
    <xf numFmtId="169" fontId="23" fillId="8" borderId="6" xfId="1" applyNumberFormat="1" applyFont="1" applyFill="1" applyBorder="1" applyAlignment="1" applyProtection="1">
      <alignment horizontal="right"/>
      <protection locked="0"/>
    </xf>
    <xf numFmtId="164" fontId="8" fillId="8" borderId="16" xfId="0" applyNumberFormat="1" applyFont="1" applyFill="1" applyBorder="1" applyProtection="1">
      <protection locked="0"/>
    </xf>
    <xf numFmtId="164" fontId="14" fillId="9" borderId="16" xfId="0" applyNumberFormat="1" applyFont="1" applyFill="1" applyBorder="1" applyProtection="1"/>
    <xf numFmtId="0" fontId="8" fillId="5" borderId="6" xfId="0" applyFont="1" applyFill="1" applyBorder="1" applyAlignment="1" applyProtection="1">
      <alignment horizontal="left"/>
      <protection locked="0"/>
    </xf>
    <xf numFmtId="0" fontId="12" fillId="3" borderId="0" xfId="0" applyFont="1" applyFill="1" applyBorder="1" applyProtection="1"/>
    <xf numFmtId="0" fontId="13" fillId="3" borderId="0" xfId="0" applyFont="1" applyFill="1" applyBorder="1" applyProtection="1"/>
    <xf numFmtId="0" fontId="8" fillId="3" borderId="0" xfId="0" applyFont="1" applyFill="1" applyBorder="1" applyProtection="1"/>
    <xf numFmtId="0" fontId="14" fillId="3" borderId="0" xfId="0" applyFont="1" applyFill="1" applyBorder="1" applyAlignment="1" applyProtection="1">
      <alignment horizontal="right"/>
    </xf>
    <xf numFmtId="164" fontId="14" fillId="3" borderId="0" xfId="0" applyNumberFormat="1" applyFont="1" applyFill="1" applyBorder="1" applyAlignment="1" applyProtection="1">
      <alignment horizontal="right"/>
    </xf>
    <xf numFmtId="0" fontId="14" fillId="3" borderId="0" xfId="0" applyFont="1" applyFill="1" applyBorder="1" applyProtection="1"/>
    <xf numFmtId="164" fontId="14" fillId="3" borderId="14" xfId="0" applyNumberFormat="1" applyFont="1" applyFill="1" applyBorder="1" applyAlignment="1" applyProtection="1">
      <alignment horizontal="right"/>
    </xf>
    <xf numFmtId="0" fontId="8" fillId="0" borderId="6" xfId="0" applyFont="1" applyFill="1" applyBorder="1" applyAlignment="1" applyProtection="1">
      <alignment horizontal="right"/>
    </xf>
    <xf numFmtId="164" fontId="14" fillId="3" borderId="15" xfId="0" applyNumberFormat="1" applyFont="1" applyFill="1" applyBorder="1" applyAlignment="1" applyProtection="1">
      <alignment horizontal="right"/>
    </xf>
    <xf numFmtId="164" fontId="8" fillId="0" borderId="0" xfId="3" applyNumberFormat="1" applyFont="1" applyFill="1" applyBorder="1" applyAlignment="1" applyProtection="1">
      <alignment horizontal="right"/>
    </xf>
    <xf numFmtId="0" fontId="7" fillId="0" borderId="0" xfId="0" applyFont="1" applyProtection="1"/>
    <xf numFmtId="0" fontId="17" fillId="0" borderId="0" xfId="0" applyFont="1" applyProtection="1"/>
    <xf numFmtId="164" fontId="17" fillId="0" borderId="0" xfId="0" applyNumberFormat="1" applyFont="1" applyProtection="1"/>
    <xf numFmtId="0" fontId="8" fillId="0" borderId="0" xfId="0" applyFont="1" applyProtection="1"/>
    <xf numFmtId="164" fontId="19" fillId="3" borderId="0" xfId="0" applyNumberFormat="1" applyFont="1" applyFill="1" applyBorder="1" applyProtection="1"/>
    <xf numFmtId="3" fontId="19" fillId="3" borderId="0" xfId="0" applyNumberFormat="1" applyFont="1" applyFill="1" applyBorder="1" applyAlignment="1" applyProtection="1">
      <alignment horizontal="right"/>
    </xf>
    <xf numFmtId="1" fontId="19" fillId="3" borderId="0" xfId="0" applyNumberFormat="1" applyFont="1" applyFill="1" applyBorder="1" applyAlignment="1" applyProtection="1">
      <alignment horizontal="right"/>
    </xf>
    <xf numFmtId="164" fontId="19" fillId="3" borderId="0" xfId="0" applyNumberFormat="1" applyFont="1" applyFill="1" applyBorder="1" applyAlignment="1" applyProtection="1">
      <alignment horizontal="right"/>
    </xf>
    <xf numFmtId="164" fontId="11" fillId="0" borderId="0" xfId="0" applyNumberFormat="1" applyFont="1" applyProtection="1"/>
    <xf numFmtId="0" fontId="14" fillId="3" borderId="4" xfId="0" applyFont="1" applyFill="1" applyBorder="1" applyAlignment="1" applyProtection="1">
      <alignment horizontal="right"/>
    </xf>
    <xf numFmtId="0" fontId="14" fillId="3" borderId="5" xfId="0" applyFont="1" applyFill="1" applyBorder="1" applyAlignment="1" applyProtection="1">
      <alignment horizontal="right"/>
    </xf>
    <xf numFmtId="0" fontId="21" fillId="0" borderId="0" xfId="0" applyFont="1" applyProtection="1"/>
    <xf numFmtId="164" fontId="12" fillId="3" borderId="0" xfId="0" applyNumberFormat="1" applyFont="1" applyFill="1" applyBorder="1" applyProtection="1"/>
    <xf numFmtId="0" fontId="10" fillId="0" borderId="0" xfId="0" applyFont="1" applyBorder="1" applyProtection="1"/>
    <xf numFmtId="0" fontId="14" fillId="3" borderId="9" xfId="0" applyFont="1" applyFill="1" applyBorder="1" applyAlignment="1" applyProtection="1">
      <alignment horizontal="right"/>
    </xf>
    <xf numFmtId="0" fontId="24" fillId="0" borderId="0" xfId="0" applyFont="1" applyProtection="1"/>
    <xf numFmtId="0" fontId="14" fillId="3" borderId="12" xfId="0" applyFont="1" applyFill="1" applyBorder="1" applyAlignment="1" applyProtection="1">
      <alignment horizontal="left"/>
    </xf>
    <xf numFmtId="169" fontId="8" fillId="4" borderId="0" xfId="1" applyNumberFormat="1" applyFont="1" applyFill="1" applyBorder="1" applyProtection="1"/>
    <xf numFmtId="0" fontId="16" fillId="3" borderId="12" xfId="0" applyFont="1" applyFill="1" applyBorder="1" applyAlignment="1" applyProtection="1">
      <alignment vertical="center"/>
    </xf>
    <xf numFmtId="164" fontId="8" fillId="3" borderId="14" xfId="0" applyNumberFormat="1" applyFont="1" applyFill="1" applyBorder="1" applyProtection="1"/>
    <xf numFmtId="164" fontId="11" fillId="3" borderId="14" xfId="0" applyNumberFormat="1" applyFont="1" applyFill="1" applyBorder="1" applyProtection="1"/>
    <xf numFmtId="164" fontId="11" fillId="3" borderId="15" xfId="0" applyNumberFormat="1" applyFont="1" applyFill="1" applyBorder="1" applyProtection="1"/>
    <xf numFmtId="0" fontId="14" fillId="3" borderId="6" xfId="0" applyFont="1" applyFill="1" applyBorder="1" applyProtection="1"/>
    <xf numFmtId="164" fontId="14" fillId="3" borderId="6" xfId="0" applyNumberFormat="1" applyFont="1" applyFill="1" applyBorder="1" applyAlignment="1" applyProtection="1">
      <alignment horizontal="left"/>
    </xf>
    <xf numFmtId="0" fontId="16" fillId="3" borderId="2" xfId="0" applyFont="1" applyFill="1" applyBorder="1" applyAlignment="1" applyProtection="1">
      <alignment horizontal="left"/>
    </xf>
    <xf numFmtId="0" fontId="14" fillId="3" borderId="3" xfId="0" applyFont="1" applyFill="1" applyBorder="1" applyAlignment="1" applyProtection="1">
      <alignment horizontal="right"/>
    </xf>
    <xf numFmtId="164" fontId="14" fillId="3" borderId="3" xfId="0" applyNumberFormat="1" applyFont="1" applyFill="1" applyBorder="1" applyAlignment="1" applyProtection="1">
      <alignment horizontal="center"/>
    </xf>
    <xf numFmtId="164" fontId="14" fillId="3" borderId="7" xfId="0" applyNumberFormat="1" applyFont="1" applyFill="1" applyBorder="1" applyAlignment="1" applyProtection="1">
      <alignment horizontal="center"/>
    </xf>
    <xf numFmtId="0" fontId="14" fillId="3" borderId="9" xfId="0" applyFont="1" applyFill="1" applyBorder="1" applyAlignment="1" applyProtection="1">
      <alignment horizontal="left"/>
    </xf>
    <xf numFmtId="164" fontId="14" fillId="3" borderId="0" xfId="0" applyNumberFormat="1" applyFont="1" applyFill="1" applyBorder="1" applyAlignment="1" applyProtection="1">
      <alignment horizontal="center"/>
    </xf>
    <xf numFmtId="164" fontId="14" fillId="3" borderId="10" xfId="0" applyNumberFormat="1" applyFont="1" applyFill="1" applyBorder="1" applyAlignment="1" applyProtection="1">
      <alignment horizontal="center"/>
    </xf>
    <xf numFmtId="164" fontId="14" fillId="3" borderId="9" xfId="0" applyNumberFormat="1" applyFont="1" applyFill="1" applyBorder="1" applyAlignment="1" applyProtection="1">
      <alignment horizontal="center"/>
    </xf>
    <xf numFmtId="0" fontId="8" fillId="3" borderId="9" xfId="0" applyFont="1" applyFill="1" applyBorder="1" applyAlignment="1" applyProtection="1">
      <alignment horizontal="left"/>
    </xf>
    <xf numFmtId="164" fontId="9" fillId="3" borderId="0" xfId="0" applyNumberFormat="1" applyFont="1" applyFill="1" applyBorder="1" applyAlignment="1" applyProtection="1">
      <alignment horizontal="center"/>
    </xf>
    <xf numFmtId="164" fontId="9" fillId="3" borderId="0" xfId="0" applyNumberFormat="1" applyFont="1" applyFill="1" applyBorder="1" applyAlignment="1" applyProtection="1">
      <alignment horizontal="right"/>
    </xf>
    <xf numFmtId="164" fontId="14" fillId="3" borderId="10" xfId="0" applyNumberFormat="1" applyFont="1" applyFill="1" applyBorder="1" applyAlignment="1" applyProtection="1">
      <alignment horizontal="right"/>
    </xf>
    <xf numFmtId="49" fontId="14" fillId="3" borderId="10" xfId="0" applyNumberFormat="1" applyFont="1" applyFill="1" applyBorder="1" applyAlignment="1" applyProtection="1">
      <alignment horizontal="right"/>
    </xf>
    <xf numFmtId="164" fontId="9" fillId="3" borderId="4" xfId="0" applyNumberFormat="1" applyFont="1" applyFill="1" applyBorder="1" applyAlignment="1" applyProtection="1">
      <alignment horizontal="center"/>
    </xf>
    <xf numFmtId="164" fontId="9" fillId="3" borderId="11" xfId="0" applyNumberFormat="1" applyFont="1" applyFill="1" applyBorder="1" applyAlignment="1" applyProtection="1">
      <alignment horizontal="center"/>
    </xf>
    <xf numFmtId="164" fontId="9" fillId="3" borderId="5" xfId="0" applyNumberFormat="1" applyFont="1" applyFill="1" applyBorder="1" applyAlignment="1" applyProtection="1">
      <alignment horizontal="right"/>
    </xf>
    <xf numFmtId="164" fontId="14" fillId="3" borderId="11" xfId="0" applyNumberFormat="1" applyFont="1" applyFill="1" applyBorder="1" applyAlignment="1" applyProtection="1">
      <alignment horizontal="right"/>
    </xf>
    <xf numFmtId="0" fontId="8" fillId="0" borderId="13" xfId="0" applyFont="1" applyFill="1" applyBorder="1" applyAlignment="1" applyProtection="1">
      <alignment horizontal="right"/>
    </xf>
    <xf numFmtId="3" fontId="8" fillId="0" borderId="6" xfId="1" applyNumberFormat="1" applyFont="1" applyFill="1" applyBorder="1" applyAlignment="1" applyProtection="1"/>
    <xf numFmtId="165" fontId="8" fillId="0" borderId="13" xfId="1" applyNumberFormat="1" applyFont="1" applyFill="1" applyBorder="1" applyAlignment="1" applyProtection="1">
      <alignment horizontal="right"/>
    </xf>
    <xf numFmtId="173" fontId="8" fillId="0" borderId="13" xfId="50" applyFont="1" applyFill="1" applyBorder="1" applyAlignment="1" applyProtection="1">
      <alignment horizontal="right"/>
    </xf>
    <xf numFmtId="44" fontId="8" fillId="10" borderId="6" xfId="46" applyFont="1" applyFill="1" applyBorder="1" applyAlignment="1" applyProtection="1">
      <alignment horizontal="center"/>
    </xf>
    <xf numFmtId="0" fontId="8" fillId="4" borderId="0" xfId="0" applyFont="1" applyFill="1" applyAlignment="1" applyProtection="1">
      <alignment horizontal="center"/>
    </xf>
    <xf numFmtId="0" fontId="18" fillId="0" borderId="6" xfId="0" applyFont="1" applyBorder="1" applyAlignment="1" applyProtection="1">
      <alignment horizontal="right"/>
    </xf>
    <xf numFmtId="0" fontId="7" fillId="0" borderId="6" xfId="0" applyFont="1" applyFill="1" applyBorder="1" applyAlignment="1" applyProtection="1">
      <alignment horizontal="right"/>
    </xf>
    <xf numFmtId="0" fontId="14" fillId="6" borderId="6" xfId="0" applyFont="1" applyFill="1" applyBorder="1" applyAlignment="1" applyProtection="1">
      <alignment horizontal="right"/>
    </xf>
    <xf numFmtId="44" fontId="18" fillId="0" borderId="0" xfId="0" applyNumberFormat="1" applyFont="1" applyProtection="1"/>
    <xf numFmtId="164" fontId="20" fillId="0" borderId="0" xfId="0" applyNumberFormat="1" applyFont="1" applyProtection="1"/>
    <xf numFmtId="0" fontId="16" fillId="3" borderId="12" xfId="0" applyFont="1" applyFill="1" applyBorder="1" applyProtection="1"/>
    <xf numFmtId="1" fontId="14" fillId="3" borderId="15" xfId="0" applyNumberFormat="1" applyFont="1" applyFill="1" applyBorder="1" applyAlignment="1" applyProtection="1">
      <alignment horizontal="right"/>
    </xf>
    <xf numFmtId="0" fontId="8" fillId="4" borderId="6" xfId="0" applyFont="1" applyFill="1" applyBorder="1" applyAlignment="1" applyProtection="1">
      <alignment horizontal="right"/>
    </xf>
    <xf numFmtId="167" fontId="8" fillId="0" borderId="6" xfId="1" applyNumberFormat="1" applyFont="1" applyFill="1" applyBorder="1" applyAlignment="1" applyProtection="1">
      <alignment horizontal="right"/>
    </xf>
    <xf numFmtId="7" fontId="8" fillId="0" borderId="6" xfId="46" applyNumberFormat="1" applyFont="1" applyFill="1" applyBorder="1" applyAlignment="1" applyProtection="1"/>
    <xf numFmtId="164" fontId="8" fillId="10" borderId="16" xfId="0" applyNumberFormat="1" applyFont="1" applyFill="1" applyBorder="1" applyProtection="1"/>
    <xf numFmtId="1" fontId="14" fillId="3" borderId="14" xfId="0" applyNumberFormat="1" applyFont="1" applyFill="1" applyBorder="1" applyAlignment="1" applyProtection="1">
      <alignment horizontal="right"/>
    </xf>
    <xf numFmtId="0" fontId="14" fillId="3" borderId="15" xfId="0" applyFont="1" applyFill="1" applyBorder="1" applyAlignment="1" applyProtection="1">
      <alignment horizontal="right"/>
    </xf>
    <xf numFmtId="0" fontId="14" fillId="0" borderId="6" xfId="0" applyFont="1" applyBorder="1" applyProtection="1"/>
    <xf numFmtId="8" fontId="14" fillId="0" borderId="0" xfId="0" applyNumberFormat="1" applyFont="1" applyProtection="1"/>
    <xf numFmtId="1" fontId="7" fillId="0" borderId="3" xfId="0" applyNumberFormat="1" applyFont="1" applyFill="1" applyBorder="1" applyProtection="1"/>
    <xf numFmtId="1" fontId="15" fillId="0" borderId="3" xfId="0" applyNumberFormat="1" applyFont="1" applyFill="1" applyBorder="1" applyProtection="1"/>
    <xf numFmtId="0" fontId="14" fillId="3" borderId="9" xfId="0" applyFont="1" applyFill="1" applyBorder="1" applyAlignment="1" applyProtection="1">
      <alignment horizontal="center"/>
    </xf>
    <xf numFmtId="0" fontId="12" fillId="0" borderId="0" xfId="0" applyFont="1" applyProtection="1"/>
    <xf numFmtId="0" fontId="19" fillId="0" borderId="0" xfId="0" applyFont="1" applyProtection="1"/>
    <xf numFmtId="1" fontId="8" fillId="0" borderId="0" xfId="0" applyNumberFormat="1" applyFont="1" applyFill="1" applyBorder="1" applyProtection="1"/>
    <xf numFmtId="1" fontId="18" fillId="0" borderId="0" xfId="0" applyNumberFormat="1" applyFont="1" applyFill="1" applyBorder="1" applyProtection="1"/>
    <xf numFmtId="0" fontId="19" fillId="0" borderId="0" xfId="0" applyFont="1" applyBorder="1" applyProtection="1"/>
    <xf numFmtId="169" fontId="8" fillId="4" borderId="0" xfId="1" applyNumberFormat="1" applyFont="1" applyFill="1" applyBorder="1" applyAlignment="1" applyProtection="1">
      <alignment horizontal="right"/>
    </xf>
    <xf numFmtId="1" fontId="18" fillId="0" borderId="8" xfId="0" applyNumberFormat="1" applyFont="1" applyFill="1" applyBorder="1" applyProtection="1"/>
    <xf numFmtId="164" fontId="16" fillId="3" borderId="14" xfId="0" applyNumberFormat="1" applyFont="1" applyFill="1" applyBorder="1" applyProtection="1"/>
    <xf numFmtId="164" fontId="16" fillId="3" borderId="15" xfId="0" applyNumberFormat="1" applyFont="1" applyFill="1" applyBorder="1" applyProtection="1"/>
    <xf numFmtId="1" fontId="8" fillId="0" borderId="8" xfId="0" applyNumberFormat="1" applyFont="1" applyFill="1" applyBorder="1" applyProtection="1"/>
    <xf numFmtId="164" fontId="22" fillId="3" borderId="12" xfId="0" applyNumberFormat="1" applyFont="1" applyFill="1" applyBorder="1" applyAlignment="1" applyProtection="1">
      <alignment vertical="center"/>
    </xf>
    <xf numFmtId="164" fontId="14" fillId="3" borderId="14" xfId="0" applyNumberFormat="1" applyFont="1" applyFill="1" applyBorder="1" applyAlignment="1" applyProtection="1">
      <alignment horizontal="left" vertical="center"/>
    </xf>
    <xf numFmtId="0" fontId="18" fillId="0" borderId="0" xfId="0" applyFont="1" applyBorder="1" applyProtection="1"/>
    <xf numFmtId="0" fontId="8" fillId="0" borderId="0" xfId="3" applyFont="1" applyProtection="1"/>
    <xf numFmtId="164" fontId="14" fillId="3" borderId="12" xfId="0" applyNumberFormat="1" applyFont="1" applyFill="1" applyBorder="1" applyProtection="1"/>
    <xf numFmtId="0" fontId="14" fillId="3" borderId="15" xfId="3" applyFont="1" applyFill="1" applyBorder="1" applyAlignment="1" applyProtection="1">
      <alignment horizontal="right"/>
    </xf>
    <xf numFmtId="0" fontId="14" fillId="0" borderId="0" xfId="0" applyFont="1" applyFill="1" applyAlignment="1" applyProtection="1">
      <alignment horizontal="right"/>
    </xf>
    <xf numFmtId="0" fontId="8" fillId="0" borderId="12" xfId="3" quotePrefix="1" applyFont="1" applyFill="1" applyBorder="1" applyAlignment="1" applyProtection="1"/>
    <xf numFmtId="43" fontId="18" fillId="0" borderId="0" xfId="0" applyNumberFormat="1" applyFont="1" applyBorder="1" applyProtection="1"/>
    <xf numFmtId="0" fontId="14" fillId="0" borderId="0" xfId="0" applyFont="1" applyFill="1" applyAlignment="1" applyProtection="1">
      <alignment horizontal="left"/>
    </xf>
    <xf numFmtId="43" fontId="18" fillId="0" borderId="0" xfId="1" applyFont="1" applyBorder="1" applyProtection="1"/>
    <xf numFmtId="44" fontId="18" fillId="0" borderId="0" xfId="0" applyNumberFormat="1" applyFont="1" applyBorder="1" applyProtection="1"/>
    <xf numFmtId="0" fontId="8" fillId="0" borderId="12" xfId="0" applyFont="1" applyBorder="1" applyAlignment="1" applyProtection="1">
      <alignment horizontal="right"/>
    </xf>
    <xf numFmtId="164" fontId="8" fillId="7" borderId="16" xfId="0" applyNumberFormat="1" applyFont="1" applyFill="1" applyBorder="1" applyProtection="1"/>
    <xf numFmtId="43" fontId="8" fillId="0" borderId="0" xfId="1" applyFont="1" applyFill="1" applyBorder="1" applyAlignment="1" applyProtection="1">
      <alignment horizontal="right"/>
    </xf>
    <xf numFmtId="0" fontId="14" fillId="0" borderId="12" xfId="0" applyFont="1" applyBorder="1" applyProtection="1"/>
    <xf numFmtId="0" fontId="14" fillId="0" borderId="8" xfId="3" applyFont="1" applyFill="1" applyBorder="1" applyProtection="1"/>
    <xf numFmtId="164" fontId="8" fillId="0" borderId="8" xfId="3" applyNumberFormat="1" applyFont="1" applyFill="1" applyBorder="1" applyProtection="1"/>
    <xf numFmtId="0" fontId="14" fillId="0" borderId="0" xfId="3" applyFont="1" applyFill="1" applyBorder="1" applyProtection="1"/>
    <xf numFmtId="164" fontId="8" fillId="0" borderId="0" xfId="3" applyNumberFormat="1" applyFont="1" applyFill="1" applyBorder="1" applyProtection="1"/>
    <xf numFmtId="1" fontId="26" fillId="0" borderId="0" xfId="0" applyNumberFormat="1" applyFont="1" applyAlignment="1" applyProtection="1">
      <alignment horizontal="center"/>
      <protection hidden="1"/>
    </xf>
    <xf numFmtId="0" fontId="26" fillId="0" borderId="0" xfId="0" applyFont="1" applyProtection="1">
      <protection hidden="1"/>
    </xf>
    <xf numFmtId="1" fontId="27" fillId="3" borderId="0" xfId="0" applyNumberFormat="1" applyFont="1" applyFill="1" applyAlignment="1" applyProtection="1">
      <alignment horizontal="left"/>
      <protection hidden="1"/>
    </xf>
    <xf numFmtId="0" fontId="28" fillId="3" borderId="0" xfId="0" applyFont="1" applyFill="1" applyProtection="1">
      <protection hidden="1"/>
    </xf>
    <xf numFmtId="1" fontId="30" fillId="3" borderId="0" xfId="0" applyNumberFormat="1" applyFont="1" applyFill="1" applyAlignment="1" applyProtection="1">
      <alignment horizontal="left"/>
      <protection hidden="1"/>
    </xf>
    <xf numFmtId="1" fontId="31" fillId="3" borderId="0" xfId="0" applyNumberFormat="1" applyFont="1" applyFill="1" applyAlignment="1" applyProtection="1">
      <alignment horizontal="left" vertical="top"/>
      <protection hidden="1"/>
    </xf>
    <xf numFmtId="1" fontId="32" fillId="3" borderId="0" xfId="0" applyNumberFormat="1" applyFont="1" applyFill="1" applyAlignment="1" applyProtection="1">
      <alignment horizontal="left"/>
      <protection hidden="1"/>
    </xf>
    <xf numFmtId="1" fontId="31" fillId="3" borderId="0" xfId="0" applyNumberFormat="1" applyFont="1" applyFill="1" applyAlignment="1" applyProtection="1">
      <alignment horizontal="left"/>
      <protection hidden="1"/>
    </xf>
    <xf numFmtId="1" fontId="26" fillId="3" borderId="0" xfId="0" applyNumberFormat="1" applyFont="1" applyFill="1" applyAlignment="1" applyProtection="1">
      <alignment horizontal="center"/>
      <protection hidden="1"/>
    </xf>
    <xf numFmtId="0" fontId="33" fillId="3" borderId="0" xfId="0" applyFont="1" applyFill="1" applyAlignment="1" applyProtection="1">
      <alignment horizontal="left" vertical="center"/>
      <protection hidden="1"/>
    </xf>
    <xf numFmtId="0" fontId="26" fillId="3" borderId="0" xfId="0" applyFont="1" applyFill="1" applyProtection="1">
      <protection hidden="1"/>
    </xf>
    <xf numFmtId="164" fontId="26" fillId="0" borderId="0" xfId="0" applyNumberFormat="1" applyFont="1" applyProtection="1">
      <protection hidden="1"/>
    </xf>
    <xf numFmtId="44" fontId="26" fillId="0" borderId="0" xfId="52" applyFont="1" applyAlignment="1" applyProtection="1">
      <alignment horizontal="left"/>
      <protection hidden="1"/>
    </xf>
    <xf numFmtId="0" fontId="35" fillId="3" borderId="0" xfId="0" applyFont="1" applyFill="1" applyProtection="1">
      <protection hidden="1"/>
    </xf>
    <xf numFmtId="0" fontId="34" fillId="3" borderId="0" xfId="0" applyFont="1" applyFill="1" applyAlignment="1" applyProtection="1">
      <alignment horizontal="left" vertical="center"/>
      <protection hidden="1"/>
    </xf>
    <xf numFmtId="0" fontId="31" fillId="3" borderId="0" xfId="0" applyFont="1" applyFill="1" applyProtection="1">
      <protection hidden="1"/>
    </xf>
    <xf numFmtId="1" fontId="36" fillId="0" borderId="8" xfId="0" applyNumberFormat="1" applyFont="1" applyBorder="1" applyAlignment="1" applyProtection="1">
      <alignment horizontal="center"/>
      <protection hidden="1"/>
    </xf>
    <xf numFmtId="1" fontId="36" fillId="0" borderId="8" xfId="0" applyNumberFormat="1" applyFont="1" applyBorder="1" applyProtection="1">
      <protection hidden="1"/>
    </xf>
    <xf numFmtId="1" fontId="26" fillId="0" borderId="8" xfId="0" applyNumberFormat="1" applyFont="1" applyBorder="1" applyProtection="1">
      <protection hidden="1"/>
    </xf>
    <xf numFmtId="1" fontId="26" fillId="0" borderId="8" xfId="0" applyNumberFormat="1" applyFont="1" applyBorder="1" applyAlignment="1" applyProtection="1">
      <alignment horizontal="right"/>
      <protection hidden="1"/>
    </xf>
    <xf numFmtId="1" fontId="36" fillId="0" borderId="0" xfId="0" applyNumberFormat="1" applyFont="1" applyAlignment="1" applyProtection="1">
      <alignment horizontal="center"/>
      <protection hidden="1"/>
    </xf>
    <xf numFmtId="1" fontId="36" fillId="0" borderId="0" xfId="0" applyNumberFormat="1" applyFont="1" applyProtection="1">
      <protection hidden="1"/>
    </xf>
    <xf numFmtId="1" fontId="26" fillId="0" borderId="0" xfId="0" applyNumberFormat="1" applyFont="1" applyProtection="1">
      <protection hidden="1"/>
    </xf>
    <xf numFmtId="1" fontId="26" fillId="0" borderId="0" xfId="0" applyNumberFormat="1" applyFont="1" applyAlignment="1" applyProtection="1">
      <alignment horizontal="right"/>
      <protection hidden="1"/>
    </xf>
    <xf numFmtId="1" fontId="29" fillId="3" borderId="12" xfId="0" applyNumberFormat="1" applyFont="1" applyFill="1" applyBorder="1" applyAlignment="1" applyProtection="1">
      <alignment horizontal="center" vertical="center"/>
      <protection hidden="1"/>
    </xf>
    <xf numFmtId="164" fontId="29" fillId="3" borderId="12" xfId="0" applyNumberFormat="1" applyFont="1" applyFill="1" applyBorder="1" applyAlignment="1" applyProtection="1">
      <alignment vertical="center"/>
      <protection hidden="1"/>
    </xf>
    <xf numFmtId="164" fontId="29" fillId="3" borderId="15" xfId="0" applyNumberFormat="1" applyFont="1" applyFill="1" applyBorder="1" applyAlignment="1" applyProtection="1">
      <alignment vertical="center"/>
      <protection hidden="1"/>
    </xf>
    <xf numFmtId="44" fontId="36" fillId="6" borderId="6" xfId="52" applyFont="1" applyFill="1" applyBorder="1" applyAlignment="1" applyProtection="1">
      <alignment vertical="center"/>
      <protection hidden="1"/>
    </xf>
    <xf numFmtId="1" fontId="37" fillId="0" borderId="6" xfId="0" applyNumberFormat="1" applyFont="1" applyBorder="1" applyAlignment="1" applyProtection="1">
      <alignment horizontal="center"/>
      <protection hidden="1"/>
    </xf>
    <xf numFmtId="1" fontId="37" fillId="0" borderId="6" xfId="0" applyNumberFormat="1" applyFont="1" applyBorder="1" applyProtection="1">
      <protection hidden="1"/>
    </xf>
    <xf numFmtId="44" fontId="37" fillId="0" borderId="6" xfId="52" applyFont="1" applyFill="1" applyBorder="1" applyProtection="1">
      <protection hidden="1"/>
    </xf>
    <xf numFmtId="44" fontId="26" fillId="0" borderId="0" xfId="52" applyFont="1" applyFill="1" applyBorder="1" applyAlignment="1" applyProtection="1">
      <alignment horizontal="right" vertical="center"/>
      <protection hidden="1"/>
    </xf>
    <xf numFmtId="0" fontId="32" fillId="0" borderId="0" xfId="0" applyFont="1" applyAlignment="1" applyProtection="1">
      <alignment horizontal="center" vertical="top" wrapText="1"/>
      <protection hidden="1"/>
    </xf>
    <xf numFmtId="0" fontId="36" fillId="0" borderId="0" xfId="0" applyFont="1" applyAlignment="1" applyProtection="1">
      <alignment vertical="center"/>
      <protection hidden="1"/>
    </xf>
    <xf numFmtId="0" fontId="29" fillId="6" borderId="17" xfId="0" applyFont="1" applyFill="1" applyBorder="1" applyProtection="1">
      <protection hidden="1"/>
    </xf>
    <xf numFmtId="0" fontId="26" fillId="6" borderId="18" xfId="0" applyFont="1" applyFill="1" applyBorder="1" applyProtection="1">
      <protection hidden="1"/>
    </xf>
    <xf numFmtId="44" fontId="38" fillId="6" borderId="19" xfId="0" applyNumberFormat="1" applyFont="1" applyFill="1" applyBorder="1" applyAlignment="1" applyProtection="1">
      <alignment vertical="center"/>
      <protection hidden="1"/>
    </xf>
    <xf numFmtId="1" fontId="14" fillId="3" borderId="0" xfId="0" applyNumberFormat="1" applyFont="1" applyFill="1" applyAlignment="1" applyProtection="1"/>
    <xf numFmtId="1" fontId="12" fillId="3" borderId="0" xfId="0" applyNumberFormat="1" applyFont="1" applyFill="1" applyBorder="1" applyProtection="1"/>
    <xf numFmtId="169" fontId="8" fillId="4" borderId="6" xfId="1" applyNumberFormat="1" applyFont="1" applyFill="1" applyBorder="1" applyProtection="1"/>
    <xf numFmtId="0" fontId="26" fillId="0" borderId="6" xfId="0" applyFont="1" applyBorder="1" applyAlignment="1" applyProtection="1">
      <alignment horizontal="center" wrapText="1"/>
      <protection hidden="1"/>
    </xf>
    <xf numFmtId="1" fontId="14" fillId="3" borderId="12" xfId="0" applyNumberFormat="1" applyFont="1" applyFill="1" applyBorder="1" applyAlignment="1" applyProtection="1">
      <alignment horizontal="center"/>
    </xf>
    <xf numFmtId="1" fontId="14" fillId="3" borderId="14" xfId="0" applyNumberFormat="1" applyFont="1" applyFill="1" applyBorder="1" applyAlignment="1" applyProtection="1">
      <alignment horizontal="center"/>
    </xf>
    <xf numFmtId="1" fontId="14" fillId="3" borderId="15" xfId="0" applyNumberFormat="1" applyFont="1" applyFill="1" applyBorder="1" applyAlignment="1" applyProtection="1">
      <alignment horizontal="center"/>
    </xf>
    <xf numFmtId="169" fontId="8" fillId="4" borderId="6" xfId="1" applyNumberFormat="1" applyFont="1" applyFill="1" applyBorder="1" applyAlignment="1" applyProtection="1">
      <alignment horizontal="center"/>
    </xf>
    <xf numFmtId="164" fontId="9" fillId="3" borderId="0" xfId="0" applyNumberFormat="1" applyFont="1" applyFill="1" applyBorder="1" applyAlignment="1" applyProtection="1">
      <alignment horizontal="right" wrapText="1"/>
    </xf>
    <xf numFmtId="164" fontId="9" fillId="3" borderId="5" xfId="0" applyNumberFormat="1" applyFont="1" applyFill="1" applyBorder="1" applyAlignment="1" applyProtection="1">
      <alignment horizontal="right" wrapText="1"/>
    </xf>
    <xf numFmtId="166" fontId="23" fillId="5" borderId="6" xfId="1" applyNumberFormat="1" applyFont="1" applyFill="1" applyBorder="1" applyAlignment="1" applyProtection="1">
      <alignment horizontal="left"/>
      <protection locked="0"/>
    </xf>
    <xf numFmtId="166" fontId="8" fillId="5" borderId="6" xfId="1" applyNumberFormat="1" applyFont="1" applyFill="1" applyBorder="1" applyAlignment="1" applyProtection="1">
      <alignment horizontal="left"/>
      <protection locked="0"/>
    </xf>
    <xf numFmtId="0" fontId="14" fillId="0" borderId="0" xfId="0" applyFont="1" applyBorder="1" applyProtection="1"/>
    <xf numFmtId="0" fontId="14" fillId="0" borderId="0" xfId="0" applyFont="1" applyFill="1" applyBorder="1" applyProtection="1"/>
    <xf numFmtId="164" fontId="14" fillId="0" borderId="0" xfId="0" applyNumberFormat="1" applyFont="1" applyFill="1" applyBorder="1" applyProtection="1"/>
    <xf numFmtId="3" fontId="42" fillId="11" borderId="6" xfId="0" quotePrefix="1" applyNumberFormat="1" applyFont="1" applyFill="1" applyBorder="1" applyAlignment="1" applyProtection="1">
      <alignment horizontal="right" vertical="center" wrapText="1"/>
      <protection locked="0"/>
    </xf>
    <xf numFmtId="0" fontId="34" fillId="5" borderId="6" xfId="0" applyFont="1" applyFill="1" applyBorder="1" applyAlignment="1" applyProtection="1">
      <alignment vertical="center"/>
      <protection locked="0" hidden="1"/>
    </xf>
    <xf numFmtId="0" fontId="41" fillId="4" borderId="0" xfId="0" applyFont="1" applyFill="1" applyProtection="1">
      <protection hidden="1"/>
    </xf>
    <xf numFmtId="0" fontId="49" fillId="4" borderId="0" xfId="0" applyFont="1" applyFill="1" applyProtection="1">
      <protection hidden="1"/>
    </xf>
    <xf numFmtId="0" fontId="49" fillId="4" borderId="0" xfId="0" applyFont="1" applyFill="1" applyAlignment="1" applyProtection="1">
      <alignment wrapText="1"/>
      <protection hidden="1"/>
    </xf>
    <xf numFmtId="0" fontId="51" fillId="4" borderId="0" xfId="0" applyFont="1" applyFill="1" applyAlignment="1" applyProtection="1">
      <alignment horizontal="left" vertical="center"/>
      <protection hidden="1"/>
    </xf>
    <xf numFmtId="0" fontId="49" fillId="4" borderId="0" xfId="0" applyFont="1" applyFill="1" applyAlignment="1" applyProtection="1">
      <alignment horizontal="center" vertical="center"/>
      <protection hidden="1"/>
    </xf>
    <xf numFmtId="173" fontId="49" fillId="4" borderId="0" xfId="50" applyFont="1" applyFill="1" applyBorder="1" applyAlignment="1" applyProtection="1">
      <alignment horizontal="right" vertical="center" wrapText="1"/>
      <protection hidden="1"/>
    </xf>
    <xf numFmtId="175" fontId="49" fillId="4" borderId="0" xfId="0" applyNumberFormat="1" applyFont="1" applyFill="1" applyAlignment="1" applyProtection="1">
      <alignment horizontal="right" vertical="center" wrapText="1"/>
      <protection hidden="1"/>
    </xf>
    <xf numFmtId="176" fontId="52" fillId="4" borderId="0" xfId="0" applyNumberFormat="1" applyFont="1" applyFill="1" applyAlignment="1" applyProtection="1">
      <alignment horizontal="right" vertical="center"/>
      <protection hidden="1"/>
    </xf>
    <xf numFmtId="1" fontId="52" fillId="4" borderId="0" xfId="0" applyNumberFormat="1" applyFont="1" applyFill="1" applyAlignment="1" applyProtection="1">
      <alignment horizontal="right" vertical="center"/>
      <protection hidden="1"/>
    </xf>
    <xf numFmtId="0" fontId="30" fillId="4" borderId="0" xfId="0" applyFont="1" applyFill="1" applyAlignment="1" applyProtection="1">
      <alignment vertical="center"/>
      <protection hidden="1"/>
    </xf>
    <xf numFmtId="0" fontId="53" fillId="4" borderId="0" xfId="0" applyFont="1" applyFill="1" applyAlignment="1" applyProtection="1">
      <alignment vertical="center"/>
      <protection hidden="1"/>
    </xf>
    <xf numFmtId="0" fontId="49" fillId="4" borderId="0" xfId="0" applyFont="1" applyFill="1" applyAlignment="1" applyProtection="1">
      <alignment vertical="center"/>
      <protection hidden="1"/>
    </xf>
    <xf numFmtId="0" fontId="55" fillId="3" borderId="6" xfId="0" applyNumberFormat="1" applyFont="1" applyFill="1" applyBorder="1" applyAlignment="1" applyProtection="1">
      <alignment horizontal="left"/>
    </xf>
    <xf numFmtId="44" fontId="26" fillId="0" borderId="6" xfId="52" applyFont="1" applyBorder="1" applyProtection="1">
      <protection hidden="1"/>
    </xf>
    <xf numFmtId="179" fontId="26" fillId="0" borderId="6" xfId="52" applyNumberFormat="1" applyFont="1" applyBorder="1" applyProtection="1">
      <protection hidden="1"/>
    </xf>
    <xf numFmtId="0" fontId="51" fillId="4" borderId="0" xfId="0" applyFont="1" applyFill="1" applyAlignment="1" applyProtection="1">
      <alignment horizontal="left" vertical="center"/>
      <protection locked="0"/>
    </xf>
    <xf numFmtId="0" fontId="51" fillId="4" borderId="0" xfId="0" applyFont="1" applyFill="1" applyAlignment="1" applyProtection="1">
      <alignment horizontal="right" vertical="center"/>
      <protection locked="0"/>
    </xf>
    <xf numFmtId="0" fontId="49" fillId="4" borderId="0" xfId="0" applyFont="1" applyFill="1" applyProtection="1">
      <protection locked="0"/>
    </xf>
    <xf numFmtId="0" fontId="52" fillId="4" borderId="0" xfId="0" applyFont="1" applyFill="1" applyAlignment="1" applyProtection="1">
      <alignment horizontal="center" vertical="center"/>
      <protection locked="0"/>
    </xf>
    <xf numFmtId="177" fontId="52" fillId="4" borderId="0" xfId="50" applyNumberFormat="1" applyFont="1" applyFill="1" applyBorder="1" applyAlignment="1" applyProtection="1">
      <alignment horizontal="right" vertical="center"/>
      <protection locked="0"/>
    </xf>
    <xf numFmtId="175" fontId="52" fillId="4" borderId="0" xfId="0" applyNumberFormat="1" applyFont="1" applyFill="1" applyAlignment="1" applyProtection="1">
      <alignment horizontal="right" vertical="center"/>
      <protection locked="0"/>
    </xf>
    <xf numFmtId="176" fontId="52" fillId="4" borderId="0" xfId="0" applyNumberFormat="1" applyFont="1" applyFill="1" applyAlignment="1" applyProtection="1">
      <alignment horizontal="right" vertical="center"/>
      <protection locked="0"/>
    </xf>
    <xf numFmtId="0" fontId="51" fillId="4" borderId="0" xfId="0" applyFont="1" applyFill="1" applyAlignment="1" applyProtection="1">
      <alignment vertical="center"/>
      <protection locked="0"/>
    </xf>
    <xf numFmtId="174" fontId="49" fillId="4" borderId="0" xfId="51" applyFont="1" applyFill="1" applyBorder="1" applyAlignment="1" applyProtection="1">
      <alignment vertical="center"/>
      <protection locked="0"/>
    </xf>
    <xf numFmtId="174" fontId="51" fillId="4" borderId="0" xfId="51" applyFont="1" applyFill="1" applyBorder="1" applyAlignment="1" applyProtection="1">
      <alignment vertical="center"/>
      <protection locked="0"/>
    </xf>
    <xf numFmtId="0" fontId="49" fillId="4" borderId="0" xfId="0" applyFont="1" applyFill="1" applyAlignment="1" applyProtection="1">
      <alignment vertical="center" wrapText="1"/>
      <protection locked="0"/>
    </xf>
    <xf numFmtId="0" fontId="49" fillId="4" borderId="0" xfId="0" applyFont="1" applyFill="1" applyAlignment="1" applyProtection="1">
      <alignment vertical="center"/>
      <protection locked="0"/>
    </xf>
    <xf numFmtId="0" fontId="49" fillId="4" borderId="0" xfId="0" applyFont="1" applyFill="1" applyAlignment="1" applyProtection="1">
      <alignment wrapText="1"/>
      <protection locked="0"/>
    </xf>
    <xf numFmtId="2" fontId="49" fillId="4" borderId="0" xfId="0" applyNumberFormat="1" applyFont="1" applyFill="1" applyProtection="1">
      <protection locked="0"/>
    </xf>
    <xf numFmtId="174" fontId="49" fillId="4" borderId="0" xfId="51" applyFont="1" applyFill="1" applyBorder="1" applyAlignment="1" applyProtection="1">
      <alignment horizontal="right"/>
      <protection locked="0"/>
    </xf>
    <xf numFmtId="0" fontId="41" fillId="4" borderId="0" xfId="0" applyFont="1" applyFill="1" applyProtection="1">
      <protection locked="0"/>
    </xf>
    <xf numFmtId="0" fontId="49" fillId="4" borderId="0" xfId="0" applyFont="1" applyFill="1" applyAlignment="1" applyProtection="1">
      <alignment horizontal="center" vertical="center"/>
      <protection locked="0"/>
    </xf>
    <xf numFmtId="178" fontId="49" fillId="4" borderId="0" xfId="50" applyNumberFormat="1" applyFont="1" applyFill="1" applyBorder="1" applyAlignment="1" applyProtection="1">
      <alignment horizontal="right" vertical="center"/>
      <protection locked="0"/>
    </xf>
    <xf numFmtId="1" fontId="49" fillId="4" borderId="0" xfId="0" applyNumberFormat="1" applyFont="1" applyFill="1" applyAlignment="1" applyProtection="1">
      <alignment horizontal="right" vertical="center"/>
      <protection locked="0"/>
    </xf>
    <xf numFmtId="173" fontId="49" fillId="4" borderId="0" xfId="50" applyFont="1" applyFill="1" applyBorder="1" applyAlignment="1" applyProtection="1">
      <alignment horizontal="center" vertical="center"/>
      <protection locked="0"/>
    </xf>
    <xf numFmtId="0" fontId="49" fillId="4" borderId="0" xfId="0" applyFont="1" applyFill="1" applyAlignment="1" applyProtection="1">
      <alignment horizontal="right" vertical="center"/>
      <protection locked="0"/>
    </xf>
    <xf numFmtId="1" fontId="49" fillId="4" borderId="0" xfId="51" applyNumberFormat="1" applyFont="1" applyFill="1" applyBorder="1" applyAlignment="1" applyProtection="1">
      <alignment horizontal="center" vertical="center"/>
      <protection locked="0"/>
    </xf>
    <xf numFmtId="1" fontId="49" fillId="4" borderId="0" xfId="0" applyNumberFormat="1" applyFont="1" applyFill="1" applyAlignment="1" applyProtection="1">
      <alignment horizontal="center" vertical="center"/>
      <protection locked="0"/>
    </xf>
    <xf numFmtId="173" fontId="49" fillId="4" borderId="0" xfId="50" applyFont="1" applyFill="1" applyBorder="1" applyAlignment="1" applyProtection="1">
      <alignment horizontal="right" vertical="center"/>
      <protection locked="0"/>
    </xf>
    <xf numFmtId="0" fontId="41" fillId="4" borderId="0" xfId="0" applyFont="1" applyFill="1" applyAlignment="1" applyProtection="1">
      <alignment horizontal="center" vertical="center"/>
      <protection locked="0"/>
    </xf>
    <xf numFmtId="0" fontId="40" fillId="0" borderId="12" xfId="0" applyFont="1" applyBorder="1" applyAlignment="1" applyProtection="1">
      <alignment horizontal="left" vertical="top" wrapText="1"/>
      <protection hidden="1"/>
    </xf>
    <xf numFmtId="0" fontId="40" fillId="0" borderId="14" xfId="0" applyFont="1" applyBorder="1" applyAlignment="1" applyProtection="1">
      <alignment horizontal="left" vertical="top" wrapText="1"/>
      <protection hidden="1"/>
    </xf>
    <xf numFmtId="0" fontId="40" fillId="0" borderId="15" xfId="0" applyFont="1" applyBorder="1" applyAlignment="1" applyProtection="1">
      <alignment horizontal="left" vertical="top" wrapText="1"/>
      <protection hidden="1"/>
    </xf>
    <xf numFmtId="0" fontId="14" fillId="0" borderId="2" xfId="0" applyFont="1" applyBorder="1" applyAlignment="1" applyProtection="1">
      <alignment horizontal="left" vertical="top" wrapText="1"/>
    </xf>
    <xf numFmtId="0" fontId="14" fillId="0" borderId="3" xfId="0" applyFont="1" applyBorder="1" applyAlignment="1" applyProtection="1">
      <alignment horizontal="left" vertical="top" wrapText="1"/>
    </xf>
    <xf numFmtId="0" fontId="14" fillId="0" borderId="7" xfId="0" applyFont="1" applyBorder="1" applyAlignment="1" applyProtection="1">
      <alignment horizontal="left" vertical="top" wrapText="1"/>
    </xf>
    <xf numFmtId="0" fontId="14" fillId="0" borderId="9" xfId="0" applyFont="1" applyBorder="1" applyAlignment="1" applyProtection="1">
      <alignment horizontal="left" vertical="top" wrapText="1"/>
    </xf>
    <xf numFmtId="0" fontId="14" fillId="0" borderId="0" xfId="0" applyFont="1" applyBorder="1" applyAlignment="1" applyProtection="1">
      <alignment horizontal="left" vertical="top" wrapText="1"/>
    </xf>
    <xf numFmtId="0" fontId="14" fillId="0" borderId="10" xfId="0" applyFont="1" applyBorder="1" applyAlignment="1" applyProtection="1">
      <alignment horizontal="left" vertical="top" wrapText="1"/>
    </xf>
    <xf numFmtId="0" fontId="14" fillId="0" borderId="4" xfId="0" applyFont="1" applyBorder="1" applyAlignment="1" applyProtection="1">
      <alignment horizontal="left" vertical="top" wrapText="1"/>
    </xf>
    <xf numFmtId="0" fontId="14" fillId="0" borderId="5" xfId="0" applyFont="1" applyBorder="1" applyAlignment="1" applyProtection="1">
      <alignment horizontal="left" vertical="top" wrapText="1"/>
    </xf>
    <xf numFmtId="0" fontId="14" fillId="0" borderId="11" xfId="0" applyFont="1" applyBorder="1" applyAlignment="1" applyProtection="1">
      <alignment horizontal="left" vertical="top" wrapText="1"/>
    </xf>
    <xf numFmtId="164" fontId="9" fillId="3" borderId="0" xfId="0" applyNumberFormat="1" applyFont="1" applyFill="1" applyBorder="1" applyAlignment="1" applyProtection="1">
      <alignment horizontal="right" wrapText="1"/>
    </xf>
    <xf numFmtId="164" fontId="9" fillId="3" borderId="5" xfId="0" applyNumberFormat="1" applyFont="1" applyFill="1" applyBorder="1" applyAlignment="1" applyProtection="1">
      <alignment horizontal="right" wrapText="1"/>
    </xf>
    <xf numFmtId="164" fontId="9" fillId="3" borderId="9" xfId="0" applyNumberFormat="1" applyFont="1" applyFill="1" applyBorder="1" applyAlignment="1" applyProtection="1">
      <alignment horizontal="center"/>
    </xf>
    <xf numFmtId="164" fontId="9" fillId="3" borderId="10" xfId="0" applyNumberFormat="1" applyFont="1" applyFill="1" applyBorder="1" applyAlignment="1" applyProtection="1">
      <alignment horizontal="center"/>
    </xf>
    <xf numFmtId="0" fontId="25" fillId="0" borderId="0" xfId="0" applyFont="1" applyAlignment="1" applyProtection="1">
      <alignment horizontal="right" wrapText="1"/>
    </xf>
    <xf numFmtId="0" fontId="8" fillId="0" borderId="2" xfId="0" applyFont="1" applyBorder="1" applyAlignment="1" applyProtection="1">
      <alignment horizontal="left" vertical="top" wrapText="1"/>
    </xf>
    <xf numFmtId="0" fontId="8" fillId="0" borderId="3" xfId="0" applyFont="1" applyBorder="1" applyAlignment="1" applyProtection="1">
      <alignment horizontal="left" vertical="top" wrapText="1"/>
    </xf>
    <xf numFmtId="0" fontId="8" fillId="0" borderId="7" xfId="0" applyFont="1" applyBorder="1" applyAlignment="1" applyProtection="1">
      <alignment horizontal="left" vertical="top" wrapText="1"/>
    </xf>
    <xf numFmtId="0" fontId="8" fillId="0" borderId="4"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11" xfId="0" applyFont="1" applyBorder="1" applyAlignment="1" applyProtection="1">
      <alignment horizontal="left" vertical="top" wrapText="1"/>
    </xf>
    <xf numFmtId="166" fontId="23" fillId="5" borderId="6" xfId="1" applyNumberFormat="1" applyFont="1" applyFill="1" applyBorder="1" applyAlignment="1" applyProtection="1">
      <alignment horizontal="left"/>
      <protection locked="0"/>
    </xf>
    <xf numFmtId="164" fontId="14" fillId="3" borderId="12" xfId="0" applyNumberFormat="1" applyFont="1" applyFill="1" applyBorder="1" applyAlignment="1" applyProtection="1">
      <alignment horizontal="left"/>
    </xf>
    <xf numFmtId="164" fontId="14" fillId="3" borderId="14" xfId="0" applyNumberFormat="1" applyFont="1" applyFill="1" applyBorder="1" applyAlignment="1" applyProtection="1">
      <alignment horizontal="left"/>
    </xf>
    <xf numFmtId="164" fontId="14" fillId="3" borderId="15" xfId="0" applyNumberFormat="1" applyFont="1" applyFill="1" applyBorder="1" applyAlignment="1" applyProtection="1">
      <alignment horizontal="left"/>
    </xf>
    <xf numFmtId="164" fontId="14" fillId="0" borderId="2" xfId="3" applyNumberFormat="1" applyFont="1" applyFill="1" applyBorder="1" applyAlignment="1" applyProtection="1">
      <alignment horizontal="left" vertical="top" wrapText="1"/>
    </xf>
    <xf numFmtId="164" fontId="14" fillId="0" borderId="3" xfId="3" applyNumberFormat="1" applyFont="1" applyFill="1" applyBorder="1" applyAlignment="1" applyProtection="1">
      <alignment horizontal="left" vertical="top" wrapText="1"/>
    </xf>
    <xf numFmtId="164" fontId="14" fillId="0" borderId="7" xfId="3" applyNumberFormat="1" applyFont="1" applyFill="1" applyBorder="1" applyAlignment="1" applyProtection="1">
      <alignment horizontal="left" vertical="top" wrapText="1"/>
    </xf>
    <xf numFmtId="164" fontId="14" fillId="0" borderId="9" xfId="3" applyNumberFormat="1" applyFont="1" applyFill="1" applyBorder="1" applyAlignment="1" applyProtection="1">
      <alignment horizontal="left" vertical="top" wrapText="1"/>
    </xf>
    <xf numFmtId="164" fontId="14" fillId="0" borderId="0" xfId="3" applyNumberFormat="1" applyFont="1" applyFill="1" applyBorder="1" applyAlignment="1" applyProtection="1">
      <alignment horizontal="left" vertical="top" wrapText="1"/>
    </xf>
    <xf numFmtId="164" fontId="14" fillId="0" borderId="10" xfId="3" applyNumberFormat="1" applyFont="1" applyFill="1" applyBorder="1" applyAlignment="1" applyProtection="1">
      <alignment horizontal="left" vertical="top" wrapText="1"/>
    </xf>
    <xf numFmtId="164" fontId="14" fillId="0" borderId="4" xfId="3" applyNumberFormat="1" applyFont="1" applyFill="1" applyBorder="1" applyAlignment="1" applyProtection="1">
      <alignment horizontal="left" vertical="top" wrapText="1"/>
    </xf>
    <xf numFmtId="164" fontId="14" fillId="0" borderId="5" xfId="3" applyNumberFormat="1" applyFont="1" applyFill="1" applyBorder="1" applyAlignment="1" applyProtection="1">
      <alignment horizontal="left" vertical="top" wrapText="1"/>
    </xf>
    <xf numFmtId="164" fontId="14" fillId="0" borderId="11" xfId="3" applyNumberFormat="1" applyFont="1" applyFill="1" applyBorder="1" applyAlignment="1" applyProtection="1">
      <alignment horizontal="left" vertical="top" wrapText="1"/>
    </xf>
    <xf numFmtId="166" fontId="8" fillId="5" borderId="6" xfId="1" applyNumberFormat="1" applyFont="1" applyFill="1" applyBorder="1" applyAlignment="1" applyProtection="1">
      <alignment horizontal="left"/>
      <protection locked="0"/>
    </xf>
    <xf numFmtId="0" fontId="50" fillId="4" borderId="0" xfId="0" applyFont="1" applyFill="1" applyAlignment="1" applyProtection="1">
      <alignment vertical="center"/>
      <protection hidden="1"/>
    </xf>
    <xf numFmtId="0" fontId="53" fillId="4" borderId="0" xfId="0" applyFont="1" applyFill="1" applyAlignment="1" applyProtection="1">
      <alignment horizontal="left" vertical="top" wrapText="1"/>
      <protection hidden="1"/>
    </xf>
    <xf numFmtId="0" fontId="43" fillId="0" borderId="0" xfId="0" applyFont="1" applyProtection="1"/>
    <xf numFmtId="0" fontId="43" fillId="0" borderId="0" xfId="0" applyFont="1" applyAlignment="1" applyProtection="1">
      <alignment wrapText="1"/>
    </xf>
    <xf numFmtId="0" fontId="26" fillId="0" borderId="0" xfId="0" applyFont="1" applyProtection="1"/>
    <xf numFmtId="0" fontId="27" fillId="3" borderId="0" xfId="0" applyFont="1" applyFill="1" applyProtection="1"/>
    <xf numFmtId="0" fontId="28" fillId="3" borderId="0" xfId="0" applyFont="1" applyFill="1" applyProtection="1"/>
    <xf numFmtId="0" fontId="43" fillId="3" borderId="0" xfId="0" applyFont="1" applyFill="1" applyProtection="1"/>
    <xf numFmtId="0" fontId="29" fillId="3" borderId="0" xfId="0" applyFont="1" applyFill="1" applyProtection="1"/>
    <xf numFmtId="0" fontId="48" fillId="3" borderId="0" xfId="0" applyFont="1" applyFill="1" applyProtection="1"/>
    <xf numFmtId="0" fontId="44" fillId="3" borderId="0" xfId="0" applyFont="1" applyFill="1" applyAlignment="1" applyProtection="1">
      <alignment vertical="center"/>
    </xf>
    <xf numFmtId="1" fontId="36" fillId="0" borderId="8" xfId="0" applyNumberFormat="1" applyFont="1" applyBorder="1" applyProtection="1"/>
    <xf numFmtId="1" fontId="26" fillId="0" borderId="8" xfId="0" applyNumberFormat="1" applyFont="1" applyBorder="1" applyAlignment="1" applyProtection="1">
      <alignment horizontal="right"/>
    </xf>
    <xf numFmtId="1" fontId="26" fillId="0" borderId="8" xfId="0" applyNumberFormat="1" applyFont="1" applyBorder="1" applyProtection="1"/>
    <xf numFmtId="1" fontId="45" fillId="0" borderId="8" xfId="0" applyNumberFormat="1" applyFont="1" applyBorder="1" applyProtection="1"/>
    <xf numFmtId="173" fontId="26" fillId="0" borderId="0" xfId="50" applyFont="1" applyAlignment="1" applyProtection="1">
      <alignment horizontal="left"/>
    </xf>
    <xf numFmtId="0" fontId="44" fillId="0" borderId="6" xfId="0" applyFont="1" applyBorder="1" applyAlignment="1" applyProtection="1">
      <alignment horizontal="right" vertical="center"/>
    </xf>
    <xf numFmtId="177" fontId="42" fillId="6" borderId="6" xfId="50" quotePrefix="1" applyNumberFormat="1" applyFont="1" applyFill="1" applyBorder="1" applyAlignment="1" applyProtection="1">
      <alignment horizontal="right" vertical="center" wrapText="1"/>
    </xf>
    <xf numFmtId="0" fontId="44" fillId="3" borderId="12" xfId="0" applyFont="1" applyFill="1" applyBorder="1" applyAlignment="1" applyProtection="1">
      <alignment horizontal="left" vertical="center" wrapText="1"/>
    </xf>
    <xf numFmtId="0" fontId="44" fillId="3" borderId="15" xfId="0" applyFont="1" applyFill="1" applyBorder="1" applyAlignment="1" applyProtection="1">
      <alignment horizontal="left" vertical="center" wrapText="1"/>
    </xf>
    <xf numFmtId="0" fontId="44" fillId="3" borderId="15" xfId="0" applyFont="1" applyFill="1" applyBorder="1" applyAlignment="1" applyProtection="1">
      <alignment horizontal="right" vertical="center" wrapText="1"/>
    </xf>
    <xf numFmtId="0" fontId="44" fillId="3" borderId="12" xfId="0" applyFont="1" applyFill="1" applyBorder="1" applyAlignment="1" applyProtection="1">
      <alignment horizontal="right" vertical="center" wrapText="1"/>
    </xf>
    <xf numFmtId="0" fontId="44" fillId="3" borderId="15" xfId="0" applyFont="1" applyFill="1" applyBorder="1" applyAlignment="1" applyProtection="1">
      <alignment horizontal="right" vertical="center" wrapText="1"/>
    </xf>
    <xf numFmtId="0" fontId="43" fillId="0" borderId="12" xfId="0" applyFont="1" applyBorder="1" applyAlignment="1" applyProtection="1">
      <alignment horizontal="right" vertical="center"/>
    </xf>
    <xf numFmtId="0" fontId="43" fillId="0" borderId="15" xfId="0" applyFont="1" applyBorder="1" applyAlignment="1" applyProtection="1">
      <alignment horizontal="right" vertical="center"/>
    </xf>
    <xf numFmtId="3" fontId="42" fillId="4" borderId="6" xfId="0" quotePrefix="1" applyNumberFormat="1" applyFont="1" applyFill="1" applyBorder="1" applyAlignment="1" applyProtection="1">
      <alignment horizontal="right" vertical="center" wrapText="1"/>
    </xf>
    <xf numFmtId="175" fontId="42" fillId="0" borderId="12" xfId="0" applyNumberFormat="1" applyFont="1" applyBorder="1" applyAlignment="1" applyProtection="1">
      <alignment horizontal="right" vertical="center"/>
    </xf>
    <xf numFmtId="175" fontId="42" fillId="0" borderId="15" xfId="0" applyNumberFormat="1" applyFont="1" applyBorder="1" applyAlignment="1" applyProtection="1">
      <alignment horizontal="left" vertical="center"/>
    </xf>
    <xf numFmtId="0" fontId="43" fillId="0" borderId="12" xfId="0" applyFont="1" applyBorder="1" applyAlignment="1" applyProtection="1">
      <alignment horizontal="center" vertical="center"/>
    </xf>
    <xf numFmtId="0" fontId="43" fillId="0" borderId="15" xfId="0" applyFont="1" applyBorder="1" applyAlignment="1" applyProtection="1">
      <alignment horizontal="right" vertical="center"/>
    </xf>
    <xf numFmtId="3" fontId="43" fillId="0" borderId="6" xfId="0" applyNumberFormat="1" applyFont="1" applyBorder="1" applyAlignment="1" applyProtection="1">
      <alignment horizontal="right" vertical="center"/>
    </xf>
    <xf numFmtId="0" fontId="44" fillId="0" borderId="12" xfId="0" applyFont="1" applyBorder="1" applyAlignment="1" applyProtection="1">
      <alignment horizontal="right" vertical="center"/>
    </xf>
    <xf numFmtId="0" fontId="44" fillId="0" borderId="15" xfId="0" applyFont="1" applyBorder="1" applyAlignment="1" applyProtection="1">
      <alignment horizontal="right" vertical="center"/>
    </xf>
    <xf numFmtId="176" fontId="47" fillId="0" borderId="6" xfId="0" applyNumberFormat="1" applyFont="1" applyBorder="1" applyAlignment="1" applyProtection="1">
      <alignment horizontal="right" vertical="center"/>
    </xf>
    <xf numFmtId="0" fontId="46" fillId="0" borderId="12" xfId="0" applyFont="1" applyBorder="1" applyAlignment="1" applyProtection="1">
      <alignment horizontal="right" vertical="center"/>
    </xf>
    <xf numFmtId="0" fontId="32" fillId="0" borderId="14" xfId="32" applyFont="1" applyBorder="1" applyAlignment="1" applyProtection="1">
      <alignment vertical="center"/>
    </xf>
    <xf numFmtId="0" fontId="42" fillId="0" borderId="15" xfId="32" applyFont="1" applyBorder="1" applyAlignment="1" applyProtection="1">
      <alignment vertical="center"/>
    </xf>
    <xf numFmtId="0" fontId="42" fillId="0" borderId="9" xfId="32" applyFont="1" applyBorder="1" applyAlignment="1" applyProtection="1">
      <alignment vertical="center"/>
    </xf>
    <xf numFmtId="0" fontId="42" fillId="0" borderId="0" xfId="32" applyFont="1" applyAlignment="1" applyProtection="1">
      <alignment horizontal="left" vertical="center"/>
    </xf>
    <xf numFmtId="0" fontId="46" fillId="0" borderId="0" xfId="0" applyFont="1" applyAlignment="1" applyProtection="1">
      <alignment horizontal="right" vertical="center"/>
    </xf>
    <xf numFmtId="0" fontId="44" fillId="3" borderId="3" xfId="0" applyFont="1" applyFill="1" applyBorder="1" applyAlignment="1" applyProtection="1">
      <alignment horizontal="right" vertical="center" wrapText="1"/>
    </xf>
    <xf numFmtId="0" fontId="42" fillId="0" borderId="0" xfId="0" applyFont="1" applyProtection="1"/>
    <xf numFmtId="0" fontId="44" fillId="0" borderId="0" xfId="0" applyFont="1" applyAlignment="1" applyProtection="1">
      <alignment horizontal="right" vertical="center"/>
    </xf>
    <xf numFmtId="3" fontId="43" fillId="0" borderId="0" xfId="0" applyNumberFormat="1" applyFont="1" applyAlignment="1" applyProtection="1">
      <alignment horizontal="right" vertical="center"/>
    </xf>
    <xf numFmtId="175" fontId="42" fillId="0" borderId="0" xfId="0" applyNumberFormat="1" applyFont="1" applyAlignment="1" applyProtection="1">
      <alignment horizontal="right" vertical="center"/>
    </xf>
    <xf numFmtId="175" fontId="42" fillId="0" borderId="0" xfId="0" applyNumberFormat="1" applyFont="1" applyAlignment="1" applyProtection="1">
      <alignment horizontal="left" vertical="center"/>
    </xf>
    <xf numFmtId="0" fontId="0" fillId="0" borderId="0" xfId="0" applyProtection="1"/>
    <xf numFmtId="0" fontId="44" fillId="3" borderId="9" xfId="0" applyFont="1" applyFill="1" applyBorder="1" applyAlignment="1" applyProtection="1">
      <alignment horizontal="center" vertical="center"/>
    </xf>
    <xf numFmtId="0" fontId="44" fillId="3" borderId="0" xfId="0" applyFont="1" applyFill="1" applyAlignment="1" applyProtection="1">
      <alignment horizontal="center" vertical="center"/>
    </xf>
    <xf numFmtId="0" fontId="43" fillId="0" borderId="6" xfId="0" applyFont="1" applyBorder="1" applyAlignment="1" applyProtection="1">
      <alignment horizontal="right" vertical="center"/>
    </xf>
    <xf numFmtId="0" fontId="42" fillId="0" borderId="12" xfId="2" applyNumberFormat="1" applyFont="1" applyBorder="1" applyAlignment="1" applyProtection="1">
      <alignment vertical="center"/>
    </xf>
  </cellXfs>
  <cellStyles count="53">
    <cellStyle name="_x000d__x000a_JournalTemplate=C:\COMFO\CTALK\JOURSTD.TPL_x000d__x000a_LbStateAddress=3 3 0 251 1 89 2 311_x000d__x000a_LbStateJou" xfId="6" xr:uid="{00000000-0005-0000-0000-000000000000}"/>
    <cellStyle name="_x000d__x000a_JournalTemplate=C:\COMFO\CTALK\JOURSTD.TPL_x000d__x000a_LbStateAddress=3 3 0 251 1 89 2 311_x000d__x000a_LbStateJou 2" xfId="7" xr:uid="{00000000-0005-0000-0000-000001000000}"/>
    <cellStyle name="Comma_NP PVM 2012 1 jaar in AIX 20110922 corr" xfId="8" xr:uid="{00000000-0005-0000-0000-000002000000}"/>
    <cellStyle name="Komma" xfId="1" builtinId="3"/>
    <cellStyle name="Komma 2" xfId="4" xr:uid="{00000000-0005-0000-0000-000004000000}"/>
    <cellStyle name="Komma 2 2" xfId="9" xr:uid="{00000000-0005-0000-0000-000005000000}"/>
    <cellStyle name="Komma 3" xfId="10" xr:uid="{00000000-0005-0000-0000-000006000000}"/>
    <cellStyle name="Komma 3 2" xfId="11" xr:uid="{00000000-0005-0000-0000-000007000000}"/>
    <cellStyle name="Komma 3 2 2" xfId="12" xr:uid="{00000000-0005-0000-0000-000008000000}"/>
    <cellStyle name="Komma 3 3" xfId="13" xr:uid="{00000000-0005-0000-0000-000009000000}"/>
    <cellStyle name="Komma 4" xfId="14" xr:uid="{00000000-0005-0000-0000-00000A000000}"/>
    <cellStyle name="Komma 4 2" xfId="15" xr:uid="{00000000-0005-0000-0000-00000B000000}"/>
    <cellStyle name="Komma 5" xfId="16" xr:uid="{00000000-0005-0000-0000-00000C000000}"/>
    <cellStyle name="Komma 6" xfId="51" xr:uid="{00000000-0005-0000-0000-00000D000000}"/>
    <cellStyle name="Normal 2 2 2" xfId="17" xr:uid="{00000000-0005-0000-0000-00000E000000}"/>
    <cellStyle name="Normal 3 2 2" xfId="18" xr:uid="{00000000-0005-0000-0000-00000F000000}"/>
    <cellStyle name="Normal 3 3 2" xfId="19" xr:uid="{00000000-0005-0000-0000-000010000000}"/>
    <cellStyle name="Normal 3 4" xfId="20" xr:uid="{00000000-0005-0000-0000-000011000000}"/>
    <cellStyle name="Normal 3 5" xfId="21" xr:uid="{00000000-0005-0000-0000-000012000000}"/>
    <cellStyle name="Normal_Installed Base" xfId="22" xr:uid="{00000000-0005-0000-0000-000013000000}"/>
    <cellStyle name="Notitie 2" xfId="23" xr:uid="{00000000-0005-0000-0000-000014000000}"/>
    <cellStyle name="Procent" xfId="2" builtinId="5"/>
    <cellStyle name="Procent 2" xfId="5" xr:uid="{00000000-0005-0000-0000-000016000000}"/>
    <cellStyle name="Procent 2 2" xfId="24" xr:uid="{00000000-0005-0000-0000-000017000000}"/>
    <cellStyle name="Procent 3" xfId="25" xr:uid="{00000000-0005-0000-0000-000018000000}"/>
    <cellStyle name="Procent 3 2" xfId="26" xr:uid="{00000000-0005-0000-0000-000019000000}"/>
    <cellStyle name="Procent 4" xfId="27" xr:uid="{00000000-0005-0000-0000-00001A000000}"/>
    <cellStyle name="Procent 4 2" xfId="28" xr:uid="{00000000-0005-0000-0000-00001B000000}"/>
    <cellStyle name="Standaard" xfId="0" builtinId="0"/>
    <cellStyle name="Standaard 2" xfId="29" xr:uid="{00000000-0005-0000-0000-00001D000000}"/>
    <cellStyle name="Standaard 2 2" xfId="30" xr:uid="{00000000-0005-0000-0000-00001E000000}"/>
    <cellStyle name="Standaard 2 3" xfId="49" xr:uid="{00000000-0005-0000-0000-00001F000000}"/>
    <cellStyle name="Standaard 3" xfId="31" xr:uid="{00000000-0005-0000-0000-000020000000}"/>
    <cellStyle name="Standaard 3 2" xfId="32" xr:uid="{00000000-0005-0000-0000-000021000000}"/>
    <cellStyle name="Standaard 3 2 2" xfId="33" xr:uid="{00000000-0005-0000-0000-000022000000}"/>
    <cellStyle name="Standaard 3 3" xfId="34" xr:uid="{00000000-0005-0000-0000-000023000000}"/>
    <cellStyle name="Standaard 3 4" xfId="35" xr:uid="{00000000-0005-0000-0000-000024000000}"/>
    <cellStyle name="Standaard 4" xfId="3" xr:uid="{00000000-0005-0000-0000-000025000000}"/>
    <cellStyle name="Standaard 4 2" xfId="36" xr:uid="{00000000-0005-0000-0000-000026000000}"/>
    <cellStyle name="Standaard 5" xfId="37" xr:uid="{00000000-0005-0000-0000-000027000000}"/>
    <cellStyle name="Standaard 6" xfId="38" xr:uid="{00000000-0005-0000-0000-000028000000}"/>
    <cellStyle name="Standaard 7" xfId="39" xr:uid="{00000000-0005-0000-0000-000029000000}"/>
    <cellStyle name="Stijl 1" xfId="40" xr:uid="{00000000-0005-0000-0000-00002A000000}"/>
    <cellStyle name="Style 1" xfId="41" xr:uid="{00000000-0005-0000-0000-00002B000000}"/>
    <cellStyle name="Valuta" xfId="52" builtinId="4"/>
    <cellStyle name="Valuta 2" xfId="42" xr:uid="{00000000-0005-0000-0000-00002C000000}"/>
    <cellStyle name="Valuta 2 2" xfId="43" xr:uid="{00000000-0005-0000-0000-00002D000000}"/>
    <cellStyle name="Valuta 2 2 2" xfId="44" xr:uid="{00000000-0005-0000-0000-00002E000000}"/>
    <cellStyle name="Valuta 2 3" xfId="45" xr:uid="{00000000-0005-0000-0000-00002F000000}"/>
    <cellStyle name="Valuta 2 4" xfId="50" xr:uid="{00000000-0005-0000-0000-000030000000}"/>
    <cellStyle name="Valuta 3" xfId="46" xr:uid="{00000000-0005-0000-0000-000031000000}"/>
    <cellStyle name="Valuta 3 2" xfId="47" xr:uid="{00000000-0005-0000-0000-000032000000}"/>
    <cellStyle name="Valuta 4" xfId="48" xr:uid="{00000000-0005-0000-0000-000033000000}"/>
  </cellStyles>
  <dxfs count="51">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ont>
        <color theme="0" tint="-0.24994659260841701"/>
      </font>
      <fill>
        <patternFill>
          <bgColor theme="0" tint="-0.24994659260841701"/>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s>
  <tableStyles count="0" defaultTableStyle="TableStyleMedium2" defaultPivotStyle="PivotStyleLight16"/>
  <colors>
    <mruColors>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55.649711574555958</c:v>
                </c:pt>
                <c:pt idx="1">
                  <c:v>56.204090179874008</c:v>
                </c:pt>
                <c:pt idx="2">
                  <c:v>56.758468785192065</c:v>
                </c:pt>
                <c:pt idx="3">
                  <c:v>57.867225995828164</c:v>
                </c:pt>
                <c:pt idx="4">
                  <c:v>60.08474041710037</c:v>
                </c:pt>
                <c:pt idx="5">
                  <c:v>62.302254838372562</c:v>
                </c:pt>
                <c:pt idx="6">
                  <c:v>64.519769259644775</c:v>
                </c:pt>
                <c:pt idx="7">
                  <c:v>66.737283680916974</c:v>
                </c:pt>
                <c:pt idx="8">
                  <c:v>68.954798102189173</c:v>
                </c:pt>
                <c:pt idx="9">
                  <c:v>71.172312523461372</c:v>
                </c:pt>
                <c:pt idx="10">
                  <c:v>73.389826944733585</c:v>
                </c:pt>
                <c:pt idx="11">
                  <c:v>75.607341366005784</c:v>
                </c:pt>
                <c:pt idx="12">
                  <c:v>77.824855787277983</c:v>
                </c:pt>
                <c:pt idx="13">
                  <c:v>80.042370208550182</c:v>
                </c:pt>
                <c:pt idx="14">
                  <c:v>82.25988462982238</c:v>
                </c:pt>
                <c:pt idx="15">
                  <c:v>84.477399051094594</c:v>
                </c:pt>
                <c:pt idx="16">
                  <c:v>86.694913472366792</c:v>
                </c:pt>
                <c:pt idx="17">
                  <c:v>88.912427893638991</c:v>
                </c:pt>
                <c:pt idx="18">
                  <c:v>91.129942314911204</c:v>
                </c:pt>
                <c:pt idx="19">
                  <c:v>93.347456736183389</c:v>
                </c:pt>
                <c:pt idx="20">
                  <c:v>95.564971157455602</c:v>
                </c:pt>
                <c:pt idx="21">
                  <c:v>97.782485578727787</c:v>
                </c:pt>
                <c:pt idx="22">
                  <c:v>100</c:v>
                </c:pt>
              </c:numCache>
            </c:numRef>
          </c:xVal>
          <c:yVal>
            <c:numRef>
              <c:f>DATA!$D$19:$Z$19</c:f>
              <c:numCache>
                <c:formatCode>_(* #,##0.00_);_(* \(#,##0.00\);_(* "-"??_);_(@_)</c:formatCode>
                <c:ptCount val="23"/>
                <c:pt idx="0">
                  <c:v>0</c:v>
                </c:pt>
                <c:pt idx="1">
                  <c:v>320852.52111830609</c:v>
                </c:pt>
                <c:pt idx="2">
                  <c:v>453284.68757183093</c:v>
                </c:pt>
                <c:pt idx="3">
                  <c:v>639711.9081733278</c:v>
                </c:pt>
                <c:pt idx="4">
                  <c:v>900917.24861710891</c:v>
                </c:pt>
                <c:pt idx="5">
                  <c:v>1098754.6087235203</c:v>
                </c:pt>
                <c:pt idx="6">
                  <c:v>1263352.9710515689</c:v>
                </c:pt>
                <c:pt idx="7">
                  <c:v>1406431.3017978421</c:v>
                </c:pt>
                <c:pt idx="8">
                  <c:v>1534022.9860816998</c:v>
                </c:pt>
                <c:pt idx="9">
                  <c:v>1649725.2119415393</c:v>
                </c:pt>
                <c:pt idx="10">
                  <c:v>1755889.8786491125</c:v>
                </c:pt>
                <c:pt idx="11">
                  <c:v>1854156.006086739</c:v>
                </c:pt>
                <c:pt idx="12">
                  <c:v>1945720.6792885135</c:v>
                </c:pt>
                <c:pt idx="13">
                  <c:v>2031490.2575825159</c:v>
                </c:pt>
                <c:pt idx="14">
                  <c:v>2112170.8286577333</c:v>
                </c:pt>
                <c:pt idx="15">
                  <c:v>2188325.3391922829</c:v>
                </c:pt>
                <c:pt idx="16">
                  <c:v>2260411.2919572028</c:v>
                </c:pt>
                <c:pt idx="17">
                  <c:v>2328806.5324115134</c:v>
                </c:pt>
                <c:pt idx="18">
                  <c:v>2393827.4290215122</c:v>
                </c:pt>
                <c:pt idx="19">
                  <c:v>2455742.0248078262</c:v>
                </c:pt>
                <c:pt idx="20">
                  <c:v>2514779.7642769916</c:v>
                </c:pt>
                <c:pt idx="21">
                  <c:v>2571138.827672503</c:v>
                </c:pt>
                <c:pt idx="22">
                  <c:v>2624991.7556921053</c:v>
                </c:pt>
              </c:numCache>
            </c:numRef>
          </c:yVal>
          <c:smooth val="0"/>
          <c:extLst>
            <c:ext xmlns:c16="http://schemas.microsoft.com/office/drawing/2014/chart" uri="{C3380CC4-5D6E-409C-BE32-E72D297353CC}">
              <c16:uniqueId val="{00000000-DBB7-432E-82B7-BCEDC30B519F}"/>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69.084740417100349</c:v>
                </c:pt>
                <c:pt idx="1">
                  <c:v>69.471181161886605</c:v>
                </c:pt>
                <c:pt idx="2">
                  <c:v>69.857621906672847</c:v>
                </c:pt>
                <c:pt idx="3">
                  <c:v>70.630503396245345</c:v>
                </c:pt>
                <c:pt idx="4">
                  <c:v>72.176266375390313</c:v>
                </c:pt>
                <c:pt idx="5">
                  <c:v>73.722029354535294</c:v>
                </c:pt>
                <c:pt idx="6">
                  <c:v>75.267792333680291</c:v>
                </c:pt>
                <c:pt idx="7">
                  <c:v>76.813555312825272</c:v>
                </c:pt>
                <c:pt idx="8">
                  <c:v>78.359318291970254</c:v>
                </c:pt>
                <c:pt idx="9">
                  <c:v>79.905081271115236</c:v>
                </c:pt>
                <c:pt idx="10">
                  <c:v>81.450844250260218</c:v>
                </c:pt>
                <c:pt idx="11">
                  <c:v>82.9966072294052</c:v>
                </c:pt>
                <c:pt idx="12">
                  <c:v>84.542370208550182</c:v>
                </c:pt>
                <c:pt idx="13">
                  <c:v>86.088133187695178</c:v>
                </c:pt>
                <c:pt idx="14">
                  <c:v>87.633896166840145</c:v>
                </c:pt>
                <c:pt idx="15">
                  <c:v>89.179659145985127</c:v>
                </c:pt>
                <c:pt idx="16">
                  <c:v>90.725422125130109</c:v>
                </c:pt>
                <c:pt idx="17">
                  <c:v>92.271185104275077</c:v>
                </c:pt>
                <c:pt idx="18">
                  <c:v>93.816948083420073</c:v>
                </c:pt>
                <c:pt idx="19">
                  <c:v>95.362711062565054</c:v>
                </c:pt>
                <c:pt idx="20">
                  <c:v>96.908474041710051</c:v>
                </c:pt>
                <c:pt idx="21">
                  <c:v>98.454237020855018</c:v>
                </c:pt>
                <c:pt idx="22">
                  <c:v>100</c:v>
                </c:pt>
              </c:numCache>
            </c:numRef>
          </c:xVal>
          <c:yVal>
            <c:numRef>
              <c:f>DATA!$D$22:$Z$22</c:f>
              <c:numCache>
                <c:formatCode>_(* #,##0.00_);_(* \(#,##0.00\);_(* "-"??_);_(@_)</c:formatCode>
                <c:ptCount val="23"/>
                <c:pt idx="0">
                  <c:v>0</c:v>
                </c:pt>
                <c:pt idx="1">
                  <c:v>254194.49318683409</c:v>
                </c:pt>
                <c:pt idx="2">
                  <c:v>359197.4993589521</c:v>
                </c:pt>
                <c:pt idx="3">
                  <c:v>507166.97284252389</c:v>
                </c:pt>
                <c:pt idx="4">
                  <c:v>714931.66225009726</c:v>
                </c:pt>
                <c:pt idx="5">
                  <c:v>872769.63171063829</c:v>
                </c:pt>
                <c:pt idx="6">
                  <c:v>1004498.3740097095</c:v>
                </c:pt>
                <c:pt idx="7">
                  <c:v>1119373.8168025778</c:v>
                </c:pt>
                <c:pt idx="8">
                  <c:v>1222157.5614876249</c:v>
                </c:pt>
                <c:pt idx="9">
                  <c:v>1315686.5407317893</c:v>
                </c:pt>
                <c:pt idx="10">
                  <c:v>1401814.4124053584</c:v>
                </c:pt>
                <c:pt idx="11">
                  <c:v>1481832.2527179539</c:v>
                </c:pt>
                <c:pt idx="12">
                  <c:v>1556682.5651256412</c:v>
                </c:pt>
                <c:pt idx="13">
                  <c:v>1627078.669560977</c:v>
                </c:pt>
                <c:pt idx="14">
                  <c:v>1693576.0952250375</c:v>
                </c:pt>
                <c:pt idx="15">
                  <c:v>1756617.6558085261</c:v>
                </c:pt>
                <c:pt idx="16">
                  <c:v>1816563.1814175879</c:v>
                </c:pt>
                <c:pt idx="17">
                  <c:v>1873709.8495948974</c:v>
                </c:pt>
                <c:pt idx="18">
                  <c:v>1928306.5144989444</c:v>
                </c:pt>
                <c:pt idx="19">
                  <c:v>1980564.069211696</c:v>
                </c:pt>
                <c:pt idx="20">
                  <c:v>2030663.1073737741</c:v>
                </c:pt>
                <c:pt idx="21">
                  <c:v>2078759.6984857635</c:v>
                </c:pt>
                <c:pt idx="22">
                  <c:v>2124989.8158465428</c:v>
                </c:pt>
              </c:numCache>
            </c:numRef>
          </c:yVal>
          <c:smooth val="0"/>
          <c:extLst>
            <c:ext xmlns:c16="http://schemas.microsoft.com/office/drawing/2014/chart" uri="{C3380CC4-5D6E-409C-BE32-E72D297353CC}">
              <c16:uniqueId val="{00000001-DBB7-432E-82B7-BCEDC30B519F}"/>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82.519769259644761</c:v>
                </c:pt>
                <c:pt idx="1">
                  <c:v>82.738272143899195</c:v>
                </c:pt>
                <c:pt idx="2">
                  <c:v>82.956775028153643</c:v>
                </c:pt>
                <c:pt idx="3">
                  <c:v>83.393780796662526</c:v>
                </c:pt>
                <c:pt idx="4">
                  <c:v>84.267792333680276</c:v>
                </c:pt>
                <c:pt idx="5">
                  <c:v>85.141803870698055</c:v>
                </c:pt>
                <c:pt idx="6">
                  <c:v>86.015815407715806</c:v>
                </c:pt>
                <c:pt idx="7">
                  <c:v>86.889826944733571</c:v>
                </c:pt>
                <c:pt idx="8">
                  <c:v>87.763838481751321</c:v>
                </c:pt>
                <c:pt idx="9">
                  <c:v>88.637850018769086</c:v>
                </c:pt>
                <c:pt idx="10">
                  <c:v>89.511861555786865</c:v>
                </c:pt>
                <c:pt idx="11">
                  <c:v>90.38587309280463</c:v>
                </c:pt>
                <c:pt idx="12">
                  <c:v>91.25988462982238</c:v>
                </c:pt>
                <c:pt idx="13">
                  <c:v>92.133896166840131</c:v>
                </c:pt>
                <c:pt idx="14">
                  <c:v>93.007907703857896</c:v>
                </c:pt>
                <c:pt idx="15">
                  <c:v>93.881919240875661</c:v>
                </c:pt>
                <c:pt idx="16">
                  <c:v>94.755930777893425</c:v>
                </c:pt>
                <c:pt idx="17">
                  <c:v>95.62994231491119</c:v>
                </c:pt>
                <c:pt idx="18">
                  <c:v>96.503953851928941</c:v>
                </c:pt>
                <c:pt idx="19">
                  <c:v>97.377965388946706</c:v>
                </c:pt>
                <c:pt idx="20">
                  <c:v>98.251976925964485</c:v>
                </c:pt>
                <c:pt idx="21">
                  <c:v>99.125988462982235</c:v>
                </c:pt>
                <c:pt idx="22">
                  <c:v>100</c:v>
                </c:pt>
              </c:numCache>
            </c:numRef>
          </c:xVal>
          <c:yVal>
            <c:numRef>
              <c:f>DATA!$D$25:$Z$25</c:f>
              <c:numCache>
                <c:formatCode>_(* #,##0.00_);_(* \(#,##0.00\);_(* "-"??_);_(@_)</c:formatCode>
                <c:ptCount val="23"/>
                <c:pt idx="0">
                  <c:v>0</c:v>
                </c:pt>
                <c:pt idx="1">
                  <c:v>180261.69289410277</c:v>
                </c:pt>
                <c:pt idx="2">
                  <c:v>254798.80122236453</c:v>
                </c:pt>
                <c:pt idx="3">
                  <c:v>359972.7090013019</c:v>
                </c:pt>
                <c:pt idx="4">
                  <c:v>508038.06404595176</c:v>
                </c:pt>
                <c:pt idx="5">
                  <c:v>620940.39156868623</c:v>
                </c:pt>
                <c:pt idx="6">
                  <c:v>715523.05155842216</c:v>
                </c:pt>
                <c:pt idx="7">
                  <c:v>798324.16774739011</c:v>
                </c:pt>
                <c:pt idx="8">
                  <c:v>872703.66584295989</c:v>
                </c:pt>
                <c:pt idx="9">
                  <c:v>940661.40136076999</c:v>
                </c:pt>
                <c:pt idx="10">
                  <c:v>1003502.8787763213</c:v>
                </c:pt>
                <c:pt idx="11">
                  <c:v>1062136.5992577442</c:v>
                </c:pt>
                <c:pt idx="12">
                  <c:v>1117225.2482473443</c:v>
                </c:pt>
                <c:pt idx="13">
                  <c:v>1169269.9975745387</c:v>
                </c:pt>
                <c:pt idx="14">
                  <c:v>1218660.8926205309</c:v>
                </c:pt>
                <c:pt idx="15">
                  <c:v>1265708.6502214756</c:v>
                </c:pt>
                <c:pt idx="16">
                  <c:v>1310665.6230161658</c:v>
                </c:pt>
                <c:pt idx="17">
                  <c:v>1353740.1285089124</c:v>
                </c:pt>
                <c:pt idx="18">
                  <c:v>1395106.5435236085</c:v>
                </c:pt>
                <c:pt idx="19">
                  <c:v>1434912.6008567701</c:v>
                </c:pt>
                <c:pt idx="20">
                  <c:v>1473284.7818669614</c:v>
                </c:pt>
                <c:pt idx="21">
                  <c:v>1510332.3796211579</c:v>
                </c:pt>
                <c:pt idx="22">
                  <c:v>1546150.6127966722</c:v>
                </c:pt>
              </c:numCache>
            </c:numRef>
          </c:yVal>
          <c:smooth val="0"/>
          <c:extLst>
            <c:ext xmlns:c16="http://schemas.microsoft.com/office/drawing/2014/chart" uri="{C3380CC4-5D6E-409C-BE32-E72D297353CC}">
              <c16:uniqueId val="{00000002-DBB7-432E-82B7-BCEDC30B519F}"/>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95.954798102189159</c:v>
                </c:pt>
                <c:pt idx="1">
                  <c:v>96.005363125911799</c:v>
                </c:pt>
                <c:pt idx="2">
                  <c:v>96.05592814963444</c:v>
                </c:pt>
                <c:pt idx="3">
                  <c:v>96.157058197079721</c:v>
                </c:pt>
                <c:pt idx="4">
                  <c:v>96.359318291970254</c:v>
                </c:pt>
                <c:pt idx="5">
                  <c:v>96.561578386860788</c:v>
                </c:pt>
                <c:pt idx="6">
                  <c:v>96.763838481751336</c:v>
                </c:pt>
                <c:pt idx="7">
                  <c:v>96.966098576641883</c:v>
                </c:pt>
                <c:pt idx="8">
                  <c:v>97.168358671532417</c:v>
                </c:pt>
                <c:pt idx="9">
                  <c:v>97.370618766422965</c:v>
                </c:pt>
                <c:pt idx="10">
                  <c:v>97.572878861313498</c:v>
                </c:pt>
                <c:pt idx="11">
                  <c:v>97.775138956204046</c:v>
                </c:pt>
                <c:pt idx="12">
                  <c:v>97.977399051094594</c:v>
                </c:pt>
                <c:pt idx="13">
                  <c:v>98.179659145985127</c:v>
                </c:pt>
                <c:pt idx="14">
                  <c:v>98.381919240875675</c:v>
                </c:pt>
                <c:pt idx="15">
                  <c:v>98.584179335766194</c:v>
                </c:pt>
                <c:pt idx="16">
                  <c:v>98.786439430656742</c:v>
                </c:pt>
                <c:pt idx="17">
                  <c:v>98.988699525547304</c:v>
                </c:pt>
                <c:pt idx="18">
                  <c:v>99.190959620437823</c:v>
                </c:pt>
                <c:pt idx="19">
                  <c:v>99.393219715328371</c:v>
                </c:pt>
                <c:pt idx="20">
                  <c:v>99.595479810218919</c:v>
                </c:pt>
                <c:pt idx="21">
                  <c:v>99.797739905109452</c:v>
                </c:pt>
                <c:pt idx="22">
                  <c:v>100</c:v>
                </c:pt>
              </c:numCache>
            </c:numRef>
          </c:xVal>
          <c:yVal>
            <c:numRef>
              <c:f>DATA!$D$28:$Z$28</c:f>
              <c:numCache>
                <c:formatCode>_(* #,##0.00_);_(* \(#,##0.00\);_(* "-"??_);_(@_)</c:formatCode>
                <c:ptCount val="23"/>
                <c:pt idx="0">
                  <c:v>0</c:v>
                </c:pt>
                <c:pt idx="1">
                  <c:v>81145.874716991675</c:v>
                </c:pt>
                <c:pt idx="2">
                  <c:v>114742.1660201144</c:v>
                </c:pt>
                <c:pt idx="3">
                  <c:v>162226.27441084242</c:v>
                </c:pt>
                <c:pt idx="4">
                  <c:v>229299.07839201528</c:v>
                </c:pt>
                <c:pt idx="5">
                  <c:v>280681.5094134637</c:v>
                </c:pt>
                <c:pt idx="6">
                  <c:v>323928.21926284442</c:v>
                </c:pt>
                <c:pt idx="7">
                  <c:v>361967.14198384929</c:v>
                </c:pt>
                <c:pt idx="8">
                  <c:v>396300.7338500683</c:v>
                </c:pt>
                <c:pt idx="9">
                  <c:v>427822.00803281908</c:v>
                </c:pt>
                <c:pt idx="10">
                  <c:v>457113.12450786913</c:v>
                </c:pt>
                <c:pt idx="11">
                  <c:v>484578.66829901451</c:v>
                </c:pt>
                <c:pt idx="12">
                  <c:v>510513.37110454898</c:v>
                </c:pt>
                <c:pt idx="13">
                  <c:v>535139.84855886095</c:v>
                </c:pt>
                <c:pt idx="14">
                  <c:v>558631.14135147713</c:v>
                </c:pt>
                <c:pt idx="15">
                  <c:v>581124.93131226988</c:v>
                </c:pt>
                <c:pt idx="16">
                  <c:v>602732.90820288972</c:v>
                </c:pt>
                <c:pt idx="17">
                  <c:v>623547.16790449806</c:v>
                </c:pt>
                <c:pt idx="18">
                  <c:v>643644.71698733803</c:v>
                </c:pt>
                <c:pt idx="19">
                  <c:v>663090.72678079817</c:v>
                </c:pt>
                <c:pt idx="20">
                  <c:v>681940.93682125281</c:v>
                </c:pt>
                <c:pt idx="21">
                  <c:v>700243.46467181807</c:v>
                </c:pt>
                <c:pt idx="22">
                  <c:v>718040.19208643341</c:v>
                </c:pt>
              </c:numCache>
            </c:numRef>
          </c:yVal>
          <c:smooth val="0"/>
          <c:extLst>
            <c:ext xmlns:c16="http://schemas.microsoft.com/office/drawing/2014/chart" uri="{C3380CC4-5D6E-409C-BE32-E72D297353CC}">
              <c16:uniqueId val="{00000003-DBB7-432E-82B7-BCEDC30B519F}"/>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90</c:v>
                </c:pt>
                <c:pt idx="1">
                  <c:v>90</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4-DBB7-432E-82B7-BCEDC30B519F}"/>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05-DBB7-432E-82B7-BCEDC30B519F}"/>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BB7-432E-82B7-BCEDC30B519F}"/>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95</c:v>
                </c:pt>
              </c:numCache>
            </c:numRef>
          </c:xVal>
          <c:yVal>
            <c:numRef>
              <c:f>DATA!$C$38</c:f>
              <c:numCache>
                <c:formatCode>_ "€"\ * #,##0_ ;_ "€"\ * \-#,##0_ ;_ "€"\ * "-"??_ ;_ @_ </c:formatCode>
                <c:ptCount val="1"/>
                <c:pt idx="0">
                  <c:v>2500000</c:v>
                </c:pt>
              </c:numCache>
            </c:numRef>
          </c:yVal>
          <c:smooth val="0"/>
          <c:extLst>
            <c:ext xmlns:c16="http://schemas.microsoft.com/office/drawing/2014/chart" uri="{C3380CC4-5D6E-409C-BE32-E72D297353CC}">
              <c16:uniqueId val="{00000007-DBB7-432E-82B7-BCEDC30B519F}"/>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DBB7-432E-82B7-BCEDC30B519F}"/>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2624991.7556921053</c:v>
                </c:pt>
              </c:numCache>
            </c:numRef>
          </c:yVal>
          <c:smooth val="0"/>
          <c:extLst>
            <c:ext xmlns:c16="http://schemas.microsoft.com/office/drawing/2014/chart" uri="{C3380CC4-5D6E-409C-BE32-E72D297353CC}">
              <c16:uniqueId val="{00000009-DBB7-432E-82B7-BCEDC30B519F}"/>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DBB7-432E-82B7-BCEDC30B519F}"/>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90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DBB7-432E-82B7-BCEDC30B519F}"/>
            </c:ext>
          </c:extLst>
        </c:ser>
        <c:ser>
          <c:idx val="3"/>
          <c:order val="9"/>
          <c:tx>
            <c:strRef>
              <c:f>DATA!$G$41</c:f>
              <c:strCache>
                <c:ptCount val="1"/>
                <c:pt idx="0">
                  <c:v>675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DBB7-432E-82B7-BCEDC30B519F}"/>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90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DBB7-432E-82B7-BCEDC30B519F}"/>
            </c:ext>
          </c:extLst>
        </c:ser>
        <c:ser>
          <c:idx val="5"/>
          <c:order val="10"/>
          <c:tx>
            <c:strRef>
              <c:f>DATA!$G$40</c:f>
              <c:strCache>
                <c:ptCount val="1"/>
                <c:pt idx="0">
                  <c:v>750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DBB7-432E-82B7-BCEDC30B519F}"/>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DBB7-432E-82B7-BCEDC30B519F}"/>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5000000.0000000009</c:v>
                </c:pt>
              </c:numCache>
            </c:numRef>
          </c:yVal>
          <c:smooth val="0"/>
          <c:extLst>
            <c:ext xmlns:c16="http://schemas.microsoft.com/office/drawing/2014/chart" uri="{C3380CC4-5D6E-409C-BE32-E72D297353CC}">
              <c16:uniqueId val="{00000010-DBB7-432E-82B7-BCEDC30B519F}"/>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-1.3333333333333335</c:v>
                </c:pt>
                <c:pt idx="1">
                  <c:v>-1.3333333333333335</c:v>
                </c:pt>
              </c:numCache>
            </c:numRef>
          </c:xVal>
          <c:yVal>
            <c:numRef>
              <c:f>DATA!$C$43:$D$43</c:f>
              <c:numCache>
                <c:formatCode>_ "€"\ * #,##0_ ;_ "€"\ * \-#,##0_ ;_ "€"\ * "-"??_ ;_ @_ </c:formatCode>
                <c:ptCount val="2"/>
                <c:pt idx="0" formatCode="_(&quot;€&quot;* #,##0.00_);_(&quot;€&quot;* \(#,##0.00\);_(&quot;€&quot;* &quot;-&quot;??_);_(@_)">
                  <c:v>0</c:v>
                </c:pt>
                <c:pt idx="1">
                  <c:v>5000000.0000000009</c:v>
                </c:pt>
              </c:numCache>
            </c:numRef>
          </c:yVal>
          <c:smooth val="0"/>
          <c:extLst>
            <c:ext xmlns:c16="http://schemas.microsoft.com/office/drawing/2014/chart" uri="{C3380CC4-5D6E-409C-BE32-E72D297353CC}">
              <c16:uniqueId val="{00000011-DBB7-432E-82B7-BCEDC30B519F}"/>
            </c:ext>
          </c:extLst>
        </c:ser>
        <c:dLbls>
          <c:showLegendKey val="0"/>
          <c:showVal val="0"/>
          <c:showCatName val="0"/>
          <c:showSerName val="0"/>
          <c:showPercent val="0"/>
          <c:showBubbleSize val="0"/>
        </c:dLbls>
        <c:axId val="521075096"/>
        <c:axId val="521075880"/>
        <c:extLst/>
      </c:scatterChart>
      <c:valAx>
        <c:axId val="52107509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21075880"/>
        <c:crosses val="autoZero"/>
        <c:crossBetween val="midCat"/>
        <c:majorUnit val="10"/>
      </c:valAx>
      <c:valAx>
        <c:axId val="521075880"/>
        <c:scaling>
          <c:orientation val="minMax"/>
          <c:max val="50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21075096"/>
        <c:crosses val="autoZero"/>
        <c:crossBetween val="midCat"/>
        <c:majorUnit val="2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245745</xdr:colOff>
      <xdr:row>3</xdr:row>
      <xdr:rowOff>95250</xdr:rowOff>
    </xdr:from>
    <xdr:ext cx="1076325" cy="801902"/>
    <xdr:pic>
      <xdr:nvPicPr>
        <xdr:cNvPr id="2" name="Afbeelding 1">
          <a:extLst>
            <a:ext uri="{FF2B5EF4-FFF2-40B4-BE49-F238E27FC236}">
              <a16:creationId xmlns:a16="http://schemas.microsoft.com/office/drawing/2014/main" id="{9EAC7BBA-756B-40BD-8F48-53F0D7B7F94B}"/>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786245" y="1035050"/>
          <a:ext cx="1076325" cy="801902"/>
        </a:xfrm>
        <a:prstGeom prst="rect">
          <a:avLst/>
        </a:prstGeom>
      </xdr:spPr>
    </xdr:pic>
    <xdr:clientData/>
  </xdr:oneCellAnchor>
  <xdr:oneCellAnchor>
    <xdr:from>
      <xdr:col>2</xdr:col>
      <xdr:colOff>2743200</xdr:colOff>
      <xdr:row>5</xdr:row>
      <xdr:rowOff>86672</xdr:rowOff>
    </xdr:from>
    <xdr:ext cx="1600200" cy="231463"/>
    <xdr:pic>
      <xdr:nvPicPr>
        <xdr:cNvPr id="3" name="Afbeelding 2">
          <a:extLst>
            <a:ext uri="{FF2B5EF4-FFF2-40B4-BE49-F238E27FC236}">
              <a16:creationId xmlns:a16="http://schemas.microsoft.com/office/drawing/2014/main" id="{ECC6EDDC-7F36-4567-A55E-0D6D5C6D311A}"/>
            </a:ext>
          </a:extLst>
        </xdr:cNvPr>
        <xdr:cNvPicPr>
          <a:picLocks noChangeAspect="1"/>
        </xdr:cNvPicPr>
      </xdr:nvPicPr>
      <xdr:blipFill rotWithShape="1">
        <a:blip xmlns:r="http://schemas.openxmlformats.org/officeDocument/2006/relationships" r:embed="rId2"/>
        <a:srcRect t="19675" b="22940"/>
        <a:stretch/>
      </xdr:blipFill>
      <xdr:spPr>
        <a:xfrm>
          <a:off x="3460750" y="1343972"/>
          <a:ext cx="1600200" cy="23146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115906</xdr:colOff>
      <xdr:row>1</xdr:row>
      <xdr:rowOff>51858</xdr:rowOff>
    </xdr:from>
    <xdr:ext cx="1076325" cy="801902"/>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48906" y="263525"/>
          <a:ext cx="1076325" cy="801902"/>
        </a:xfrm>
        <a:prstGeom prst="rect">
          <a:avLst/>
        </a:prstGeom>
      </xdr:spPr>
    </xdr:pic>
    <xdr:clientData/>
  </xdr:oneCellAnchor>
  <xdr:oneCellAnchor>
    <xdr:from>
      <xdr:col>5</xdr:col>
      <xdr:colOff>753683</xdr:colOff>
      <xdr:row>2</xdr:row>
      <xdr:rowOff>157145</xdr:rowOff>
    </xdr:from>
    <xdr:ext cx="1743075" cy="520125"/>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111216" y="656678"/>
          <a:ext cx="1743075" cy="52012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6</xdr:col>
      <xdr:colOff>113791</xdr:colOff>
      <xdr:row>1</xdr:row>
      <xdr:rowOff>84666</xdr:rowOff>
    </xdr:from>
    <xdr:ext cx="1076325" cy="801902"/>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257791" y="296333"/>
          <a:ext cx="1076325" cy="801902"/>
        </a:xfrm>
        <a:prstGeom prst="rect">
          <a:avLst/>
        </a:prstGeom>
      </xdr:spPr>
    </xdr:pic>
    <xdr:clientData/>
  </xdr:oneCellAnchor>
  <xdr:oneCellAnchor>
    <xdr:from>
      <xdr:col>4</xdr:col>
      <xdr:colOff>862691</xdr:colOff>
      <xdr:row>2</xdr:row>
      <xdr:rowOff>79888</xdr:rowOff>
    </xdr:from>
    <xdr:ext cx="1743075" cy="520125"/>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7331224" y="579421"/>
          <a:ext cx="1743075" cy="5201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1326787</xdr:colOff>
      <xdr:row>3</xdr:row>
      <xdr:rowOff>259174</xdr:rowOff>
    </xdr:to>
    <xdr:pic>
      <xdr:nvPicPr>
        <xdr:cNvPr id="2" name="Afbeelding 1">
          <a:extLst>
            <a:ext uri="{FF2B5EF4-FFF2-40B4-BE49-F238E27FC236}">
              <a16:creationId xmlns:a16="http://schemas.microsoft.com/office/drawing/2014/main" id="{FAF7E128-E8EA-4E63-8E40-4D4E63CCDE1A}"/>
            </a:ext>
          </a:extLst>
        </xdr:cNvPr>
        <xdr:cNvPicPr>
          <a:picLocks noChangeAspect="1"/>
        </xdr:cNvPicPr>
      </xdr:nvPicPr>
      <xdr:blipFill>
        <a:blip xmlns:r="http://schemas.openxmlformats.org/officeDocument/2006/relationships" r:embed="rId1"/>
        <a:stretch>
          <a:fillRect/>
        </a:stretch>
      </xdr:blipFill>
      <xdr:spPr>
        <a:xfrm>
          <a:off x="10480301" y="618005"/>
          <a:ext cx="1393836" cy="438094"/>
        </a:xfrm>
        <a:prstGeom prst="rect">
          <a:avLst/>
        </a:prstGeom>
      </xdr:spPr>
    </xdr:pic>
    <xdr:clientData/>
  </xdr:twoCellAnchor>
  <xdr:twoCellAnchor>
    <xdr:from>
      <xdr:col>0</xdr:col>
      <xdr:colOff>254000</xdr:colOff>
      <xdr:row>7</xdr:row>
      <xdr:rowOff>9525</xdr:rowOff>
    </xdr:from>
    <xdr:to>
      <xdr:col>1</xdr:col>
      <xdr:colOff>6346825</xdr:colOff>
      <xdr:row>25</xdr:row>
      <xdr:rowOff>200025</xdr:rowOff>
    </xdr:to>
    <xdr:graphicFrame macro="">
      <xdr:nvGraphicFramePr>
        <xdr:cNvPr id="3" name="Grafiek1">
          <a:extLst>
            <a:ext uri="{FF2B5EF4-FFF2-40B4-BE49-F238E27FC236}">
              <a16:creationId xmlns:a16="http://schemas.microsoft.com/office/drawing/2014/main" id="{B4189CCF-02EC-4DB3-BB4C-AB3DE71E8D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126440</xdr:rowOff>
    </xdr:to>
    <xdr:pic>
      <xdr:nvPicPr>
        <xdr:cNvPr id="4" name="Afbeelding 3">
          <a:extLst>
            <a:ext uri="{FF2B5EF4-FFF2-40B4-BE49-F238E27FC236}">
              <a16:creationId xmlns:a16="http://schemas.microsoft.com/office/drawing/2014/main" id="{3E284ABD-EDB5-486D-8BA0-4797302924BE}"/>
            </a:ext>
          </a:extLst>
        </xdr:cNvPr>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00978" y="2240056"/>
          <a:ext cx="1501589" cy="1874184"/>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2127A-98D6-4BCB-95F3-9C5A6DB017E0}">
  <dimension ref="B1:N19"/>
  <sheetViews>
    <sheetView showGridLines="0" tabSelected="1" zoomScaleNormal="100" workbookViewId="0">
      <selection activeCell="C4" sqref="C4"/>
    </sheetView>
  </sheetViews>
  <sheetFormatPr defaultColWidth="19.54296875" defaultRowHeight="0" customHeight="1" zeroHeight="1" x14ac:dyDescent="0.2"/>
  <cols>
    <col min="1" max="1" width="2.81640625" style="122" customWidth="1"/>
    <col min="2" max="2" width="7.453125" style="121" bestFit="1" customWidth="1"/>
    <col min="3" max="3" width="63.453125" style="122" customWidth="1"/>
    <col min="4" max="4" width="18.1796875" style="122" bestFit="1" customWidth="1"/>
    <col min="5" max="5" width="1.81640625" style="122" customWidth="1"/>
    <col min="6" max="6" width="21.453125" style="122" customWidth="1"/>
    <col min="7" max="7" width="2.81640625" style="122" customWidth="1"/>
    <col min="8" max="13" width="15.54296875" style="122" customWidth="1"/>
    <col min="14" max="14" width="37.54296875" style="122" customWidth="1"/>
    <col min="15" max="16384" width="19.54296875" style="122"/>
  </cols>
  <sheetData>
    <row r="1" spans="2:14" ht="12" customHeight="1" x14ac:dyDescent="0.2">
      <c r="B1" s="122"/>
    </row>
    <row r="2" spans="2:14" ht="23" x14ac:dyDescent="0.45">
      <c r="B2" s="123" t="s">
        <v>60</v>
      </c>
      <c r="C2" s="124"/>
      <c r="D2" s="124"/>
      <c r="E2" s="124"/>
      <c r="F2" s="124"/>
    </row>
    <row r="3" spans="2:14" ht="16.399999999999999" customHeight="1" x14ac:dyDescent="0.3">
      <c r="B3" s="125" t="s">
        <v>47</v>
      </c>
      <c r="C3" s="124"/>
      <c r="D3" s="124"/>
      <c r="E3" s="124"/>
      <c r="F3" s="124"/>
    </row>
    <row r="4" spans="2:14" ht="12.65" customHeight="1" x14ac:dyDescent="0.3">
      <c r="B4" s="126" t="s">
        <v>134</v>
      </c>
      <c r="C4" s="124"/>
      <c r="D4" s="124"/>
      <c r="E4" s="124"/>
      <c r="F4" s="124"/>
    </row>
    <row r="5" spans="2:14" ht="12.65" customHeight="1" x14ac:dyDescent="0.3">
      <c r="B5" s="127" t="s">
        <v>48</v>
      </c>
      <c r="C5" s="124"/>
      <c r="D5" s="124"/>
      <c r="E5" s="124"/>
      <c r="F5" s="124"/>
    </row>
    <row r="6" spans="2:14" ht="13.5" x14ac:dyDescent="0.3">
      <c r="B6" s="128"/>
      <c r="C6" s="124"/>
      <c r="D6" s="124"/>
      <c r="E6" s="124"/>
      <c r="F6" s="124"/>
    </row>
    <row r="7" spans="2:14" ht="15" x14ac:dyDescent="0.3">
      <c r="B7" s="129"/>
      <c r="C7" s="130" t="s">
        <v>49</v>
      </c>
      <c r="D7" s="131"/>
      <c r="E7" s="131"/>
      <c r="F7" s="124"/>
      <c r="H7" s="132"/>
      <c r="J7" s="133"/>
    </row>
    <row r="8" spans="2:14" ht="18" customHeight="1" x14ac:dyDescent="0.3">
      <c r="B8" s="129"/>
      <c r="C8" s="174"/>
      <c r="D8" s="134"/>
      <c r="E8" s="135"/>
      <c r="F8" s="124"/>
      <c r="H8" s="132"/>
      <c r="J8" s="133"/>
    </row>
    <row r="9" spans="2:14" ht="13.5" x14ac:dyDescent="0.3">
      <c r="B9" s="129"/>
      <c r="C9" s="136"/>
      <c r="D9" s="134"/>
      <c r="E9" s="134"/>
      <c r="F9" s="134"/>
      <c r="H9" s="162" t="s">
        <v>2</v>
      </c>
      <c r="I9" s="163" t="s">
        <v>3</v>
      </c>
      <c r="J9" s="163" t="s">
        <v>4</v>
      </c>
      <c r="K9" s="163" t="s">
        <v>5</v>
      </c>
      <c r="L9" s="163" t="s">
        <v>9</v>
      </c>
      <c r="M9" s="164" t="s">
        <v>55</v>
      </c>
    </row>
    <row r="10" spans="2:14" ht="14" thickBot="1" x14ac:dyDescent="0.35">
      <c r="B10" s="137"/>
      <c r="C10" s="138"/>
      <c r="D10" s="139"/>
      <c r="E10" s="139"/>
      <c r="F10" s="140"/>
      <c r="H10" s="165">
        <v>190</v>
      </c>
      <c r="I10" s="165">
        <v>427</v>
      </c>
      <c r="J10" s="165">
        <v>664</v>
      </c>
      <c r="K10" s="165">
        <v>901</v>
      </c>
      <c r="L10" s="165">
        <v>1146</v>
      </c>
      <c r="M10" s="165">
        <v>1391</v>
      </c>
      <c r="N10" s="122" t="s">
        <v>64</v>
      </c>
    </row>
    <row r="11" spans="2:14" ht="13.5" x14ac:dyDescent="0.3">
      <c r="B11" s="141"/>
      <c r="C11" s="142"/>
      <c r="D11" s="143"/>
      <c r="E11" s="143"/>
      <c r="F11" s="144"/>
    </row>
    <row r="12" spans="2:14" ht="25" customHeight="1" x14ac:dyDescent="0.2">
      <c r="B12" s="145">
        <v>1</v>
      </c>
      <c r="C12" s="146"/>
      <c r="D12" s="147"/>
      <c r="E12" s="143"/>
      <c r="F12" s="148"/>
      <c r="H12" s="161" t="s">
        <v>65</v>
      </c>
      <c r="I12" s="161" t="s">
        <v>66</v>
      </c>
      <c r="J12" s="161" t="s">
        <v>67</v>
      </c>
      <c r="K12" s="161" t="s">
        <v>68</v>
      </c>
      <c r="L12" s="161" t="s">
        <v>69</v>
      </c>
      <c r="M12" s="161" t="s">
        <v>70</v>
      </c>
    </row>
    <row r="13" spans="2:14" ht="15" customHeight="1" x14ac:dyDescent="0.3">
      <c r="B13" s="149" t="s">
        <v>50</v>
      </c>
      <c r="C13" s="150" t="s">
        <v>57</v>
      </c>
      <c r="D13" s="151">
        <f>SUM(H13:M13)</f>
        <v>0</v>
      </c>
      <c r="E13" s="143"/>
      <c r="F13" s="152"/>
      <c r="H13" s="188">
        <f>IF('1b Gebruiksrecht - Onbeperkt'!C28=0,'1a Gebruiksrecht - Subscription'!C49,IF('1a Gebruiksrecht - Subscription'!C49&lt;'1b Gebruiksrecht - Onbeperkt'!C28,'1a Gebruiksrecht - Subscription'!C49,""))</f>
        <v>0</v>
      </c>
      <c r="I13" s="188">
        <f>IF('1b Gebruiksrecht - Onbeperkt'!D28=0,'1a Gebruiksrecht - Subscription'!D49,IF('1a Gebruiksrecht - Subscription'!D49&lt;'1b Gebruiksrecht - Onbeperkt'!D28,'1a Gebruiksrecht - Subscription'!D49,""))</f>
        <v>0</v>
      </c>
      <c r="J13" s="188">
        <f>IF('1b Gebruiksrecht - Onbeperkt'!E28=0,'1a Gebruiksrecht - Subscription'!E49,IF('1a Gebruiksrecht - Subscription'!E49&lt;'1b Gebruiksrecht - Onbeperkt'!E28,'1a Gebruiksrecht - Subscription'!E49,""))</f>
        <v>0</v>
      </c>
      <c r="K13" s="188">
        <f>IF('1b Gebruiksrecht - Onbeperkt'!F28=0,'1a Gebruiksrecht - Subscription'!F49,IF('1a Gebruiksrecht - Subscription'!F49&lt;'1b Gebruiksrecht - Onbeperkt'!F28,'1a Gebruiksrecht - Subscription'!F49,""))</f>
        <v>0</v>
      </c>
      <c r="L13" s="188">
        <f>IF('1b Gebruiksrecht - Onbeperkt'!G28=0,'1a Gebruiksrecht - Subscription'!G49,IF('1a Gebruiksrecht - Subscription'!G49&lt;'1b Gebruiksrecht - Onbeperkt'!G28,'1a Gebruiksrecht - Subscription'!G49,""))</f>
        <v>0</v>
      </c>
      <c r="M13" s="188">
        <f>IF('1b Gebruiksrecht - Onbeperkt'!H28=0,'1a Gebruiksrecht - Subscription'!H49,IF('1a Gebruiksrecht - Subscription'!H49&lt;'1b Gebruiksrecht - Onbeperkt'!H28,'1a Gebruiksrecht - Subscription'!H49,""))</f>
        <v>0</v>
      </c>
    </row>
    <row r="14" spans="2:14" ht="15" customHeight="1" x14ac:dyDescent="0.3">
      <c r="B14" s="149" t="s">
        <v>51</v>
      </c>
      <c r="C14" s="150" t="s">
        <v>58</v>
      </c>
      <c r="D14" s="151">
        <f>SUM(H14:M14)</f>
        <v>0</v>
      </c>
      <c r="E14" s="143"/>
      <c r="F14" s="152"/>
      <c r="H14" s="189" t="str">
        <f>IF('1b Gebruiksrecht - Onbeperkt'!C28=0,"",IF('1b Gebruiksrecht - Onbeperkt'!C28&lt;'1a Gebruiksrecht - Subscription'!C49,'1b Gebruiksrecht - Onbeperkt'!C28,""))</f>
        <v/>
      </c>
      <c r="I14" s="189" t="str">
        <f>IF('1b Gebruiksrecht - Onbeperkt'!D28=0,"",IF('1b Gebruiksrecht - Onbeperkt'!D28&lt;'1a Gebruiksrecht - Subscription'!D49,'1b Gebruiksrecht - Onbeperkt'!D28,""))</f>
        <v/>
      </c>
      <c r="J14" s="189" t="str">
        <f>IF('1b Gebruiksrecht - Onbeperkt'!E28=0,"",IF('1b Gebruiksrecht - Onbeperkt'!E28&lt;'1a Gebruiksrecht - Subscription'!E49,'1b Gebruiksrecht - Onbeperkt'!E28,""))</f>
        <v/>
      </c>
      <c r="K14" s="189" t="str">
        <f>IF('1b Gebruiksrecht - Onbeperkt'!F28=0,"",IF('1b Gebruiksrecht - Onbeperkt'!F28&lt;'1a Gebruiksrecht - Subscription'!F49,'1b Gebruiksrecht - Onbeperkt'!F28,""))</f>
        <v/>
      </c>
      <c r="L14" s="189" t="str">
        <f>IF('1b Gebruiksrecht - Onbeperkt'!G28=0,"",IF('1b Gebruiksrecht - Onbeperkt'!G28&lt;'1a Gebruiksrecht - Subscription'!G49,'1b Gebruiksrecht - Onbeperkt'!G28,""))</f>
        <v/>
      </c>
      <c r="M14" s="189" t="str">
        <f>IF('1b Gebruiksrecht - Onbeperkt'!H28=0,"",IF('1b Gebruiksrecht - Onbeperkt'!H28&lt;'1a Gebruiksrecht - Subscription'!H49,'1b Gebruiksrecht - Onbeperkt'!H28,""))</f>
        <v/>
      </c>
    </row>
    <row r="15" spans="2:14" ht="14" thickBot="1" x14ac:dyDescent="0.35">
      <c r="C15" s="138"/>
      <c r="D15" s="139"/>
      <c r="E15" s="139"/>
      <c r="F15" s="140"/>
    </row>
    <row r="16" spans="2:14" ht="14" thickBot="1" x14ac:dyDescent="0.25">
      <c r="C16" s="153"/>
      <c r="D16" s="153"/>
      <c r="E16" s="153"/>
      <c r="F16" s="154"/>
    </row>
    <row r="17" spans="3:13" ht="31.5" customHeight="1" thickBot="1" x14ac:dyDescent="0.4">
      <c r="C17" s="155" t="s">
        <v>52</v>
      </c>
      <c r="D17" s="156"/>
      <c r="E17" s="156"/>
      <c r="F17" s="157">
        <f>SUM(D13:D14)</f>
        <v>0</v>
      </c>
      <c r="H17" s="215" t="s">
        <v>71</v>
      </c>
      <c r="I17" s="216"/>
      <c r="J17" s="216"/>
      <c r="K17" s="216"/>
      <c r="L17" s="216"/>
      <c r="M17" s="217"/>
    </row>
    <row r="18" spans="3:13" ht="14" thickBot="1" x14ac:dyDescent="0.35">
      <c r="C18" s="138"/>
      <c r="D18" s="139"/>
      <c r="E18" s="139"/>
      <c r="F18" s="140"/>
    </row>
    <row r="19" spans="3:13" ht="13.5" x14ac:dyDescent="0.3">
      <c r="C19" s="142"/>
      <c r="D19" s="143"/>
      <c r="E19" s="143"/>
      <c r="F19" s="144"/>
    </row>
  </sheetData>
  <sheetProtection algorithmName="SHA-512" hashValue="/8VILYh6w83lWPxtVr6ffG2vmqoqkiVvrRuiwb7/6rYx99A1cSMfEFM7BlV5pth6gpD5MIR6gQ7nfoSElBBTGg==" saltValue="ikssYinOr6fsnccB+tnJUw==" spinCount="100000" sheet="1" objects="1" scenarios="1"/>
  <mergeCells count="1">
    <mergeCell ref="H17:M17"/>
  </mergeCells>
  <phoneticPr fontId="39"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dimension ref="A1:XFC55"/>
  <sheetViews>
    <sheetView showGridLines="0" topLeftCell="A24" zoomScaleNormal="100" workbookViewId="0">
      <selection activeCell="E46" sqref="E46"/>
    </sheetView>
  </sheetViews>
  <sheetFormatPr defaultColWidth="0" defaultRowHeight="0" customHeight="1" zeroHeight="1" x14ac:dyDescent="0.3"/>
  <cols>
    <col min="1" max="1" width="3.54296875" style="27" customWidth="1"/>
    <col min="2" max="2" width="44.81640625" style="26" customWidth="1"/>
    <col min="3" max="3" width="18.54296875" style="27" customWidth="1"/>
    <col min="4" max="8" width="18.54296875" style="28" customWidth="1"/>
    <col min="9" max="9" width="3.54296875" style="29" customWidth="1"/>
    <col min="10" max="10" width="7.1796875" style="27" hidden="1" customWidth="1"/>
    <col min="11" max="11" width="8.81640625" style="27" hidden="1" customWidth="1"/>
    <col min="12" max="12" width="4.1796875" style="27" hidden="1" customWidth="1"/>
    <col min="13" max="14" width="8.81640625" style="27" hidden="1" customWidth="1"/>
    <col min="15" max="15" width="24.453125" style="27" hidden="1" customWidth="1"/>
    <col min="16" max="16" width="21.54296875" style="27" hidden="1" customWidth="1"/>
    <col min="17" max="22" width="0" style="27" hidden="1" customWidth="1"/>
    <col min="23" max="16382" width="8.81640625" style="27" hidden="1"/>
    <col min="16383" max="16383" width="5.81640625" style="27" hidden="1" customWidth="1"/>
    <col min="16384" max="16384" width="3.453125" style="27" hidden="1" customWidth="1"/>
  </cols>
  <sheetData>
    <row r="1" spans="1:17" ht="17.149999999999999" customHeight="1" x14ac:dyDescent="0.5">
      <c r="A1" s="37"/>
      <c r="I1" s="34"/>
    </row>
    <row r="2" spans="1:17" s="37" customFormat="1" ht="23" x14ac:dyDescent="0.5">
      <c r="B2" s="159" t="str">
        <f>Samenvatting!B2</f>
        <v>Europese aanbesteding O&amp;S PostgreSQL</v>
      </c>
      <c r="C2" s="16"/>
      <c r="D2" s="38"/>
      <c r="E2" s="16"/>
      <c r="F2" s="16"/>
      <c r="G2" s="16"/>
      <c r="H2" s="16"/>
      <c r="I2" s="34"/>
      <c r="J2" s="41"/>
      <c r="K2" s="41"/>
      <c r="L2" s="41"/>
      <c r="M2" s="41"/>
      <c r="N2" s="41"/>
      <c r="O2" s="41"/>
      <c r="P2" s="41"/>
      <c r="Q2" s="41"/>
    </row>
    <row r="3" spans="1:17" s="2" customFormat="1" ht="20.5" x14ac:dyDescent="0.45">
      <c r="B3" s="17" t="s">
        <v>53</v>
      </c>
      <c r="C3" s="30"/>
      <c r="D3" s="30"/>
      <c r="E3" s="30"/>
      <c r="F3" s="30"/>
      <c r="G3" s="30"/>
      <c r="H3" s="30"/>
      <c r="I3" s="34"/>
      <c r="J3" s="1"/>
      <c r="K3" s="1"/>
      <c r="L3" s="1"/>
      <c r="M3" s="1"/>
      <c r="N3" s="1"/>
      <c r="O3" s="1"/>
      <c r="P3" s="1"/>
      <c r="Q3" s="1"/>
    </row>
    <row r="4" spans="1:17" s="2" customFormat="1" ht="15" x14ac:dyDescent="0.3">
      <c r="B4" s="158" t="str">
        <f>Samenvatting!B4</f>
        <v>IUC23-032</v>
      </c>
      <c r="C4" s="30"/>
      <c r="D4" s="30"/>
      <c r="E4" s="30"/>
      <c r="F4" s="30"/>
      <c r="G4" s="30"/>
      <c r="H4" s="30"/>
      <c r="I4" s="34"/>
      <c r="J4" s="1"/>
      <c r="K4" s="1"/>
      <c r="L4" s="1"/>
      <c r="M4" s="1"/>
      <c r="N4" s="1"/>
      <c r="O4" s="1"/>
      <c r="P4" s="1"/>
      <c r="Q4" s="1"/>
    </row>
    <row r="5" spans="1:17" s="2" customFormat="1" ht="15" x14ac:dyDescent="0.3">
      <c r="B5" s="18" t="s">
        <v>44</v>
      </c>
      <c r="C5" s="30"/>
      <c r="D5" s="30"/>
      <c r="E5" s="30"/>
      <c r="F5" s="30"/>
      <c r="G5" s="30"/>
      <c r="H5" s="30"/>
      <c r="I5" s="34"/>
      <c r="J5" s="1"/>
      <c r="K5" s="1"/>
      <c r="L5" s="1"/>
      <c r="M5" s="1"/>
      <c r="N5" s="1"/>
      <c r="O5" s="1"/>
      <c r="P5" s="1"/>
      <c r="Q5" s="1"/>
    </row>
    <row r="6" spans="1:17" s="2" customFormat="1" ht="15" x14ac:dyDescent="0.3">
      <c r="B6" s="21"/>
      <c r="C6" s="31"/>
      <c r="D6" s="32"/>
      <c r="E6" s="33"/>
      <c r="F6" s="33"/>
      <c r="G6" s="33"/>
      <c r="H6" s="32"/>
      <c r="I6" s="34"/>
      <c r="J6" s="1"/>
      <c r="K6" s="1"/>
      <c r="L6" s="1"/>
      <c r="M6" s="1"/>
      <c r="N6" s="1"/>
      <c r="O6" s="1"/>
      <c r="P6" s="1"/>
      <c r="Q6" s="1"/>
    </row>
    <row r="7" spans="1:17" s="2" customFormat="1" ht="15" x14ac:dyDescent="0.3">
      <c r="B7" s="7"/>
      <c r="C7" s="8"/>
      <c r="D7" s="8"/>
      <c r="E7" s="8"/>
      <c r="F7" s="8"/>
      <c r="G7" s="8"/>
      <c r="H7" s="8"/>
      <c r="I7" s="34"/>
      <c r="J7" s="1"/>
      <c r="K7" s="1"/>
      <c r="L7" s="1"/>
      <c r="M7" s="1"/>
      <c r="N7" s="1"/>
      <c r="O7" s="1"/>
      <c r="P7" s="1"/>
      <c r="Q7" s="1"/>
    </row>
    <row r="8" spans="1:17" s="2" customFormat="1" ht="15" x14ac:dyDescent="0.3">
      <c r="B8" s="42" t="s">
        <v>1</v>
      </c>
      <c r="C8" s="84" t="s">
        <v>2</v>
      </c>
      <c r="D8" s="84" t="s">
        <v>3</v>
      </c>
      <c r="E8" s="84" t="s">
        <v>4</v>
      </c>
      <c r="F8" s="84" t="s">
        <v>5</v>
      </c>
      <c r="G8" s="84" t="s">
        <v>9</v>
      </c>
      <c r="H8" s="79" t="s">
        <v>55</v>
      </c>
      <c r="I8" s="34"/>
      <c r="J8" s="1"/>
      <c r="K8" s="1"/>
      <c r="L8" s="1"/>
      <c r="M8" s="1"/>
      <c r="N8" s="1"/>
      <c r="O8" s="1"/>
      <c r="P8" s="1"/>
      <c r="Q8" s="1"/>
    </row>
    <row r="9" spans="1:17" s="2" customFormat="1" ht="15" x14ac:dyDescent="0.3">
      <c r="B9" s="23" t="s">
        <v>56</v>
      </c>
      <c r="C9" s="160">
        <v>190</v>
      </c>
      <c r="D9" s="160">
        <v>427</v>
      </c>
      <c r="E9" s="160">
        <v>664</v>
      </c>
      <c r="F9" s="160">
        <v>901</v>
      </c>
      <c r="G9" s="160">
        <v>1146</v>
      </c>
      <c r="H9" s="160">
        <v>1391</v>
      </c>
      <c r="I9" s="34"/>
      <c r="J9" s="1"/>
      <c r="K9" s="1"/>
      <c r="L9" s="1"/>
      <c r="M9" s="1"/>
      <c r="N9" s="1"/>
      <c r="O9" s="1"/>
      <c r="P9" s="1"/>
      <c r="Q9" s="1"/>
    </row>
    <row r="10" spans="1:17" s="2" customFormat="1" ht="15" x14ac:dyDescent="0.3">
      <c r="B10" s="39"/>
      <c r="C10" s="43"/>
      <c r="D10" s="43"/>
      <c r="I10" s="34"/>
      <c r="J10" s="1"/>
      <c r="K10" s="1"/>
      <c r="L10" s="1"/>
      <c r="M10" s="1"/>
      <c r="N10" s="1"/>
      <c r="O10" s="1"/>
      <c r="P10" s="1"/>
      <c r="Q10" s="1"/>
    </row>
    <row r="11" spans="1:17" s="2" customFormat="1" ht="15.5" thickBot="1" x14ac:dyDescent="0.35">
      <c r="B11" s="6"/>
      <c r="C11" s="6"/>
      <c r="D11" s="6"/>
      <c r="E11" s="6"/>
      <c r="F11" s="6"/>
      <c r="G11" s="6"/>
      <c r="H11" s="6"/>
      <c r="I11" s="34"/>
      <c r="J11" s="1"/>
      <c r="K11" s="1"/>
      <c r="L11" s="1"/>
      <c r="M11" s="1"/>
      <c r="N11" s="1"/>
      <c r="O11" s="1"/>
      <c r="P11" s="1"/>
      <c r="Q11" s="1"/>
    </row>
    <row r="12" spans="1:17" s="2" customFormat="1" ht="15" x14ac:dyDescent="0.3">
      <c r="B12" s="8"/>
      <c r="C12" s="8"/>
      <c r="D12" s="8"/>
      <c r="E12" s="8"/>
      <c r="F12" s="8"/>
      <c r="G12" s="8"/>
      <c r="H12" s="8"/>
      <c r="I12" s="34"/>
      <c r="J12" s="1"/>
      <c r="K12" s="1"/>
      <c r="L12" s="1"/>
      <c r="M12" s="1"/>
      <c r="N12" s="1"/>
      <c r="O12" s="1"/>
      <c r="P12" s="1"/>
      <c r="Q12" s="1"/>
    </row>
    <row r="13" spans="1:17" s="2" customFormat="1" ht="15" x14ac:dyDescent="0.3">
      <c r="B13" s="44" t="s">
        <v>45</v>
      </c>
      <c r="C13" s="45"/>
      <c r="D13" s="45"/>
      <c r="E13" s="46"/>
      <c r="F13" s="46"/>
      <c r="G13" s="46"/>
      <c r="H13" s="47"/>
      <c r="I13" s="34"/>
      <c r="J13" s="1"/>
      <c r="K13" s="1"/>
      <c r="L13" s="1"/>
      <c r="M13" s="1"/>
      <c r="N13" s="1"/>
      <c r="O13" s="1"/>
      <c r="P13" s="1"/>
      <c r="Q13" s="1"/>
    </row>
    <row r="14" spans="1:17" s="2" customFormat="1" ht="15" x14ac:dyDescent="0.3">
      <c r="B14" s="7"/>
      <c r="C14" s="8"/>
      <c r="D14" s="8"/>
      <c r="E14" s="8"/>
      <c r="F14" s="8"/>
      <c r="G14" s="8"/>
      <c r="H14" s="8"/>
      <c r="I14" s="34"/>
      <c r="J14" s="1"/>
      <c r="K14" s="1"/>
      <c r="L14" s="1"/>
      <c r="M14" s="1"/>
      <c r="N14" s="1"/>
      <c r="O14" s="1"/>
      <c r="P14" s="1"/>
      <c r="Q14" s="1"/>
    </row>
    <row r="15" spans="1:17" s="2" customFormat="1" ht="15" x14ac:dyDescent="0.3">
      <c r="B15" s="48" t="s">
        <v>43</v>
      </c>
      <c r="C15" s="49" t="s">
        <v>6</v>
      </c>
      <c r="D15" s="49" t="s">
        <v>7</v>
      </c>
      <c r="E15" s="239" t="s">
        <v>30</v>
      </c>
      <c r="F15" s="240"/>
      <c r="G15" s="240"/>
      <c r="H15" s="241"/>
      <c r="I15" s="34"/>
      <c r="J15" s="1"/>
      <c r="K15" s="1"/>
      <c r="L15" s="1"/>
      <c r="M15" s="1"/>
      <c r="N15" s="1"/>
      <c r="O15" s="1"/>
      <c r="P15" s="1"/>
      <c r="Q15" s="1"/>
    </row>
    <row r="16" spans="1:17" s="2" customFormat="1" ht="15" x14ac:dyDescent="0.3">
      <c r="B16" s="11"/>
      <c r="C16" s="168"/>
      <c r="D16" s="168"/>
      <c r="E16" s="238"/>
      <c r="F16" s="238"/>
      <c r="G16" s="238"/>
      <c r="H16" s="238"/>
      <c r="I16" s="34"/>
      <c r="J16" s="1"/>
      <c r="K16" s="1"/>
      <c r="L16" s="1"/>
      <c r="M16" s="1"/>
      <c r="N16" s="1"/>
      <c r="O16" s="1"/>
      <c r="P16" s="1"/>
      <c r="Q16" s="1"/>
    </row>
    <row r="17" spans="2:18" s="2" customFormat="1" ht="15" x14ac:dyDescent="0.3">
      <c r="B17" s="11"/>
      <c r="C17" s="168"/>
      <c r="D17" s="168"/>
      <c r="E17" s="238"/>
      <c r="F17" s="238"/>
      <c r="G17" s="238"/>
      <c r="H17" s="238"/>
      <c r="I17" s="34"/>
      <c r="J17" s="1"/>
      <c r="K17" s="1"/>
      <c r="L17" s="1"/>
      <c r="M17" s="1"/>
      <c r="N17" s="1"/>
      <c r="O17" s="1"/>
      <c r="P17" s="1"/>
      <c r="Q17" s="1"/>
    </row>
    <row r="18" spans="2:18" s="2" customFormat="1" ht="15" x14ac:dyDescent="0.3">
      <c r="B18" s="11"/>
      <c r="C18" s="168"/>
      <c r="D18" s="168"/>
      <c r="E18" s="238"/>
      <c r="F18" s="238"/>
      <c r="G18" s="238"/>
      <c r="H18" s="238"/>
      <c r="I18" s="34"/>
      <c r="J18" s="1"/>
      <c r="K18" s="1"/>
      <c r="L18" s="1"/>
      <c r="M18" s="1"/>
      <c r="N18" s="1"/>
      <c r="O18" s="1"/>
      <c r="P18" s="1"/>
      <c r="Q18" s="1"/>
    </row>
    <row r="19" spans="2:18" s="2" customFormat="1" ht="15" x14ac:dyDescent="0.3">
      <c r="B19" s="11"/>
      <c r="C19" s="168"/>
      <c r="D19" s="168"/>
      <c r="E19" s="238"/>
      <c r="F19" s="238"/>
      <c r="G19" s="238"/>
      <c r="H19" s="238"/>
      <c r="I19" s="34"/>
      <c r="J19" s="1"/>
      <c r="K19" s="1"/>
      <c r="L19" s="1"/>
      <c r="M19" s="1"/>
      <c r="N19" s="1"/>
      <c r="O19" s="1"/>
      <c r="P19" s="1"/>
      <c r="Q19" s="1"/>
    </row>
    <row r="20" spans="2:18" s="2" customFormat="1" ht="15" x14ac:dyDescent="0.3">
      <c r="B20" s="11"/>
      <c r="C20" s="168"/>
      <c r="D20" s="168"/>
      <c r="E20" s="238"/>
      <c r="F20" s="238"/>
      <c r="G20" s="238"/>
      <c r="H20" s="238"/>
      <c r="I20" s="34"/>
      <c r="J20" s="1"/>
      <c r="K20" s="1"/>
      <c r="L20" s="1"/>
      <c r="M20" s="1"/>
      <c r="N20" s="1"/>
      <c r="O20" s="1"/>
      <c r="P20" s="1"/>
      <c r="Q20" s="1"/>
    </row>
    <row r="21" spans="2:18" s="2" customFormat="1" ht="15" x14ac:dyDescent="0.3">
      <c r="B21" s="88" t="s">
        <v>29</v>
      </c>
      <c r="C21" s="89"/>
      <c r="D21" s="89"/>
      <c r="E21" s="89"/>
      <c r="F21" s="89"/>
      <c r="G21" s="89"/>
      <c r="H21" s="89"/>
      <c r="I21" s="34"/>
      <c r="J21" s="1"/>
      <c r="K21" s="1"/>
      <c r="L21" s="1"/>
      <c r="M21" s="1"/>
      <c r="N21" s="1"/>
      <c r="O21" s="1"/>
      <c r="P21" s="1"/>
      <c r="Q21" s="1"/>
    </row>
    <row r="22" spans="2:18" s="2" customFormat="1" ht="15.5" thickBot="1" x14ac:dyDescent="0.35">
      <c r="B22" s="5"/>
      <c r="C22" s="6"/>
      <c r="D22" s="6"/>
      <c r="E22" s="6"/>
      <c r="F22" s="6"/>
      <c r="G22" s="6"/>
      <c r="H22" s="6"/>
      <c r="I22" s="34"/>
      <c r="J22" s="1"/>
      <c r="K22" s="1"/>
      <c r="L22" s="1"/>
      <c r="M22" s="1"/>
      <c r="N22" s="1"/>
      <c r="O22" s="1"/>
      <c r="P22" s="1"/>
      <c r="Q22" s="1"/>
    </row>
    <row r="23" spans="2:18" s="2" customFormat="1" ht="15" x14ac:dyDescent="0.3">
      <c r="B23" s="7"/>
      <c r="C23" s="8"/>
      <c r="D23" s="8"/>
      <c r="E23" s="8"/>
      <c r="F23" s="8"/>
      <c r="G23" s="8"/>
      <c r="H23" s="8"/>
      <c r="I23" s="34"/>
      <c r="J23" s="1"/>
      <c r="K23" s="1"/>
      <c r="L23" s="1"/>
      <c r="M23" s="1"/>
      <c r="N23" s="1"/>
      <c r="O23" s="1"/>
      <c r="P23" s="1"/>
      <c r="Q23" s="1"/>
    </row>
    <row r="24" spans="2:18" s="2" customFormat="1" ht="15" x14ac:dyDescent="0.3">
      <c r="B24" s="44" t="s">
        <v>46</v>
      </c>
      <c r="C24" s="45"/>
      <c r="D24" s="45"/>
      <c r="E24" s="46"/>
      <c r="F24" s="46"/>
      <c r="G24" s="46"/>
      <c r="H24" s="47"/>
      <c r="I24" s="34"/>
      <c r="J24" s="1"/>
      <c r="K24" s="1"/>
      <c r="L24" s="1"/>
      <c r="M24" s="1"/>
      <c r="N24" s="1"/>
      <c r="O24" s="1"/>
      <c r="P24" s="1"/>
      <c r="Q24" s="1"/>
    </row>
    <row r="25" spans="2:18" s="2" customFormat="1" ht="15" x14ac:dyDescent="0.3">
      <c r="B25" s="3"/>
      <c r="C25" s="3"/>
      <c r="D25" s="3"/>
      <c r="E25" s="3"/>
      <c r="F25" s="3"/>
      <c r="G25" s="3"/>
      <c r="H25" s="3"/>
      <c r="I25" s="34"/>
      <c r="J25" s="1"/>
      <c r="K25" s="1"/>
      <c r="L25" s="1"/>
      <c r="M25" s="1"/>
      <c r="N25" s="1"/>
      <c r="O25" s="1"/>
      <c r="P25" s="1"/>
      <c r="Q25" s="1"/>
    </row>
    <row r="26" spans="2:18" s="2" customFormat="1" ht="15" x14ac:dyDescent="0.3">
      <c r="B26" s="50" t="s">
        <v>28</v>
      </c>
      <c r="C26" s="51" t="s">
        <v>0</v>
      </c>
      <c r="D26" s="52"/>
      <c r="E26" s="52" t="s">
        <v>0</v>
      </c>
      <c r="F26" s="52"/>
      <c r="G26" s="52"/>
      <c r="H26" s="53"/>
      <c r="I26" s="34"/>
      <c r="J26" s="1"/>
      <c r="K26" s="1"/>
      <c r="L26" s="1"/>
      <c r="M26" s="1"/>
      <c r="N26" s="1"/>
      <c r="O26" s="1"/>
      <c r="P26" s="1"/>
      <c r="Q26" s="1"/>
    </row>
    <row r="27" spans="2:18" s="2" customFormat="1" ht="15" x14ac:dyDescent="0.3">
      <c r="B27" s="90" t="s">
        <v>0</v>
      </c>
      <c r="C27" s="19" t="s">
        <v>0</v>
      </c>
      <c r="D27" s="55"/>
      <c r="E27" s="55"/>
      <c r="F27" s="55"/>
      <c r="G27" s="55"/>
      <c r="H27" s="56"/>
      <c r="I27" s="34"/>
      <c r="J27" s="1"/>
      <c r="K27" s="1"/>
      <c r="L27" s="1"/>
      <c r="M27" s="1"/>
      <c r="N27" s="1"/>
      <c r="O27" s="1"/>
      <c r="P27" s="1"/>
      <c r="Q27" s="1"/>
    </row>
    <row r="28" spans="2:18" s="2" customFormat="1" ht="15" x14ac:dyDescent="0.3">
      <c r="B28" s="54" t="s">
        <v>129</v>
      </c>
      <c r="C28" s="36" t="s">
        <v>41</v>
      </c>
      <c r="D28" s="55"/>
      <c r="E28" s="55"/>
      <c r="F28" s="55"/>
      <c r="G28" s="55"/>
      <c r="H28" s="56"/>
      <c r="I28" s="34"/>
      <c r="J28" s="1"/>
      <c r="K28" s="1"/>
      <c r="L28" s="1"/>
      <c r="M28" s="1"/>
      <c r="N28" s="1"/>
      <c r="O28" s="1"/>
      <c r="P28" s="1"/>
      <c r="Q28" s="1"/>
    </row>
    <row r="29" spans="2:18" s="2" customFormat="1" ht="15" x14ac:dyDescent="0.3">
      <c r="B29" s="187" t="s">
        <v>54</v>
      </c>
      <c r="C29" s="9">
        <v>0</v>
      </c>
      <c r="D29" s="55" t="s">
        <v>0</v>
      </c>
      <c r="E29" s="55" t="s">
        <v>0</v>
      </c>
      <c r="F29" s="55"/>
      <c r="G29" s="55"/>
      <c r="H29" s="56" t="s">
        <v>41</v>
      </c>
      <c r="I29" s="34"/>
      <c r="J29" s="1"/>
      <c r="K29" s="1"/>
      <c r="L29" s="1"/>
      <c r="M29" s="1"/>
      <c r="N29" s="1"/>
      <c r="O29" s="1"/>
      <c r="P29" s="1"/>
      <c r="Q29" s="1"/>
    </row>
    <row r="30" spans="2:18" s="2" customFormat="1" ht="15" x14ac:dyDescent="0.3">
      <c r="B30" s="57"/>
      <c r="C30" s="55"/>
      <c r="D30" s="55"/>
      <c r="E30" s="20" t="s">
        <v>0</v>
      </c>
      <c r="F30" s="20"/>
      <c r="G30" s="20" t="s">
        <v>0</v>
      </c>
      <c r="H30" s="61" t="str">
        <f>"per "&amp;B29&amp;" bij"</f>
        <v>per Core bij</v>
      </c>
      <c r="I30" s="34"/>
      <c r="J30" s="1"/>
      <c r="K30" s="1"/>
      <c r="L30" s="1"/>
      <c r="M30" s="1"/>
      <c r="N30" s="1"/>
      <c r="O30" s="1"/>
      <c r="P30" s="1"/>
      <c r="Q30" s="1"/>
    </row>
    <row r="31" spans="2:18" s="2" customFormat="1" ht="15" x14ac:dyDescent="0.3">
      <c r="B31" s="58" t="s">
        <v>11</v>
      </c>
      <c r="C31" s="59"/>
      <c r="D31" s="59"/>
      <c r="E31" s="227" t="str">
        <f>B29</f>
        <v>Core</v>
      </c>
      <c r="F31" s="60"/>
      <c r="G31" s="60" t="s">
        <v>0</v>
      </c>
      <c r="H31" s="61" t="s">
        <v>38</v>
      </c>
      <c r="I31" s="34"/>
      <c r="J31" s="1"/>
      <c r="K31" s="1"/>
      <c r="L31" s="1"/>
      <c r="M31" s="1"/>
      <c r="N31" s="1"/>
      <c r="O31" s="1"/>
      <c r="P31" s="1"/>
      <c r="Q31" s="1"/>
      <c r="R31" s="1"/>
    </row>
    <row r="32" spans="2:18" s="2" customFormat="1" ht="15" customHeight="1" x14ac:dyDescent="0.3">
      <c r="B32" s="40"/>
      <c r="C32" s="229" t="str">
        <f>B29</f>
        <v>Core</v>
      </c>
      <c r="D32" s="230"/>
      <c r="E32" s="231"/>
      <c r="F32" s="166" t="s">
        <v>27</v>
      </c>
      <c r="G32" s="227" t="s">
        <v>37</v>
      </c>
      <c r="H32" s="62" t="s">
        <v>39</v>
      </c>
      <c r="I32" s="34"/>
      <c r="J32" s="1"/>
      <c r="K32" s="1"/>
      <c r="L32" s="1"/>
      <c r="M32" s="1"/>
      <c r="N32" s="1"/>
      <c r="O32" s="1"/>
      <c r="P32" s="1"/>
      <c r="Q32" s="1"/>
      <c r="R32" s="1"/>
    </row>
    <row r="33" spans="2:19" s="2" customFormat="1" ht="16.399999999999999" customHeight="1" x14ac:dyDescent="0.3">
      <c r="B33" s="35" t="s">
        <v>10</v>
      </c>
      <c r="C33" s="63" t="s">
        <v>12</v>
      </c>
      <c r="D33" s="64" t="s">
        <v>13</v>
      </c>
      <c r="E33" s="65" t="s">
        <v>26</v>
      </c>
      <c r="F33" s="167" t="str">
        <f>B29</f>
        <v>Core</v>
      </c>
      <c r="G33" s="228"/>
      <c r="H33" s="66" t="s">
        <v>40</v>
      </c>
      <c r="I33" s="34"/>
      <c r="J33" s="34"/>
      <c r="K33" s="1" t="s">
        <v>25</v>
      </c>
      <c r="L33" s="1" t="s">
        <v>25</v>
      </c>
      <c r="M33" s="1"/>
      <c r="N33" s="1"/>
      <c r="O33" s="1" t="s">
        <v>25</v>
      </c>
      <c r="P33" s="1" t="s">
        <v>25</v>
      </c>
      <c r="Q33" s="1"/>
      <c r="R33" s="1"/>
      <c r="S33" s="1"/>
    </row>
    <row r="34" spans="2:19" s="2" customFormat="1" ht="15" x14ac:dyDescent="0.3">
      <c r="B34" s="67" t="s">
        <v>14</v>
      </c>
      <c r="C34" s="68">
        <v>1</v>
      </c>
      <c r="D34" s="12" t="s">
        <v>15</v>
      </c>
      <c r="E34" s="69" t="str">
        <f>IF(+D34&lt;&gt;0,D34,"&gt;")</f>
        <v>&gt;</v>
      </c>
      <c r="F34" s="70">
        <f>+$C$29</f>
        <v>0</v>
      </c>
      <c r="G34" s="10"/>
      <c r="H34" s="71">
        <f t="shared" ref="H34:H42" si="0">IF(K34=2,"",+$C$29*(1-G34))</f>
        <v>0</v>
      </c>
      <c r="I34" s="34"/>
      <c r="J34" s="34"/>
      <c r="K34" s="72">
        <f t="shared" ref="K34:K42" si="1">IF(AND(C34&lt;&gt;" ",D34="&gt;"),0,IF(AND(C34=" ",D34="&gt;"),2,1))</f>
        <v>0</v>
      </c>
      <c r="L34" s="72">
        <v>0</v>
      </c>
      <c r="M34" s="1"/>
      <c r="N34" s="1"/>
      <c r="O34" s="73" t="str">
        <f t="shared" ref="O34:O41" si="2" xml:space="preserve"> "1 t/m " &amp; E34 &amp; " " &amp; $B$29 &amp; "s"</f>
        <v>1 t/m &gt; Cores</v>
      </c>
      <c r="P34" s="73" t="str">
        <f t="shared" ref="P34:P42" si="3">E34&amp;" "&amp;D33&amp;" "&amp;$B$29&amp;"s"</f>
        <v>&gt; tot en met Cores</v>
      </c>
      <c r="Q34" s="1"/>
      <c r="R34" s="1"/>
    </row>
    <row r="35" spans="2:19" s="2" customFormat="1" ht="15" x14ac:dyDescent="0.3">
      <c r="B35" s="23" t="s">
        <v>16</v>
      </c>
      <c r="C35" s="68" t="str">
        <f t="shared" ref="C35:C42" si="4">IF(ISERROR(+D34+1)," ",D34+1)</f>
        <v xml:space="preserve"> </v>
      </c>
      <c r="D35" s="12" t="s">
        <v>15</v>
      </c>
      <c r="E35" s="69" t="str">
        <f t="shared" ref="E35:E42" si="5">IF(K35=2,"",IF(+D35&lt;&gt;0,D35,"&gt;"))</f>
        <v/>
      </c>
      <c r="F35" s="70" t="str">
        <f t="shared" ref="F35:F42" si="6">IF(K35=2," ",+$C$29)</f>
        <v xml:space="preserve"> </v>
      </c>
      <c r="G35" s="10"/>
      <c r="H35" s="71" t="str">
        <f t="shared" si="0"/>
        <v/>
      </c>
      <c r="I35" s="34"/>
      <c r="J35" s="34"/>
      <c r="K35" s="72">
        <f t="shared" si="1"/>
        <v>2</v>
      </c>
      <c r="L35" s="72">
        <f t="shared" ref="L35:L42" si="7">IF(K35&lt;&gt;2,IF(H35&gt;H34,1,0),0)</f>
        <v>0</v>
      </c>
      <c r="M35" s="1"/>
      <c r="N35" s="1"/>
      <c r="O35" s="73" t="str">
        <f t="shared" si="2"/>
        <v>1 t/m  Cores</v>
      </c>
      <c r="P35" s="73" t="str">
        <f t="shared" si="3"/>
        <v xml:space="preserve"> &gt; Cores</v>
      </c>
      <c r="Q35" s="1"/>
      <c r="R35" s="1"/>
    </row>
    <row r="36" spans="2:19" s="2" customFormat="1" ht="15" x14ac:dyDescent="0.3">
      <c r="B36" s="74" t="s">
        <v>17</v>
      </c>
      <c r="C36" s="68" t="str">
        <f t="shared" si="4"/>
        <v xml:space="preserve"> </v>
      </c>
      <c r="D36" s="12" t="s">
        <v>15</v>
      </c>
      <c r="E36" s="69" t="str">
        <f t="shared" si="5"/>
        <v/>
      </c>
      <c r="F36" s="70" t="str">
        <f t="shared" si="6"/>
        <v xml:space="preserve"> </v>
      </c>
      <c r="G36" s="10"/>
      <c r="H36" s="71" t="str">
        <f t="shared" si="0"/>
        <v/>
      </c>
      <c r="I36" s="34"/>
      <c r="J36" s="34"/>
      <c r="K36" s="72">
        <f t="shared" si="1"/>
        <v>2</v>
      </c>
      <c r="L36" s="72">
        <f t="shared" si="7"/>
        <v>0</v>
      </c>
      <c r="M36" s="1"/>
      <c r="N36" s="1"/>
      <c r="O36" s="73" t="str">
        <f t="shared" si="2"/>
        <v>1 t/m  Cores</v>
      </c>
      <c r="P36" s="73" t="str">
        <f t="shared" si="3"/>
        <v xml:space="preserve"> &gt; Cores</v>
      </c>
      <c r="Q36" s="1"/>
      <c r="R36" s="1"/>
    </row>
    <row r="37" spans="2:19" s="2" customFormat="1" ht="15" x14ac:dyDescent="0.3">
      <c r="B37" s="74" t="s">
        <v>18</v>
      </c>
      <c r="C37" s="68" t="str">
        <f t="shared" si="4"/>
        <v xml:space="preserve"> </v>
      </c>
      <c r="D37" s="12" t="s">
        <v>15</v>
      </c>
      <c r="E37" s="69" t="str">
        <f t="shared" si="5"/>
        <v/>
      </c>
      <c r="F37" s="70" t="str">
        <f t="shared" si="6"/>
        <v xml:space="preserve"> </v>
      </c>
      <c r="G37" s="10"/>
      <c r="H37" s="71" t="str">
        <f t="shared" si="0"/>
        <v/>
      </c>
      <c r="I37" s="34"/>
      <c r="J37" s="34"/>
      <c r="K37" s="72">
        <f t="shared" si="1"/>
        <v>2</v>
      </c>
      <c r="L37" s="72">
        <f t="shared" si="7"/>
        <v>0</v>
      </c>
      <c r="M37" s="1"/>
      <c r="N37" s="1"/>
      <c r="O37" s="73" t="str">
        <f t="shared" si="2"/>
        <v>1 t/m  Cores</v>
      </c>
      <c r="P37" s="73" t="str">
        <f t="shared" si="3"/>
        <v xml:space="preserve"> &gt; Cores</v>
      </c>
      <c r="Q37" s="1"/>
      <c r="R37" s="1"/>
    </row>
    <row r="38" spans="2:19" s="2" customFormat="1" ht="15" x14ac:dyDescent="0.3">
      <c r="B38" s="67" t="s">
        <v>19</v>
      </c>
      <c r="C38" s="68" t="str">
        <f t="shared" si="4"/>
        <v xml:space="preserve"> </v>
      </c>
      <c r="D38" s="12" t="s">
        <v>137</v>
      </c>
      <c r="E38" s="69" t="str">
        <f t="shared" si="5"/>
        <v>jrhdfgh&gt;</v>
      </c>
      <c r="F38" s="70">
        <f t="shared" si="6"/>
        <v>0</v>
      </c>
      <c r="G38" s="10"/>
      <c r="H38" s="71">
        <f t="shared" si="0"/>
        <v>0</v>
      </c>
      <c r="I38" s="34"/>
      <c r="J38" s="34"/>
      <c r="K38" s="72">
        <f t="shared" si="1"/>
        <v>1</v>
      </c>
      <c r="L38" s="72">
        <f t="shared" si="7"/>
        <v>0</v>
      </c>
      <c r="M38" s="1"/>
      <c r="N38" s="1"/>
      <c r="O38" s="73" t="str">
        <f t="shared" si="2"/>
        <v>1 t/m jrhdfgh&gt; Cores</v>
      </c>
      <c r="P38" s="73" t="str">
        <f t="shared" si="3"/>
        <v>jrhdfgh&gt; &gt; Cores</v>
      </c>
      <c r="Q38" s="1"/>
      <c r="R38" s="1"/>
    </row>
    <row r="39" spans="2:19" s="2" customFormat="1" ht="15" x14ac:dyDescent="0.3">
      <c r="B39" s="23" t="s">
        <v>20</v>
      </c>
      <c r="C39" s="68" t="str">
        <f t="shared" si="4"/>
        <v xml:space="preserve"> </v>
      </c>
      <c r="D39" s="12" t="s">
        <v>15</v>
      </c>
      <c r="E39" s="69" t="str">
        <f t="shared" si="5"/>
        <v/>
      </c>
      <c r="F39" s="70" t="str">
        <f t="shared" si="6"/>
        <v xml:space="preserve"> </v>
      </c>
      <c r="G39" s="10"/>
      <c r="H39" s="71" t="str">
        <f t="shared" si="0"/>
        <v/>
      </c>
      <c r="I39" s="34"/>
      <c r="J39" s="34"/>
      <c r="K39" s="72">
        <f t="shared" si="1"/>
        <v>2</v>
      </c>
      <c r="L39" s="72">
        <f t="shared" si="7"/>
        <v>0</v>
      </c>
      <c r="M39" s="1"/>
      <c r="N39" s="1"/>
      <c r="O39" s="73" t="str">
        <f t="shared" si="2"/>
        <v>1 t/m  Cores</v>
      </c>
      <c r="P39" s="73" t="str">
        <f t="shared" si="3"/>
        <v xml:space="preserve"> jrhdfgh&gt; Cores</v>
      </c>
      <c r="Q39" s="1"/>
      <c r="R39" s="1"/>
    </row>
    <row r="40" spans="2:19" s="2" customFormat="1" ht="15" x14ac:dyDescent="0.3">
      <c r="B40" s="23" t="s">
        <v>21</v>
      </c>
      <c r="C40" s="68" t="str">
        <f t="shared" si="4"/>
        <v xml:space="preserve"> </v>
      </c>
      <c r="D40" s="12" t="s">
        <v>15</v>
      </c>
      <c r="E40" s="69" t="str">
        <f t="shared" si="5"/>
        <v/>
      </c>
      <c r="F40" s="70" t="str">
        <f t="shared" si="6"/>
        <v xml:space="preserve"> </v>
      </c>
      <c r="G40" s="10"/>
      <c r="H40" s="71" t="str">
        <f t="shared" si="0"/>
        <v/>
      </c>
      <c r="I40" s="34"/>
      <c r="J40" s="34"/>
      <c r="K40" s="72">
        <f t="shared" si="1"/>
        <v>2</v>
      </c>
      <c r="L40" s="72">
        <f t="shared" si="7"/>
        <v>0</v>
      </c>
      <c r="M40" s="1"/>
      <c r="N40" s="1"/>
      <c r="O40" s="73" t="str">
        <f t="shared" si="2"/>
        <v>1 t/m  Cores</v>
      </c>
      <c r="P40" s="73" t="str">
        <f t="shared" si="3"/>
        <v xml:space="preserve"> &gt; Cores</v>
      </c>
      <c r="Q40" s="1"/>
      <c r="R40" s="1"/>
    </row>
    <row r="41" spans="2:19" s="2" customFormat="1" ht="15" x14ac:dyDescent="0.3">
      <c r="B41" s="23" t="s">
        <v>22</v>
      </c>
      <c r="C41" s="68" t="str">
        <f t="shared" si="4"/>
        <v xml:space="preserve"> </v>
      </c>
      <c r="D41" s="12" t="s">
        <v>15</v>
      </c>
      <c r="E41" s="69" t="str">
        <f t="shared" si="5"/>
        <v/>
      </c>
      <c r="F41" s="70" t="str">
        <f t="shared" si="6"/>
        <v xml:space="preserve"> </v>
      </c>
      <c r="G41" s="10"/>
      <c r="H41" s="71" t="str">
        <f t="shared" si="0"/>
        <v/>
      </c>
      <c r="I41" s="34"/>
      <c r="J41" s="34"/>
      <c r="K41" s="72">
        <f t="shared" si="1"/>
        <v>2</v>
      </c>
      <c r="L41" s="72">
        <f t="shared" si="7"/>
        <v>0</v>
      </c>
      <c r="M41" s="1"/>
      <c r="N41" s="1"/>
      <c r="O41" s="73" t="str">
        <f t="shared" si="2"/>
        <v>1 t/m  Cores</v>
      </c>
      <c r="P41" s="73" t="str">
        <f t="shared" si="3"/>
        <v xml:space="preserve"> &gt; Cores</v>
      </c>
      <c r="Q41" s="1"/>
      <c r="R41" s="1"/>
    </row>
    <row r="42" spans="2:19" s="2" customFormat="1" ht="15" x14ac:dyDescent="0.3">
      <c r="B42" s="74" t="s">
        <v>23</v>
      </c>
      <c r="C42" s="68" t="str">
        <f t="shared" si="4"/>
        <v xml:space="preserve"> </v>
      </c>
      <c r="D42" s="12" t="s">
        <v>15</v>
      </c>
      <c r="E42" s="69" t="str">
        <f t="shared" si="5"/>
        <v/>
      </c>
      <c r="F42" s="70" t="str">
        <f t="shared" si="6"/>
        <v xml:space="preserve"> </v>
      </c>
      <c r="G42" s="10"/>
      <c r="H42" s="71" t="str">
        <f t="shared" si="0"/>
        <v/>
      </c>
      <c r="I42" s="34"/>
      <c r="J42" s="34"/>
      <c r="K42" s="72">
        <f t="shared" si="1"/>
        <v>2</v>
      </c>
      <c r="L42" s="72">
        <f t="shared" si="7"/>
        <v>0</v>
      </c>
      <c r="M42" s="1"/>
      <c r="N42" s="1"/>
      <c r="O42" s="73" t="str">
        <f xml:space="preserve"> E42 &amp; " " &amp; $B$29</f>
        <v xml:space="preserve"> Core</v>
      </c>
      <c r="P42" s="73" t="str">
        <f t="shared" si="3"/>
        <v xml:space="preserve"> &gt; Cores</v>
      </c>
      <c r="Q42" s="1"/>
      <c r="R42" s="1"/>
    </row>
    <row r="43" spans="2:19" s="2" customFormat="1" ht="16.399999999999999" customHeight="1" x14ac:dyDescent="0.3">
      <c r="B43" s="232" t="s">
        <v>130</v>
      </c>
      <c r="C43" s="233"/>
      <c r="D43" s="233"/>
      <c r="E43" s="233"/>
      <c r="F43" s="234"/>
      <c r="H43" s="75" t="str">
        <f>IF(L43=0,"OK","Fout !")</f>
        <v>OK</v>
      </c>
      <c r="I43" s="34"/>
      <c r="J43" s="34"/>
      <c r="K43" s="76"/>
      <c r="L43" s="72">
        <f>SUM(L34:L42)</f>
        <v>0</v>
      </c>
      <c r="M43" s="77"/>
      <c r="N43" s="1"/>
      <c r="O43" s="1"/>
      <c r="P43" s="1"/>
      <c r="Q43" s="1"/>
      <c r="R43" s="1"/>
    </row>
    <row r="44" spans="2:19" s="2" customFormat="1" ht="15" x14ac:dyDescent="0.3">
      <c r="B44" s="235"/>
      <c r="C44" s="236"/>
      <c r="D44" s="236"/>
      <c r="E44" s="236"/>
      <c r="F44" s="237"/>
      <c r="I44" s="34"/>
      <c r="J44" s="34"/>
      <c r="K44" s="76"/>
      <c r="L44" s="72"/>
      <c r="M44" s="77"/>
      <c r="N44" s="1"/>
      <c r="O44" s="1"/>
      <c r="P44" s="1"/>
      <c r="Q44" s="1"/>
      <c r="R44" s="1"/>
    </row>
    <row r="45" spans="2:19" s="2" customFormat="1" ht="15" x14ac:dyDescent="0.3">
      <c r="B45" s="1"/>
      <c r="C45" s="3"/>
      <c r="D45" s="3"/>
      <c r="E45" s="3"/>
      <c r="F45" s="3"/>
      <c r="I45" s="34"/>
      <c r="J45" s="34"/>
      <c r="K45" s="76"/>
      <c r="L45" s="72"/>
      <c r="M45" s="77"/>
      <c r="N45" s="1"/>
      <c r="O45" s="1"/>
      <c r="P45" s="1"/>
      <c r="Q45" s="1"/>
      <c r="R45" s="1"/>
    </row>
    <row r="46" spans="2:19" s="2" customFormat="1" ht="15" x14ac:dyDescent="0.3">
      <c r="B46" s="78" t="s">
        <v>36</v>
      </c>
      <c r="C46" s="84" t="s">
        <v>2</v>
      </c>
      <c r="D46" s="84" t="s">
        <v>3</v>
      </c>
      <c r="E46" s="84" t="s">
        <v>4</v>
      </c>
      <c r="F46" s="84" t="s">
        <v>5</v>
      </c>
      <c r="G46" s="84" t="s">
        <v>9</v>
      </c>
      <c r="H46" s="79" t="s">
        <v>55</v>
      </c>
      <c r="I46" s="34"/>
      <c r="J46" s="34"/>
      <c r="K46" s="1"/>
      <c r="L46" s="1"/>
      <c r="M46" s="1"/>
      <c r="N46" s="1"/>
      <c r="O46" s="1"/>
      <c r="P46" s="1"/>
      <c r="Q46" s="1"/>
      <c r="R46" s="1"/>
    </row>
    <row r="47" spans="2:19" s="2" customFormat="1" ht="15" x14ac:dyDescent="0.3">
      <c r="B47" s="80" t="str">
        <f>"Benodigd aantal " &amp; B29</f>
        <v>Benodigd aantal Core</v>
      </c>
      <c r="C47" s="81">
        <f>C9</f>
        <v>190</v>
      </c>
      <c r="D47" s="81">
        <f t="shared" ref="D47:H47" si="8">D9</f>
        <v>427</v>
      </c>
      <c r="E47" s="81">
        <f t="shared" si="8"/>
        <v>664</v>
      </c>
      <c r="F47" s="81">
        <f t="shared" si="8"/>
        <v>901</v>
      </c>
      <c r="G47" s="81">
        <f t="shared" si="8"/>
        <v>1146</v>
      </c>
      <c r="H47" s="81">
        <f t="shared" si="8"/>
        <v>1391</v>
      </c>
      <c r="I47" s="34"/>
      <c r="J47" s="34"/>
      <c r="K47" s="1"/>
      <c r="L47" s="1"/>
      <c r="M47" s="1"/>
      <c r="N47" s="1"/>
      <c r="O47" s="1"/>
      <c r="P47" s="1"/>
      <c r="Q47" s="1"/>
      <c r="R47" s="1"/>
    </row>
    <row r="48" spans="2:19" s="2" customFormat="1" ht="15" x14ac:dyDescent="0.3">
      <c r="B48" s="80" t="str">
        <f>"Prijs per " &amp; B29</f>
        <v>Prijs per Core</v>
      </c>
      <c r="C48" s="82">
        <f t="shared" ref="C48:H48" si="9">IF(ISERROR(INDEX($H$34:$H$42,MATCH(C47,$C$34:$C$42,1))),"",INDEX($H$34:$H$42,MATCH(C47,$C$34:$C$42,1)))</f>
        <v>0</v>
      </c>
      <c r="D48" s="82">
        <f t="shared" si="9"/>
        <v>0</v>
      </c>
      <c r="E48" s="82">
        <f t="shared" si="9"/>
        <v>0</v>
      </c>
      <c r="F48" s="82">
        <f t="shared" si="9"/>
        <v>0</v>
      </c>
      <c r="G48" s="82">
        <f t="shared" si="9"/>
        <v>0</v>
      </c>
      <c r="H48" s="82">
        <f t="shared" si="9"/>
        <v>0</v>
      </c>
      <c r="I48" s="34"/>
      <c r="J48" s="1"/>
      <c r="K48" s="1"/>
      <c r="L48" s="1"/>
      <c r="M48" s="1"/>
      <c r="N48" s="1"/>
      <c r="O48" s="1"/>
      <c r="P48" s="1"/>
      <c r="Q48" s="1"/>
    </row>
    <row r="49" spans="2:17" s="2" customFormat="1" ht="15.5" thickBot="1" x14ac:dyDescent="0.35">
      <c r="B49" s="80" t="s">
        <v>32</v>
      </c>
      <c r="C49" s="83">
        <f t="shared" ref="C49:H49" si="10">IF(ISERROR(+C47*C48),"",+C47*C48)</f>
        <v>0</v>
      </c>
      <c r="D49" s="83">
        <f t="shared" si="10"/>
        <v>0</v>
      </c>
      <c r="E49" s="83">
        <f t="shared" si="10"/>
        <v>0</v>
      </c>
      <c r="F49" s="83">
        <f t="shared" si="10"/>
        <v>0</v>
      </c>
      <c r="G49" s="83">
        <f t="shared" si="10"/>
        <v>0</v>
      </c>
      <c r="H49" s="83">
        <f t="shared" si="10"/>
        <v>0</v>
      </c>
      <c r="I49" s="34"/>
      <c r="J49" s="1"/>
      <c r="K49" s="1"/>
      <c r="L49" s="1"/>
      <c r="M49" s="1"/>
      <c r="N49" s="1"/>
      <c r="O49" s="1"/>
      <c r="P49" s="1"/>
      <c r="Q49" s="1"/>
    </row>
    <row r="50" spans="2:17" s="2" customFormat="1" ht="15.5" thickTop="1" x14ac:dyDescent="0.3">
      <c r="B50" s="3"/>
      <c r="C50" s="3"/>
      <c r="D50" s="3"/>
      <c r="E50" s="3"/>
      <c r="F50" s="3"/>
      <c r="G50" s="3"/>
      <c r="H50" s="3"/>
      <c r="I50" s="34"/>
      <c r="J50" s="1"/>
      <c r="K50" s="1"/>
      <c r="L50" s="1"/>
      <c r="M50" s="1"/>
      <c r="N50" s="1"/>
      <c r="O50" s="1"/>
      <c r="P50" s="1"/>
      <c r="Q50" s="1"/>
    </row>
    <row r="51" spans="2:17" s="2" customFormat="1" ht="15" x14ac:dyDescent="0.3">
      <c r="B51" s="78" t="s">
        <v>8</v>
      </c>
      <c r="C51" s="85" t="s">
        <v>24</v>
      </c>
      <c r="D51" s="3"/>
      <c r="E51" s="218" t="s">
        <v>132</v>
      </c>
      <c r="F51" s="219"/>
      <c r="G51" s="219"/>
      <c r="H51" s="220"/>
      <c r="I51" s="34"/>
      <c r="J51" s="1"/>
      <c r="K51" s="1"/>
      <c r="L51" s="1"/>
      <c r="M51" s="1"/>
      <c r="N51" s="1"/>
      <c r="O51" s="1"/>
      <c r="P51" s="1"/>
      <c r="Q51" s="1"/>
    </row>
    <row r="52" spans="2:17" s="2" customFormat="1" ht="15.5" thickBot="1" x14ac:dyDescent="0.35">
      <c r="B52" s="86" t="s">
        <v>31</v>
      </c>
      <c r="C52" s="14">
        <f>SUM(C49:H49)</f>
        <v>0</v>
      </c>
      <c r="D52" s="87"/>
      <c r="E52" s="221"/>
      <c r="F52" s="222"/>
      <c r="G52" s="222"/>
      <c r="H52" s="223"/>
      <c r="I52" s="34"/>
      <c r="J52" s="1"/>
      <c r="K52" s="1"/>
      <c r="L52" s="1"/>
      <c r="M52" s="1"/>
      <c r="N52" s="1"/>
      <c r="O52" s="1"/>
      <c r="P52" s="1"/>
      <c r="Q52" s="1"/>
    </row>
    <row r="53" spans="2:17" s="2" customFormat="1" ht="15.5" thickTop="1" x14ac:dyDescent="0.3">
      <c r="B53" s="171"/>
      <c r="C53" s="172"/>
      <c r="D53" s="87"/>
      <c r="E53" s="221"/>
      <c r="F53" s="222"/>
      <c r="G53" s="222"/>
      <c r="H53" s="223"/>
      <c r="I53" s="34"/>
      <c r="J53" s="1"/>
      <c r="K53" s="1"/>
      <c r="L53" s="1"/>
      <c r="M53" s="1"/>
      <c r="N53" s="1"/>
      <c r="O53" s="1"/>
      <c r="P53" s="1"/>
      <c r="Q53" s="1"/>
    </row>
    <row r="54" spans="2:17" s="2" customFormat="1" ht="26.5" customHeight="1" x14ac:dyDescent="0.3">
      <c r="B54" s="171"/>
      <c r="C54" s="172"/>
      <c r="D54" s="87"/>
      <c r="E54" s="224"/>
      <c r="F54" s="225"/>
      <c r="G54" s="225"/>
      <c r="H54" s="226"/>
      <c r="I54" s="34"/>
      <c r="J54" s="1"/>
      <c r="K54" s="1"/>
      <c r="L54" s="1"/>
      <c r="M54" s="1"/>
      <c r="N54" s="1"/>
      <c r="O54" s="1"/>
      <c r="P54" s="1"/>
      <c r="Q54" s="1"/>
    </row>
    <row r="55" spans="2:17" s="2" customFormat="1" ht="15.5" thickBot="1" x14ac:dyDescent="0.35">
      <c r="B55" s="5"/>
      <c r="C55" s="6"/>
      <c r="D55" s="6"/>
      <c r="E55" s="6"/>
      <c r="F55" s="6"/>
      <c r="G55" s="6"/>
      <c r="H55" s="6"/>
      <c r="I55" s="34"/>
      <c r="J55" s="1"/>
      <c r="K55" s="1"/>
      <c r="L55" s="1"/>
      <c r="M55" s="1"/>
      <c r="N55" s="1"/>
      <c r="O55" s="1"/>
      <c r="P55" s="1"/>
      <c r="Q55" s="1"/>
    </row>
  </sheetData>
  <sheetProtection algorithmName="SHA-512" hashValue="y49PBBrffjpvh10PoQO0GceMHfHg6tKlrnot078/d8bxb3wZM3+GxmqWgePiMffN9wuR/Rl6dzZCRWzWzm0NUQ==" saltValue="qAUXCwNnuXALBJamKSzrRg==" spinCount="100000" sheet="1" objects="1" scenarios="1"/>
  <mergeCells count="11">
    <mergeCell ref="E20:H20"/>
    <mergeCell ref="E15:H15"/>
    <mergeCell ref="E16:H16"/>
    <mergeCell ref="E17:H17"/>
    <mergeCell ref="E18:H18"/>
    <mergeCell ref="E19:H19"/>
    <mergeCell ref="E51:H54"/>
    <mergeCell ref="G32:G33"/>
    <mergeCell ref="C32:D32"/>
    <mergeCell ref="E31:E32"/>
    <mergeCell ref="B43:F44"/>
  </mergeCells>
  <phoneticPr fontId="39" type="noConversion"/>
  <conditionalFormatting sqref="H43">
    <cfRule type="expression" dxfId="50" priority="35">
      <formula>$L$43&gt;0</formula>
    </cfRule>
  </conditionalFormatting>
  <conditionalFormatting sqref="G34">
    <cfRule type="expression" dxfId="49" priority="34">
      <formula>K34=2</formula>
    </cfRule>
  </conditionalFormatting>
  <conditionalFormatting sqref="G38">
    <cfRule type="expression" dxfId="48" priority="33">
      <formula>K38=2</formula>
    </cfRule>
  </conditionalFormatting>
  <conditionalFormatting sqref="G39">
    <cfRule type="expression" dxfId="47" priority="32">
      <formula>K39=2</formula>
    </cfRule>
  </conditionalFormatting>
  <conditionalFormatting sqref="G35">
    <cfRule type="expression" dxfId="46" priority="28">
      <formula>K35=2</formula>
    </cfRule>
  </conditionalFormatting>
  <conditionalFormatting sqref="G36">
    <cfRule type="expression" dxfId="45" priority="27">
      <formula>K36=2</formula>
    </cfRule>
  </conditionalFormatting>
  <conditionalFormatting sqref="G37">
    <cfRule type="expression" dxfId="44" priority="26">
      <formula>K37=2</formula>
    </cfRule>
  </conditionalFormatting>
  <conditionalFormatting sqref="H34">
    <cfRule type="expression" dxfId="43" priority="17">
      <formula>K34=2</formula>
    </cfRule>
    <cfRule type="expression" dxfId="42" priority="18">
      <formula>L34=0</formula>
    </cfRule>
    <cfRule type="expression" dxfId="41" priority="19">
      <formula>L34=1</formula>
    </cfRule>
  </conditionalFormatting>
  <conditionalFormatting sqref="D42">
    <cfRule type="expression" dxfId="40" priority="16">
      <formula>D41="&gt;"</formula>
    </cfRule>
  </conditionalFormatting>
  <conditionalFormatting sqref="H35:H42">
    <cfRule type="expression" dxfId="39" priority="5">
      <formula>K35=2</formula>
    </cfRule>
    <cfRule type="expression" dxfId="38" priority="6">
      <formula>L35=0</formula>
    </cfRule>
    <cfRule type="expression" dxfId="37" priority="7">
      <formula>L35=1</formula>
    </cfRule>
  </conditionalFormatting>
  <conditionalFormatting sqref="G40">
    <cfRule type="expression" dxfId="36" priority="4">
      <formula>K40=2</formula>
    </cfRule>
  </conditionalFormatting>
  <conditionalFormatting sqref="G41">
    <cfRule type="expression" dxfId="35" priority="3">
      <formula>K41=2</formula>
    </cfRule>
  </conditionalFormatting>
  <conditionalFormatting sqref="G42">
    <cfRule type="expression" dxfId="34" priority="2">
      <formula>K42=2</formula>
    </cfRule>
  </conditionalFormatting>
  <conditionalFormatting sqref="D34:D41">
    <cfRule type="expression" dxfId="33" priority="1">
      <formula>D33="&gt;"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S39"/>
  <sheetViews>
    <sheetView showGridLines="0" zoomScale="80" zoomScaleNormal="80" workbookViewId="0">
      <selection activeCell="E30" sqref="E30:H37"/>
    </sheetView>
  </sheetViews>
  <sheetFormatPr defaultColWidth="0" defaultRowHeight="0" customHeight="1" zeroHeight="1" x14ac:dyDescent="0.3"/>
  <cols>
    <col min="1" max="1" width="5.54296875" style="27" customWidth="1"/>
    <col min="2" max="2" width="54.1796875" style="29" customWidth="1"/>
    <col min="3" max="3" width="19.453125" style="27" customWidth="1"/>
    <col min="4" max="8" width="19.453125" style="28" customWidth="1"/>
    <col min="9" max="9" width="3.54296875" style="29" customWidth="1"/>
    <col min="10" max="10" width="7.1796875" style="27" hidden="1" customWidth="1"/>
    <col min="11" max="11" width="8.81640625" style="27" hidden="1" customWidth="1"/>
    <col min="12" max="12" width="4.1796875" style="27" hidden="1" customWidth="1"/>
    <col min="13" max="14" width="8.81640625" style="27" hidden="1" customWidth="1"/>
    <col min="15" max="15" width="24.453125" style="27" hidden="1" customWidth="1"/>
    <col min="16" max="16" width="21.54296875" style="27" hidden="1" customWidth="1"/>
    <col min="17" max="17" width="8.81640625" style="27" hidden="1" customWidth="1"/>
    <col min="18" max="18" width="24.453125" style="27" hidden="1" customWidth="1"/>
    <col min="19" max="19" width="21.54296875" style="27" hidden="1" customWidth="1"/>
    <col min="20" max="16384" width="8.81640625" style="27" hidden="1"/>
  </cols>
  <sheetData>
    <row r="1" spans="1:17" ht="17.149999999999999" customHeight="1" x14ac:dyDescent="0.5">
      <c r="A1" s="91"/>
      <c r="I1" s="4"/>
    </row>
    <row r="2" spans="1:17" s="91" customFormat="1" ht="23" x14ac:dyDescent="0.5">
      <c r="B2" s="159" t="str">
        <f>Samenvatting!B2</f>
        <v>Europese aanbesteding O&amp;S PostgreSQL</v>
      </c>
      <c r="C2" s="16"/>
      <c r="D2" s="38"/>
      <c r="E2" s="16"/>
      <c r="F2" s="16"/>
      <c r="G2" s="16"/>
      <c r="H2" s="16"/>
      <c r="I2" s="4"/>
      <c r="J2" s="41"/>
      <c r="K2" s="41"/>
      <c r="L2" s="41"/>
      <c r="M2" s="41"/>
      <c r="N2" s="41"/>
      <c r="O2" s="41"/>
      <c r="P2" s="41"/>
      <c r="Q2" s="41"/>
    </row>
    <row r="3" spans="1:17" s="92" customFormat="1" ht="20.5" x14ac:dyDescent="0.45">
      <c r="B3" s="17" t="s">
        <v>59</v>
      </c>
      <c r="C3" s="30"/>
      <c r="D3" s="30"/>
      <c r="E3" s="30"/>
      <c r="F3" s="30"/>
      <c r="G3" s="30"/>
      <c r="H3" s="30"/>
      <c r="I3" s="4"/>
      <c r="J3" s="1"/>
      <c r="K3" s="1"/>
      <c r="L3" s="1"/>
      <c r="M3" s="1"/>
      <c r="N3" s="1"/>
      <c r="O3" s="1"/>
      <c r="P3" s="1"/>
      <c r="Q3" s="1"/>
    </row>
    <row r="4" spans="1:17" s="92" customFormat="1" ht="15" x14ac:dyDescent="0.3">
      <c r="B4" s="158" t="str">
        <f>Samenvatting!B4</f>
        <v>IUC23-032</v>
      </c>
      <c r="C4" s="30"/>
      <c r="D4" s="30"/>
      <c r="E4" s="30"/>
      <c r="F4" s="30"/>
      <c r="G4" s="30"/>
      <c r="H4" s="30"/>
      <c r="I4" s="4"/>
      <c r="J4" s="1"/>
      <c r="K4" s="1"/>
      <c r="L4" s="1"/>
      <c r="M4" s="1"/>
      <c r="N4" s="1"/>
      <c r="O4" s="1"/>
      <c r="P4" s="1"/>
      <c r="Q4" s="1"/>
    </row>
    <row r="5" spans="1:17" s="92" customFormat="1" ht="15" x14ac:dyDescent="0.3">
      <c r="B5" s="18" t="s">
        <v>44</v>
      </c>
      <c r="C5" s="30"/>
      <c r="D5" s="30"/>
      <c r="E5" s="30"/>
      <c r="F5" s="30"/>
      <c r="G5" s="30"/>
      <c r="H5" s="30"/>
      <c r="I5" s="4"/>
      <c r="J5" s="1"/>
      <c r="K5" s="1"/>
      <c r="L5" s="1"/>
      <c r="M5" s="1"/>
      <c r="N5" s="1"/>
      <c r="O5" s="1"/>
      <c r="P5" s="1"/>
      <c r="Q5" s="1"/>
    </row>
    <row r="6" spans="1:17" s="92" customFormat="1" ht="15" x14ac:dyDescent="0.3">
      <c r="B6" s="21"/>
      <c r="C6" s="31"/>
      <c r="D6" s="32"/>
      <c r="E6" s="33"/>
      <c r="F6" s="33"/>
      <c r="G6" s="33"/>
      <c r="H6" s="33"/>
      <c r="I6" s="4"/>
      <c r="J6" s="1"/>
      <c r="K6" s="1"/>
      <c r="L6" s="1"/>
      <c r="M6" s="1"/>
      <c r="N6" s="1"/>
      <c r="O6" s="1"/>
      <c r="P6" s="1"/>
      <c r="Q6" s="1"/>
    </row>
    <row r="7" spans="1:17" s="92" customFormat="1" ht="15" x14ac:dyDescent="0.3">
      <c r="B7" s="93"/>
      <c r="C7" s="94"/>
      <c r="D7" s="94"/>
      <c r="E7" s="94"/>
      <c r="F7" s="94"/>
      <c r="G7" s="94"/>
      <c r="H7" s="94"/>
      <c r="I7" s="4"/>
      <c r="J7" s="1"/>
      <c r="K7" s="1"/>
      <c r="L7" s="1"/>
      <c r="M7" s="1"/>
      <c r="N7" s="1"/>
      <c r="O7" s="1"/>
      <c r="P7" s="1"/>
      <c r="Q7" s="1"/>
    </row>
    <row r="8" spans="1:17" s="2" customFormat="1" ht="15" x14ac:dyDescent="0.3">
      <c r="B8" s="42" t="s">
        <v>1</v>
      </c>
      <c r="C8" s="84" t="s">
        <v>2</v>
      </c>
      <c r="D8" s="84" t="s">
        <v>3</v>
      </c>
      <c r="E8" s="84" t="s">
        <v>4</v>
      </c>
      <c r="F8" s="84" t="s">
        <v>5</v>
      </c>
      <c r="G8" s="84" t="s">
        <v>9</v>
      </c>
      <c r="H8" s="79" t="s">
        <v>55</v>
      </c>
      <c r="I8" s="34"/>
      <c r="J8" s="1"/>
      <c r="K8" s="1"/>
      <c r="L8" s="1"/>
      <c r="M8" s="1"/>
      <c r="N8" s="1"/>
      <c r="O8" s="1"/>
      <c r="P8" s="1"/>
      <c r="Q8" s="1"/>
    </row>
    <row r="9" spans="1:17" s="2" customFormat="1" ht="15" x14ac:dyDescent="0.3">
      <c r="B9" s="23" t="s">
        <v>56</v>
      </c>
      <c r="C9" s="160">
        <v>190</v>
      </c>
      <c r="D9" s="160">
        <v>427</v>
      </c>
      <c r="E9" s="160">
        <v>664</v>
      </c>
      <c r="F9" s="160">
        <v>901</v>
      </c>
      <c r="G9" s="160">
        <v>1146</v>
      </c>
      <c r="H9" s="160">
        <v>1391</v>
      </c>
      <c r="I9" s="34"/>
      <c r="J9" s="1"/>
      <c r="K9" s="1"/>
      <c r="L9" s="1"/>
      <c r="M9" s="1"/>
      <c r="N9" s="1"/>
      <c r="O9" s="1"/>
      <c r="P9" s="1"/>
      <c r="Q9" s="1"/>
    </row>
    <row r="10" spans="1:17" s="92" customFormat="1" ht="15.5" thickBot="1" x14ac:dyDescent="0.35">
      <c r="A10" s="96"/>
      <c r="B10" s="97"/>
      <c r="C10" s="97"/>
      <c r="D10" s="97"/>
      <c r="E10" s="97"/>
      <c r="F10" s="97"/>
      <c r="G10" s="97"/>
      <c r="H10" s="97"/>
      <c r="I10" s="4"/>
      <c r="J10" s="1"/>
      <c r="K10" s="1"/>
      <c r="L10" s="1"/>
      <c r="M10" s="1"/>
      <c r="N10" s="1"/>
      <c r="O10" s="1"/>
      <c r="P10" s="1"/>
      <c r="Q10" s="1"/>
    </row>
    <row r="11" spans="1:17" s="92" customFormat="1" ht="15" x14ac:dyDescent="0.3">
      <c r="A11" s="96"/>
      <c r="B11" s="94"/>
      <c r="C11" s="94"/>
      <c r="D11" s="94"/>
      <c r="E11" s="94"/>
      <c r="F11" s="94"/>
      <c r="G11" s="94"/>
      <c r="H11" s="94"/>
      <c r="I11" s="4"/>
      <c r="J11" s="1"/>
      <c r="K11" s="1"/>
      <c r="L11" s="1"/>
      <c r="M11" s="1"/>
      <c r="N11" s="1"/>
      <c r="O11" s="1"/>
      <c r="P11" s="1"/>
      <c r="Q11" s="1"/>
    </row>
    <row r="12" spans="1:17" s="92" customFormat="1" ht="15" x14ac:dyDescent="0.3">
      <c r="B12" s="44" t="s">
        <v>42</v>
      </c>
      <c r="C12" s="45"/>
      <c r="D12" s="45"/>
      <c r="E12" s="98"/>
      <c r="F12" s="98"/>
      <c r="G12" s="99"/>
      <c r="H12" s="94"/>
      <c r="I12" s="4"/>
      <c r="J12" s="1"/>
      <c r="K12" s="1"/>
      <c r="L12" s="1"/>
      <c r="M12" s="1"/>
      <c r="N12" s="1"/>
      <c r="O12" s="1"/>
      <c r="P12" s="1"/>
      <c r="Q12" s="1"/>
    </row>
    <row r="13" spans="1:17" s="92" customFormat="1" ht="15" x14ac:dyDescent="0.3">
      <c r="B13" s="93"/>
      <c r="C13" s="94"/>
      <c r="D13" s="94"/>
      <c r="E13" s="94"/>
      <c r="F13" s="94"/>
      <c r="G13" s="94"/>
      <c r="H13" s="94"/>
      <c r="I13" s="4"/>
      <c r="J13" s="1"/>
      <c r="K13" s="1"/>
      <c r="L13" s="1"/>
      <c r="M13" s="1"/>
      <c r="N13" s="1"/>
      <c r="O13" s="1"/>
      <c r="P13" s="1"/>
      <c r="Q13" s="1"/>
    </row>
    <row r="14" spans="1:17" s="92" customFormat="1" ht="15" x14ac:dyDescent="0.3">
      <c r="B14" s="48" t="s">
        <v>43</v>
      </c>
      <c r="C14" s="49" t="s">
        <v>6</v>
      </c>
      <c r="D14" s="49" t="s">
        <v>7</v>
      </c>
      <c r="E14" s="239" t="s">
        <v>30</v>
      </c>
      <c r="F14" s="240"/>
      <c r="G14" s="241"/>
      <c r="H14" s="94"/>
      <c r="I14" s="4"/>
      <c r="J14" s="1"/>
      <c r="K14" s="1"/>
      <c r="L14" s="1"/>
      <c r="M14" s="1"/>
      <c r="N14" s="1"/>
      <c r="O14" s="1"/>
      <c r="P14" s="1"/>
      <c r="Q14" s="1"/>
    </row>
    <row r="15" spans="1:17" s="92" customFormat="1" ht="15" x14ac:dyDescent="0.3">
      <c r="B15" s="15"/>
      <c r="C15" s="169"/>
      <c r="D15" s="169"/>
      <c r="E15" s="251"/>
      <c r="F15" s="251"/>
      <c r="G15" s="251"/>
      <c r="H15" s="94"/>
      <c r="I15" s="4"/>
      <c r="J15" s="1"/>
      <c r="K15" s="1"/>
      <c r="L15" s="1"/>
      <c r="M15" s="1"/>
      <c r="N15" s="1"/>
      <c r="O15" s="1"/>
      <c r="P15" s="1"/>
      <c r="Q15" s="1"/>
    </row>
    <row r="16" spans="1:17" s="92" customFormat="1" ht="15" x14ac:dyDescent="0.3">
      <c r="B16" s="15"/>
      <c r="C16" s="169"/>
      <c r="D16" s="169"/>
      <c r="E16" s="251"/>
      <c r="F16" s="251"/>
      <c r="G16" s="251"/>
      <c r="H16" s="94"/>
      <c r="I16" s="4"/>
      <c r="J16" s="1"/>
      <c r="K16" s="1"/>
      <c r="L16" s="1"/>
      <c r="M16" s="1"/>
      <c r="N16" s="1"/>
      <c r="O16" s="1"/>
      <c r="P16" s="1"/>
      <c r="Q16" s="1"/>
    </row>
    <row r="17" spans="1:17" s="92" customFormat="1" ht="15" x14ac:dyDescent="0.3">
      <c r="B17" s="15"/>
      <c r="C17" s="169"/>
      <c r="D17" s="169"/>
      <c r="E17" s="251"/>
      <c r="F17" s="251"/>
      <c r="G17" s="251"/>
      <c r="H17" s="94"/>
      <c r="I17" s="4"/>
      <c r="J17" s="1"/>
      <c r="K17" s="1"/>
      <c r="L17" s="1"/>
      <c r="M17" s="1"/>
      <c r="N17" s="1"/>
      <c r="O17" s="1"/>
      <c r="P17" s="1"/>
      <c r="Q17" s="1"/>
    </row>
    <row r="18" spans="1:17" s="92" customFormat="1" ht="15" x14ac:dyDescent="0.3">
      <c r="B18" s="15"/>
      <c r="C18" s="169"/>
      <c r="D18" s="169"/>
      <c r="E18" s="251"/>
      <c r="F18" s="251"/>
      <c r="G18" s="251"/>
      <c r="H18" s="94"/>
      <c r="I18" s="4"/>
      <c r="J18" s="1"/>
      <c r="K18" s="1"/>
      <c r="L18" s="1"/>
      <c r="M18" s="1"/>
      <c r="N18" s="1"/>
      <c r="O18" s="1"/>
      <c r="P18" s="1"/>
      <c r="Q18" s="1"/>
    </row>
    <row r="19" spans="1:17" s="92" customFormat="1" ht="15" x14ac:dyDescent="0.3">
      <c r="B19" s="15"/>
      <c r="C19" s="169"/>
      <c r="D19" s="169"/>
      <c r="E19" s="251"/>
      <c r="F19" s="251"/>
      <c r="G19" s="251"/>
      <c r="H19" s="94"/>
      <c r="I19" s="4"/>
      <c r="J19" s="1"/>
      <c r="K19" s="1"/>
      <c r="L19" s="1"/>
      <c r="M19" s="1"/>
      <c r="N19" s="1"/>
      <c r="O19" s="1"/>
      <c r="P19" s="1"/>
      <c r="Q19" s="1"/>
    </row>
    <row r="20" spans="1:17" s="92" customFormat="1" ht="15.5" thickBot="1" x14ac:dyDescent="0.35">
      <c r="B20" s="100" t="s">
        <v>29</v>
      </c>
      <c r="C20" s="97"/>
      <c r="D20" s="97"/>
      <c r="E20" s="97"/>
      <c r="F20" s="97"/>
      <c r="G20" s="97"/>
      <c r="H20" s="94"/>
      <c r="I20" s="4"/>
      <c r="J20" s="1"/>
      <c r="K20" s="1"/>
      <c r="L20" s="1"/>
      <c r="M20" s="1"/>
      <c r="N20" s="1"/>
      <c r="O20" s="1"/>
      <c r="P20" s="1"/>
      <c r="Q20" s="1"/>
    </row>
    <row r="21" spans="1:17" s="92" customFormat="1" ht="15" x14ac:dyDescent="0.3">
      <c r="B21" s="93"/>
      <c r="C21" s="94"/>
      <c r="D21" s="94"/>
      <c r="E21" s="94"/>
      <c r="F21" s="94"/>
      <c r="G21" s="94"/>
      <c r="H21" s="94"/>
      <c r="I21" s="4"/>
      <c r="J21" s="1"/>
      <c r="K21" s="1"/>
      <c r="L21" s="1"/>
      <c r="M21" s="1"/>
      <c r="N21" s="1"/>
      <c r="O21" s="1"/>
      <c r="P21" s="1"/>
      <c r="Q21" s="1"/>
    </row>
    <row r="22" spans="1:17" s="95" customFormat="1" ht="18" x14ac:dyDescent="0.3">
      <c r="A22" s="92"/>
      <c r="B22" s="101" t="s">
        <v>61</v>
      </c>
      <c r="C22" s="22"/>
      <c r="D22" s="102"/>
      <c r="E22" s="102"/>
      <c r="F22" s="22"/>
      <c r="G22" s="24"/>
      <c r="H22" s="94"/>
      <c r="I22" s="4"/>
      <c r="J22" s="103"/>
      <c r="K22" s="103"/>
      <c r="L22" s="103"/>
      <c r="M22" s="103"/>
      <c r="N22" s="103"/>
      <c r="O22" s="103"/>
      <c r="P22" s="103"/>
      <c r="Q22" s="103"/>
    </row>
    <row r="23" spans="1:17" s="95" customFormat="1" ht="15" x14ac:dyDescent="0.3">
      <c r="A23" s="92"/>
      <c r="B23" s="104" t="s">
        <v>0</v>
      </c>
      <c r="C23" s="104" t="s">
        <v>0</v>
      </c>
      <c r="D23" s="104"/>
      <c r="E23" s="104"/>
      <c r="F23" s="104"/>
      <c r="G23" s="104"/>
      <c r="H23" s="104"/>
      <c r="I23" s="4"/>
      <c r="J23" s="103"/>
      <c r="K23" s="103"/>
      <c r="L23" s="103"/>
      <c r="M23" s="103"/>
      <c r="N23" s="103"/>
      <c r="O23" s="103"/>
      <c r="P23" s="103"/>
      <c r="Q23" s="103"/>
    </row>
    <row r="24" spans="1:17" s="95" customFormat="1" ht="15" x14ac:dyDescent="0.3">
      <c r="A24" s="92"/>
      <c r="B24" s="105" t="s">
        <v>30</v>
      </c>
      <c r="C24" s="106" t="s">
        <v>41</v>
      </c>
      <c r="D24" s="104"/>
      <c r="E24" s="104"/>
      <c r="F24" s="107" t="s">
        <v>0</v>
      </c>
      <c r="G24" s="104"/>
      <c r="H24" s="104"/>
      <c r="I24" s="4"/>
      <c r="J24" s="103"/>
      <c r="K24" s="103"/>
      <c r="L24" s="103"/>
      <c r="M24" s="103"/>
      <c r="N24" s="103"/>
      <c r="O24" s="103"/>
      <c r="P24" s="103"/>
      <c r="Q24" s="103"/>
    </row>
    <row r="25" spans="1:17" s="95" customFormat="1" ht="15.5" thickBot="1" x14ac:dyDescent="0.35">
      <c r="A25" s="92"/>
      <c r="B25" s="108" t="s">
        <v>62</v>
      </c>
      <c r="C25" s="13">
        <v>0</v>
      </c>
      <c r="D25" s="104"/>
      <c r="E25" s="104"/>
      <c r="F25" s="107"/>
      <c r="G25" s="104"/>
      <c r="H25" s="104"/>
      <c r="I25" s="4"/>
      <c r="J25" s="109"/>
      <c r="K25" s="103"/>
      <c r="L25" s="103"/>
      <c r="M25" s="103"/>
      <c r="N25" s="103"/>
      <c r="O25" s="103"/>
      <c r="P25" s="103"/>
      <c r="Q25" s="103"/>
    </row>
    <row r="26" spans="1:17" s="95" customFormat="1" ht="15.5" thickTop="1" x14ac:dyDescent="0.3">
      <c r="A26" s="92"/>
      <c r="B26" s="104"/>
      <c r="C26" s="104"/>
      <c r="D26" s="104"/>
      <c r="E26" s="104"/>
      <c r="F26" s="110"/>
      <c r="G26" s="104"/>
      <c r="H26" s="104"/>
      <c r="I26" s="4"/>
      <c r="J26" s="111"/>
      <c r="K26" s="103"/>
      <c r="L26" s="103"/>
      <c r="M26" s="103"/>
      <c r="N26" s="103"/>
      <c r="O26" s="103"/>
      <c r="P26" s="103"/>
      <c r="Q26" s="103"/>
    </row>
    <row r="27" spans="1:17" s="95" customFormat="1" ht="15" x14ac:dyDescent="0.3">
      <c r="A27" s="92"/>
      <c r="B27" s="78" t="s">
        <v>63</v>
      </c>
      <c r="C27" s="84" t="s">
        <v>2</v>
      </c>
      <c r="D27" s="84" t="s">
        <v>3</v>
      </c>
      <c r="E27" s="84" t="s">
        <v>35</v>
      </c>
      <c r="F27" s="84" t="s">
        <v>5</v>
      </c>
      <c r="G27" s="84" t="s">
        <v>9</v>
      </c>
      <c r="H27" s="79" t="s">
        <v>55</v>
      </c>
      <c r="I27" s="4"/>
      <c r="J27" s="112"/>
      <c r="K27" s="103"/>
      <c r="L27" s="103"/>
      <c r="M27" s="103"/>
      <c r="N27" s="103"/>
      <c r="O27" s="103"/>
      <c r="P27" s="103"/>
      <c r="Q27" s="103"/>
    </row>
    <row r="28" spans="1:17" s="95" customFormat="1" ht="15.5" thickBot="1" x14ac:dyDescent="0.35">
      <c r="A28" s="92"/>
      <c r="B28" s="113" t="s">
        <v>34</v>
      </c>
      <c r="C28" s="114">
        <f>$C$25</f>
        <v>0</v>
      </c>
      <c r="D28" s="114">
        <f t="shared" ref="D28:H28" si="0">$C$25</f>
        <v>0</v>
      </c>
      <c r="E28" s="114">
        <f t="shared" si="0"/>
        <v>0</v>
      </c>
      <c r="F28" s="114">
        <f t="shared" si="0"/>
        <v>0</v>
      </c>
      <c r="G28" s="114">
        <f t="shared" si="0"/>
        <v>0</v>
      </c>
      <c r="H28" s="114">
        <f t="shared" si="0"/>
        <v>0</v>
      </c>
      <c r="I28" s="4"/>
      <c r="J28" s="112"/>
      <c r="K28" s="103"/>
      <c r="L28" s="103"/>
      <c r="M28" s="103"/>
      <c r="N28" s="103"/>
      <c r="O28" s="103"/>
      <c r="P28" s="103"/>
      <c r="Q28" s="103"/>
    </row>
    <row r="29" spans="1:17" s="95" customFormat="1" ht="15.5" thickTop="1" x14ac:dyDescent="0.3">
      <c r="A29" s="92"/>
      <c r="B29" s="25"/>
      <c r="C29" s="104"/>
      <c r="D29" s="115"/>
      <c r="E29" s="115"/>
      <c r="F29" s="115"/>
      <c r="G29" s="25"/>
      <c r="H29" s="25"/>
      <c r="I29" s="4"/>
      <c r="J29" s="112"/>
      <c r="K29" s="103"/>
      <c r="L29" s="103"/>
      <c r="M29" s="103"/>
      <c r="N29" s="103"/>
      <c r="O29" s="103"/>
      <c r="P29" s="103"/>
      <c r="Q29" s="103"/>
    </row>
    <row r="30" spans="1:17" s="95" customFormat="1" ht="15" customHeight="1" x14ac:dyDescent="0.3">
      <c r="A30" s="92"/>
      <c r="B30" s="78"/>
      <c r="C30" s="85" t="s">
        <v>24</v>
      </c>
      <c r="D30" s="25"/>
      <c r="E30" s="242" t="s">
        <v>131</v>
      </c>
      <c r="F30" s="243"/>
      <c r="G30" s="243"/>
      <c r="H30" s="244"/>
      <c r="I30" s="4"/>
      <c r="J30" s="112"/>
      <c r="K30" s="103"/>
      <c r="L30" s="103"/>
      <c r="M30" s="103"/>
      <c r="N30" s="103"/>
      <c r="O30" s="103"/>
      <c r="P30" s="103"/>
      <c r="Q30" s="103"/>
    </row>
    <row r="31" spans="1:17" s="95" customFormat="1" ht="15.5" thickBot="1" x14ac:dyDescent="0.35">
      <c r="A31" s="92"/>
      <c r="B31" s="116" t="s">
        <v>33</v>
      </c>
      <c r="C31" s="14">
        <f>SUM(C28:H28)</f>
        <v>0</v>
      </c>
      <c r="D31" s="25"/>
      <c r="E31" s="245"/>
      <c r="F31" s="246"/>
      <c r="G31" s="246"/>
      <c r="H31" s="247"/>
      <c r="I31" s="4"/>
      <c r="J31" s="112"/>
      <c r="K31" s="103"/>
      <c r="L31" s="103"/>
      <c r="M31" s="103"/>
      <c r="N31" s="103"/>
      <c r="O31" s="103"/>
      <c r="P31" s="103"/>
      <c r="Q31" s="103"/>
    </row>
    <row r="32" spans="1:17" s="95" customFormat="1" ht="15.5" thickTop="1" x14ac:dyDescent="0.3">
      <c r="A32" s="92"/>
      <c r="B32" s="170"/>
      <c r="C32" s="172"/>
      <c r="D32" s="25"/>
      <c r="E32" s="245"/>
      <c r="F32" s="246"/>
      <c r="G32" s="246"/>
      <c r="H32" s="247"/>
      <c r="I32" s="4"/>
      <c r="J32" s="112"/>
      <c r="K32" s="103"/>
      <c r="L32" s="103"/>
      <c r="M32" s="103"/>
      <c r="N32" s="103"/>
      <c r="O32" s="103"/>
      <c r="P32" s="103"/>
      <c r="Q32" s="103"/>
    </row>
    <row r="33" spans="1:17" s="95" customFormat="1" ht="15" x14ac:dyDescent="0.3">
      <c r="A33" s="92"/>
      <c r="B33" s="170"/>
      <c r="C33" s="172"/>
      <c r="D33" s="25"/>
      <c r="E33" s="245"/>
      <c r="F33" s="246"/>
      <c r="G33" s="246"/>
      <c r="H33" s="247"/>
      <c r="I33" s="4"/>
      <c r="J33" s="112"/>
      <c r="K33" s="103"/>
      <c r="L33" s="103"/>
      <c r="M33" s="103"/>
      <c r="N33" s="103"/>
      <c r="O33" s="103"/>
      <c r="P33" s="103"/>
      <c r="Q33" s="103"/>
    </row>
    <row r="34" spans="1:17" s="95" customFormat="1" ht="15" x14ac:dyDescent="0.3">
      <c r="A34" s="92"/>
      <c r="B34" s="170"/>
      <c r="C34" s="172"/>
      <c r="D34" s="25"/>
      <c r="E34" s="245"/>
      <c r="F34" s="246"/>
      <c r="G34" s="246"/>
      <c r="H34" s="247"/>
      <c r="I34" s="4"/>
      <c r="J34" s="112"/>
      <c r="K34" s="103"/>
      <c r="L34" s="103"/>
      <c r="M34" s="103"/>
      <c r="N34" s="103"/>
      <c r="O34" s="103"/>
      <c r="P34" s="103"/>
      <c r="Q34" s="103"/>
    </row>
    <row r="35" spans="1:17" s="95" customFormat="1" ht="15" x14ac:dyDescent="0.3">
      <c r="A35" s="92"/>
      <c r="B35" s="170"/>
      <c r="C35" s="172"/>
      <c r="D35" s="25"/>
      <c r="E35" s="245"/>
      <c r="F35" s="246"/>
      <c r="G35" s="246"/>
      <c r="H35" s="247"/>
      <c r="I35" s="4"/>
      <c r="J35" s="112"/>
      <c r="K35" s="103"/>
      <c r="L35" s="103"/>
      <c r="M35" s="103"/>
      <c r="N35" s="103"/>
      <c r="O35" s="103"/>
      <c r="P35" s="103"/>
      <c r="Q35" s="103"/>
    </row>
    <row r="36" spans="1:17" s="95" customFormat="1" ht="15" x14ac:dyDescent="0.3">
      <c r="A36" s="92"/>
      <c r="B36" s="170"/>
      <c r="C36" s="172"/>
      <c r="D36" s="25"/>
      <c r="E36" s="245"/>
      <c r="F36" s="246"/>
      <c r="G36" s="246"/>
      <c r="H36" s="247"/>
      <c r="I36" s="4"/>
      <c r="J36" s="112"/>
      <c r="K36" s="103"/>
      <c r="L36" s="103"/>
      <c r="M36" s="103"/>
      <c r="N36" s="103"/>
      <c r="O36" s="103"/>
      <c r="P36" s="103"/>
      <c r="Q36" s="103"/>
    </row>
    <row r="37" spans="1:17" s="95" customFormat="1" ht="15" x14ac:dyDescent="0.3">
      <c r="A37" s="92"/>
      <c r="B37" s="170"/>
      <c r="C37" s="172"/>
      <c r="D37" s="25"/>
      <c r="E37" s="248"/>
      <c r="F37" s="249"/>
      <c r="G37" s="249"/>
      <c r="H37" s="250"/>
      <c r="I37" s="4"/>
      <c r="J37" s="112"/>
      <c r="K37" s="103"/>
      <c r="L37" s="103"/>
      <c r="M37" s="103"/>
      <c r="N37" s="103"/>
      <c r="O37" s="103"/>
      <c r="P37" s="103"/>
      <c r="Q37" s="103"/>
    </row>
    <row r="38" spans="1:17" s="92" customFormat="1" ht="16.5" customHeight="1" thickBot="1" x14ac:dyDescent="0.35">
      <c r="B38" s="117"/>
      <c r="C38" s="117"/>
      <c r="D38" s="117"/>
      <c r="E38" s="118"/>
      <c r="F38" s="118"/>
      <c r="G38" s="118"/>
      <c r="H38" s="118"/>
      <c r="I38" s="4"/>
      <c r="J38" s="76"/>
      <c r="K38" s="1"/>
      <c r="L38" s="1"/>
      <c r="M38" s="1"/>
      <c r="N38" s="1"/>
      <c r="O38" s="1"/>
      <c r="P38" s="1"/>
      <c r="Q38" s="1"/>
    </row>
    <row r="39" spans="1:17" s="92" customFormat="1" ht="16.5" customHeight="1" x14ac:dyDescent="0.3">
      <c r="B39" s="119"/>
      <c r="C39" s="119"/>
      <c r="D39" s="119"/>
      <c r="E39" s="120"/>
      <c r="F39" s="120"/>
      <c r="G39" s="120"/>
      <c r="H39" s="120"/>
      <c r="I39" s="4"/>
      <c r="J39" s="76"/>
      <c r="K39" s="1"/>
      <c r="L39" s="1"/>
      <c r="M39" s="1"/>
      <c r="N39" s="1"/>
      <c r="O39" s="1"/>
      <c r="P39" s="1"/>
      <c r="Q39" s="1"/>
    </row>
  </sheetData>
  <sheetProtection algorithmName="SHA-512" hashValue="K6+7umC8UZRKIMZw6tfDEBaE9iGcBJQ8qcgMcqZGDC1rlx82cCgmwNiBDC1x2j0/FmnVhm9bxPIAjl1RqGofxg==" saltValue="lPeriOpwS0SdlEGaGS6rQQ==" spinCount="100000" sheet="1" objects="1" scenarios="1"/>
  <mergeCells count="7">
    <mergeCell ref="E30:H37"/>
    <mergeCell ref="E19:G19"/>
    <mergeCell ref="E14:G14"/>
    <mergeCell ref="E15:G15"/>
    <mergeCell ref="E16:G16"/>
    <mergeCell ref="E17:G17"/>
    <mergeCell ref="E18:G1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9F6FD-D3E5-475F-917C-46DB54D4A4C1}">
  <sheetPr>
    <tabColor theme="0" tint="-0.499984740745262"/>
    <pageSetUpPr fitToPage="1"/>
  </sheetPr>
  <dimension ref="A1:Q94"/>
  <sheetViews>
    <sheetView showGridLines="0" zoomScaleNormal="100" workbookViewId="0">
      <selection activeCell="F12" sqref="F12"/>
    </sheetView>
  </sheetViews>
  <sheetFormatPr defaultColWidth="0" defaultRowHeight="0" customHeight="1" zeroHeight="1" x14ac:dyDescent="0.35"/>
  <cols>
    <col min="1" max="1" width="3.54296875" style="298" customWidth="1"/>
    <col min="2" max="2" width="95.54296875" style="298" customWidth="1"/>
    <col min="3" max="3" width="1.54296875" style="298" customWidth="1"/>
    <col min="4" max="4" width="2.81640625" style="298" customWidth="1"/>
    <col min="5" max="5" width="54.54296875" style="298" customWidth="1"/>
    <col min="6" max="6" width="20.54296875" style="298" customWidth="1"/>
    <col min="7" max="7" width="11.453125" style="298" customWidth="1"/>
    <col min="8" max="8" width="4.1796875" style="298" customWidth="1"/>
    <col min="9" max="9" width="4.54296875" style="298" customWidth="1"/>
    <col min="10" max="10" width="3.54296875" style="298" customWidth="1"/>
    <col min="11" max="16384" width="9.1796875" style="298" hidden="1"/>
  </cols>
  <sheetData>
    <row r="1" spans="1:11" s="254" customFormat="1" ht="21" customHeight="1" x14ac:dyDescent="0.25">
      <c r="A1" s="256"/>
      <c r="B1" s="256"/>
      <c r="C1" s="256"/>
      <c r="D1" s="256"/>
      <c r="E1" s="256"/>
      <c r="F1" s="256"/>
      <c r="G1" s="256"/>
      <c r="H1" s="256"/>
      <c r="I1" s="256"/>
    </row>
    <row r="2" spans="1:11" s="254" customFormat="1" ht="21" customHeight="1" x14ac:dyDescent="0.45">
      <c r="A2" s="256"/>
      <c r="B2" s="257" t="s">
        <v>86</v>
      </c>
      <c r="C2" s="258"/>
      <c r="D2" s="258"/>
      <c r="E2" s="258"/>
      <c r="F2" s="258"/>
      <c r="G2" s="259"/>
      <c r="H2" s="259"/>
      <c r="I2" s="259"/>
    </row>
    <row r="3" spans="1:11" s="254" customFormat="1" ht="21" customHeight="1" x14ac:dyDescent="0.35">
      <c r="A3" s="256"/>
      <c r="B3" s="260" t="s">
        <v>135</v>
      </c>
      <c r="C3" s="258"/>
      <c r="D3" s="258"/>
      <c r="E3" s="258"/>
      <c r="F3" s="258"/>
      <c r="G3" s="259"/>
      <c r="H3" s="259"/>
      <c r="I3" s="259"/>
    </row>
    <row r="4" spans="1:11" s="254" customFormat="1" ht="21" customHeight="1" x14ac:dyDescent="0.45">
      <c r="A4" s="256"/>
      <c r="B4" s="261" t="s">
        <v>85</v>
      </c>
      <c r="C4" s="258"/>
      <c r="D4" s="258"/>
      <c r="E4" s="258"/>
      <c r="F4" s="258"/>
      <c r="G4" s="259"/>
      <c r="H4" s="259"/>
      <c r="I4" s="259"/>
    </row>
    <row r="5" spans="1:11" s="254" customFormat="1" ht="21" customHeight="1" x14ac:dyDescent="0.3">
      <c r="A5" s="256"/>
      <c r="B5" s="262" t="s">
        <v>136</v>
      </c>
      <c r="C5" s="258"/>
      <c r="D5" s="258"/>
      <c r="E5" s="258"/>
      <c r="F5" s="258"/>
      <c r="G5" s="259"/>
      <c r="H5" s="259"/>
      <c r="I5" s="259"/>
    </row>
    <row r="6" spans="1:11" s="256" customFormat="1" ht="15" customHeight="1" thickBot="1" x14ac:dyDescent="0.35">
      <c r="B6" s="263"/>
      <c r="C6" s="264"/>
      <c r="D6" s="264"/>
      <c r="E6" s="264"/>
      <c r="F6" s="265"/>
      <c r="G6" s="266"/>
      <c r="H6" s="266"/>
      <c r="I6" s="266"/>
      <c r="K6" s="267"/>
    </row>
    <row r="7" spans="1:11" s="254" customFormat="1" ht="15" customHeight="1" x14ac:dyDescent="0.25">
      <c r="A7" s="256"/>
    </row>
    <row r="8" spans="1:11" s="254" customFormat="1" ht="28" customHeight="1" x14ac:dyDescent="0.25">
      <c r="A8" s="255"/>
      <c r="B8" s="255"/>
      <c r="D8" s="268" t="s">
        <v>84</v>
      </c>
      <c r="E8" s="268"/>
      <c r="F8" s="269">
        <f>Samenvatting!F17</f>
        <v>0</v>
      </c>
    </row>
    <row r="9" spans="1:11" s="254" customFormat="1" ht="12.75" customHeight="1" x14ac:dyDescent="0.25">
      <c r="B9" s="255"/>
      <c r="C9" s="255"/>
    </row>
    <row r="10" spans="1:11" s="254" customFormat="1" ht="28" customHeight="1" x14ac:dyDescent="0.25">
      <c r="B10" s="255"/>
      <c r="C10" s="255"/>
      <c r="D10" s="270" t="s">
        <v>83</v>
      </c>
      <c r="E10" s="271"/>
      <c r="F10" s="272" t="s">
        <v>82</v>
      </c>
      <c r="G10" s="273" t="s">
        <v>76</v>
      </c>
      <c r="H10" s="274"/>
    </row>
    <row r="11" spans="1:11" s="254" customFormat="1" ht="28" customHeight="1" x14ac:dyDescent="0.25">
      <c r="B11" s="255"/>
      <c r="C11" s="255"/>
      <c r="D11" s="275" t="s">
        <v>81</v>
      </c>
      <c r="E11" s="276"/>
      <c r="F11" s="277">
        <f>+DATA!G41</f>
        <v>675</v>
      </c>
      <c r="G11" s="278">
        <f>+F11/DATA!$G$40*100</f>
        <v>90</v>
      </c>
      <c r="H11" s="279" t="s">
        <v>72</v>
      </c>
    </row>
    <row r="12" spans="1:11" s="254" customFormat="1" ht="28" customHeight="1" x14ac:dyDescent="0.25">
      <c r="B12" s="255"/>
      <c r="C12" s="255"/>
      <c r="D12" s="275" t="s">
        <v>133</v>
      </c>
      <c r="E12" s="276"/>
      <c r="F12" s="173"/>
      <c r="G12" s="278">
        <f>+F12/DATA!$G$40*100</f>
        <v>0</v>
      </c>
      <c r="H12" s="279" t="s">
        <v>72</v>
      </c>
    </row>
    <row r="13" spans="1:11" s="254" customFormat="1" ht="28" customHeight="1" x14ac:dyDescent="0.25">
      <c r="C13" s="255"/>
      <c r="D13" s="280"/>
      <c r="E13" s="281" t="s">
        <v>73</v>
      </c>
      <c r="F13" s="282">
        <f>SUM(F11:F12)</f>
        <v>675</v>
      </c>
      <c r="G13" s="278">
        <f>SUM(G11:G12)</f>
        <v>90</v>
      </c>
      <c r="H13" s="279" t="s">
        <v>72</v>
      </c>
    </row>
    <row r="14" spans="1:11" s="254" customFormat="1" ht="28" customHeight="1" x14ac:dyDescent="0.25">
      <c r="C14" s="255"/>
      <c r="D14" s="283" t="s">
        <v>80</v>
      </c>
      <c r="E14" s="284"/>
      <c r="F14" s="285">
        <f>+DATA!E7</f>
        <v>0.74432292756478702</v>
      </c>
    </row>
    <row r="15" spans="1:11" s="254" customFormat="1" ht="28" customHeight="1" x14ac:dyDescent="0.25">
      <c r="B15" s="255"/>
      <c r="C15" s="255"/>
      <c r="D15" s="286" t="s">
        <v>79</v>
      </c>
      <c r="E15" s="287" t="str">
        <f>"Eigen inschatting door Inschrijver. Waarde tussen 0 en "&amp;F19&amp;" punten."</f>
        <v>Eigen inschatting door Inschrijver. Waarde tussen 0 en 75 punten.</v>
      </c>
      <c r="F15" s="288"/>
      <c r="G15" s="289"/>
      <c r="H15" s="290"/>
    </row>
    <row r="16" spans="1:11" s="254" customFormat="1" ht="28" customHeight="1" x14ac:dyDescent="0.25">
      <c r="C16" s="255"/>
      <c r="D16" s="291"/>
      <c r="E16" s="290"/>
      <c r="F16" s="290"/>
      <c r="G16" s="290"/>
    </row>
    <row r="17" spans="1:13" s="254" customFormat="1" ht="28" customHeight="1" x14ac:dyDescent="0.25">
      <c r="C17" s="255"/>
      <c r="D17" s="270" t="s">
        <v>78</v>
      </c>
      <c r="E17" s="271"/>
      <c r="F17" s="292" t="s">
        <v>77</v>
      </c>
      <c r="G17" s="273" t="s">
        <v>76</v>
      </c>
      <c r="H17" s="274"/>
    </row>
    <row r="18" spans="1:13" s="254" customFormat="1" ht="28" customHeight="1" x14ac:dyDescent="0.25">
      <c r="C18" s="255"/>
      <c r="D18" s="268" t="s">
        <v>75</v>
      </c>
      <c r="E18" s="268"/>
      <c r="F18" s="282">
        <f>DATA!G41</f>
        <v>675</v>
      </c>
      <c r="G18" s="278">
        <f>+F18/DATA!$G$40*100</f>
        <v>90</v>
      </c>
      <c r="H18" s="279" t="s">
        <v>72</v>
      </c>
    </row>
    <row r="19" spans="1:13" s="254" customFormat="1" ht="28" customHeight="1" x14ac:dyDescent="0.25">
      <c r="C19" s="255"/>
      <c r="D19" s="268" t="s">
        <v>74</v>
      </c>
      <c r="E19" s="268"/>
      <c r="F19" s="282">
        <f>DATA!G42</f>
        <v>75</v>
      </c>
      <c r="G19" s="278">
        <f>+F19/DATA!$G$40*100</f>
        <v>10</v>
      </c>
      <c r="H19" s="279" t="s">
        <v>72</v>
      </c>
      <c r="K19" s="293"/>
      <c r="L19" s="293"/>
      <c r="M19" s="293"/>
    </row>
    <row r="20" spans="1:13" s="254" customFormat="1" ht="28" customHeight="1" x14ac:dyDescent="0.25">
      <c r="B20" s="255"/>
      <c r="C20" s="255"/>
      <c r="D20" s="268" t="s">
        <v>8</v>
      </c>
      <c r="E20" s="268"/>
      <c r="F20" s="282">
        <f>SUM(F18:F19)</f>
        <v>750</v>
      </c>
      <c r="G20" s="278">
        <f>+F20/DATA!$G$40*100</f>
        <v>100</v>
      </c>
      <c r="H20" s="279" t="s">
        <v>72</v>
      </c>
    </row>
    <row r="21" spans="1:13" s="254" customFormat="1" ht="28" customHeight="1" x14ac:dyDescent="0.25">
      <c r="B21" s="255"/>
      <c r="C21" s="255"/>
      <c r="D21" s="255"/>
      <c r="E21" s="255"/>
      <c r="F21" s="255"/>
      <c r="G21" s="255"/>
      <c r="H21" s="255"/>
    </row>
    <row r="22" spans="1:13" s="254" customFormat="1" ht="28" customHeight="1" x14ac:dyDescent="0.25">
      <c r="B22" s="255"/>
      <c r="C22" s="255"/>
      <c r="D22" s="294"/>
      <c r="E22" s="294"/>
      <c r="F22" s="295"/>
      <c r="G22" s="296"/>
      <c r="H22" s="297"/>
    </row>
    <row r="23" spans="1:13" s="254" customFormat="1" ht="28" customHeight="1" x14ac:dyDescent="0.25">
      <c r="B23" s="255"/>
      <c r="C23" s="255"/>
      <c r="D23" s="255"/>
      <c r="E23" s="255"/>
      <c r="F23" s="255"/>
      <c r="G23" s="255"/>
      <c r="H23" s="255"/>
    </row>
    <row r="24" spans="1:13" s="254" customFormat="1" ht="28" customHeight="1" x14ac:dyDescent="0.25">
      <c r="B24" s="255"/>
      <c r="C24" s="255"/>
      <c r="D24" s="255"/>
      <c r="E24" s="255"/>
      <c r="F24" s="255"/>
      <c r="G24" s="255"/>
      <c r="H24" s="255"/>
    </row>
    <row r="25" spans="1:13" s="254" customFormat="1" ht="28" customHeight="1" x14ac:dyDescent="0.25">
      <c r="B25" s="255"/>
      <c r="C25" s="255"/>
      <c r="D25" s="255"/>
      <c r="E25" s="255"/>
      <c r="F25" s="255"/>
      <c r="G25" s="255"/>
      <c r="H25" s="255"/>
    </row>
    <row r="26" spans="1:13" s="254" customFormat="1" ht="27.75" customHeight="1" x14ac:dyDescent="0.25">
      <c r="A26" s="256"/>
      <c r="B26" s="255"/>
      <c r="C26" s="255"/>
      <c r="D26" s="255"/>
      <c r="E26" s="255"/>
      <c r="F26" s="255"/>
      <c r="G26" s="255"/>
      <c r="H26" s="255"/>
    </row>
    <row r="27" spans="1:13" s="254" customFormat="1" ht="15" customHeight="1" thickBot="1" x14ac:dyDescent="0.35">
      <c r="A27" s="256"/>
      <c r="B27" s="263"/>
      <c r="C27" s="264"/>
      <c r="D27" s="264"/>
      <c r="E27" s="264"/>
      <c r="F27" s="265"/>
      <c r="G27" s="266"/>
      <c r="H27" s="266"/>
    </row>
    <row r="28" spans="1:13" s="254" customFormat="1" ht="15" customHeight="1" x14ac:dyDescent="0.25"/>
    <row r="29" spans="1:13" s="254" customFormat="1" ht="28" hidden="1" customHeight="1" x14ac:dyDescent="0.25">
      <c r="B29" s="255"/>
    </row>
    <row r="30" spans="1:13" s="254" customFormat="1" ht="28" hidden="1" customHeight="1" x14ac:dyDescent="0.25">
      <c r="B30" s="255"/>
    </row>
    <row r="31" spans="1:13" s="254" customFormat="1" ht="28" hidden="1" customHeight="1" x14ac:dyDescent="0.25">
      <c r="B31" s="255"/>
    </row>
    <row r="32" spans="1:13" s="254" customFormat="1" ht="28" hidden="1" customHeight="1" x14ac:dyDescent="0.25">
      <c r="B32" s="255"/>
    </row>
    <row r="33" spans="2:17" s="254" customFormat="1" ht="28" hidden="1" customHeight="1" x14ac:dyDescent="0.25">
      <c r="B33" s="255"/>
    </row>
    <row r="34" spans="2:17" s="254" customFormat="1" ht="28" hidden="1" customHeight="1" x14ac:dyDescent="0.25">
      <c r="B34" s="255"/>
      <c r="Q34" s="254" t="s">
        <v>0</v>
      </c>
    </row>
    <row r="35" spans="2:17" s="254" customFormat="1" ht="28" hidden="1" customHeight="1" x14ac:dyDescent="0.25">
      <c r="B35" s="255"/>
    </row>
    <row r="36" spans="2:17" s="254" customFormat="1" ht="28" hidden="1" customHeight="1" x14ac:dyDescent="0.35">
      <c r="B36" s="255"/>
      <c r="G36" s="298"/>
    </row>
    <row r="37" spans="2:17" s="254" customFormat="1" ht="28" hidden="1" customHeight="1" x14ac:dyDescent="0.35">
      <c r="B37" s="255"/>
      <c r="G37" s="298"/>
    </row>
    <row r="38" spans="2:17" s="254" customFormat="1" ht="28" hidden="1" customHeight="1" x14ac:dyDescent="0.35">
      <c r="D38" s="298"/>
      <c r="E38" s="298"/>
      <c r="F38" s="298"/>
      <c r="G38" s="298"/>
    </row>
    <row r="39" spans="2:17" ht="15" hidden="1" customHeight="1" x14ac:dyDescent="0.35"/>
    <row r="40" spans="2:17" ht="15" hidden="1" customHeight="1" x14ac:dyDescent="0.35"/>
    <row r="41" spans="2:17" ht="15" hidden="1" customHeight="1" x14ac:dyDescent="0.35"/>
    <row r="42" spans="2:17" ht="15" hidden="1" customHeight="1" x14ac:dyDescent="0.35"/>
    <row r="43" spans="2:17" ht="15" hidden="1" customHeight="1" x14ac:dyDescent="0.35"/>
    <row r="44" spans="2:17" ht="15" hidden="1" customHeight="1" x14ac:dyDescent="0.35"/>
    <row r="45" spans="2:17" ht="15" hidden="1" customHeight="1" x14ac:dyDescent="0.35"/>
    <row r="46" spans="2:17" ht="15" hidden="1" customHeight="1" x14ac:dyDescent="0.35"/>
    <row r="47" spans="2:17" ht="15" hidden="1" customHeight="1" x14ac:dyDescent="0.35"/>
    <row r="48" spans="2:17" ht="15" hidden="1" customHeight="1" x14ac:dyDescent="0.35"/>
    <row r="49" s="298" customFormat="1" ht="15" hidden="1" customHeight="1" x14ac:dyDescent="0.35"/>
    <row r="50" s="298" customFormat="1" ht="15" hidden="1" customHeight="1" x14ac:dyDescent="0.35"/>
    <row r="51" s="298" customFormat="1" ht="15" hidden="1" customHeight="1" x14ac:dyDescent="0.35"/>
    <row r="52" s="298" customFormat="1" ht="15" hidden="1" customHeight="1" x14ac:dyDescent="0.35"/>
    <row r="53" s="298" customFormat="1" ht="15" hidden="1" customHeight="1" x14ac:dyDescent="0.35"/>
    <row r="54" s="298" customFormat="1" ht="15" hidden="1" customHeight="1" x14ac:dyDescent="0.35"/>
    <row r="55" s="298" customFormat="1" ht="15" hidden="1" customHeight="1" x14ac:dyDescent="0.35"/>
    <row r="56" s="298" customFormat="1" ht="15" hidden="1" customHeight="1" x14ac:dyDescent="0.35"/>
    <row r="57" s="298" customFormat="1" ht="15" hidden="1" customHeight="1" x14ac:dyDescent="0.35"/>
    <row r="58" s="298" customFormat="1" ht="15" hidden="1" customHeight="1" x14ac:dyDescent="0.35"/>
    <row r="59" s="298" customFormat="1" ht="15" hidden="1" customHeight="1" x14ac:dyDescent="0.35"/>
    <row r="60" s="298" customFormat="1" ht="15" hidden="1" customHeight="1" x14ac:dyDescent="0.35"/>
    <row r="61" s="298" customFormat="1" ht="15" hidden="1" customHeight="1" x14ac:dyDescent="0.35"/>
    <row r="62" s="298" customFormat="1" ht="15" hidden="1" customHeight="1" x14ac:dyDescent="0.35"/>
    <row r="63" s="298" customFormat="1" ht="15" hidden="1" customHeight="1" x14ac:dyDescent="0.35"/>
    <row r="64" s="298" customFormat="1" ht="15" hidden="1" customHeight="1" x14ac:dyDescent="0.35"/>
    <row r="65" s="298" customFormat="1" ht="15" hidden="1" customHeight="1" x14ac:dyDescent="0.35"/>
    <row r="66" s="298" customFormat="1" ht="15" hidden="1" customHeight="1" x14ac:dyDescent="0.35"/>
    <row r="67" s="298" customFormat="1" ht="15" hidden="1" customHeight="1" x14ac:dyDescent="0.35"/>
    <row r="68" s="298" customFormat="1" ht="15" hidden="1" customHeight="1" x14ac:dyDescent="0.35"/>
    <row r="69" s="298" customFormat="1" ht="15" hidden="1" customHeight="1" x14ac:dyDescent="0.35"/>
    <row r="70" s="298" customFormat="1" ht="15" hidden="1" customHeight="1" x14ac:dyDescent="0.35"/>
    <row r="71" s="298" customFormat="1" ht="15" hidden="1" customHeight="1" x14ac:dyDescent="0.35"/>
    <row r="72" s="298" customFormat="1" ht="15" hidden="1" customHeight="1" x14ac:dyDescent="0.35"/>
    <row r="73" s="298" customFormat="1" ht="15" hidden="1" customHeight="1" x14ac:dyDescent="0.35"/>
    <row r="74" s="298" customFormat="1" ht="15" hidden="1" customHeight="1" x14ac:dyDescent="0.35"/>
    <row r="75" s="298" customFormat="1" ht="15" hidden="1" customHeight="1" x14ac:dyDescent="0.35"/>
    <row r="76" s="298" customFormat="1" ht="15" hidden="1" customHeight="1" x14ac:dyDescent="0.35"/>
    <row r="77" s="298" customFormat="1" ht="15" hidden="1" customHeight="1" x14ac:dyDescent="0.35"/>
    <row r="78" s="298" customFormat="1" ht="15" hidden="1" customHeight="1" x14ac:dyDescent="0.35"/>
    <row r="79" s="298" customFormat="1" ht="15" hidden="1" customHeight="1" x14ac:dyDescent="0.35"/>
    <row r="80" s="298" customFormat="1" ht="15" hidden="1" customHeight="1" x14ac:dyDescent="0.35"/>
    <row r="81" spans="3:7" ht="15" hidden="1" customHeight="1" x14ac:dyDescent="0.35"/>
    <row r="82" spans="3:7" ht="15" hidden="1" customHeight="1" x14ac:dyDescent="0.35">
      <c r="C82" s="299" t="s">
        <v>73</v>
      </c>
      <c r="D82" s="300"/>
      <c r="E82" s="301">
        <v>1650</v>
      </c>
      <c r="F82" s="302" t="e">
        <f>+E82/Qmax*100</f>
        <v>#NAME?</v>
      </c>
      <c r="G82" s="279" t="s">
        <v>72</v>
      </c>
    </row>
    <row r="83" spans="3:7" ht="15" hidden="1" customHeight="1" x14ac:dyDescent="0.35"/>
    <row r="84" spans="3:7" ht="15" hidden="1" customHeight="1" x14ac:dyDescent="0.35"/>
    <row r="85" spans="3:7" ht="15" hidden="1" customHeight="1" x14ac:dyDescent="0.35"/>
    <row r="86" spans="3:7" ht="15" hidden="1" customHeight="1" x14ac:dyDescent="0.35"/>
    <row r="87" spans="3:7" ht="15" hidden="1" customHeight="1" x14ac:dyDescent="0.35"/>
    <row r="88" spans="3:7" ht="15" hidden="1" customHeight="1" x14ac:dyDescent="0.35"/>
    <row r="89" spans="3:7" ht="15" hidden="1" customHeight="1" x14ac:dyDescent="0.35"/>
    <row r="90" spans="3:7" ht="15" hidden="1" customHeight="1" x14ac:dyDescent="0.35"/>
    <row r="91" spans="3:7" ht="15" hidden="1" customHeight="1" x14ac:dyDescent="0.35"/>
    <row r="92" spans="3:7" ht="15" hidden="1" customHeight="1" x14ac:dyDescent="0.35"/>
    <row r="93" spans="3:7" ht="15" hidden="1" customHeight="1" x14ac:dyDescent="0.35"/>
    <row r="94" spans="3:7" ht="15" hidden="1" customHeight="1" x14ac:dyDescent="0.35"/>
  </sheetData>
  <sheetProtection algorithmName="SHA-512" hashValue="HYlgj4IWz1O6pRcrEfTRVE4hwStm5+E3cAqre+SSCFi/qazEwaLrlbeCRbKjmKS/JRig9qN9uHajC9RWGArTlw==" saltValue="/Q3kbAuaOCqf9Pvfn8mF6g==" spinCount="100000" sheet="1" objects="1" scenarios="1"/>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7E175-81F2-4ED5-9E74-895F923C9430}">
  <dimension ref="A1:AE80"/>
  <sheetViews>
    <sheetView showGridLines="0" topLeftCell="A7" zoomScaleNormal="100" workbookViewId="0">
      <selection activeCell="D12" sqref="D12"/>
    </sheetView>
  </sheetViews>
  <sheetFormatPr defaultColWidth="0" defaultRowHeight="14.5" zeroHeight="1" x14ac:dyDescent="0.35"/>
  <cols>
    <col min="1" max="1" width="3.54296875" style="175" customWidth="1"/>
    <col min="2" max="27" width="21.54296875" style="175" customWidth="1"/>
    <col min="28" max="28" width="3.54296875" style="175" customWidth="1"/>
    <col min="29" max="31" width="21.54296875" style="175" hidden="1" customWidth="1"/>
    <col min="32" max="16384" width="9.1796875" style="175" hidden="1"/>
  </cols>
  <sheetData>
    <row r="1" spans="2:28" ht="21" customHeight="1" x14ac:dyDescent="0.35">
      <c r="AB1" s="176"/>
    </row>
    <row r="2" spans="2:28" s="176" customFormat="1" ht="21" customHeight="1" x14ac:dyDescent="0.25">
      <c r="B2" s="252" t="s">
        <v>127</v>
      </c>
      <c r="C2" s="252"/>
      <c r="D2" s="252"/>
      <c r="E2" s="252"/>
    </row>
    <row r="3" spans="2:28" s="176" customFormat="1" ht="21" customHeight="1" x14ac:dyDescent="0.25">
      <c r="B3" s="252"/>
      <c r="C3" s="252"/>
      <c r="D3" s="252"/>
      <c r="E3" s="252"/>
    </row>
    <row r="4" spans="2:28" s="176" customFormat="1" ht="21" customHeight="1" x14ac:dyDescent="0.25">
      <c r="B4" s="252"/>
      <c r="C4" s="252"/>
      <c r="D4" s="252"/>
      <c r="E4" s="252"/>
    </row>
    <row r="5" spans="2:28" s="176" customFormat="1" ht="21" customHeight="1" x14ac:dyDescent="0.25">
      <c r="B5" s="177"/>
    </row>
    <row r="6" spans="2:28" s="176" customFormat="1" ht="28" customHeight="1" x14ac:dyDescent="0.25">
      <c r="B6" s="178" t="s">
        <v>25</v>
      </c>
    </row>
    <row r="7" spans="2:28" s="176" customFormat="1" ht="28" customHeight="1" x14ac:dyDescent="0.25">
      <c r="B7" s="179" t="s">
        <v>126</v>
      </c>
      <c r="C7" s="180">
        <f>+'BPK-Grafiek'!$F$8</f>
        <v>0</v>
      </c>
      <c r="D7" s="181">
        <f>+'BPK-Grafiek'!$F$13</f>
        <v>675</v>
      </c>
      <c r="E7" s="182">
        <f>IFERROR((0.5*($C$7/$G$38)^$F$38+0.5*(2-$D$7/$H$38)^$F$38)^(1/$F$38),0)</f>
        <v>0.74432292756478702</v>
      </c>
      <c r="F7" s="183">
        <f>+D7/G40*100</f>
        <v>90</v>
      </c>
    </row>
    <row r="8" spans="2:28" s="176" customFormat="1" ht="28" customHeight="1" x14ac:dyDescent="0.25"/>
    <row r="9" spans="2:28" s="186" customFormat="1" ht="28" customHeight="1" x14ac:dyDescent="0.35">
      <c r="B9" s="184" t="s">
        <v>125</v>
      </c>
      <c r="C9" s="253" t="s">
        <v>128</v>
      </c>
      <c r="D9" s="253"/>
      <c r="E9" s="253"/>
      <c r="F9" s="253"/>
      <c r="G9" s="253"/>
      <c r="H9" s="253"/>
      <c r="I9" s="253"/>
      <c r="J9" s="253"/>
      <c r="K9" s="185"/>
      <c r="L9" s="185"/>
    </row>
    <row r="10" spans="2:28" s="186" customFormat="1" ht="28" customHeight="1" x14ac:dyDescent="0.35">
      <c r="C10" s="253"/>
      <c r="D10" s="253"/>
      <c r="E10" s="253"/>
      <c r="F10" s="253"/>
      <c r="G10" s="253"/>
      <c r="H10" s="253"/>
      <c r="I10" s="253"/>
      <c r="J10" s="253"/>
    </row>
    <row r="11" spans="2:28" s="176" customFormat="1" ht="28" customHeight="1" x14ac:dyDescent="0.25">
      <c r="B11" s="190" t="s">
        <v>124</v>
      </c>
      <c r="C11" s="191" t="s">
        <v>123</v>
      </c>
      <c r="D11" s="191" t="s">
        <v>122</v>
      </c>
      <c r="E11" s="191" t="s">
        <v>105</v>
      </c>
      <c r="F11" s="192"/>
      <c r="G11" s="192"/>
      <c r="H11" s="192"/>
      <c r="I11" s="192"/>
      <c r="J11" s="192"/>
      <c r="K11" s="192"/>
      <c r="L11" s="192"/>
      <c r="M11" s="192"/>
      <c r="N11" s="192"/>
      <c r="O11" s="192"/>
      <c r="P11" s="192"/>
      <c r="Q11" s="192"/>
      <c r="R11" s="192"/>
      <c r="S11" s="192"/>
      <c r="T11" s="192"/>
      <c r="U11" s="192"/>
      <c r="V11" s="192"/>
      <c r="W11" s="192"/>
      <c r="X11" s="192"/>
      <c r="Y11" s="192"/>
      <c r="Z11" s="192"/>
      <c r="AA11" s="192"/>
    </row>
    <row r="12" spans="2:28" s="176" customFormat="1" ht="28" customHeight="1" x14ac:dyDescent="0.25">
      <c r="B12" s="193" t="s">
        <v>121</v>
      </c>
      <c r="C12" s="194">
        <v>2500000</v>
      </c>
      <c r="D12" s="195">
        <v>712.5</v>
      </c>
      <c r="E12" s="196">
        <v>1</v>
      </c>
      <c r="F12" s="192"/>
      <c r="G12" s="192"/>
      <c r="H12" s="192"/>
      <c r="I12" s="192"/>
      <c r="J12" s="192"/>
      <c r="K12" s="192"/>
      <c r="L12" s="192"/>
      <c r="M12" s="192"/>
      <c r="N12" s="192"/>
      <c r="O12" s="192"/>
      <c r="P12" s="192"/>
      <c r="Q12" s="192"/>
      <c r="R12" s="192"/>
      <c r="S12" s="192"/>
      <c r="T12" s="192"/>
      <c r="U12" s="192"/>
      <c r="V12" s="192"/>
      <c r="W12" s="192"/>
      <c r="X12" s="192"/>
      <c r="Y12" s="192"/>
      <c r="Z12" s="192"/>
      <c r="AA12" s="192"/>
    </row>
    <row r="13" spans="2:28" s="176" customFormat="1" ht="28" customHeight="1" x14ac:dyDescent="0.25">
      <c r="B13" s="193" t="s">
        <v>120</v>
      </c>
      <c r="C13" s="194">
        <v>2624991.7556921053</v>
      </c>
      <c r="D13" s="195">
        <v>750</v>
      </c>
      <c r="E13" s="196">
        <v>1</v>
      </c>
      <c r="F13" s="192"/>
      <c r="G13" s="192"/>
      <c r="H13" s="192"/>
      <c r="I13" s="192"/>
      <c r="J13" s="192"/>
      <c r="K13" s="192"/>
      <c r="L13" s="192"/>
      <c r="M13" s="192"/>
      <c r="N13" s="192"/>
      <c r="O13" s="192"/>
      <c r="P13" s="192"/>
      <c r="Q13" s="192"/>
      <c r="R13" s="192"/>
      <c r="S13" s="192"/>
      <c r="T13" s="192"/>
      <c r="U13" s="192"/>
      <c r="V13" s="192"/>
      <c r="W13" s="192"/>
      <c r="X13" s="192"/>
      <c r="Y13" s="192"/>
      <c r="Z13" s="192"/>
      <c r="AA13" s="192"/>
    </row>
    <row r="14" spans="2:28" s="176" customFormat="1" ht="28" customHeight="1" x14ac:dyDescent="0.25">
      <c r="B14" s="193" t="s">
        <v>119</v>
      </c>
      <c r="C14" s="194">
        <v>0</v>
      </c>
      <c r="D14" s="195">
        <v>417.37283680916971</v>
      </c>
      <c r="E14" s="196">
        <v>1</v>
      </c>
      <c r="F14" s="192"/>
      <c r="G14" s="192"/>
      <c r="H14" s="192"/>
      <c r="I14" s="192"/>
      <c r="J14" s="192"/>
      <c r="K14" s="192"/>
      <c r="L14" s="192"/>
      <c r="M14" s="192"/>
      <c r="N14" s="192"/>
      <c r="O14" s="192"/>
      <c r="P14" s="192"/>
      <c r="Q14" s="192"/>
      <c r="R14" s="192"/>
      <c r="S14" s="192"/>
      <c r="T14" s="192"/>
      <c r="U14" s="192"/>
      <c r="V14" s="192"/>
      <c r="W14" s="192"/>
      <c r="X14" s="192"/>
      <c r="Y14" s="192"/>
      <c r="Z14" s="192"/>
      <c r="AA14" s="192"/>
    </row>
    <row r="15" spans="2:28" s="176" customFormat="1" ht="28" customHeight="1" x14ac:dyDescent="0.25">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row>
    <row r="16" spans="2:28" s="176" customFormat="1" ht="28" customHeight="1" x14ac:dyDescent="0.25">
      <c r="B16" s="197" t="s">
        <v>118</v>
      </c>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row>
    <row r="17" spans="2:27" s="176" customFormat="1" ht="28" customHeight="1" x14ac:dyDescent="0.25">
      <c r="B17" s="192"/>
      <c r="C17" s="191" t="s">
        <v>117</v>
      </c>
      <c r="D17" s="198">
        <v>0</v>
      </c>
      <c r="E17" s="198">
        <v>1.2500000000000001E-2</v>
      </c>
      <c r="F17" s="198">
        <v>2.5000000000000001E-2</v>
      </c>
      <c r="G17" s="198">
        <v>0.05</v>
      </c>
      <c r="H17" s="198">
        <v>0.1</v>
      </c>
      <c r="I17" s="198">
        <v>0.15</v>
      </c>
      <c r="J17" s="198">
        <v>0.2</v>
      </c>
      <c r="K17" s="198">
        <v>0.25</v>
      </c>
      <c r="L17" s="198">
        <v>0.3</v>
      </c>
      <c r="M17" s="198">
        <v>0.35</v>
      </c>
      <c r="N17" s="198">
        <v>0.4</v>
      </c>
      <c r="O17" s="198">
        <v>0.45</v>
      </c>
      <c r="P17" s="198">
        <v>0.5</v>
      </c>
      <c r="Q17" s="198">
        <v>0.55000000000000004</v>
      </c>
      <c r="R17" s="198">
        <v>0.6</v>
      </c>
      <c r="S17" s="198">
        <v>0.65</v>
      </c>
      <c r="T17" s="198">
        <v>0.7</v>
      </c>
      <c r="U17" s="198">
        <v>0.75</v>
      </c>
      <c r="V17" s="198">
        <v>0.8</v>
      </c>
      <c r="W17" s="198">
        <v>0.85</v>
      </c>
      <c r="X17" s="198">
        <v>0.9</v>
      </c>
      <c r="Y17" s="198">
        <v>0.95</v>
      </c>
      <c r="Z17" s="198">
        <v>1</v>
      </c>
      <c r="AA17" s="199">
        <v>0</v>
      </c>
    </row>
    <row r="18" spans="2:27" s="176" customFormat="1" ht="28" customHeight="1" x14ac:dyDescent="0.25">
      <c r="B18" s="200" t="s">
        <v>116</v>
      </c>
      <c r="C18" s="198">
        <v>417.37283680916971</v>
      </c>
      <c r="D18" s="198">
        <v>417.37283680916971</v>
      </c>
      <c r="E18" s="198">
        <v>421.53067634905511</v>
      </c>
      <c r="F18" s="198">
        <v>425.68851588894046</v>
      </c>
      <c r="G18" s="198">
        <v>434.0041949687112</v>
      </c>
      <c r="H18" s="198">
        <v>450.63555312825275</v>
      </c>
      <c r="I18" s="198">
        <v>467.26691128779424</v>
      </c>
      <c r="J18" s="198">
        <v>483.89826944733579</v>
      </c>
      <c r="K18" s="198">
        <v>500.52962760687728</v>
      </c>
      <c r="L18" s="198">
        <v>517.16098576641878</v>
      </c>
      <c r="M18" s="198">
        <v>533.79234392596027</v>
      </c>
      <c r="N18" s="198">
        <v>550.42370208550187</v>
      </c>
      <c r="O18" s="198">
        <v>567.05506024504336</v>
      </c>
      <c r="P18" s="198">
        <v>583.68641840458486</v>
      </c>
      <c r="Q18" s="198">
        <v>600.31777656412635</v>
      </c>
      <c r="R18" s="198">
        <v>616.94913472366784</v>
      </c>
      <c r="S18" s="198">
        <v>633.58049288320944</v>
      </c>
      <c r="T18" s="198">
        <v>650.21185104275094</v>
      </c>
      <c r="U18" s="198">
        <v>666.84320920229243</v>
      </c>
      <c r="V18" s="198">
        <v>683.47456736183403</v>
      </c>
      <c r="W18" s="198">
        <v>700.10592552137541</v>
      </c>
      <c r="X18" s="198">
        <v>716.73728368091702</v>
      </c>
      <c r="Y18" s="198">
        <v>733.36864184045839</v>
      </c>
      <c r="Z18" s="198">
        <v>750</v>
      </c>
      <c r="AA18" s="198" t="s">
        <v>105</v>
      </c>
    </row>
    <row r="19" spans="2:27" s="176" customFormat="1" ht="28" customHeight="1" x14ac:dyDescent="0.25">
      <c r="B19" s="200" t="s">
        <v>115</v>
      </c>
      <c r="C19" s="198"/>
      <c r="D19" s="198">
        <v>0</v>
      </c>
      <c r="E19" s="198">
        <v>320852.52111830609</v>
      </c>
      <c r="F19" s="198">
        <v>453284.68757183093</v>
      </c>
      <c r="G19" s="198">
        <v>639711.9081733278</v>
      </c>
      <c r="H19" s="198">
        <v>900917.24861710891</v>
      </c>
      <c r="I19" s="198">
        <v>1098754.6087235203</v>
      </c>
      <c r="J19" s="198">
        <v>1263352.9710515689</v>
      </c>
      <c r="K19" s="198">
        <v>1406431.3017978421</v>
      </c>
      <c r="L19" s="198">
        <v>1534022.9860816998</v>
      </c>
      <c r="M19" s="198">
        <v>1649725.2119415393</v>
      </c>
      <c r="N19" s="198">
        <v>1755889.8786491125</v>
      </c>
      <c r="O19" s="198">
        <v>1854156.006086739</v>
      </c>
      <c r="P19" s="198">
        <v>1945720.6792885135</v>
      </c>
      <c r="Q19" s="198">
        <v>2031490.2575825159</v>
      </c>
      <c r="R19" s="198">
        <v>2112170.8286577333</v>
      </c>
      <c r="S19" s="198">
        <v>2188325.3391922829</v>
      </c>
      <c r="T19" s="198">
        <v>2260411.2919572028</v>
      </c>
      <c r="U19" s="198">
        <v>2328806.5324115134</v>
      </c>
      <c r="V19" s="198">
        <v>2393827.4290215122</v>
      </c>
      <c r="W19" s="198">
        <v>2455742.0248078262</v>
      </c>
      <c r="X19" s="198">
        <v>2514779.7642769916</v>
      </c>
      <c r="Y19" s="198">
        <v>2571138.827672503</v>
      </c>
      <c r="Z19" s="198">
        <v>2624991.7556921053</v>
      </c>
      <c r="AA19" s="198">
        <v>1</v>
      </c>
    </row>
    <row r="20" spans="2:27" s="176" customFormat="1" ht="28" customHeight="1" x14ac:dyDescent="0.25">
      <c r="B20" s="201"/>
      <c r="C20" s="198"/>
      <c r="D20" s="198">
        <v>55.649711574555958</v>
      </c>
      <c r="E20" s="198">
        <v>56.204090179874008</v>
      </c>
      <c r="F20" s="198">
        <v>56.758468785192065</v>
      </c>
      <c r="G20" s="198">
        <v>57.867225995828164</v>
      </c>
      <c r="H20" s="198">
        <v>60.08474041710037</v>
      </c>
      <c r="I20" s="198">
        <v>62.302254838372562</v>
      </c>
      <c r="J20" s="198">
        <v>64.519769259644775</v>
      </c>
      <c r="K20" s="198">
        <v>66.737283680916974</v>
      </c>
      <c r="L20" s="198">
        <v>68.954798102189173</v>
      </c>
      <c r="M20" s="198">
        <v>71.172312523461372</v>
      </c>
      <c r="N20" s="198">
        <v>73.389826944733585</v>
      </c>
      <c r="O20" s="198">
        <v>75.607341366005784</v>
      </c>
      <c r="P20" s="198">
        <v>77.824855787277983</v>
      </c>
      <c r="Q20" s="198">
        <v>80.042370208550182</v>
      </c>
      <c r="R20" s="198">
        <v>82.25988462982238</v>
      </c>
      <c r="S20" s="198">
        <v>84.477399051094594</v>
      </c>
      <c r="T20" s="198">
        <v>86.694913472366792</v>
      </c>
      <c r="U20" s="198">
        <v>88.912427893638991</v>
      </c>
      <c r="V20" s="198">
        <v>91.129942314911204</v>
      </c>
      <c r="W20" s="198">
        <v>93.347456736183389</v>
      </c>
      <c r="X20" s="198">
        <v>95.564971157455602</v>
      </c>
      <c r="Y20" s="198">
        <v>97.782485578727787</v>
      </c>
      <c r="Z20" s="198">
        <v>100</v>
      </c>
      <c r="AA20" s="198">
        <v>0</v>
      </c>
    </row>
    <row r="21" spans="2:27" s="176" customFormat="1" ht="28" customHeight="1" x14ac:dyDescent="0.25">
      <c r="B21" s="200" t="s">
        <v>114</v>
      </c>
      <c r="C21" s="198">
        <v>518.1355531282527</v>
      </c>
      <c r="D21" s="198">
        <v>518.1355531282527</v>
      </c>
      <c r="E21" s="198">
        <v>521.03385871414957</v>
      </c>
      <c r="F21" s="198">
        <v>523.93216430004634</v>
      </c>
      <c r="G21" s="198">
        <v>529.72877547184009</v>
      </c>
      <c r="H21" s="198">
        <v>541.32199781542738</v>
      </c>
      <c r="I21" s="198">
        <v>552.91522015901478</v>
      </c>
      <c r="J21" s="198">
        <v>564.50844250260218</v>
      </c>
      <c r="K21" s="198">
        <v>576.10166484618958</v>
      </c>
      <c r="L21" s="198">
        <v>587.69488718977686</v>
      </c>
      <c r="M21" s="198">
        <v>599.28810953336426</v>
      </c>
      <c r="N21" s="198">
        <v>610.88133187695166</v>
      </c>
      <c r="O21" s="198">
        <v>622.47455422053895</v>
      </c>
      <c r="P21" s="198">
        <v>634.06777656412635</v>
      </c>
      <c r="Q21" s="198">
        <v>645.66099890771375</v>
      </c>
      <c r="R21" s="198">
        <v>657.25422125130103</v>
      </c>
      <c r="S21" s="198">
        <v>668.84744359488843</v>
      </c>
      <c r="T21" s="198">
        <v>680.44066593847583</v>
      </c>
      <c r="U21" s="198">
        <v>692.03388828206312</v>
      </c>
      <c r="V21" s="198">
        <v>703.62711062565052</v>
      </c>
      <c r="W21" s="198">
        <v>715.22033296923792</v>
      </c>
      <c r="X21" s="198">
        <v>726.81355531282532</v>
      </c>
      <c r="Y21" s="198">
        <v>738.4067776564126</v>
      </c>
      <c r="Z21" s="198">
        <v>750</v>
      </c>
      <c r="AA21" s="198" t="s">
        <v>105</v>
      </c>
    </row>
    <row r="22" spans="2:27" s="176" customFormat="1" ht="28" customHeight="1" x14ac:dyDescent="0.25">
      <c r="B22" s="200" t="s">
        <v>113</v>
      </c>
      <c r="C22" s="198"/>
      <c r="D22" s="198">
        <v>0</v>
      </c>
      <c r="E22" s="198">
        <v>254194.49318683409</v>
      </c>
      <c r="F22" s="198">
        <v>359197.4993589521</v>
      </c>
      <c r="G22" s="198">
        <v>507166.97284252389</v>
      </c>
      <c r="H22" s="198">
        <v>714931.66225009726</v>
      </c>
      <c r="I22" s="198">
        <v>872769.63171063829</v>
      </c>
      <c r="J22" s="198">
        <v>1004498.3740097095</v>
      </c>
      <c r="K22" s="198">
        <v>1119373.8168025778</v>
      </c>
      <c r="L22" s="198">
        <v>1222157.5614876249</v>
      </c>
      <c r="M22" s="198">
        <v>1315686.5407317893</v>
      </c>
      <c r="N22" s="198">
        <v>1401814.4124053584</v>
      </c>
      <c r="O22" s="198">
        <v>1481832.2527179539</v>
      </c>
      <c r="P22" s="198">
        <v>1556682.5651256412</v>
      </c>
      <c r="Q22" s="198">
        <v>1627078.669560977</v>
      </c>
      <c r="R22" s="198">
        <v>1693576.0952250375</v>
      </c>
      <c r="S22" s="198">
        <v>1756617.6558085261</v>
      </c>
      <c r="T22" s="198">
        <v>1816563.1814175879</v>
      </c>
      <c r="U22" s="198">
        <v>1873709.8495948974</v>
      </c>
      <c r="V22" s="198">
        <v>1928306.5144989444</v>
      </c>
      <c r="W22" s="198">
        <v>1980564.069211696</v>
      </c>
      <c r="X22" s="198">
        <v>2030663.1073737741</v>
      </c>
      <c r="Y22" s="198">
        <v>2078759.6984857635</v>
      </c>
      <c r="Z22" s="198">
        <v>2124989.8158465428</v>
      </c>
      <c r="AA22" s="198">
        <v>0.9</v>
      </c>
    </row>
    <row r="23" spans="2:27" s="176" customFormat="1" ht="28" customHeight="1" x14ac:dyDescent="0.25">
      <c r="B23" s="201"/>
      <c r="C23" s="198"/>
      <c r="D23" s="198">
        <v>69.084740417100349</v>
      </c>
      <c r="E23" s="198">
        <v>69.471181161886605</v>
      </c>
      <c r="F23" s="198">
        <v>69.857621906672847</v>
      </c>
      <c r="G23" s="198">
        <v>70.630503396245345</v>
      </c>
      <c r="H23" s="198">
        <v>72.176266375390313</v>
      </c>
      <c r="I23" s="198">
        <v>73.722029354535294</v>
      </c>
      <c r="J23" s="198">
        <v>75.267792333680291</v>
      </c>
      <c r="K23" s="198">
        <v>76.813555312825272</v>
      </c>
      <c r="L23" s="198">
        <v>78.359318291970254</v>
      </c>
      <c r="M23" s="198">
        <v>79.905081271115236</v>
      </c>
      <c r="N23" s="198">
        <v>81.450844250260218</v>
      </c>
      <c r="O23" s="198">
        <v>82.9966072294052</v>
      </c>
      <c r="P23" s="198">
        <v>84.542370208550182</v>
      </c>
      <c r="Q23" s="198">
        <v>86.088133187695178</v>
      </c>
      <c r="R23" s="198">
        <v>87.633896166840145</v>
      </c>
      <c r="S23" s="198">
        <v>89.179659145985127</v>
      </c>
      <c r="T23" s="198">
        <v>90.725422125130109</v>
      </c>
      <c r="U23" s="198">
        <v>92.271185104275077</v>
      </c>
      <c r="V23" s="198">
        <v>93.816948083420073</v>
      </c>
      <c r="W23" s="198">
        <v>95.362711062565054</v>
      </c>
      <c r="X23" s="198">
        <v>96.908474041710051</v>
      </c>
      <c r="Y23" s="198">
        <v>98.454237020855018</v>
      </c>
      <c r="Z23" s="198">
        <v>100</v>
      </c>
      <c r="AA23" s="198">
        <v>0</v>
      </c>
    </row>
    <row r="24" spans="2:27" s="176" customFormat="1" ht="28" customHeight="1" x14ac:dyDescent="0.25">
      <c r="B24" s="200" t="s">
        <v>112</v>
      </c>
      <c r="C24" s="198">
        <v>618.89826944733568</v>
      </c>
      <c r="D24" s="198">
        <v>618.89826944733568</v>
      </c>
      <c r="E24" s="198">
        <v>620.53704107924398</v>
      </c>
      <c r="F24" s="198">
        <v>622.17581271115228</v>
      </c>
      <c r="G24" s="198">
        <v>625.45335597496887</v>
      </c>
      <c r="H24" s="198">
        <v>632.00844250260207</v>
      </c>
      <c r="I24" s="198">
        <v>638.56352903023537</v>
      </c>
      <c r="J24" s="198">
        <v>645.11861555786857</v>
      </c>
      <c r="K24" s="198">
        <v>651.67370208550176</v>
      </c>
      <c r="L24" s="198">
        <v>658.22878861313495</v>
      </c>
      <c r="M24" s="198">
        <v>664.78387514076815</v>
      </c>
      <c r="N24" s="198">
        <v>671.33896166840145</v>
      </c>
      <c r="O24" s="198">
        <v>677.89404819603465</v>
      </c>
      <c r="P24" s="198">
        <v>684.44913472366784</v>
      </c>
      <c r="Q24" s="198">
        <v>691.00422125130103</v>
      </c>
      <c r="R24" s="198">
        <v>697.55930777893423</v>
      </c>
      <c r="S24" s="198">
        <v>704.11439430656753</v>
      </c>
      <c r="T24" s="198">
        <v>710.66948083420073</v>
      </c>
      <c r="U24" s="198">
        <v>717.22456736183392</v>
      </c>
      <c r="V24" s="198">
        <v>723.77965388946711</v>
      </c>
      <c r="W24" s="198">
        <v>730.33474041710031</v>
      </c>
      <c r="X24" s="198">
        <v>736.88982694473361</v>
      </c>
      <c r="Y24" s="198">
        <v>743.44491347236681</v>
      </c>
      <c r="Z24" s="198">
        <v>750</v>
      </c>
      <c r="AA24" s="198" t="s">
        <v>105</v>
      </c>
    </row>
    <row r="25" spans="2:27" s="176" customFormat="1" ht="28" customHeight="1" x14ac:dyDescent="0.25">
      <c r="B25" s="200" t="s">
        <v>111</v>
      </c>
      <c r="C25" s="198"/>
      <c r="D25" s="198">
        <v>0</v>
      </c>
      <c r="E25" s="198">
        <v>180261.69289410277</v>
      </c>
      <c r="F25" s="198">
        <v>254798.80122236453</v>
      </c>
      <c r="G25" s="198">
        <v>359972.7090013019</v>
      </c>
      <c r="H25" s="198">
        <v>508038.06404595176</v>
      </c>
      <c r="I25" s="198">
        <v>620940.39156868623</v>
      </c>
      <c r="J25" s="198">
        <v>715523.05155842216</v>
      </c>
      <c r="K25" s="198">
        <v>798324.16774739011</v>
      </c>
      <c r="L25" s="198">
        <v>872703.66584295989</v>
      </c>
      <c r="M25" s="198">
        <v>940661.40136076999</v>
      </c>
      <c r="N25" s="198">
        <v>1003502.8787763213</v>
      </c>
      <c r="O25" s="198">
        <v>1062136.5992577442</v>
      </c>
      <c r="P25" s="198">
        <v>1117225.2482473443</v>
      </c>
      <c r="Q25" s="198">
        <v>1169269.9975745387</v>
      </c>
      <c r="R25" s="198">
        <v>1218660.8926205309</v>
      </c>
      <c r="S25" s="198">
        <v>1265708.6502214756</v>
      </c>
      <c r="T25" s="198">
        <v>1310665.6230161658</v>
      </c>
      <c r="U25" s="198">
        <v>1353740.1285089124</v>
      </c>
      <c r="V25" s="198">
        <v>1395106.5435236085</v>
      </c>
      <c r="W25" s="198">
        <v>1434912.6008567701</v>
      </c>
      <c r="X25" s="198">
        <v>1473284.7818669614</v>
      </c>
      <c r="Y25" s="198">
        <v>1510332.3796211579</v>
      </c>
      <c r="Z25" s="198">
        <v>1546150.6127966722</v>
      </c>
      <c r="AA25" s="198">
        <v>0.8</v>
      </c>
    </row>
    <row r="26" spans="2:27" s="176" customFormat="1" ht="28" customHeight="1" x14ac:dyDescent="0.25">
      <c r="B26" s="201"/>
      <c r="C26" s="198"/>
      <c r="D26" s="198">
        <v>82.519769259644761</v>
      </c>
      <c r="E26" s="198">
        <v>82.738272143899195</v>
      </c>
      <c r="F26" s="198">
        <v>82.956775028153643</v>
      </c>
      <c r="G26" s="198">
        <v>83.393780796662526</v>
      </c>
      <c r="H26" s="198">
        <v>84.267792333680276</v>
      </c>
      <c r="I26" s="198">
        <v>85.141803870698055</v>
      </c>
      <c r="J26" s="198">
        <v>86.015815407715806</v>
      </c>
      <c r="K26" s="198">
        <v>86.889826944733571</v>
      </c>
      <c r="L26" s="198">
        <v>87.763838481751321</v>
      </c>
      <c r="M26" s="198">
        <v>88.637850018769086</v>
      </c>
      <c r="N26" s="198">
        <v>89.511861555786865</v>
      </c>
      <c r="O26" s="198">
        <v>90.38587309280463</v>
      </c>
      <c r="P26" s="198">
        <v>91.25988462982238</v>
      </c>
      <c r="Q26" s="198">
        <v>92.133896166840131</v>
      </c>
      <c r="R26" s="198">
        <v>93.007907703857896</v>
      </c>
      <c r="S26" s="198">
        <v>93.881919240875661</v>
      </c>
      <c r="T26" s="198">
        <v>94.755930777893425</v>
      </c>
      <c r="U26" s="198">
        <v>95.62994231491119</v>
      </c>
      <c r="V26" s="198">
        <v>96.503953851928941</v>
      </c>
      <c r="W26" s="198">
        <v>97.377965388946706</v>
      </c>
      <c r="X26" s="198">
        <v>98.251976925964485</v>
      </c>
      <c r="Y26" s="198">
        <v>99.125988462982235</v>
      </c>
      <c r="Z26" s="198">
        <v>100</v>
      </c>
      <c r="AA26" s="198" t="s">
        <v>0</v>
      </c>
    </row>
    <row r="27" spans="2:27" s="176" customFormat="1" ht="28" customHeight="1" x14ac:dyDescent="0.25">
      <c r="B27" s="200" t="s">
        <v>110</v>
      </c>
      <c r="C27" s="198">
        <v>719.66098576641878</v>
      </c>
      <c r="D27" s="198">
        <v>719.66098576641878</v>
      </c>
      <c r="E27" s="198">
        <v>720.04022344433849</v>
      </c>
      <c r="F27" s="198">
        <v>720.41946112225833</v>
      </c>
      <c r="G27" s="198">
        <v>721.17793647809788</v>
      </c>
      <c r="H27" s="198">
        <v>722.69488718977686</v>
      </c>
      <c r="I27" s="198">
        <v>724.21183790145597</v>
      </c>
      <c r="J27" s="198">
        <v>725.72878861313507</v>
      </c>
      <c r="K27" s="198">
        <v>727.24573932481405</v>
      </c>
      <c r="L27" s="198">
        <v>728.76269003649315</v>
      </c>
      <c r="M27" s="198">
        <v>730.27964074817226</v>
      </c>
      <c r="N27" s="198">
        <v>731.79659145985124</v>
      </c>
      <c r="O27" s="198">
        <v>733.31354217153034</v>
      </c>
      <c r="P27" s="198">
        <v>734.83049288320944</v>
      </c>
      <c r="Q27" s="198">
        <v>736.34744359488843</v>
      </c>
      <c r="R27" s="198">
        <v>737.86439430656753</v>
      </c>
      <c r="S27" s="198">
        <v>739.38134501824652</v>
      </c>
      <c r="T27" s="198">
        <v>740.89829572992562</v>
      </c>
      <c r="U27" s="198">
        <v>742.41524644160472</v>
      </c>
      <c r="V27" s="198">
        <v>743.93219715328371</v>
      </c>
      <c r="W27" s="198">
        <v>745.44914786496281</v>
      </c>
      <c r="X27" s="198">
        <v>746.96609857664191</v>
      </c>
      <c r="Y27" s="198">
        <v>748.4830492883209</v>
      </c>
      <c r="Z27" s="198">
        <v>750</v>
      </c>
      <c r="AA27" s="198" t="s">
        <v>105</v>
      </c>
    </row>
    <row r="28" spans="2:27" s="176" customFormat="1" ht="28" customHeight="1" x14ac:dyDescent="0.25">
      <c r="B28" s="200" t="s">
        <v>109</v>
      </c>
      <c r="C28" s="198"/>
      <c r="D28" s="198">
        <v>0</v>
      </c>
      <c r="E28" s="198">
        <v>81145.874716991675</v>
      </c>
      <c r="F28" s="198">
        <v>114742.1660201144</v>
      </c>
      <c r="G28" s="198">
        <v>162226.27441084242</v>
      </c>
      <c r="H28" s="198">
        <v>229299.07839201528</v>
      </c>
      <c r="I28" s="198">
        <v>280681.5094134637</v>
      </c>
      <c r="J28" s="198">
        <v>323928.21926284442</v>
      </c>
      <c r="K28" s="198">
        <v>361967.14198384929</v>
      </c>
      <c r="L28" s="198">
        <v>396300.7338500683</v>
      </c>
      <c r="M28" s="198">
        <v>427822.00803281908</v>
      </c>
      <c r="N28" s="198">
        <v>457113.12450786913</v>
      </c>
      <c r="O28" s="198">
        <v>484578.66829901451</v>
      </c>
      <c r="P28" s="198">
        <v>510513.37110454898</v>
      </c>
      <c r="Q28" s="198">
        <v>535139.84855886095</v>
      </c>
      <c r="R28" s="198">
        <v>558631.14135147713</v>
      </c>
      <c r="S28" s="198">
        <v>581124.93131226988</v>
      </c>
      <c r="T28" s="198">
        <v>602732.90820288972</v>
      </c>
      <c r="U28" s="198">
        <v>623547.16790449806</v>
      </c>
      <c r="V28" s="198">
        <v>643644.71698733803</v>
      </c>
      <c r="W28" s="198">
        <v>663090.72678079817</v>
      </c>
      <c r="X28" s="198">
        <v>681940.93682125281</v>
      </c>
      <c r="Y28" s="198">
        <v>700243.46467181807</v>
      </c>
      <c r="Z28" s="198">
        <v>718040.19208643341</v>
      </c>
      <c r="AA28" s="198">
        <v>0.7</v>
      </c>
    </row>
    <row r="29" spans="2:27" s="176" customFormat="1" ht="28" customHeight="1" x14ac:dyDescent="0.25">
      <c r="B29" s="202"/>
      <c r="C29" s="192"/>
      <c r="D29" s="198">
        <v>95.954798102189159</v>
      </c>
      <c r="E29" s="198">
        <v>96.005363125911799</v>
      </c>
      <c r="F29" s="198">
        <v>96.05592814963444</v>
      </c>
      <c r="G29" s="198">
        <v>96.157058197079721</v>
      </c>
      <c r="H29" s="198">
        <v>96.359318291970254</v>
      </c>
      <c r="I29" s="198">
        <v>96.561578386860788</v>
      </c>
      <c r="J29" s="198">
        <v>96.763838481751336</v>
      </c>
      <c r="K29" s="198">
        <v>96.966098576641883</v>
      </c>
      <c r="L29" s="198">
        <v>97.168358671532417</v>
      </c>
      <c r="M29" s="198">
        <v>97.370618766422965</v>
      </c>
      <c r="N29" s="198">
        <v>97.572878861313498</v>
      </c>
      <c r="O29" s="198">
        <v>97.775138956204046</v>
      </c>
      <c r="P29" s="198">
        <v>97.977399051094594</v>
      </c>
      <c r="Q29" s="198">
        <v>98.179659145985127</v>
      </c>
      <c r="R29" s="198">
        <v>98.381919240875675</v>
      </c>
      <c r="S29" s="198">
        <v>98.584179335766194</v>
      </c>
      <c r="T29" s="198">
        <v>98.786439430656742</v>
      </c>
      <c r="U29" s="198">
        <v>98.988699525547304</v>
      </c>
      <c r="V29" s="198">
        <v>99.190959620437823</v>
      </c>
      <c r="W29" s="198">
        <v>99.393219715328371</v>
      </c>
      <c r="X29" s="198">
        <v>99.595479810218919</v>
      </c>
      <c r="Y29" s="198">
        <v>99.797739905109452</v>
      </c>
      <c r="Z29" s="198">
        <v>100</v>
      </c>
      <c r="AA29" s="198">
        <v>0</v>
      </c>
    </row>
    <row r="30" spans="2:27" s="176" customFormat="1" ht="28" customHeight="1" x14ac:dyDescent="0.25">
      <c r="B30" s="200" t="s">
        <v>108</v>
      </c>
      <c r="C30" s="198">
        <v>820.42370208550176</v>
      </c>
      <c r="D30" s="198">
        <v>820.42370208550176</v>
      </c>
      <c r="E30" s="198">
        <v>819.54340580943301</v>
      </c>
      <c r="F30" s="198">
        <v>818.66310953336426</v>
      </c>
      <c r="G30" s="198">
        <v>816.90251698122665</v>
      </c>
      <c r="H30" s="198">
        <v>813.38133187695155</v>
      </c>
      <c r="I30" s="198">
        <v>809.86014677267644</v>
      </c>
      <c r="J30" s="198">
        <v>806.33896166840145</v>
      </c>
      <c r="K30" s="198">
        <v>802.81777656412635</v>
      </c>
      <c r="L30" s="198">
        <v>799.29659145985124</v>
      </c>
      <c r="M30" s="198">
        <v>795.77540635557614</v>
      </c>
      <c r="N30" s="198">
        <v>792.25422125130103</v>
      </c>
      <c r="O30" s="198">
        <v>788.73303614702593</v>
      </c>
      <c r="P30" s="198">
        <v>785.21185104275082</v>
      </c>
      <c r="Q30" s="198">
        <v>781.69066593847583</v>
      </c>
      <c r="R30" s="198">
        <v>778.16948083420073</v>
      </c>
      <c r="S30" s="198">
        <v>774.64829572992562</v>
      </c>
      <c r="T30" s="198">
        <v>771.12711062565052</v>
      </c>
      <c r="U30" s="198">
        <v>767.60592552137541</v>
      </c>
      <c r="V30" s="198">
        <v>764.08474041710031</v>
      </c>
      <c r="W30" s="198">
        <v>760.56355531282532</v>
      </c>
      <c r="X30" s="198">
        <v>757.04237020855021</v>
      </c>
      <c r="Y30" s="198">
        <v>753.52118510427511</v>
      </c>
      <c r="Z30" s="198">
        <v>750</v>
      </c>
      <c r="AA30" s="198" t="s">
        <v>105</v>
      </c>
    </row>
    <row r="31" spans="2:27" s="176" customFormat="1" ht="27.75" customHeight="1" x14ac:dyDescent="0.25">
      <c r="B31" s="200" t="s">
        <v>107</v>
      </c>
      <c r="C31" s="198"/>
      <c r="D31" s="198">
        <v>0</v>
      </c>
      <c r="E31" s="198">
        <v>0</v>
      </c>
      <c r="F31" s="198">
        <v>0</v>
      </c>
      <c r="G31" s="198">
        <v>0</v>
      </c>
      <c r="H31" s="198">
        <v>0</v>
      </c>
      <c r="I31" s="198">
        <v>0</v>
      </c>
      <c r="J31" s="198">
        <v>0</v>
      </c>
      <c r="K31" s="198">
        <v>0</v>
      </c>
      <c r="L31" s="198">
        <v>0</v>
      </c>
      <c r="M31" s="198">
        <v>0</v>
      </c>
      <c r="N31" s="198">
        <v>0</v>
      </c>
      <c r="O31" s="198">
        <v>0</v>
      </c>
      <c r="P31" s="198">
        <v>0</v>
      </c>
      <c r="Q31" s="198">
        <v>0</v>
      </c>
      <c r="R31" s="198">
        <v>0</v>
      </c>
      <c r="S31" s="198">
        <v>0</v>
      </c>
      <c r="T31" s="198">
        <v>0</v>
      </c>
      <c r="U31" s="198">
        <v>0</v>
      </c>
      <c r="V31" s="198">
        <v>0</v>
      </c>
      <c r="W31" s="198">
        <v>0</v>
      </c>
      <c r="X31" s="198">
        <v>0</v>
      </c>
      <c r="Y31" s="198">
        <v>0</v>
      </c>
      <c r="Z31" s="198">
        <v>0</v>
      </c>
      <c r="AA31" s="198">
        <v>0.6</v>
      </c>
    </row>
    <row r="32" spans="2:27" s="176" customFormat="1" ht="28" customHeight="1" x14ac:dyDescent="0.25">
      <c r="B32" s="201"/>
      <c r="C32" s="198"/>
      <c r="D32" s="198">
        <v>109.38982694473356</v>
      </c>
      <c r="E32" s="198">
        <v>109.2724541079244</v>
      </c>
      <c r="F32" s="198">
        <v>109.15508127111524</v>
      </c>
      <c r="G32" s="198">
        <v>108.9203355974969</v>
      </c>
      <c r="H32" s="198">
        <v>108.45084425026022</v>
      </c>
      <c r="I32" s="198">
        <v>107.98135290302353</v>
      </c>
      <c r="J32" s="198">
        <v>107.51186155578687</v>
      </c>
      <c r="K32" s="198">
        <v>107.04237020855018</v>
      </c>
      <c r="L32" s="198">
        <v>106.5728788613135</v>
      </c>
      <c r="M32" s="198">
        <v>106.10338751407681</v>
      </c>
      <c r="N32" s="198">
        <v>105.63389616684013</v>
      </c>
      <c r="O32" s="198">
        <v>105.16440481960345</v>
      </c>
      <c r="P32" s="198">
        <v>104.69491347236676</v>
      </c>
      <c r="Q32" s="198">
        <v>104.22542212513011</v>
      </c>
      <c r="R32" s="198">
        <v>103.75593077789343</v>
      </c>
      <c r="S32" s="198">
        <v>103.28643943065674</v>
      </c>
      <c r="T32" s="198">
        <v>102.81694808342007</v>
      </c>
      <c r="U32" s="198">
        <v>102.34745673618339</v>
      </c>
      <c r="V32" s="198">
        <v>101.87796538894671</v>
      </c>
      <c r="W32" s="198">
        <v>101.40847404171005</v>
      </c>
      <c r="X32" s="198">
        <v>100.93898269447337</v>
      </c>
      <c r="Y32" s="198">
        <v>100.46949134723668</v>
      </c>
      <c r="Z32" s="198">
        <v>100</v>
      </c>
      <c r="AA32" s="198" t="s">
        <v>0</v>
      </c>
    </row>
    <row r="33" spans="2:27" s="176" customFormat="1" ht="28" customHeight="1" x14ac:dyDescent="0.25">
      <c r="B33" s="200" t="s">
        <v>106</v>
      </c>
      <c r="C33" s="198">
        <v>316.61012049008656</v>
      </c>
      <c r="D33" s="198">
        <v>316.61012049008656</v>
      </c>
      <c r="E33" s="198">
        <v>322.02749398396048</v>
      </c>
      <c r="F33" s="198">
        <v>327.44486747783441</v>
      </c>
      <c r="G33" s="198">
        <v>338.27961446558226</v>
      </c>
      <c r="H33" s="198">
        <v>359.9491084410779</v>
      </c>
      <c r="I33" s="198">
        <v>381.61860241657359</v>
      </c>
      <c r="J33" s="198">
        <v>403.28809639206924</v>
      </c>
      <c r="K33" s="198">
        <v>424.95759036756493</v>
      </c>
      <c r="L33" s="198">
        <v>446.62708434306057</v>
      </c>
      <c r="M33" s="198">
        <v>468.29657831855627</v>
      </c>
      <c r="N33" s="198">
        <v>489.96607229405197</v>
      </c>
      <c r="O33" s="198">
        <v>511.63556626954761</v>
      </c>
      <c r="P33" s="198">
        <v>533.30506024504325</v>
      </c>
      <c r="Q33" s="198">
        <v>554.97455422053895</v>
      </c>
      <c r="R33" s="198">
        <v>576.64404819603465</v>
      </c>
      <c r="S33" s="198">
        <v>598.31354217153034</v>
      </c>
      <c r="T33" s="198">
        <v>619.98303614702593</v>
      </c>
      <c r="U33" s="198">
        <v>641.65253012252163</v>
      </c>
      <c r="V33" s="198">
        <v>663.32202409801732</v>
      </c>
      <c r="W33" s="198">
        <v>684.99151807351291</v>
      </c>
      <c r="X33" s="198">
        <v>706.6610120490086</v>
      </c>
      <c r="Y33" s="198">
        <v>728.3305060245043</v>
      </c>
      <c r="Z33" s="198">
        <v>750</v>
      </c>
      <c r="AA33" s="198" t="s">
        <v>105</v>
      </c>
    </row>
    <row r="34" spans="2:27" s="176" customFormat="1" ht="28" customHeight="1" x14ac:dyDescent="0.25">
      <c r="B34" s="200" t="s">
        <v>104</v>
      </c>
      <c r="C34" s="198"/>
      <c r="D34" s="198">
        <v>0</v>
      </c>
      <c r="E34" s="198">
        <v>384042.67698972294</v>
      </c>
      <c r="F34" s="198">
        <v>542452.69141968829</v>
      </c>
      <c r="G34" s="198">
        <v>765257.6772403348</v>
      </c>
      <c r="H34" s="198">
        <v>1076882.7680039983</v>
      </c>
      <c r="I34" s="198">
        <v>1312315.3395224884</v>
      </c>
      <c r="J34" s="198">
        <v>1507681.8217188611</v>
      </c>
      <c r="K34" s="198">
        <v>1677043.6105272814</v>
      </c>
      <c r="L34" s="198">
        <v>1827644.3687305951</v>
      </c>
      <c r="M34" s="198">
        <v>1963805.1014213031</v>
      </c>
      <c r="N34" s="198">
        <v>2088352.1937301215</v>
      </c>
      <c r="O34" s="198">
        <v>2203256.0370097449</v>
      </c>
      <c r="P34" s="198">
        <v>2309956.1283833426</v>
      </c>
      <c r="Q34" s="198">
        <v>2409542.5574919893</v>
      </c>
      <c r="R34" s="198">
        <v>2502864.6045177346</v>
      </c>
      <c r="S34" s="198">
        <v>2590599.3498809868</v>
      </c>
      <c r="T34" s="198">
        <v>2673296.9579777834</v>
      </c>
      <c r="U34" s="198">
        <v>2751411.6613724204</v>
      </c>
      <c r="V34" s="198">
        <v>2825323.6108475118</v>
      </c>
      <c r="W34" s="198">
        <v>2895354.6851054528</v>
      </c>
      <c r="X34" s="198">
        <v>2961780.1859667394</v>
      </c>
      <c r="Y34" s="198">
        <v>3024837.6581697157</v>
      </c>
      <c r="Z34" s="198">
        <v>3084733.6542157936</v>
      </c>
      <c r="AA34" s="198">
        <v>1.1000000000000001</v>
      </c>
    </row>
    <row r="35" spans="2:27" s="176" customFormat="1" ht="28" customHeight="1" x14ac:dyDescent="0.25">
      <c r="B35" s="202"/>
      <c r="C35" s="192"/>
      <c r="D35" s="198">
        <v>42.214682732011546</v>
      </c>
      <c r="E35" s="198">
        <v>42.936999197861397</v>
      </c>
      <c r="F35" s="198">
        <v>43.659315663711254</v>
      </c>
      <c r="G35" s="198">
        <v>45.103948595410969</v>
      </c>
      <c r="H35" s="198">
        <v>47.993214458810385</v>
      </c>
      <c r="I35" s="198">
        <v>50.882480322209808</v>
      </c>
      <c r="J35" s="198">
        <v>53.771746185609224</v>
      </c>
      <c r="K35" s="198">
        <v>56.661012049008654</v>
      </c>
      <c r="L35" s="198">
        <v>59.550277912408077</v>
      </c>
      <c r="M35" s="198">
        <v>62.439543775807508</v>
      </c>
      <c r="N35" s="198">
        <v>65.328809639206924</v>
      </c>
      <c r="O35" s="198">
        <v>68.218075502606339</v>
      </c>
      <c r="P35" s="198">
        <v>71.10734136600577</v>
      </c>
      <c r="Q35" s="198">
        <v>73.9966072294052</v>
      </c>
      <c r="R35" s="198">
        <v>76.88587309280463</v>
      </c>
      <c r="S35" s="198">
        <v>79.775138956204046</v>
      </c>
      <c r="T35" s="198">
        <v>82.664404819603448</v>
      </c>
      <c r="U35" s="198">
        <v>85.553670683002878</v>
      </c>
      <c r="V35" s="198">
        <v>88.442936546402308</v>
      </c>
      <c r="W35" s="198">
        <v>91.332202409801724</v>
      </c>
      <c r="X35" s="198">
        <v>94.221468273201154</v>
      </c>
      <c r="Y35" s="198">
        <v>97.11073413660057</v>
      </c>
      <c r="Z35" s="198">
        <v>100</v>
      </c>
      <c r="AA35" s="198">
        <v>0</v>
      </c>
    </row>
    <row r="36" spans="2:27" s="176" customFormat="1" ht="28" customHeight="1" x14ac:dyDescent="0.25">
      <c r="B36" s="202"/>
      <c r="C36" s="192"/>
      <c r="D36" s="202"/>
      <c r="E36" s="203"/>
      <c r="F36" s="192"/>
      <c r="G36" s="204"/>
      <c r="H36" s="192"/>
      <c r="I36" s="192"/>
      <c r="J36" s="192"/>
      <c r="K36" s="192"/>
      <c r="L36" s="192"/>
      <c r="M36" s="192"/>
      <c r="N36" s="192"/>
      <c r="O36" s="192"/>
      <c r="P36" s="192"/>
      <c r="Q36" s="192"/>
      <c r="R36" s="192"/>
      <c r="S36" s="192"/>
      <c r="T36" s="192"/>
      <c r="U36" s="192"/>
      <c r="V36" s="192"/>
      <c r="W36" s="192"/>
      <c r="X36" s="192"/>
      <c r="Y36" s="192"/>
      <c r="Z36" s="192"/>
      <c r="AA36" s="192"/>
    </row>
    <row r="37" spans="2:27" ht="28" customHeight="1" x14ac:dyDescent="0.35">
      <c r="B37" s="190" t="s">
        <v>103</v>
      </c>
      <c r="C37" s="192"/>
      <c r="D37" s="192"/>
      <c r="E37" s="205"/>
      <c r="F37" s="190" t="s">
        <v>102</v>
      </c>
      <c r="G37" s="190" t="s">
        <v>101</v>
      </c>
      <c r="H37" s="190" t="s">
        <v>96</v>
      </c>
      <c r="I37" s="205"/>
      <c r="J37" s="205"/>
      <c r="K37" s="205"/>
      <c r="L37" s="205"/>
      <c r="M37" s="205"/>
      <c r="N37" s="205"/>
      <c r="O37" s="205"/>
      <c r="P37" s="205"/>
      <c r="Q37" s="205"/>
      <c r="R37" s="205"/>
      <c r="S37" s="205"/>
      <c r="T37" s="205"/>
      <c r="U37" s="205"/>
      <c r="V37" s="205"/>
      <c r="W37" s="205"/>
      <c r="X37" s="205"/>
      <c r="Y37" s="205"/>
      <c r="Z37" s="205"/>
      <c r="AA37" s="205"/>
    </row>
    <row r="38" spans="2:27" ht="28" customHeight="1" x14ac:dyDescent="0.35">
      <c r="B38" s="206" t="s">
        <v>100</v>
      </c>
      <c r="C38" s="207">
        <v>2500000</v>
      </c>
      <c r="D38" s="208">
        <v>95</v>
      </c>
      <c r="E38" s="205"/>
      <c r="F38" s="206">
        <v>2</v>
      </c>
      <c r="G38" s="209">
        <v>2500000</v>
      </c>
      <c r="H38" s="206">
        <v>712.5</v>
      </c>
      <c r="I38" s="205"/>
      <c r="J38" s="205"/>
      <c r="K38" s="205"/>
      <c r="L38" s="205"/>
      <c r="M38" s="205"/>
      <c r="N38" s="205"/>
      <c r="O38" s="205"/>
      <c r="P38" s="205"/>
      <c r="Q38" s="205"/>
      <c r="R38" s="205"/>
      <c r="S38" s="205"/>
      <c r="T38" s="205"/>
      <c r="U38" s="205"/>
      <c r="V38" s="205"/>
      <c r="W38" s="205"/>
      <c r="X38" s="205"/>
      <c r="Y38" s="205"/>
      <c r="Z38" s="205"/>
      <c r="AA38" s="205"/>
    </row>
    <row r="39" spans="2:27" ht="28" customHeight="1" x14ac:dyDescent="0.35">
      <c r="B39" s="206" t="s">
        <v>99</v>
      </c>
      <c r="C39" s="207">
        <v>2624991.7556921053</v>
      </c>
      <c r="D39" s="208">
        <v>100</v>
      </c>
      <c r="E39" s="205"/>
      <c r="F39" s="190"/>
      <c r="G39" s="205"/>
      <c r="H39" s="205"/>
      <c r="I39" s="205"/>
      <c r="J39" s="205"/>
      <c r="K39" s="205"/>
      <c r="L39" s="205"/>
      <c r="M39" s="205"/>
      <c r="N39" s="205"/>
      <c r="O39" s="205"/>
      <c r="P39" s="205"/>
      <c r="Q39" s="205"/>
      <c r="R39" s="205"/>
      <c r="S39" s="205"/>
      <c r="T39" s="205"/>
      <c r="U39" s="205"/>
      <c r="V39" s="205"/>
      <c r="W39" s="205"/>
      <c r="X39" s="205"/>
      <c r="Y39" s="205"/>
      <c r="Z39" s="205"/>
      <c r="AA39" s="205"/>
    </row>
    <row r="40" spans="2:27" ht="28" customHeight="1" x14ac:dyDescent="0.35">
      <c r="B40" s="206" t="s">
        <v>98</v>
      </c>
      <c r="C40" s="210">
        <v>100</v>
      </c>
      <c r="D40" s="210">
        <v>100</v>
      </c>
      <c r="E40" s="205"/>
      <c r="F40" s="206" t="s">
        <v>98</v>
      </c>
      <c r="G40" s="211">
        <v>750</v>
      </c>
      <c r="H40" s="205"/>
      <c r="I40" s="205"/>
      <c r="J40" s="205"/>
      <c r="K40" s="205"/>
      <c r="L40" s="205"/>
      <c r="M40" s="205"/>
      <c r="N40" s="205"/>
      <c r="O40" s="205"/>
      <c r="P40" s="205"/>
      <c r="Q40" s="205"/>
      <c r="R40" s="205"/>
      <c r="S40" s="205"/>
      <c r="T40" s="205"/>
      <c r="U40" s="205"/>
      <c r="V40" s="205"/>
      <c r="W40" s="205"/>
      <c r="X40" s="205"/>
      <c r="Y40" s="205"/>
      <c r="Z40" s="205"/>
      <c r="AA40" s="205"/>
    </row>
    <row r="41" spans="2:27" ht="28" customHeight="1" x14ac:dyDescent="0.35">
      <c r="B41" s="206" t="s">
        <v>97</v>
      </c>
      <c r="C41" s="210">
        <v>90</v>
      </c>
      <c r="D41" s="210">
        <v>90</v>
      </c>
      <c r="E41" s="205"/>
      <c r="F41" s="206" t="s">
        <v>97</v>
      </c>
      <c r="G41" s="206">
        <v>675</v>
      </c>
      <c r="H41" s="205"/>
      <c r="I41" s="205"/>
      <c r="J41" s="205"/>
      <c r="K41" s="205"/>
      <c r="L41" s="205"/>
      <c r="M41" s="205"/>
      <c r="N41" s="205"/>
      <c r="O41" s="205"/>
      <c r="P41" s="205"/>
      <c r="Q41" s="205"/>
      <c r="R41" s="205"/>
      <c r="S41" s="205"/>
      <c r="T41" s="205"/>
      <c r="U41" s="205"/>
      <c r="V41" s="205"/>
      <c r="W41" s="205"/>
      <c r="X41" s="205"/>
      <c r="Y41" s="205"/>
      <c r="Z41" s="205"/>
      <c r="AA41" s="205"/>
    </row>
    <row r="42" spans="2:27" ht="28" customHeight="1" x14ac:dyDescent="0.35">
      <c r="B42" s="206" t="s">
        <v>96</v>
      </c>
      <c r="C42" s="210">
        <v>95</v>
      </c>
      <c r="D42" s="210">
        <v>95</v>
      </c>
      <c r="E42" s="205"/>
      <c r="F42" s="206" t="s">
        <v>88</v>
      </c>
      <c r="G42" s="212">
        <v>75</v>
      </c>
      <c r="H42" s="205"/>
      <c r="I42" s="205"/>
      <c r="J42" s="205"/>
      <c r="K42" s="205"/>
      <c r="L42" s="205"/>
      <c r="M42" s="205"/>
      <c r="N42" s="205"/>
      <c r="O42" s="205"/>
      <c r="P42" s="205"/>
      <c r="Q42" s="205"/>
      <c r="R42" s="205"/>
      <c r="S42" s="205"/>
      <c r="T42" s="205"/>
      <c r="U42" s="205"/>
      <c r="V42" s="205"/>
      <c r="W42" s="205"/>
      <c r="X42" s="205"/>
      <c r="Y42" s="205"/>
      <c r="Z42" s="205"/>
      <c r="AA42" s="205"/>
    </row>
    <row r="43" spans="2:27" ht="28" customHeight="1" x14ac:dyDescent="0.35">
      <c r="B43" s="206" t="s">
        <v>95</v>
      </c>
      <c r="C43" s="213">
        <v>0</v>
      </c>
      <c r="D43" s="207">
        <v>5000000.0000000009</v>
      </c>
      <c r="E43" s="205"/>
      <c r="F43" s="206" t="s">
        <v>94</v>
      </c>
      <c r="G43" s="212">
        <v>-10</v>
      </c>
      <c r="H43" s="212">
        <v>-10</v>
      </c>
      <c r="I43" s="214" t="s">
        <v>93</v>
      </c>
      <c r="J43" s="205"/>
      <c r="K43" s="205"/>
      <c r="L43" s="205"/>
      <c r="M43" s="205"/>
      <c r="N43" s="205"/>
      <c r="O43" s="205"/>
      <c r="P43" s="205"/>
      <c r="Q43" s="205"/>
      <c r="R43" s="205"/>
      <c r="S43" s="205"/>
      <c r="T43" s="205"/>
      <c r="U43" s="205"/>
      <c r="V43" s="205"/>
      <c r="W43" s="205"/>
      <c r="X43" s="205"/>
      <c r="Y43" s="205"/>
      <c r="Z43" s="205"/>
      <c r="AA43" s="205"/>
    </row>
    <row r="44" spans="2:27" ht="28" customHeight="1" x14ac:dyDescent="0.35">
      <c r="B44" s="206" t="s">
        <v>92</v>
      </c>
      <c r="C44" s="210">
        <v>120</v>
      </c>
      <c r="D44" s="208">
        <v>120</v>
      </c>
      <c r="E44" s="205"/>
      <c r="F44" s="206" t="s">
        <v>91</v>
      </c>
      <c r="G44" s="212">
        <v>-1.3333333333333335</v>
      </c>
      <c r="H44" s="212">
        <v>-1.3333333333333335</v>
      </c>
      <c r="I44" s="205"/>
      <c r="J44" s="205"/>
      <c r="K44" s="205"/>
      <c r="L44" s="205"/>
      <c r="M44" s="205"/>
      <c r="N44" s="205"/>
      <c r="O44" s="205"/>
      <c r="P44" s="205"/>
      <c r="Q44" s="205"/>
      <c r="R44" s="205"/>
      <c r="S44" s="205"/>
      <c r="T44" s="205"/>
      <c r="U44" s="205"/>
      <c r="V44" s="205"/>
      <c r="W44" s="205"/>
      <c r="X44" s="205"/>
      <c r="Y44" s="205"/>
      <c r="Z44" s="205"/>
      <c r="AA44" s="205"/>
    </row>
    <row r="45" spans="2:27" ht="28" customHeight="1" x14ac:dyDescent="0.35">
      <c r="B45" s="206" t="s">
        <v>90</v>
      </c>
      <c r="C45" s="210">
        <v>45</v>
      </c>
      <c r="D45" s="213">
        <v>250000</v>
      </c>
      <c r="E45" s="205"/>
      <c r="F45" s="206" t="s">
        <v>89</v>
      </c>
      <c r="G45" s="212">
        <v>90</v>
      </c>
      <c r="H45" s="209">
        <v>0</v>
      </c>
      <c r="I45" s="205"/>
      <c r="J45" s="205"/>
      <c r="K45" s="205"/>
      <c r="L45" s="205"/>
      <c r="M45" s="205"/>
      <c r="N45" s="205"/>
      <c r="O45" s="205"/>
      <c r="P45" s="205"/>
      <c r="Q45" s="205"/>
      <c r="R45" s="205"/>
      <c r="S45" s="205"/>
      <c r="T45" s="205"/>
      <c r="U45" s="205"/>
      <c r="V45" s="205"/>
      <c r="W45" s="205"/>
      <c r="X45" s="205"/>
      <c r="Y45" s="205"/>
      <c r="Z45" s="205"/>
      <c r="AA45" s="205"/>
    </row>
    <row r="46" spans="2:27" ht="28" customHeight="1" x14ac:dyDescent="0.35">
      <c r="B46" s="206" t="s">
        <v>88</v>
      </c>
      <c r="C46" s="210">
        <v>95</v>
      </c>
      <c r="D46" s="213">
        <v>250000</v>
      </c>
      <c r="E46" s="205"/>
      <c r="F46" s="205"/>
      <c r="G46" s="205"/>
      <c r="H46" s="205"/>
      <c r="I46" s="205"/>
      <c r="J46" s="205"/>
      <c r="K46" s="205"/>
      <c r="L46" s="205"/>
      <c r="M46" s="205"/>
      <c r="N46" s="205"/>
      <c r="O46" s="205"/>
      <c r="P46" s="205"/>
      <c r="Q46" s="205"/>
      <c r="R46" s="205"/>
      <c r="S46" s="205"/>
      <c r="T46" s="205"/>
      <c r="U46" s="205"/>
      <c r="V46" s="205"/>
      <c r="W46" s="205"/>
      <c r="X46" s="205"/>
      <c r="Y46" s="205"/>
      <c r="Z46" s="205"/>
      <c r="AA46" s="205"/>
    </row>
    <row r="47" spans="2:27" ht="28" customHeight="1" x14ac:dyDescent="0.35">
      <c r="B47" s="206" t="s">
        <v>87</v>
      </c>
      <c r="C47" s="210">
        <v>110</v>
      </c>
      <c r="D47" s="213">
        <v>250000</v>
      </c>
      <c r="E47" s="205"/>
      <c r="F47" s="205"/>
      <c r="G47" s="205"/>
      <c r="H47" s="205"/>
      <c r="I47" s="205"/>
      <c r="J47" s="205"/>
      <c r="K47" s="205"/>
      <c r="L47" s="205"/>
      <c r="M47" s="205"/>
      <c r="N47" s="205"/>
      <c r="O47" s="205"/>
      <c r="P47" s="205"/>
      <c r="Q47" s="205"/>
      <c r="R47" s="205"/>
      <c r="S47" s="205"/>
      <c r="T47" s="205"/>
      <c r="U47" s="205"/>
      <c r="V47" s="205"/>
      <c r="W47" s="205"/>
      <c r="X47" s="205"/>
      <c r="Y47" s="205"/>
      <c r="Z47" s="205"/>
      <c r="AA47" s="205"/>
    </row>
    <row r="48" spans="2:27" ht="28" customHeight="1" x14ac:dyDescent="0.35"/>
    <row r="49" s="175" customFormat="1" ht="15" hidden="1" customHeight="1" x14ac:dyDescent="0.35"/>
    <row r="50" s="175" customFormat="1" ht="15" hidden="1" customHeight="1" x14ac:dyDescent="0.35"/>
    <row r="51" s="175" customFormat="1" ht="15" hidden="1" customHeight="1" x14ac:dyDescent="0.35"/>
    <row r="52" s="175" customFormat="1" ht="15" hidden="1" customHeight="1" x14ac:dyDescent="0.35"/>
    <row r="53" s="175" customFormat="1" ht="15" hidden="1" customHeight="1" x14ac:dyDescent="0.35"/>
    <row r="54" s="175" customFormat="1" ht="15" hidden="1" customHeight="1" x14ac:dyDescent="0.35"/>
    <row r="55" s="175" customFormat="1" ht="15" hidden="1" customHeight="1" x14ac:dyDescent="0.35"/>
    <row r="56" s="175" customFormat="1" ht="15" hidden="1" customHeight="1" x14ac:dyDescent="0.35"/>
    <row r="57" s="175" customFormat="1" ht="15" hidden="1" customHeight="1" x14ac:dyDescent="0.35"/>
    <row r="58" s="175" customFormat="1" ht="15" hidden="1" customHeight="1" x14ac:dyDescent="0.35"/>
    <row r="59" s="175" customFormat="1" ht="15" hidden="1" customHeight="1" x14ac:dyDescent="0.35"/>
    <row r="60" s="175" customFormat="1" ht="15" hidden="1" customHeight="1" x14ac:dyDescent="0.35"/>
    <row r="61" s="175" customFormat="1" ht="15" hidden="1" customHeight="1" x14ac:dyDescent="0.35"/>
    <row r="62" s="175" customFormat="1" ht="15" hidden="1" customHeight="1" x14ac:dyDescent="0.35"/>
    <row r="63" s="175" customFormat="1" ht="15" hidden="1" customHeight="1" x14ac:dyDescent="0.35"/>
    <row r="64" s="175" customFormat="1" ht="15" hidden="1" customHeight="1" x14ac:dyDescent="0.35"/>
    <row r="65" s="175" customFormat="1" ht="15" hidden="1" customHeight="1" x14ac:dyDescent="0.35"/>
    <row r="66" s="175" customFormat="1" ht="15" hidden="1" customHeight="1" x14ac:dyDescent="0.35"/>
    <row r="67" s="175" customFormat="1" ht="15" hidden="1" customHeight="1" x14ac:dyDescent="0.35"/>
    <row r="68" s="175" customFormat="1" ht="15" hidden="1" customHeight="1" x14ac:dyDescent="0.35"/>
    <row r="69" s="175" customFormat="1" ht="15" hidden="1" customHeight="1" x14ac:dyDescent="0.35"/>
    <row r="70" s="175" customFormat="1" ht="15" hidden="1" customHeight="1" x14ac:dyDescent="0.35"/>
    <row r="71" s="175" customFormat="1" ht="15" hidden="1" customHeight="1" x14ac:dyDescent="0.35"/>
    <row r="72" s="175" customFormat="1" ht="15" hidden="1" customHeight="1" x14ac:dyDescent="0.35"/>
    <row r="73" s="175" customFormat="1" ht="15" hidden="1" customHeight="1" x14ac:dyDescent="0.35"/>
    <row r="74" s="175" customFormat="1" ht="15" hidden="1" customHeight="1" x14ac:dyDescent="0.35"/>
    <row r="75" s="175" customFormat="1" ht="15" hidden="1" customHeight="1" x14ac:dyDescent="0.35"/>
    <row r="76" s="175" customFormat="1" ht="15" hidden="1" customHeight="1" x14ac:dyDescent="0.35"/>
    <row r="77" s="175" customFormat="1" ht="15" hidden="1" customHeight="1" x14ac:dyDescent="0.35"/>
    <row r="78" s="175" customFormat="1" ht="15" hidden="1" customHeight="1" x14ac:dyDescent="0.35"/>
    <row r="79" s="175" customFormat="1" ht="15" hidden="1" customHeight="1" x14ac:dyDescent="0.35"/>
    <row r="80" s="175" customFormat="1" ht="15" hidden="1" customHeight="1" x14ac:dyDescent="0.35"/>
  </sheetData>
  <sheetProtection algorithmName="SHA-512" hashValue="FsuOD7ZkPuzKh09aw7xEvc/nEw7R47c+Ew4H193q74IXYVGSf5XQYjYPJPQyQJOlZokXhaKrAz6ZOotS+19TJQ==" saltValue="HiMofLnYZ/8R15b2OAFehQ=="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Samenvatting</vt:lpstr>
      <vt:lpstr>1a Gebruiksrecht - Subscription</vt:lpstr>
      <vt:lpstr>1b Gebruiksrecht - Onbeperkt</vt:lpstr>
      <vt:lpstr>BPK-Grafiek</vt:lpstr>
      <vt:lpstr>DATA</vt:lpstr>
    </vt:vector>
  </TitlesOfParts>
  <Company>Ministerie van Financiën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Ton A. Lammers</cp:lastModifiedBy>
  <cp:lastPrinted>2015-11-04T14:49:51Z</cp:lastPrinted>
  <dcterms:created xsi:type="dcterms:W3CDTF">2015-11-02T15:35:11Z</dcterms:created>
  <dcterms:modified xsi:type="dcterms:W3CDTF">2023-08-15T11:08:15Z</dcterms:modified>
</cp:coreProperties>
</file>