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O:\2_Programma_bestuur_en_organisatie\2_Mens_en_organisatie\inkoop\Aanbestedingen 2023\2022-Z8974 Conditiemetingen NEN2767 ABH\03. Aanbestedingsleidraad\Publicatiedocumenten\"/>
    </mc:Choice>
  </mc:AlternateContent>
  <xr:revisionPtr revIDLastSave="0" documentId="8_{B0C3A2D4-C76B-43B4-8F2E-5FB7A90A2AE9}" xr6:coauthVersionLast="47" xr6:coauthVersionMax="47" xr10:uidLastSave="{00000000-0000-0000-0000-000000000000}"/>
  <bookViews>
    <workbookView xWindow="-120" yWindow="-120" windowWidth="29040" windowHeight="15840" tabRatio="825" firstSheet="1" activeTab="1" xr2:uid="{00000000-000D-0000-FFFF-FFFF00000000}"/>
  </bookViews>
  <sheets>
    <sheet name="Coderingen" sheetId="13" state="hidden" r:id="rId1"/>
    <sheet name="Risico's" sheetId="1" r:id="rId2"/>
    <sheet name="RK-LOOBEEK leeg" sheetId="31" state="hidden" r:id="rId3"/>
    <sheet name="RK-LOOBEEK" sheetId="30" state="hidden" r:id="rId4"/>
    <sheet name="template" sheetId="16" state="hidden" r:id="rId5"/>
    <sheet name="Risico's en kansen (5-5-2015)" sheetId="11" state="hidden" r:id="rId6"/>
  </sheets>
  <definedNames>
    <definedName name="_xlnm._FilterDatabase" localSheetId="1" hidden="1">'Risico''s'!$A$12:$G$13</definedName>
    <definedName name="_xlnm._FilterDatabase" localSheetId="5" hidden="1">'Risico''s en kansen (5-5-2015)'!$A$24:$AA$100</definedName>
    <definedName name="_xlnm._FilterDatabase" localSheetId="3" hidden="1">'RK-LOOBEEK'!$A$10:$AC$23</definedName>
    <definedName name="_xlnm._FilterDatabase" localSheetId="2" hidden="1">'RK-LOOBEEK leeg'!$A$10:$AC$23</definedName>
    <definedName name="_xlnm._FilterDatabase" localSheetId="4" hidden="1">template!$A$10:$AC$13</definedName>
    <definedName name="_xlnm.Print_Area" localSheetId="0">Coderingen!$A$1:$E$46</definedName>
    <definedName name="_xlnm.Print_Area" localSheetId="1">'Risico''s'!$A$1:$G$17</definedName>
    <definedName name="_xlnm.Print_Area" localSheetId="3">'RK-LOOBEEK'!$A$1:$AA$23</definedName>
    <definedName name="_xlnm.Print_Area" localSheetId="2">'RK-LOOBEEK leeg'!$A$1:$AA$23</definedName>
    <definedName name="_xlnm.Print_Titles" localSheetId="5">'Risico''s en kansen (5-5-2015)'!$8:$10</definedName>
    <definedName name="_xlnm.Print_Titles" localSheetId="4">template!#REF!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 l="1"/>
  <c r="F14" i="1" l="1"/>
  <c r="F15" i="1"/>
  <c r="F16" i="1"/>
  <c r="F13" i="1"/>
  <c r="Q16" i="31" l="1"/>
  <c r="AA23" i="31"/>
  <c r="Z23" i="31"/>
  <c r="U23" i="31"/>
  <c r="T23" i="31"/>
  <c r="R23" i="31"/>
  <c r="Q23" i="31"/>
  <c r="O23" i="31"/>
  <c r="N23" i="31"/>
  <c r="M23" i="31"/>
  <c r="AA22" i="31"/>
  <c r="U22" i="31"/>
  <c r="T22" i="31"/>
  <c r="R22" i="31"/>
  <c r="Q22" i="31"/>
  <c r="O22" i="31"/>
  <c r="N22" i="31"/>
  <c r="M22" i="31"/>
  <c r="AA21" i="31"/>
  <c r="U21" i="31"/>
  <c r="T21" i="31"/>
  <c r="R21" i="31"/>
  <c r="Q21" i="31"/>
  <c r="O21" i="31"/>
  <c r="N21" i="31"/>
  <c r="M21" i="31"/>
  <c r="AA20" i="31"/>
  <c r="U20" i="31"/>
  <c r="T20" i="31"/>
  <c r="R20" i="31"/>
  <c r="Q20" i="31"/>
  <c r="O20" i="31"/>
  <c r="N20" i="31"/>
  <c r="M20" i="31"/>
  <c r="AA19" i="31"/>
  <c r="U19" i="31"/>
  <c r="T19" i="31"/>
  <c r="R19" i="31"/>
  <c r="Q19" i="31"/>
  <c r="O19" i="31"/>
  <c r="N19" i="31"/>
  <c r="M19" i="31"/>
  <c r="AA18" i="31"/>
  <c r="U18" i="31"/>
  <c r="T18" i="31"/>
  <c r="R18" i="31"/>
  <c r="Q18" i="31"/>
  <c r="O18" i="31"/>
  <c r="N18" i="31"/>
  <c r="M18" i="31"/>
  <c r="AA17" i="31"/>
  <c r="U17" i="31"/>
  <c r="T17" i="31"/>
  <c r="R17" i="31"/>
  <c r="Q17" i="31"/>
  <c r="O17" i="31"/>
  <c r="N17" i="31"/>
  <c r="M17" i="31"/>
  <c r="AA16" i="31"/>
  <c r="U16" i="31"/>
  <c r="T16" i="31"/>
  <c r="R16" i="31"/>
  <c r="AD16" i="31" s="1"/>
  <c r="O16" i="31"/>
  <c r="N16" i="31"/>
  <c r="M16" i="31"/>
  <c r="AA15" i="31"/>
  <c r="U15" i="31"/>
  <c r="T15" i="31"/>
  <c r="R15" i="31"/>
  <c r="Q15" i="31"/>
  <c r="O15" i="31"/>
  <c r="N15" i="31"/>
  <c r="M15" i="31"/>
  <c r="U14" i="31"/>
  <c r="T14" i="31"/>
  <c r="R14" i="31"/>
  <c r="Q14" i="31"/>
  <c r="AA14" i="31" s="1"/>
  <c r="O14" i="31"/>
  <c r="N14" i="31"/>
  <c r="M14" i="31"/>
  <c r="AA13" i="31"/>
  <c r="U13" i="31"/>
  <c r="T13" i="31"/>
  <c r="R13" i="31"/>
  <c r="AD13" i="31" s="1"/>
  <c r="Q13" i="31"/>
  <c r="O13" i="31"/>
  <c r="N13" i="31"/>
  <c r="M13" i="31"/>
  <c r="AA12" i="31"/>
  <c r="Z12" i="31"/>
  <c r="U12" i="31"/>
  <c r="T12" i="31"/>
  <c r="R12" i="31"/>
  <c r="Q12" i="31"/>
  <c r="O12" i="31"/>
  <c r="N12" i="31"/>
  <c r="M12" i="31"/>
  <c r="B12" i="31"/>
  <c r="B13" i="31" s="1"/>
  <c r="B14" i="31" s="1"/>
  <c r="B16" i="31" s="1"/>
  <c r="B17" i="31" s="1"/>
  <c r="AA11" i="31"/>
  <c r="U11" i="31"/>
  <c r="T11" i="31"/>
  <c r="R11" i="31"/>
  <c r="AD11" i="31" s="1"/>
  <c r="Q11" i="31"/>
  <c r="O11" i="31"/>
  <c r="N11" i="31"/>
  <c r="Y11" i="31" s="1"/>
  <c r="M11" i="31"/>
  <c r="AA23" i="30"/>
  <c r="Z23" i="30"/>
  <c r="U23" i="30"/>
  <c r="T23" i="30"/>
  <c r="R23" i="30"/>
  <c r="Q23" i="30"/>
  <c r="O23" i="30"/>
  <c r="N23" i="30"/>
  <c r="M23" i="30"/>
  <c r="AA22" i="30"/>
  <c r="U22" i="30"/>
  <c r="T22" i="30"/>
  <c r="R22" i="30"/>
  <c r="Q22" i="30"/>
  <c r="AD22" i="30" s="1"/>
  <c r="O22" i="30"/>
  <c r="N22" i="30"/>
  <c r="M22" i="30"/>
  <c r="AA21" i="30"/>
  <c r="U21" i="30"/>
  <c r="T21" i="30"/>
  <c r="R21" i="30"/>
  <c r="Q21" i="30"/>
  <c r="O21" i="30"/>
  <c r="N21" i="30"/>
  <c r="M21" i="30"/>
  <c r="AA20" i="30"/>
  <c r="U20" i="30"/>
  <c r="T20" i="30"/>
  <c r="R20" i="30"/>
  <c r="Q20" i="30"/>
  <c r="O20" i="30"/>
  <c r="N20" i="30"/>
  <c r="Y20" i="30" s="1"/>
  <c r="M20" i="30"/>
  <c r="AA19" i="30"/>
  <c r="U19" i="30"/>
  <c r="T19" i="30"/>
  <c r="R19" i="30"/>
  <c r="Q19" i="30"/>
  <c r="O19" i="30"/>
  <c r="N19" i="30"/>
  <c r="M19" i="30"/>
  <c r="AA18" i="30"/>
  <c r="U18" i="30"/>
  <c r="T18" i="30"/>
  <c r="R18" i="30"/>
  <c r="Q18" i="30"/>
  <c r="O18" i="30"/>
  <c r="N18" i="30"/>
  <c r="M18" i="30"/>
  <c r="AA17" i="30"/>
  <c r="U17" i="30"/>
  <c r="T17" i="30"/>
  <c r="R17" i="30"/>
  <c r="AD17" i="30" s="1"/>
  <c r="Q17" i="30"/>
  <c r="O17" i="30"/>
  <c r="N17" i="30"/>
  <c r="M17" i="30"/>
  <c r="AA16" i="30"/>
  <c r="U16" i="30"/>
  <c r="T16" i="30"/>
  <c r="R16" i="30"/>
  <c r="AD16" i="30" s="1"/>
  <c r="O16" i="30"/>
  <c r="N16" i="30"/>
  <c r="Y16" i="30" s="1"/>
  <c r="M16" i="30"/>
  <c r="AA15" i="30"/>
  <c r="U15" i="30"/>
  <c r="T15" i="30"/>
  <c r="R15" i="30"/>
  <c r="AD15" i="30" s="1"/>
  <c r="Q15" i="30"/>
  <c r="O15" i="30"/>
  <c r="N15" i="30"/>
  <c r="Y15" i="30" s="1"/>
  <c r="M15" i="30"/>
  <c r="AD14" i="30"/>
  <c r="U14" i="30"/>
  <c r="T14" i="30"/>
  <c r="R14" i="30"/>
  <c r="Q14" i="30"/>
  <c r="AA14" i="30" s="1"/>
  <c r="O14" i="30"/>
  <c r="N14" i="30"/>
  <c r="Y14" i="30" s="1"/>
  <c r="M14" i="30"/>
  <c r="AD13" i="30"/>
  <c r="U13" i="30"/>
  <c r="T13" i="30"/>
  <c r="R13" i="30"/>
  <c r="Q13" i="30"/>
  <c r="AA13" i="30" s="1"/>
  <c r="O13" i="30"/>
  <c r="N13" i="30"/>
  <c r="Y13" i="30" s="1"/>
  <c r="M13" i="30"/>
  <c r="AA12" i="30"/>
  <c r="Z12" i="30"/>
  <c r="U12" i="30"/>
  <c r="T12" i="30"/>
  <c r="R12" i="30"/>
  <c r="Q12" i="30"/>
  <c r="O12" i="30"/>
  <c r="N12" i="30"/>
  <c r="M12" i="30"/>
  <c r="AA11" i="30"/>
  <c r="U11" i="30"/>
  <c r="T11" i="30"/>
  <c r="R11" i="30"/>
  <c r="Q11" i="30"/>
  <c r="AD11" i="30" s="1"/>
  <c r="O11" i="30"/>
  <c r="N11" i="30"/>
  <c r="M11" i="30"/>
  <c r="B12" i="30"/>
  <c r="B13" i="30" s="1"/>
  <c r="B14" i="30" s="1"/>
  <c r="B16" i="30" s="1"/>
  <c r="B17" i="30" s="1"/>
  <c r="AD15" i="31" l="1"/>
  <c r="AD20" i="30"/>
  <c r="AC16" i="31"/>
  <c r="Y19" i="30"/>
  <c r="Y23" i="30"/>
  <c r="AD21" i="30"/>
  <c r="AC15" i="31"/>
  <c r="Y16" i="31"/>
  <c r="AC17" i="31"/>
  <c r="AC18" i="31"/>
  <c r="Z18" i="31" s="1"/>
  <c r="AC19" i="31"/>
  <c r="AC20" i="31"/>
  <c r="AC21" i="31"/>
  <c r="AC22" i="31"/>
  <c r="Z22" i="31" s="1"/>
  <c r="Y12" i="31"/>
  <c r="AC13" i="31"/>
  <c r="AC14" i="31"/>
  <c r="Y17" i="31"/>
  <c r="AC11" i="31"/>
  <c r="Z11" i="31" s="1"/>
  <c r="AA8" i="31"/>
  <c r="AD14" i="31"/>
  <c r="Z14" i="31" s="1"/>
  <c r="Y14" i="31"/>
  <c r="Y18" i="31"/>
  <c r="Y19" i="31"/>
  <c r="Y21" i="31"/>
  <c r="Y22" i="31"/>
  <c r="Y23" i="31"/>
  <c r="Y13" i="31"/>
  <c r="AD17" i="31"/>
  <c r="AD19" i="31"/>
  <c r="AD21" i="31"/>
  <c r="AD22" i="31"/>
  <c r="Z16" i="31"/>
  <c r="AD18" i="31"/>
  <c r="AD20" i="31"/>
  <c r="Z13" i="31"/>
  <c r="Z15" i="31"/>
  <c r="AD8" i="31"/>
  <c r="B15" i="31"/>
  <c r="B18" i="31"/>
  <c r="B19" i="31" s="1"/>
  <c r="B20" i="31" s="1"/>
  <c r="B21" i="31" s="1"/>
  <c r="B22" i="31" s="1"/>
  <c r="B23" i="31" s="1"/>
  <c r="Y15" i="31"/>
  <c r="Y20" i="31"/>
  <c r="AC13" i="30"/>
  <c r="Z13" i="30" s="1"/>
  <c r="AC17" i="30"/>
  <c r="Z17" i="30" s="1"/>
  <c r="AC18" i="30"/>
  <c r="Z18" i="30" s="1"/>
  <c r="AC19" i="30"/>
  <c r="AC20" i="30"/>
  <c r="Z20" i="30" s="1"/>
  <c r="AC21" i="30"/>
  <c r="Z21" i="30" s="1"/>
  <c r="AC22" i="30"/>
  <c r="Z22" i="30" s="1"/>
  <c r="AC14" i="30"/>
  <c r="Z14" i="30" s="1"/>
  <c r="AA8" i="30"/>
  <c r="Y12" i="30"/>
  <c r="AC15" i="30"/>
  <c r="Z15" i="30" s="1"/>
  <c r="Y17" i="30"/>
  <c r="AD18" i="30"/>
  <c r="AD19" i="30"/>
  <c r="Y21" i="30"/>
  <c r="AC11" i="30"/>
  <c r="Z11" i="30" s="1"/>
  <c r="B15" i="30"/>
  <c r="B18" i="30"/>
  <c r="B19" i="30" s="1"/>
  <c r="B20" i="30" s="1"/>
  <c r="B21" i="30" s="1"/>
  <c r="B22" i="30" s="1"/>
  <c r="B23" i="30" s="1"/>
  <c r="Y11" i="30"/>
  <c r="Y18" i="30"/>
  <c r="Y22" i="30"/>
  <c r="AC16" i="30"/>
  <c r="Z16" i="30" s="1"/>
  <c r="Z20" i="31" l="1"/>
  <c r="AD8" i="30"/>
  <c r="Z17" i="31"/>
  <c r="AC8" i="31"/>
  <c r="Z21" i="31"/>
  <c r="Z19" i="31"/>
  <c r="Y8" i="31"/>
  <c r="Z8" i="31"/>
  <c r="Z19" i="30"/>
  <c r="Z8" i="30" s="1"/>
  <c r="Y8" i="30"/>
  <c r="AC8" i="30"/>
  <c r="B14" i="1" l="1"/>
  <c r="B15" i="1" s="1"/>
  <c r="B16" i="1" s="1"/>
  <c r="B17" i="1" s="1"/>
  <c r="N11" i="16" l="1"/>
  <c r="N12" i="16"/>
  <c r="AC12" i="16" s="1"/>
  <c r="Q12" i="16"/>
  <c r="AD12" i="16" s="1"/>
  <c r="N13" i="16"/>
  <c r="Y13" i="16" s="1"/>
  <c r="Q13" i="16"/>
  <c r="N14" i="16"/>
  <c r="Q14" i="16"/>
  <c r="AD14" i="16" s="1"/>
  <c r="N15" i="16"/>
  <c r="Y15" i="16" s="1"/>
  <c r="AA11" i="16"/>
  <c r="R11" i="16"/>
  <c r="R12" i="16"/>
  <c r="R13" i="16"/>
  <c r="R14" i="16"/>
  <c r="AD15" i="16"/>
  <c r="O15" i="16"/>
  <c r="AC15" i="16" s="1"/>
  <c r="Z15" i="16" s="1"/>
  <c r="Q15" i="16"/>
  <c r="AA15" i="16"/>
  <c r="AA8" i="16"/>
  <c r="U15" i="16"/>
  <c r="T15" i="16"/>
  <c r="R15" i="16"/>
  <c r="M15" i="16"/>
  <c r="B12" i="16"/>
  <c r="B13" i="16"/>
  <c r="B14" i="16" s="1"/>
  <c r="B15" i="16" s="1"/>
  <c r="O14" i="16"/>
  <c r="AA14" i="16"/>
  <c r="U14" i="16"/>
  <c r="T14" i="16"/>
  <c r="M14" i="16"/>
  <c r="AD13" i="16"/>
  <c r="O13" i="16"/>
  <c r="AA13" i="16"/>
  <c r="U13" i="16"/>
  <c r="T13" i="16"/>
  <c r="M13" i="16"/>
  <c r="O12" i="16"/>
  <c r="AA12" i="16"/>
  <c r="U12" i="16"/>
  <c r="T12" i="16"/>
  <c r="M12" i="16"/>
  <c r="O11" i="16"/>
  <c r="AC11" i="16"/>
  <c r="U11" i="16"/>
  <c r="T11" i="16"/>
  <c r="M11" i="16"/>
  <c r="C32" i="13"/>
  <c r="Q11" i="16" s="1"/>
  <c r="R100" i="11"/>
  <c r="T100" i="11"/>
  <c r="S100" i="11"/>
  <c r="B26" i="11"/>
  <c r="B27" i="11"/>
  <c r="B28" i="11" s="1"/>
  <c r="B29" i="11" s="1"/>
  <c r="B30" i="11" s="1"/>
  <c r="B31" i="11" s="1"/>
  <c r="B32" i="11" s="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L99" i="11"/>
  <c r="R99" i="11"/>
  <c r="T99" i="11"/>
  <c r="S99" i="11"/>
  <c r="L98" i="11"/>
  <c r="R98" i="11" s="1"/>
  <c r="L97" i="11"/>
  <c r="R97" i="11" s="1"/>
  <c r="T97" i="11" s="1"/>
  <c r="S97" i="11"/>
  <c r="L96" i="11"/>
  <c r="R96" i="11"/>
  <c r="T96" i="11"/>
  <c r="S96" i="11"/>
  <c r="L95" i="11"/>
  <c r="R95" i="11" s="1"/>
  <c r="L94" i="11"/>
  <c r="R94" i="11"/>
  <c r="T94" i="11" s="1"/>
  <c r="S94" i="11"/>
  <c r="L93" i="11"/>
  <c r="R93" i="11" s="1"/>
  <c r="T93" i="11" s="1"/>
  <c r="S93" i="11"/>
  <c r="L92" i="11"/>
  <c r="R92" i="11"/>
  <c r="T92" i="11"/>
  <c r="S92" i="11"/>
  <c r="L91" i="11"/>
  <c r="R91" i="11" s="1"/>
  <c r="T91" i="11" s="1"/>
  <c r="S91" i="11"/>
  <c r="L90" i="11"/>
  <c r="R90" i="11" s="1"/>
  <c r="T89" i="11"/>
  <c r="L89" i="11"/>
  <c r="R89" i="11"/>
  <c r="S89" i="11"/>
  <c r="L88" i="11"/>
  <c r="R88" i="11" s="1"/>
  <c r="L87" i="11"/>
  <c r="R87" i="11"/>
  <c r="T87" i="11" s="1"/>
  <c r="S87" i="11"/>
  <c r="L86" i="11"/>
  <c r="R86" i="11" s="1"/>
  <c r="T86" i="11" s="1"/>
  <c r="S86" i="11"/>
  <c r="L85" i="11"/>
  <c r="R85" i="11"/>
  <c r="T85" i="11"/>
  <c r="S85" i="11"/>
  <c r="L84" i="11"/>
  <c r="R84" i="11" s="1"/>
  <c r="L83" i="11"/>
  <c r="R83" i="11" s="1"/>
  <c r="T83" i="11" s="1"/>
  <c r="S83" i="11"/>
  <c r="L82" i="11"/>
  <c r="R82" i="11" s="1"/>
  <c r="Q81" i="11"/>
  <c r="L81" i="11"/>
  <c r="R81" i="11" s="1"/>
  <c r="S81" i="11" s="1"/>
  <c r="L80" i="11"/>
  <c r="R80" i="11" s="1"/>
  <c r="Q79" i="11"/>
  <c r="L79" i="11"/>
  <c r="R79" i="11" s="1"/>
  <c r="L78" i="11"/>
  <c r="R78" i="11" s="1"/>
  <c r="L77" i="11"/>
  <c r="R77" i="11"/>
  <c r="T77" i="11" s="1"/>
  <c r="L76" i="11"/>
  <c r="R76" i="11" s="1"/>
  <c r="T76" i="11" s="1"/>
  <c r="S76" i="11"/>
  <c r="L75" i="11"/>
  <c r="R75" i="11"/>
  <c r="S75" i="11" s="1"/>
  <c r="T75" i="11"/>
  <c r="L74" i="11"/>
  <c r="R74" i="11" s="1"/>
  <c r="T73" i="11"/>
  <c r="L73" i="11"/>
  <c r="R73" i="11"/>
  <c r="S73" i="11" s="1"/>
  <c r="T72" i="11"/>
  <c r="L72" i="11"/>
  <c r="R72" i="11"/>
  <c r="S72" i="11"/>
  <c r="L71" i="11"/>
  <c r="R71" i="11" s="1"/>
  <c r="L70" i="11"/>
  <c r="R70" i="11"/>
  <c r="T70" i="11" s="1"/>
  <c r="S70" i="11"/>
  <c r="L69" i="11"/>
  <c r="R69" i="11" s="1"/>
  <c r="T69" i="11" s="1"/>
  <c r="S69" i="11"/>
  <c r="L68" i="11"/>
  <c r="R68" i="11"/>
  <c r="S68" i="11" s="1"/>
  <c r="T68" i="11"/>
  <c r="L67" i="11"/>
  <c r="R67" i="11" s="1"/>
  <c r="L66" i="11"/>
  <c r="R66" i="11" s="1"/>
  <c r="T66" i="11" s="1"/>
  <c r="S66" i="11"/>
  <c r="L65" i="11"/>
  <c r="R65" i="11"/>
  <c r="T65" i="11"/>
  <c r="S65" i="11"/>
  <c r="L64" i="11"/>
  <c r="R64" i="11" s="1"/>
  <c r="T63" i="11"/>
  <c r="L63" i="11"/>
  <c r="R63" i="11" s="1"/>
  <c r="S63" i="11" s="1"/>
  <c r="L62" i="11"/>
  <c r="R62" i="11" s="1"/>
  <c r="T62" i="11" s="1"/>
  <c r="S62" i="11"/>
  <c r="L61" i="11"/>
  <c r="R61" i="11"/>
  <c r="T61" i="11"/>
  <c r="S61" i="11"/>
  <c r="Q60" i="11"/>
  <c r="L60" i="11"/>
  <c r="R60" i="11"/>
  <c r="T60" i="11"/>
  <c r="S60" i="11"/>
  <c r="L59" i="11"/>
  <c r="R59" i="11"/>
  <c r="T59" i="11" s="1"/>
  <c r="S59" i="11"/>
  <c r="L58" i="11"/>
  <c r="R58" i="11"/>
  <c r="T58" i="11"/>
  <c r="S58" i="11"/>
  <c r="L57" i="11"/>
  <c r="R57" i="11" s="1"/>
  <c r="L56" i="11"/>
  <c r="R56" i="11" s="1"/>
  <c r="Q55" i="11"/>
  <c r="L55" i="11"/>
  <c r="R55" i="11" s="1"/>
  <c r="L54" i="11"/>
  <c r="L53" i="11"/>
  <c r="R53" i="11" s="1"/>
  <c r="T53" i="11" s="1"/>
  <c r="S53" i="11"/>
  <c r="L52" i="11"/>
  <c r="R52" i="11" s="1"/>
  <c r="T52" i="11" s="1"/>
  <c r="S52" i="11"/>
  <c r="L51" i="11"/>
  <c r="R51" i="11"/>
  <c r="T51" i="11" s="1"/>
  <c r="S51" i="11"/>
  <c r="T50" i="11"/>
  <c r="L50" i="11"/>
  <c r="R50" i="11" s="1"/>
  <c r="S50" i="11" s="1"/>
  <c r="L49" i="11"/>
  <c r="R49" i="11" s="1"/>
  <c r="T49" i="11" s="1"/>
  <c r="S49" i="11"/>
  <c r="L48" i="11"/>
  <c r="R48" i="11"/>
  <c r="T48" i="11" s="1"/>
  <c r="S48" i="11"/>
  <c r="L47" i="11"/>
  <c r="R47" i="11"/>
  <c r="T47" i="11"/>
  <c r="S47" i="11"/>
  <c r="L46" i="11"/>
  <c r="R46" i="11" s="1"/>
  <c r="T46" i="11" s="1"/>
  <c r="S46" i="11"/>
  <c r="L45" i="11"/>
  <c r="R45" i="11" s="1"/>
  <c r="T45" i="11" s="1"/>
  <c r="S45" i="11"/>
  <c r="L44" i="11"/>
  <c r="R44" i="11"/>
  <c r="T44" i="11" s="1"/>
  <c r="S44" i="11"/>
  <c r="L43" i="11"/>
  <c r="R43" i="11"/>
  <c r="S43" i="11" s="1"/>
  <c r="L42" i="11"/>
  <c r="R42" i="11" s="1"/>
  <c r="T42" i="11" s="1"/>
  <c r="S42" i="11"/>
  <c r="L41" i="11"/>
  <c r="R41" i="11"/>
  <c r="T41" i="11"/>
  <c r="S41" i="11"/>
  <c r="L40" i="11"/>
  <c r="R40" i="11"/>
  <c r="T40" i="11"/>
  <c r="S40" i="11"/>
  <c r="L39" i="11"/>
  <c r="R39" i="11" s="1"/>
  <c r="L38" i="11"/>
  <c r="R38" i="11" s="1"/>
  <c r="T37" i="11"/>
  <c r="L37" i="11"/>
  <c r="R37" i="11" s="1"/>
  <c r="S37" i="11" s="1"/>
  <c r="L36" i="11"/>
  <c r="R36" i="11"/>
  <c r="T36" i="11" s="1"/>
  <c r="S36" i="11"/>
  <c r="L35" i="11"/>
  <c r="R35" i="11"/>
  <c r="T35" i="11" s="1"/>
  <c r="S35" i="11"/>
  <c r="L34" i="11"/>
  <c r="R34" i="11" s="1"/>
  <c r="Y33" i="11"/>
  <c r="L33" i="11"/>
  <c r="R33" i="11"/>
  <c r="T33" i="11"/>
  <c r="S33" i="11"/>
  <c r="L32" i="11"/>
  <c r="R32" i="11"/>
  <c r="S32" i="11" s="1"/>
  <c r="T32" i="11"/>
  <c r="Q31" i="11"/>
  <c r="L31" i="11"/>
  <c r="R31" i="11" s="1"/>
  <c r="Y30" i="11"/>
  <c r="Q30" i="11"/>
  <c r="L30" i="11"/>
  <c r="R30" i="11"/>
  <c r="T30" i="11"/>
  <c r="S30" i="11"/>
  <c r="L29" i="11"/>
  <c r="R29" i="11"/>
  <c r="S29" i="11" s="1"/>
  <c r="L28" i="11"/>
  <c r="R28" i="11" s="1"/>
  <c r="T28" i="11" s="1"/>
  <c r="S28" i="11"/>
  <c r="L27" i="11"/>
  <c r="R27" i="11"/>
  <c r="T27" i="11"/>
  <c r="S27" i="11"/>
  <c r="Q26" i="11"/>
  <c r="L26" i="11"/>
  <c r="R26" i="11"/>
  <c r="S26" i="11" s="1"/>
  <c r="T26" i="11"/>
  <c r="Y25" i="11"/>
  <c r="Q25" i="11"/>
  <c r="L25" i="11"/>
  <c r="R25" i="11"/>
  <c r="T25" i="11" s="1"/>
  <c r="B12" i="11"/>
  <c r="B13" i="11"/>
  <c r="B14" i="11"/>
  <c r="B15" i="11" s="1"/>
  <c r="B16" i="11" s="1"/>
  <c r="B17" i="11" s="1"/>
  <c r="B18" i="11" s="1"/>
  <c r="B19" i="11" s="1"/>
  <c r="B20" i="11" s="1"/>
  <c r="L19" i="11"/>
  <c r="L18" i="11"/>
  <c r="L17" i="11"/>
  <c r="L16" i="11"/>
  <c r="L15" i="11"/>
  <c r="L14" i="11"/>
  <c r="L13" i="11"/>
  <c r="L12" i="11"/>
  <c r="L11" i="11"/>
  <c r="Y6" i="11"/>
  <c r="V4" i="11"/>
  <c r="U6" i="11" s="1"/>
  <c r="U5" i="11"/>
  <c r="T56" i="11" l="1"/>
  <c r="S56" i="11"/>
  <c r="T81" i="11"/>
  <c r="T80" i="11"/>
  <c r="S80" i="11"/>
  <c r="T82" i="11"/>
  <c r="S82" i="11"/>
  <c r="T90" i="11"/>
  <c r="S90" i="11"/>
  <c r="S98" i="11"/>
  <c r="T98" i="11"/>
  <c r="T57" i="11"/>
  <c r="S57" i="11"/>
  <c r="S74" i="11"/>
  <c r="T74" i="11"/>
  <c r="Y11" i="16"/>
  <c r="AD11" i="16"/>
  <c r="AD8" i="16" s="1"/>
  <c r="S79" i="11"/>
  <c r="T79" i="11"/>
  <c r="S67" i="11"/>
  <c r="T67" i="11"/>
  <c r="T88" i="11"/>
  <c r="S88" i="11"/>
  <c r="T34" i="11"/>
  <c r="S34" i="11"/>
  <c r="T95" i="11"/>
  <c r="S95" i="11"/>
  <c r="T71" i="11"/>
  <c r="S71" i="11"/>
  <c r="S84" i="11"/>
  <c r="T84" i="11"/>
  <c r="T64" i="11"/>
  <c r="S64" i="11"/>
  <c r="T31" i="11"/>
  <c r="S31" i="11"/>
  <c r="S55" i="11"/>
  <c r="T55" i="11"/>
  <c r="T78" i="11"/>
  <c r="S78" i="11"/>
  <c r="T29" i="11"/>
  <c r="T4" i="11" s="1"/>
  <c r="T43" i="11"/>
  <c r="AC13" i="16"/>
  <c r="Z13" i="16" s="1"/>
  <c r="S25" i="11"/>
  <c r="S77" i="11"/>
  <c r="Z12" i="16"/>
  <c r="Y14" i="16"/>
  <c r="Y12" i="16"/>
  <c r="Y8" i="16" s="1"/>
  <c r="AC14" i="16"/>
  <c r="Z14" i="16" s="1"/>
  <c r="S5" i="11" l="1"/>
  <c r="S6" i="11" s="1"/>
  <c r="Z11" i="16"/>
  <c r="Z8" i="16" s="1"/>
  <c r="AC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Frank van Rengs</author>
  </authors>
  <commentList>
    <comment ref="Q79" authorId="0" shapeId="0" xr:uid="{00000000-0006-0000-0500-000001000000}">
      <text>
        <r>
          <rPr>
            <b/>
            <sz val="9"/>
            <color indexed="81"/>
            <rFont val="Tahoma"/>
            <family val="2"/>
          </rPr>
          <t>Frank van Rengs:</t>
        </r>
        <r>
          <rPr>
            <sz val="9"/>
            <color indexed="81"/>
            <rFont val="Tahoma"/>
            <family val="2"/>
          </rPr>
          <t xml:space="preserve">
- afwaardering grond 228.000
- uitvoering 80.000</t>
        </r>
      </text>
    </comment>
  </commentList>
</comments>
</file>

<file path=xl/sharedStrings.xml><?xml version="1.0" encoding="utf-8"?>
<sst xmlns="http://schemas.openxmlformats.org/spreadsheetml/2006/main" count="690" uniqueCount="304">
  <si>
    <t>Tabellen voor risico-inschatting</t>
  </si>
  <si>
    <t>Kans</t>
  </si>
  <si>
    <t xml:space="preserve">We onderscheiden twee soorten kansen: een kans op verbetering van de kwaliteit. Dit kan méér of </t>
  </si>
  <si>
    <t>minder kosten met zich meebrengen. De tweede soort kans betreft een besparing op de kosten.</t>
  </si>
  <si>
    <t>waterkering</t>
  </si>
  <si>
    <t>Score</t>
  </si>
  <si>
    <t>Omschrijving kans</t>
  </si>
  <si>
    <t>Kans (%)</t>
  </si>
  <si>
    <t xml:space="preserve">0 % (kan niet optreden) </t>
  </si>
  <si>
    <t>0</t>
  </si>
  <si>
    <t>1 - 20 % (komt zelden of nooit voor)</t>
  </si>
  <si>
    <t>20 - 40 % (onwaarschijnlijk)</t>
  </si>
  <si>
    <t>40 - 60 % (kans bestaat, niet groot)</t>
  </si>
  <si>
    <t>60 - 80% (er is een reële kans)</t>
  </si>
  <si>
    <t>&gt; 80% (grote kans)</t>
  </si>
  <si>
    <t>Tijd</t>
  </si>
  <si>
    <t>Het effect op de tijd wordt enerzijds uitgedrukt in 'maanden' vertraging en in extra kosten (vertragings-</t>
  </si>
  <si>
    <t>kosten)</t>
  </si>
  <si>
    <t>Toelichting Tijd; aantal maanden uitloop</t>
  </si>
  <si>
    <t>Tijd in maanden</t>
  </si>
  <si>
    <t>geen tijdseffect</t>
  </si>
  <si>
    <t>0 -1 maand</t>
  </si>
  <si>
    <t>1 - 2 mnd</t>
  </si>
  <si>
    <t>2 - 4 mnd</t>
  </si>
  <si>
    <t>4 - 6 mnd</t>
  </si>
  <si>
    <t>&gt; 6 mnd</t>
  </si>
  <si>
    <t>Geld</t>
  </si>
  <si>
    <t>Toelichting Geld</t>
  </si>
  <si>
    <t>G</t>
  </si>
  <si>
    <t>geen budget gevolg</t>
  </si>
  <si>
    <t>0 - 10.000 €</t>
  </si>
  <si>
    <t xml:space="preserve">10.000 - 20.000 € </t>
  </si>
  <si>
    <t>20.000 - 40.000 €</t>
  </si>
  <si>
    <t>40.000 - 80.000 €</t>
  </si>
  <si>
    <t>&gt; 80.000 €</t>
  </si>
  <si>
    <t>Kwaliteit</t>
  </si>
  <si>
    <t>Toelichting ; aantal % kwaliteitsverlies</t>
  </si>
  <si>
    <t>geen kwaliteit gevolg</t>
  </si>
  <si>
    <t>0-10%</t>
  </si>
  <si>
    <t>10-20%</t>
  </si>
  <si>
    <t>20-30%</t>
  </si>
  <si>
    <t>30-40%</t>
  </si>
  <si>
    <t>&gt; 40%</t>
  </si>
  <si>
    <t>WITTE CELLEN KUNNEN INGEVULD WORDEN</t>
  </si>
  <si>
    <t>GEKLEURDE CELLEN BEVATTEN FORMULES, NIET WIJZIGEN</t>
  </si>
  <si>
    <t>Risicodossier</t>
  </si>
  <si>
    <t>Kwantificering</t>
  </si>
  <si>
    <t>Beheersing</t>
  </si>
  <si>
    <t>Nr.</t>
  </si>
  <si>
    <t>Risico</t>
  </si>
  <si>
    <t>Gevolg / consequentie</t>
  </si>
  <si>
    <t>kans van optreden (1-5)</t>
  </si>
  <si>
    <t>Omschrijving kans van optreden</t>
  </si>
  <si>
    <t>Omschrijving van de beheersmaatregel</t>
  </si>
  <si>
    <t>Risico's en kansen Projecten Watersysteem</t>
  </si>
  <si>
    <t>Per Tijd en Geld</t>
  </si>
  <si>
    <t>score 0</t>
  </si>
  <si>
    <r>
      <t xml:space="preserve">Deze lijst bevat risico's en kansen, waarvan het </t>
    </r>
    <r>
      <rPr>
        <b/>
        <u/>
        <sz val="11"/>
        <rFont val="Arial"/>
        <family val="2"/>
      </rPr>
      <t>gewogen gemiddelde (kolom Z)</t>
    </r>
    <r>
      <rPr>
        <b/>
        <sz val="11"/>
        <rFont val="Arial"/>
        <family val="2"/>
      </rPr>
      <t xml:space="preserve"> is opgenomen in de prognose. </t>
    </r>
  </si>
  <si>
    <t>score 1 - 8</t>
  </si>
  <si>
    <t>score 9 - 15</t>
  </si>
  <si>
    <t>risico = tijd, geld of kwaliteit komt in gevaar</t>
  </si>
  <si>
    <t xml:space="preserve">score 16 - 25 </t>
  </si>
  <si>
    <t>kans kwaliteit = kans op verbetering, los van of dit geld kost of niet</t>
  </si>
  <si>
    <t>kans geld = kans op besparing</t>
  </si>
  <si>
    <t>Project</t>
  </si>
  <si>
    <t>Project omschrijving</t>
  </si>
  <si>
    <t>Kans kwaliteit</t>
  </si>
  <si>
    <t>Kans geld</t>
  </si>
  <si>
    <t>Gebeurtenis</t>
  </si>
  <si>
    <t>Oorzaak</t>
  </si>
  <si>
    <t>Gevolg Tijd</t>
  </si>
  <si>
    <t>omvang risico (GXH)</t>
  </si>
  <si>
    <t>Gevolg Geld</t>
  </si>
  <si>
    <t>Gevolg kwaliteit</t>
  </si>
  <si>
    <t>omvang risico</t>
  </si>
  <si>
    <t>Beheersmaatregel</t>
  </si>
  <si>
    <t>Actie-houder</t>
  </si>
  <si>
    <t>Risico in € max</t>
  </si>
  <si>
    <t>Risico in € gewogen</t>
  </si>
  <si>
    <t>Risico in € gewogen - tijd</t>
  </si>
  <si>
    <t>Risico in € gewogen - geld</t>
  </si>
  <si>
    <t>Loobeek</t>
  </si>
  <si>
    <t>Loobeek tr. De Haag</t>
  </si>
  <si>
    <t>Loobeek tr. Venraysch Broek</t>
  </si>
  <si>
    <t>Loobeek tr. De Spurkt</t>
  </si>
  <si>
    <t>R</t>
  </si>
  <si>
    <t>Grondoverdracht Loobeekdal (2,6 mln) van Provincie naar WPM lukt niet</t>
  </si>
  <si>
    <t>Project loopt vertraging op</t>
  </si>
  <si>
    <t>Overleg Jan Jacobs met Jo van Wersch</t>
  </si>
  <si>
    <t>Jan</t>
  </si>
  <si>
    <t>Overschotgronden worden niet verkocht</t>
  </si>
  <si>
    <t>Project wordt duurder</t>
  </si>
  <si>
    <t>Voortgang monitoren in projectgroep</t>
  </si>
  <si>
    <t>Wim N.</t>
  </si>
  <si>
    <t>K</t>
  </si>
  <si>
    <t>Zwart water (€ 100.000)</t>
  </si>
  <si>
    <t>Punt komt januari 2016 in de Stuurgroep</t>
  </si>
  <si>
    <t>Meanderzone (€ 280.000)</t>
  </si>
  <si>
    <t>WPM koopt grond voor meer dan € 0,75 / m2</t>
  </si>
  <si>
    <t>SBB vraagt hoge prijs voor grond, die WPM wil kopen. Tot op heden is gesproken over 0,75 / m2.</t>
  </si>
  <si>
    <t>WPM dient schade a.g.v. grondverplaatsing te vergoeden</t>
  </si>
  <si>
    <t>Claim mbt knolcyperus, ca € 200.000</t>
  </si>
  <si>
    <t>Overleg met advocaat WPM, daarna kijken hoe het zit met verzekering, daarna evt juridische procedure. 8-12-15: Verzekering is afgehaakt. Juridische procedure nog op te starten.</t>
  </si>
  <si>
    <t>Twan-Joke</t>
  </si>
  <si>
    <t>Provincie ondertekent de overeenkomst met Loonen en/of Loonen/Muysers niet.</t>
  </si>
  <si>
    <t>Provincie moet instemmen met privaatrechtelijke ovk m.b.t. natuurdoeltype (vochtig kruidenrijk grasland). Provincie moet mede ondertekenen. Wijzigingen als gevolg van publiekrechtelijk handelen van de provincie moeten voor rekening zijn van provincie, niet van Loonen of WPM.</t>
  </si>
  <si>
    <t>Juridisch vraagstuk in toekomst als gebruik grond wijzigt?</t>
  </si>
  <si>
    <t xml:space="preserve">Wim zorgt dat Provincie ook tekent voor de ovk en stemt vóór ondertekening af met de projectleider. </t>
  </si>
  <si>
    <t>Stuw AFK-1 nabij de autosnelweg A-73.</t>
  </si>
  <si>
    <t>Provincie wijzigt status van goudgroen naar zilvergroen voor ca 30 ha.</t>
  </si>
  <si>
    <t>Beheervergoeding die aan de agrariers zijn beloofd worden niet opgehoest door de Provincie.</t>
  </si>
  <si>
    <t>Probleem is aangekaart bij provincie. Provincie is aan zet (mr lejeune)</t>
  </si>
  <si>
    <t>Provincie ondertekent de overeenkomst met M. van Raaij en/of C. van Raaij niet.</t>
  </si>
  <si>
    <t>Provincie moet instemmen met privaatrechtelijke ovk m.b.t. natuurdoeltype (vochtig kruidenrijk grasland). Provincie moet mede ondertekenen. Wijzigingen als gevolg van publiekrechtelijk handelen van de provincie moeten voor rekening zijn van provincie, niet van Raaij of WPM.</t>
  </si>
  <si>
    <t>Grond wordt voor € 4,75 gewaardeerd. Extra kostenpost 6ha x € 1,25 = ca € 80.000.</t>
  </si>
  <si>
    <t>C. van Raaij wil vervangende grond. Provincie Brabant wil grond verkopen voor € 6,. Van Raaij taxeert zelf op € 4,75</t>
  </si>
  <si>
    <t xml:space="preserve">Instellen onafhankelijk taxateur </t>
  </si>
  <si>
    <t>Doorverkoop aan de gemeente komt niet tot stand</t>
  </si>
  <si>
    <t>WPM koopt voor € 2,6mln grond van Provincie. Twee percelen (U138 en ged.U139) worden doorverkocht aan de gemeente € 235K</t>
  </si>
  <si>
    <t>WPM blijft met de grond zitten.</t>
  </si>
  <si>
    <t>Er is budget om het perceel aan te kopen (kosten blijven binnen afspraken SOK)</t>
  </si>
  <si>
    <t>Aankoop perceel Van Dijk</t>
  </si>
  <si>
    <t>Budget bewaken en afwegen of er financiele ruimte is om dit perceel aan te kopen.</t>
  </si>
  <si>
    <t>PL</t>
  </si>
  <si>
    <r>
      <t xml:space="preserve">Deze lijst bevat risico's en kansen die </t>
    </r>
    <r>
      <rPr>
        <b/>
        <u/>
        <sz val="11"/>
        <rFont val="Arial"/>
        <family val="2"/>
      </rPr>
      <t>niet zijn opgenomen in de prognoses</t>
    </r>
    <r>
      <rPr>
        <b/>
        <sz val="11"/>
        <rFont val="Arial"/>
        <family val="2"/>
      </rPr>
      <t xml:space="preserve">. Alle bedragen zijn derhalve </t>
    </r>
    <r>
      <rPr>
        <b/>
        <u/>
        <sz val="11"/>
        <rFont val="Arial"/>
        <family val="2"/>
      </rPr>
      <t>optelbaar</t>
    </r>
    <r>
      <rPr>
        <b/>
        <sz val="11"/>
        <rFont val="Arial"/>
        <family val="2"/>
      </rPr>
      <t xml:space="preserve"> bij de prognoses.</t>
    </r>
  </si>
  <si>
    <t>Actiehouder</t>
  </si>
  <si>
    <t>Wylrebeek</t>
  </si>
  <si>
    <t>Eigendomsoverdracht van perceel Egypte (ca 7ha)  van RWS naar WPM komt niet tot stand.</t>
  </si>
  <si>
    <t xml:space="preserve">Er is een meningsverschil tussen WPM en RWS: € 1 voor het gehele perceel of €1/m2. </t>
  </si>
  <si>
    <t>Het project kan niet worden overgedragen aan Beheer en Onderhoud. Het projectnummer blijft "open" staan.</t>
  </si>
  <si>
    <t>Ben</t>
  </si>
  <si>
    <t>Everlose Beek Omleiding</t>
  </si>
  <si>
    <t>Bestemmingsplan procedure neemt meer tijd in beslag.</t>
  </si>
  <si>
    <r>
      <t>Het is nog niet duidelijk of de gemeente Venlo voor een bestemmingsplan</t>
    </r>
    <r>
      <rPr>
        <u/>
        <sz val="10"/>
        <rFont val="Arial"/>
        <family val="2"/>
      </rPr>
      <t>wijziging</t>
    </r>
    <r>
      <rPr>
        <sz val="10"/>
        <rFont val="Arial"/>
        <family val="2"/>
      </rPr>
      <t xml:space="preserve"> of -</t>
    </r>
    <r>
      <rPr>
        <u/>
        <sz val="10"/>
        <rFont val="Arial"/>
        <family val="2"/>
      </rPr>
      <t>herziening</t>
    </r>
    <r>
      <rPr>
        <sz val="10"/>
        <rFont val="Arial"/>
        <family val="2"/>
      </rPr>
      <t xml:space="preserve"> kiest.</t>
    </r>
  </si>
  <si>
    <t>Uitvoering kan wél starten, maar de gedeeltes waar de bestemmingsplanwijziging - danwel herziening over gaat, kan niet worden uitgevoerd.</t>
  </si>
  <si>
    <t>Gemeente actief benaderen</t>
  </si>
  <si>
    <t>Everlose Beek Maasmonding</t>
  </si>
  <si>
    <t>Waterwetvergunning duurt langer dan gepland.</t>
  </si>
  <si>
    <t>Waterwetvergunning wordt slechts afgegeven door RWS als er een WAQUA-berekening wordt gemaakt.</t>
  </si>
  <si>
    <t>Project loopt uit. Extra kosten voor maken van WAQUA-berekeningen</t>
  </si>
  <si>
    <t>Gezamenlijk overleg met TAUW+RWS+WPM over noodzaak WAQUA-berekeningen</t>
  </si>
  <si>
    <t>Hans S.</t>
  </si>
  <si>
    <t>fictief</t>
  </si>
  <si>
    <t>Perceel A kan worden gekocht</t>
  </si>
  <si>
    <t>Project kan meer beekdalbreed worden uitgevoerd</t>
  </si>
  <si>
    <t>Perceel A kan om niet worden verkregen</t>
  </si>
  <si>
    <t>Mevrouw A is gestorven en heeft een nalatenschap aan Waterschap geregeld.</t>
  </si>
  <si>
    <t>Projectkosten gaan omlaag</t>
  </si>
  <si>
    <t>Risico t.a.v. omvang van het bedrag</t>
  </si>
  <si>
    <t>Kasritme</t>
  </si>
  <si>
    <t>Risico 2015</t>
  </si>
  <si>
    <t>Kans 2015</t>
  </si>
  <si>
    <t>Risico 2016</t>
  </si>
  <si>
    <t>Kans 2016</t>
  </si>
  <si>
    <t>Van 2015 naar 2016</t>
  </si>
  <si>
    <t>Risico = de kosten voor WPM worden hoger dan geprognosticeerd.</t>
  </si>
  <si>
    <t>score 0 - 8</t>
  </si>
  <si>
    <t>deze kleuren zeggen iets over de €</t>
  </si>
  <si>
    <t xml:space="preserve">Meest positieve variant </t>
  </si>
  <si>
    <t>Kans = de kosten voor WPM worden lager dan geprognosticeerd.</t>
  </si>
  <si>
    <t>de kleur groen zegt iets over de kwaliteit</t>
  </si>
  <si>
    <t xml:space="preserve">Meest negatieve variant </t>
  </si>
  <si>
    <t>Bandbreedte</t>
  </si>
  <si>
    <t>Absoluut bedrag</t>
  </si>
  <si>
    <t>Gewogen bedrag</t>
  </si>
  <si>
    <t>Aan te besteden bedrag Uitvoering</t>
  </si>
  <si>
    <t>Effect op: Tijd - Geld - Kwaliteit</t>
  </si>
  <si>
    <t>Risico / Kans</t>
  </si>
  <si>
    <t>gevolg (1-5)</t>
  </si>
  <si>
    <t>% waarschijn-lijkheid</t>
  </si>
  <si>
    <t>Kans op uitloop, dwz kosten in 2015 i.p.v. 2016</t>
  </si>
  <si>
    <t>De opgave voor beekherstel wordt groter dan 82 km. Bv doordat AEF-beken worden toegevoegd.</t>
  </si>
  <si>
    <t>PM</t>
  </si>
  <si>
    <t>De opgave voor beekherstel wordt kleiner (dan 82 km). Bv doordat beken die geen "KRW-waterlichaam" zijn (volgens definitie van het Rijk) worden geschrapt.</t>
  </si>
  <si>
    <t xml:space="preserve">De to-do list (82km) is nu opgesteld o.b.v. € 400.000 per km. Recente inschattingen zijn hoger. </t>
  </si>
  <si>
    <t>Meest recente inschatting op inhoud toetsen</t>
  </si>
  <si>
    <t xml:space="preserve">De to-do list van projecten "groot onderhoud" zijn niet bekend, maar komen (volgens afspraak) wel ten laste van het MIP / € 3 mln per jaar. </t>
  </si>
  <si>
    <t>Inventariseren projecten "groot onderhoud"</t>
  </si>
  <si>
    <t>De to-do list van beekherstelprojecten is niet in de tijd gepland, waardoor niet goed helder is of de opgave "te doen" is</t>
  </si>
  <si>
    <t>TG</t>
  </si>
  <si>
    <t>De resterende WB21 knelpunten komen niet vóór 2015 af</t>
  </si>
  <si>
    <t>De kosteninschatting voor de WB21 toets 2015 ligt beduidend hoger dan € 1.000.000 die we in de meerjarenprognose hebben meegenomen.</t>
  </si>
  <si>
    <t>Personele capaciteit van afdeling PtW is niet voldoende om de to-do list af te krijgen</t>
  </si>
  <si>
    <t>T</t>
  </si>
  <si>
    <t>Individuele werkplannen van medewerkers zijn niet op elkaar afgestemd</t>
  </si>
  <si>
    <t>Indien K: hogere of lagere K</t>
  </si>
  <si>
    <t>Aanbesteding (openbaar / grondwerken) 20% goedkoper dan raming adviesbureau</t>
  </si>
  <si>
    <t>Project wordt goedkoper</t>
  </si>
  <si>
    <t>BeLo</t>
  </si>
  <si>
    <t>Aanbesteding (meervoudig onderhands / kunstwerken) 10% goedkoper dan raming adviesbureau</t>
  </si>
  <si>
    <t xml:space="preserve">Waterwetvergunning en Omgevingsvergunning en bestemmingsplan </t>
  </si>
  <si>
    <t>Project loopt uit</t>
  </si>
  <si>
    <t>Beschikbaarheid in de noodzakelijke ruimte omgeving Slottermolen</t>
  </si>
  <si>
    <t>Waterwetvergunning en Omgevingsvergunning</t>
  </si>
  <si>
    <t>Venlose Molenbeek Herinrichting</t>
  </si>
  <si>
    <t>GK</t>
  </si>
  <si>
    <t>lager</t>
  </si>
  <si>
    <t>Grondaankoop (2 percelen- Godshuizen+bovenstrooms) niet mogelijk</t>
  </si>
  <si>
    <t>EdSt</t>
  </si>
  <si>
    <t>Bestemmingsplanprocedure en medewerking gemeente leidt tot vertraging</t>
  </si>
  <si>
    <t>KG</t>
  </si>
  <si>
    <t>hoger</t>
  </si>
  <si>
    <t xml:space="preserve">We gaan toch ontkluizen op terrein palletfabriek </t>
  </si>
  <si>
    <t>Aanbestedingsresultaat</t>
  </si>
  <si>
    <t>Tielebeek; herinrichting benedenloop</t>
  </si>
  <si>
    <t>Aanbestedingsvoordeel</t>
  </si>
  <si>
    <t>Projectkosten worden lager</t>
  </si>
  <si>
    <t>GaHu</t>
  </si>
  <si>
    <t>Grondkosten worden lager</t>
  </si>
  <si>
    <t>Vergunningen later binnen</t>
  </si>
  <si>
    <t>Gemeente wijzigt interne doorlooptijd zonder overleg</t>
  </si>
  <si>
    <t>Er worden explosieven gevonden tijdens de uitvoering</t>
  </si>
  <si>
    <t>Projectkosten worden hoger</t>
  </si>
  <si>
    <t>Herinrichting Aalsbeek Holtmuhle</t>
  </si>
  <si>
    <t>geen risico's meer</t>
  </si>
  <si>
    <t>HaHo</t>
  </si>
  <si>
    <t>Bovenloop Aalsbeek (belfeldse leigraaf+afkoppelen)</t>
  </si>
  <si>
    <t>Vergunningstraject bij gemeente Venlo is niet duidelijk en kan leiden tot vertraging.</t>
  </si>
  <si>
    <t>Elsbeek, wateroverlast Tongerlo</t>
  </si>
  <si>
    <t>Schadeclaim ontvangen. Daarnaast peilopzet ná uitvoering project.</t>
  </si>
  <si>
    <t>WPM dient schadeclaim te vergoeden</t>
  </si>
  <si>
    <t>Herinr.bvnlp.Gr.M.bk.Boksloot</t>
  </si>
  <si>
    <t>Uitvoeringskosten hoger obv laatste inschatting adviesbureau (hierbij reeds rekening gehouden met lagere grondkosten)</t>
  </si>
  <si>
    <t>HaSt</t>
  </si>
  <si>
    <t>Project gaat later in uitvoering, waardoor einddatum gereed ná 2015 komt te liggen</t>
  </si>
  <si>
    <t xml:space="preserve">Subsidie partnercontract vervalt </t>
  </si>
  <si>
    <t>Verlenging aanvragen bij Provincie</t>
  </si>
  <si>
    <t>Herinrichting Teutebeek</t>
  </si>
  <si>
    <t>Herinrichting Springbeek</t>
  </si>
  <si>
    <t>Zienswijze leiden tot planaanpassing (tijd!)</t>
  </si>
  <si>
    <t>Inkomsten via Deltafonds</t>
  </si>
  <si>
    <t>Springbeek Maasmonding</t>
  </si>
  <si>
    <t>Kans dat de vistrap eenvoudiger en goedkoper kan worden uitgevoerd.</t>
  </si>
  <si>
    <t>Grondaankoop nog niet volledig gerealiseerd. Ook zonder aankoop kan herinrichting volgens plan plaatsvinden.</t>
  </si>
  <si>
    <t>Subsidie RWS vervalt a.g.v. termijnoverschrijding 2015</t>
  </si>
  <si>
    <t>Overleg met RWS</t>
  </si>
  <si>
    <t>Kabroeksebeek. Duiker Horst</t>
  </si>
  <si>
    <t>Aanbesteding 30% goedkoper dan raming adviesbureau</t>
  </si>
  <si>
    <t>HaVa</t>
  </si>
  <si>
    <t>Gemeente draagt bij aan het project</t>
  </si>
  <si>
    <t>Gemeentelijk traject vergunningen duurt langer a.g.v. onenigheid over ontwerp</t>
  </si>
  <si>
    <t>Kabroeksebeek Werkpad America - Meterik</t>
  </si>
  <si>
    <t>Verwerving gronden (1 perceel)</t>
  </si>
  <si>
    <t>Projectplanprocedure bevat fouten (igv onteigening plaats gaat vinden)</t>
  </si>
  <si>
    <t>Herinr.Haelensebeek Hhu-Nunhem</t>
  </si>
  <si>
    <t>Grondverwerving is in beginstadium (gemeente wil grond verkopen bij traject 3)</t>
  </si>
  <si>
    <t>Aanbestedingsresultaat (raming adviesbureau nog niet binnen)</t>
  </si>
  <si>
    <t>Inkomsten via Interreg Vlaanderen Nederland</t>
  </si>
  <si>
    <t>Faunamigratie is beperkt</t>
  </si>
  <si>
    <t>Sarsven/Banen</t>
  </si>
  <si>
    <t xml:space="preserve">Hoogte van de bijdrage aan project is onduidelijk. </t>
  </si>
  <si>
    <t>Meilossing</t>
  </si>
  <si>
    <t>Vastleggen 0 sit.herinr.behoeft.bk.</t>
  </si>
  <si>
    <t>TGK</t>
  </si>
  <si>
    <t>Inhoud van het project is niet helder</t>
  </si>
  <si>
    <t>Overleg binnen projectteam</t>
  </si>
  <si>
    <t>Herinrichting Schelkensbeek</t>
  </si>
  <si>
    <t>Schelkensbeek duiker N271</t>
  </si>
  <si>
    <t>Castenrayse Vennen</t>
  </si>
  <si>
    <t>GT</t>
  </si>
  <si>
    <t>Grondverwerving lukt niet</t>
  </si>
  <si>
    <t>MaSc</t>
  </si>
  <si>
    <t>Grond Poels (4 ha aan De Haag) is nog niet verkocht aan DLG.</t>
  </si>
  <si>
    <t>Grondverwerving/afkoop natschade lukt mogelijk niet.</t>
  </si>
  <si>
    <t xml:space="preserve">Herinrichting Heukelomsebeek </t>
  </si>
  <si>
    <t>Afronding EHS mislukt</t>
  </si>
  <si>
    <t>Groote Molenbeek A73</t>
  </si>
  <si>
    <t>Mogelijk vertraging door mogelijke beroepen in nog op te starten bestemmingsplanwijziging en vergunningentraject.</t>
  </si>
  <si>
    <t>Mogelijk geen medewerking 1 particulier in het kader van particulier natuurbeheer en realisatie Groote Molenbeek over zijn eigendom.</t>
  </si>
  <si>
    <t>Model van WPM wijkt te veel af van de werkelijkheid. Oorzaak benedenstrooms projectgebied. Nader onderzoek om te komen tot een oplossing wordt gegund in januari 2015.</t>
  </si>
  <si>
    <t>Aanbestedingsvoordeel 20% (raming adviesbureau nog niet binnen)</t>
  </si>
  <si>
    <t>Lollebeek</t>
  </si>
  <si>
    <t>Netto bijdrage WPM is hoger dan bij kredietaanvraag voorgenomen</t>
  </si>
  <si>
    <t>POP subsidie is lager uitgevallen</t>
  </si>
  <si>
    <t>WB21 Bestek 2 Leiver Peelke</t>
  </si>
  <si>
    <t>JoEi</t>
  </si>
  <si>
    <t>Mislopen POP-subsidie</t>
  </si>
  <si>
    <t>WB21 Bestek 4 Rosveldlossing e.a.</t>
  </si>
  <si>
    <t>WB21 Bestek 6 Rakerlossing e.a.</t>
  </si>
  <si>
    <t>Hogere grondkosten Rakerlossing (dan €50.000 die in de begroting zit)</t>
  </si>
  <si>
    <t>NLP Peelvenen / Mariapeel</t>
  </si>
  <si>
    <t>Projectleiding ná 2015 is niet helder</t>
  </si>
  <si>
    <t>Lagere bijdrage aan DLG als DLG de POP-subsidie binnenhaalt</t>
  </si>
  <si>
    <t>NLP Heidsche Peel</t>
  </si>
  <si>
    <t>Conflict met bewoner zorgt voor mogelijke vertraging</t>
  </si>
  <si>
    <t>Conflict met bewoner heeft wellicht invloed op begroting.</t>
  </si>
  <si>
    <t>Oostrumse beek fase 3</t>
  </si>
  <si>
    <t>Toepassing 'Building by Nature' kan leiden tot wateroverlast.</t>
  </si>
  <si>
    <t>RaDi</t>
  </si>
  <si>
    <t>St Jansberg</t>
  </si>
  <si>
    <t>720811 en 720816</t>
  </si>
  <si>
    <t>Tung. beek West Herinrichting</t>
  </si>
  <si>
    <t>Opbrengst ZLTO onder druk omdat andere partners binnen het programma niet voldoen aan de randvoorwaarden vanuit Brussel</t>
  </si>
  <si>
    <t>TwDi</t>
  </si>
  <si>
    <t>Overdracht beheer en onderhoud aan gemeenten</t>
  </si>
  <si>
    <t>Overdracht pomplocatie aan Cross-Moor</t>
  </si>
  <si>
    <t>Tungerlroyse Beek Oost Herinrichting</t>
  </si>
  <si>
    <t>1e tranche - uitruil</t>
  </si>
  <si>
    <t>Vergoeding provincie voor waardedaling grond 2e tranche, twv € 750.000</t>
  </si>
  <si>
    <t>Zandvang Leudal</t>
  </si>
  <si>
    <t>Inkomsten AdbK zijn onzeker</t>
  </si>
  <si>
    <t>Behorende bij de Europese aanbesteding volgens de openbare procedure voor uitvoering van diensten inzake Conditiemetingen NEN2767</t>
  </si>
  <si>
    <t xml:space="preserve">ten behoeve van Waterschap Limburg met zaaknummer 2022-Z8974 </t>
  </si>
  <si>
    <t xml:space="preserve">Bijlage 5 Risicodossier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</si>
</sst>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quot;€&quot;#,##0\)"/>
    <numFmt numFmtId="165" formatCode="_(* #,##0.00_);_(* \(#,##0.00\);_(* &quot;-&quot;??_);_(@_)"/>
    <numFmt numFmtId="166" formatCode="_(&quot;$&quot;* #,##0.00_);_(&quot;$&quot;* \(#,##0.00\);_(&quot;$&quot;* &quot;-&quot;??_);_(@_)"/>
    <numFmt numFmtId="167" formatCode="_ [$€-2]\ * #,##0_ ;_ [$€-2]\ * \-#,##0_ ;_ [$€-2]\ * &quot;-&quot;??_ ;_ @_ "/>
    <numFmt numFmtId="168" formatCode="_-* #,##0.00_-;_-* #,##0.00\-;_-* &quot;-&quot;??_-;_-@_-"/>
    <numFmt numFmtId="169" formatCode="_-&quot;€&quot;\ * #,##0.00_-;_-&quot;€&quot;\ * #,##0.00\-;_-&quot;€&quot;\ * &quot;-&quot;??_-;_-@_-"/>
    <numFmt numFmtId="170" formatCode="&quot;€&quot;\ #,##0_-"/>
    <numFmt numFmtId="171" formatCode="0.0%"/>
  </numFmts>
  <fonts count="23" x14ac:knownFonts="1">
    <font>
      <sz val="10"/>
      <name val="Arial"/>
    </font>
    <font>
      <sz val="10"/>
      <color theme="1"/>
      <name val="Arial"/>
      <family val="2"/>
    </font>
    <font>
      <sz val="10"/>
      <color theme="1"/>
      <name val="Arial"/>
      <family val="2"/>
    </font>
    <font>
      <sz val="11"/>
      <name val="Arial"/>
      <family val="2"/>
    </font>
    <font>
      <b/>
      <i/>
      <sz val="10"/>
      <name val="Arial"/>
      <family val="2"/>
    </font>
    <font>
      <sz val="10"/>
      <name val="Arial"/>
      <family val="2"/>
    </font>
    <font>
      <sz val="9"/>
      <name val="Arial"/>
      <family val="2"/>
    </font>
    <font>
      <i/>
      <sz val="10"/>
      <name val="Arial"/>
      <family val="2"/>
    </font>
    <font>
      <sz val="8"/>
      <color theme="1"/>
      <name val="Arial"/>
      <family val="2"/>
    </font>
    <font>
      <sz val="11"/>
      <color theme="1"/>
      <name val="Arial"/>
      <family val="2"/>
    </font>
    <font>
      <b/>
      <sz val="11"/>
      <name val="Arial"/>
      <family val="2"/>
    </font>
    <font>
      <b/>
      <u/>
      <sz val="11"/>
      <name val="Arial"/>
      <family val="2"/>
    </font>
    <font>
      <sz val="25"/>
      <name val="Arial"/>
      <family val="2"/>
    </font>
    <font>
      <b/>
      <sz val="9"/>
      <color indexed="81"/>
      <name val="Tahoma"/>
      <family val="2"/>
    </font>
    <font>
      <sz val="9"/>
      <color indexed="81"/>
      <name val="Tahoma"/>
      <family val="2"/>
    </font>
    <font>
      <u/>
      <sz val="10"/>
      <color indexed="12"/>
      <name val="Arial"/>
      <family val="2"/>
    </font>
    <font>
      <b/>
      <i/>
      <sz val="10"/>
      <name val="Arial"/>
      <family val="2"/>
    </font>
    <font>
      <b/>
      <sz val="10"/>
      <name val="Arial"/>
      <family val="2"/>
    </font>
    <font>
      <b/>
      <sz val="12"/>
      <name val="Arial"/>
      <family val="2"/>
    </font>
    <font>
      <b/>
      <sz val="22"/>
      <name val="Arial"/>
      <family val="2"/>
    </font>
    <font>
      <u/>
      <sz val="10"/>
      <name val="Arial"/>
      <family val="2"/>
    </font>
    <font>
      <sz val="10"/>
      <color rgb="FF000000"/>
      <name val="Arial"/>
      <family val="2"/>
    </font>
    <font>
      <i/>
      <sz val="11"/>
      <name val="Arial"/>
      <family val="2"/>
    </font>
  </fonts>
  <fills count="20">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3"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indexed="46"/>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4"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1"/>
      </left>
      <right style="thin">
        <color indexed="61"/>
      </right>
      <top style="medium">
        <color indexed="61"/>
      </top>
      <bottom style="medium">
        <color indexed="61"/>
      </bottom>
      <diagonal/>
    </border>
    <border>
      <left style="thin">
        <color indexed="61"/>
      </left>
      <right style="thin">
        <color indexed="61"/>
      </right>
      <top style="medium">
        <color indexed="61"/>
      </top>
      <bottom style="medium">
        <color indexed="61"/>
      </bottom>
      <diagonal/>
    </border>
    <border>
      <left style="medium">
        <color indexed="61"/>
      </left>
      <right style="dashed">
        <color indexed="61"/>
      </right>
      <top style="medium">
        <color indexed="61"/>
      </top>
      <bottom style="dashed">
        <color indexed="61"/>
      </bottom>
      <diagonal/>
    </border>
    <border>
      <left style="dashed">
        <color indexed="61"/>
      </left>
      <right style="dashed">
        <color indexed="61"/>
      </right>
      <top style="medium">
        <color indexed="61"/>
      </top>
      <bottom style="dashed">
        <color indexed="61"/>
      </bottom>
      <diagonal/>
    </border>
    <border>
      <left style="dashed">
        <color indexed="61"/>
      </left>
      <right style="medium">
        <color indexed="61"/>
      </right>
      <top style="medium">
        <color indexed="61"/>
      </top>
      <bottom style="dashed">
        <color indexed="61"/>
      </bottom>
      <diagonal/>
    </border>
    <border>
      <left style="medium">
        <color indexed="61"/>
      </left>
      <right style="dashed">
        <color indexed="61"/>
      </right>
      <top style="dashed">
        <color indexed="61"/>
      </top>
      <bottom style="dashed">
        <color indexed="61"/>
      </bottom>
      <diagonal/>
    </border>
    <border>
      <left style="dashed">
        <color indexed="61"/>
      </left>
      <right style="dashed">
        <color indexed="61"/>
      </right>
      <top style="dashed">
        <color indexed="61"/>
      </top>
      <bottom style="dashed">
        <color indexed="61"/>
      </bottom>
      <diagonal/>
    </border>
    <border>
      <left style="dashed">
        <color indexed="61"/>
      </left>
      <right style="medium">
        <color indexed="61"/>
      </right>
      <top style="dashed">
        <color indexed="61"/>
      </top>
      <bottom style="dashed">
        <color indexed="61"/>
      </bottom>
      <diagonal/>
    </border>
    <border>
      <left style="medium">
        <color indexed="61"/>
      </left>
      <right style="dashed">
        <color indexed="61"/>
      </right>
      <top style="dashed">
        <color indexed="61"/>
      </top>
      <bottom style="medium">
        <color indexed="61"/>
      </bottom>
      <diagonal/>
    </border>
    <border>
      <left style="dashed">
        <color indexed="61"/>
      </left>
      <right style="dashed">
        <color indexed="61"/>
      </right>
      <top style="dashed">
        <color indexed="61"/>
      </top>
      <bottom style="medium">
        <color indexed="61"/>
      </bottom>
      <diagonal/>
    </border>
    <border>
      <left style="dashed">
        <color indexed="61"/>
      </left>
      <right style="medium">
        <color indexed="61"/>
      </right>
      <top style="dashed">
        <color indexed="61"/>
      </top>
      <bottom style="medium">
        <color indexed="61"/>
      </bottom>
      <diagonal/>
    </border>
    <border>
      <left style="thin">
        <color indexed="61"/>
      </left>
      <right/>
      <top style="medium">
        <color indexed="61"/>
      </top>
      <bottom style="medium">
        <color indexed="61"/>
      </bottom>
      <diagonal/>
    </border>
    <border>
      <left style="thin">
        <color indexed="61"/>
      </left>
      <right style="medium">
        <color indexed="61"/>
      </right>
      <top style="medium">
        <color indexed="61"/>
      </top>
      <bottom style="medium">
        <color indexed="61"/>
      </bottom>
      <diagonal/>
    </border>
    <border>
      <left style="dashed">
        <color indexed="61"/>
      </left>
      <right/>
      <top style="medium">
        <color indexed="61"/>
      </top>
      <bottom style="dashed">
        <color indexed="61"/>
      </bottom>
      <diagonal/>
    </border>
    <border>
      <left style="dashed">
        <color indexed="61"/>
      </left>
      <right/>
      <top style="dashed">
        <color indexed="61"/>
      </top>
      <bottom style="dashed">
        <color indexed="61"/>
      </bottom>
      <diagonal/>
    </border>
    <border>
      <left style="dashed">
        <color indexed="61"/>
      </left>
      <right/>
      <top style="dashed">
        <color indexed="61"/>
      </top>
      <bottom style="medium">
        <color indexed="61"/>
      </bottom>
      <diagonal/>
    </border>
    <border>
      <left/>
      <right/>
      <top/>
      <bottom style="medium">
        <color indexed="61"/>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2">
    <xf numFmtId="0" fontId="0" fillId="0" borderId="0"/>
    <xf numFmtId="166" fontId="4" fillId="0" borderId="0" applyFont="0" applyFill="0" applyBorder="0" applyAlignment="0" applyProtection="0"/>
    <xf numFmtId="9" fontId="4" fillId="0" borderId="0" applyFont="0" applyFill="0" applyBorder="0" applyAlignment="0" applyProtection="0"/>
    <xf numFmtId="0" fontId="15" fillId="0" borderId="0" applyNumberFormat="0" applyFill="0" applyBorder="0" applyAlignment="0" applyProtection="0">
      <alignment vertical="top"/>
      <protection locked="0"/>
    </xf>
    <xf numFmtId="168" fontId="5" fillId="0" borderId="0" applyFont="0" applyFill="0" applyBorder="0" applyAlignment="0" applyProtection="0"/>
    <xf numFmtId="165" fontId="16" fillId="0" borderId="0" applyFont="0" applyFill="0" applyBorder="0" applyAlignment="0" applyProtection="0"/>
    <xf numFmtId="9" fontId="5" fillId="0" borderId="0" applyFont="0" applyFill="0" applyBorder="0" applyAlignment="0" applyProtection="0"/>
    <xf numFmtId="9" fontId="16" fillId="0" borderId="0" applyFont="0" applyFill="0" applyBorder="0" applyAlignment="0" applyProtection="0"/>
    <xf numFmtId="0" fontId="5" fillId="0" borderId="0"/>
    <xf numFmtId="0" fontId="2" fillId="0" borderId="0"/>
    <xf numFmtId="169" fontId="5" fillId="0" borderId="0" applyFont="0" applyFill="0" applyBorder="0" applyAlignment="0" applyProtection="0"/>
    <xf numFmtId="166" fontId="16" fillId="0" borderId="0" applyFont="0" applyFill="0" applyBorder="0" applyAlignment="0" applyProtection="0"/>
  </cellStyleXfs>
  <cellXfs count="203">
    <xf numFmtId="0" fontId="0" fillId="0" borderId="0" xfId="0"/>
    <xf numFmtId="0" fontId="0" fillId="0" borderId="0" xfId="0" applyAlignment="1">
      <alignment wrapText="1"/>
    </xf>
    <xf numFmtId="0" fontId="3" fillId="2" borderId="0" xfId="0" applyFont="1" applyFill="1"/>
    <xf numFmtId="0" fontId="0" fillId="2" borderId="0" xfId="0" applyFill="1"/>
    <xf numFmtId="167" fontId="5" fillId="2" borderId="1" xfId="1" applyNumberFormat="1" applyFont="1" applyFill="1" applyBorder="1"/>
    <xf numFmtId="9" fontId="5" fillId="3" borderId="1" xfId="2" applyFont="1" applyFill="1" applyBorder="1"/>
    <xf numFmtId="167" fontId="5" fillId="2" borderId="2" xfId="1" applyNumberFormat="1" applyFont="1" applyFill="1" applyBorder="1"/>
    <xf numFmtId="0" fontId="5" fillId="2" borderId="2" xfId="0" applyFont="1" applyFill="1" applyBorder="1" applyAlignment="1">
      <alignment wrapText="1"/>
    </xf>
    <xf numFmtId="0" fontId="0" fillId="2" borderId="1" xfId="0" applyFill="1" applyBorder="1" applyAlignment="1">
      <alignment horizontal="center"/>
    </xf>
    <xf numFmtId="0" fontId="0" fillId="4" borderId="3" xfId="0" applyFill="1" applyBorder="1" applyAlignment="1">
      <alignment horizontal="center"/>
    </xf>
    <xf numFmtId="0" fontId="5" fillId="2" borderId="0" xfId="0" applyFont="1" applyFill="1"/>
    <xf numFmtId="0" fontId="5" fillId="2" borderId="2" xfId="0" applyFont="1" applyFill="1" applyBorder="1"/>
    <xf numFmtId="0" fontId="0" fillId="2" borderId="4" xfId="0" applyFill="1" applyBorder="1" applyAlignment="1">
      <alignment wrapText="1"/>
    </xf>
    <xf numFmtId="0" fontId="0" fillId="2" borderId="5" xfId="0" applyFill="1" applyBorder="1" applyAlignment="1">
      <alignment horizontal="center"/>
    </xf>
    <xf numFmtId="0" fontId="0" fillId="2" borderId="6" xfId="0" applyFill="1" applyBorder="1" applyAlignment="1">
      <alignment wrapText="1"/>
    </xf>
    <xf numFmtId="0" fontId="0" fillId="2" borderId="6" xfId="0" applyFill="1" applyBorder="1" applyAlignment="1">
      <alignment horizontal="center"/>
    </xf>
    <xf numFmtId="0" fontId="0" fillId="2" borderId="7" xfId="0" applyFill="1" applyBorder="1" applyAlignment="1">
      <alignment wrapText="1"/>
    </xf>
    <xf numFmtId="0" fontId="0" fillId="2" borderId="8" xfId="0" applyFill="1" applyBorder="1" applyAlignment="1">
      <alignment wrapText="1"/>
    </xf>
    <xf numFmtId="0" fontId="6" fillId="2" borderId="8" xfId="0" applyFont="1" applyFill="1" applyBorder="1" applyAlignment="1">
      <alignment horizontal="center" wrapText="1"/>
    </xf>
    <xf numFmtId="0" fontId="0" fillId="2" borderId="2" xfId="0" applyFill="1" applyBorder="1" applyAlignment="1">
      <alignment wrapText="1"/>
    </xf>
    <xf numFmtId="0" fontId="0" fillId="2" borderId="1" xfId="0" applyFill="1" applyBorder="1" applyAlignment="1">
      <alignment wrapText="1"/>
    </xf>
    <xf numFmtId="0" fontId="0" fillId="2" borderId="2" xfId="0" applyFill="1" applyBorder="1"/>
    <xf numFmtId="0" fontId="0" fillId="2" borderId="5" xfId="0" applyFill="1" applyBorder="1" applyAlignment="1">
      <alignment wrapText="1"/>
    </xf>
    <xf numFmtId="167" fontId="5" fillId="5" borderId="1" xfId="1" applyNumberFormat="1" applyFont="1" applyFill="1" applyBorder="1"/>
    <xf numFmtId="0" fontId="0" fillId="2" borderId="8" xfId="0" applyFill="1" applyBorder="1" applyAlignment="1">
      <alignment horizontal="center"/>
    </xf>
    <xf numFmtId="0" fontId="5" fillId="2" borderId="5" xfId="0" applyFont="1" applyFill="1" applyBorder="1" applyAlignment="1">
      <alignment wrapText="1"/>
    </xf>
    <xf numFmtId="0" fontId="5" fillId="2" borderId="2" xfId="0" quotePrefix="1" applyFont="1" applyFill="1" applyBorder="1"/>
    <xf numFmtId="0" fontId="5" fillId="2" borderId="2" xfId="0" quotePrefix="1" applyFont="1" applyFill="1" applyBorder="1" applyAlignment="1">
      <alignment wrapText="1"/>
    </xf>
    <xf numFmtId="0" fontId="0" fillId="0" borderId="2" xfId="0" applyBorder="1"/>
    <xf numFmtId="0" fontId="0" fillId="0" borderId="1" xfId="0" applyBorder="1"/>
    <xf numFmtId="0" fontId="0" fillId="0" borderId="1" xfId="0" applyBorder="1" applyAlignment="1">
      <alignment wrapText="1"/>
    </xf>
    <xf numFmtId="167" fontId="5" fillId="6" borderId="1" xfId="1" applyNumberFormat="1" applyFont="1" applyFill="1" applyBorder="1"/>
    <xf numFmtId="0" fontId="5" fillId="0" borderId="0" xfId="0" applyFont="1"/>
    <xf numFmtId="0" fontId="5" fillId="0" borderId="2" xfId="0" applyFont="1" applyBorder="1"/>
    <xf numFmtId="0" fontId="5" fillId="0" borderId="1" xfId="0" applyFont="1" applyBorder="1"/>
    <xf numFmtId="0" fontId="5" fillId="2" borderId="1" xfId="0" applyFont="1" applyFill="1" applyBorder="1"/>
    <xf numFmtId="0" fontId="7" fillId="2" borderId="2" xfId="0" applyFont="1" applyFill="1" applyBorder="1"/>
    <xf numFmtId="0" fontId="5" fillId="2" borderId="1" xfId="0" applyFont="1" applyFill="1" applyBorder="1" applyAlignment="1">
      <alignment wrapText="1"/>
    </xf>
    <xf numFmtId="0" fontId="0" fillId="4" borderId="1" xfId="0" applyFill="1" applyBorder="1" applyAlignment="1">
      <alignment horizontal="center"/>
    </xf>
    <xf numFmtId="0" fontId="0" fillId="4" borderId="9" xfId="0" applyFill="1" applyBorder="1" applyAlignment="1">
      <alignment horizontal="center"/>
    </xf>
    <xf numFmtId="0" fontId="5" fillId="0" borderId="2" xfId="0" applyFont="1" applyBorder="1" applyAlignment="1">
      <alignment wrapText="1"/>
    </xf>
    <xf numFmtId="0" fontId="5" fillId="0" borderId="1" xfId="0" applyFont="1" applyBorder="1" applyAlignment="1">
      <alignment wrapText="1"/>
    </xf>
    <xf numFmtId="167" fontId="6" fillId="2" borderId="1" xfId="1" applyNumberFormat="1" applyFont="1" applyFill="1" applyBorder="1"/>
    <xf numFmtId="0" fontId="0" fillId="8" borderId="1" xfId="0" applyFill="1" applyBorder="1" applyAlignment="1">
      <alignment wrapText="1"/>
    </xf>
    <xf numFmtId="0" fontId="0" fillId="8" borderId="3" xfId="0" applyFill="1" applyBorder="1" applyAlignment="1">
      <alignment wrapText="1"/>
    </xf>
    <xf numFmtId="0" fontId="0" fillId="8" borderId="3" xfId="0" applyFill="1" applyBorder="1" applyAlignment="1">
      <alignment textRotation="90" wrapText="1"/>
    </xf>
    <xf numFmtId="0" fontId="0" fillId="8" borderId="1" xfId="0" applyFill="1" applyBorder="1" applyAlignment="1">
      <alignment textRotation="90" wrapText="1"/>
    </xf>
    <xf numFmtId="0" fontId="5" fillId="8" borderId="3" xfId="0" applyFont="1" applyFill="1" applyBorder="1" applyAlignment="1">
      <alignment wrapText="1"/>
    </xf>
    <xf numFmtId="0" fontId="9" fillId="7" borderId="8" xfId="0" applyFont="1" applyFill="1" applyBorder="1" applyAlignment="1">
      <alignment horizontal="center" vertical="center" wrapText="1"/>
    </xf>
    <xf numFmtId="0" fontId="9" fillId="7" borderId="1" xfId="0" applyFont="1" applyFill="1" applyBorder="1" applyAlignment="1">
      <alignment horizontal="center" vertical="center"/>
    </xf>
    <xf numFmtId="0" fontId="9" fillId="7" borderId="8" xfId="0" applyFont="1" applyFill="1" applyBorder="1" applyAlignment="1">
      <alignment vertical="center" wrapText="1"/>
    </xf>
    <xf numFmtId="0" fontId="0" fillId="8" borderId="10" xfId="0" applyFill="1" applyBorder="1" applyAlignment="1">
      <alignment wrapText="1"/>
    </xf>
    <xf numFmtId="0" fontId="3" fillId="9" borderId="2" xfId="0" applyFont="1" applyFill="1" applyBorder="1" applyAlignment="1">
      <alignment vertical="center"/>
    </xf>
    <xf numFmtId="0" fontId="3" fillId="9" borderId="10" xfId="0" applyFont="1" applyFill="1" applyBorder="1" applyAlignment="1">
      <alignment vertical="center"/>
    </xf>
    <xf numFmtId="0" fontId="3" fillId="9" borderId="3" xfId="0" applyFont="1" applyFill="1" applyBorder="1" applyAlignment="1">
      <alignment vertical="center"/>
    </xf>
    <xf numFmtId="0" fontId="3" fillId="9" borderId="10" xfId="0" applyFont="1" applyFill="1" applyBorder="1" applyAlignment="1">
      <alignment vertical="center" wrapText="1"/>
    </xf>
    <xf numFmtId="0" fontId="0" fillId="2" borderId="0" xfId="0" applyFill="1" applyAlignment="1">
      <alignment horizontal="center"/>
    </xf>
    <xf numFmtId="0" fontId="0" fillId="2" borderId="0" xfId="0" applyFill="1" applyAlignment="1">
      <alignment horizontal="center" wrapText="1"/>
    </xf>
    <xf numFmtId="9" fontId="5" fillId="2" borderId="1" xfId="2" applyFont="1" applyFill="1" applyBorder="1"/>
    <xf numFmtId="0" fontId="0" fillId="2" borderId="2" xfId="0" applyFill="1" applyBorder="1" applyAlignment="1">
      <alignment horizontal="center"/>
    </xf>
    <xf numFmtId="0" fontId="0" fillId="2" borderId="1" xfId="0" applyFill="1" applyBorder="1" applyAlignment="1">
      <alignment horizontal="left"/>
    </xf>
    <xf numFmtId="0" fontId="5" fillId="2" borderId="1" xfId="0" applyFont="1" applyFill="1" applyBorder="1" applyAlignment="1">
      <alignment horizontal="left"/>
    </xf>
    <xf numFmtId="0" fontId="0" fillId="2" borderId="1" xfId="0" applyFill="1" applyBorder="1"/>
    <xf numFmtId="0" fontId="0" fillId="2" borderId="1" xfId="0" applyFill="1" applyBorder="1" applyAlignment="1">
      <alignment horizontal="left" wrapText="1"/>
    </xf>
    <xf numFmtId="0" fontId="5" fillId="2" borderId="2" xfId="0" applyFont="1" applyFill="1" applyBorder="1" applyAlignment="1">
      <alignment horizontal="left" vertical="center" wrapText="1"/>
    </xf>
    <xf numFmtId="0" fontId="5" fillId="2" borderId="1" xfId="0" applyFont="1" applyFill="1" applyBorder="1" applyAlignment="1">
      <alignment horizontal="left"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4" xfId="0" applyFont="1" applyFill="1" applyBorder="1" applyAlignment="1">
      <alignment horizontal="left" vertical="center" wrapText="1"/>
    </xf>
    <xf numFmtId="0" fontId="5" fillId="8" borderId="3" xfId="0" applyFont="1" applyFill="1" applyBorder="1" applyAlignment="1">
      <alignment textRotation="90" wrapText="1"/>
    </xf>
    <xf numFmtId="0" fontId="5" fillId="8" borderId="1" xfId="0" applyFont="1" applyFill="1" applyBorder="1" applyAlignment="1">
      <alignment textRotation="90" wrapText="1"/>
    </xf>
    <xf numFmtId="0" fontId="3" fillId="0" borderId="0" xfId="0" applyFont="1" applyAlignment="1">
      <alignment vertical="center"/>
    </xf>
    <xf numFmtId="0" fontId="3" fillId="2" borderId="0" xfId="0" applyFont="1" applyFill="1" applyAlignment="1">
      <alignment vertical="center"/>
    </xf>
    <xf numFmtId="0" fontId="5" fillId="2" borderId="0" xfId="0" applyFont="1" applyFill="1" applyAlignment="1">
      <alignment wrapText="1"/>
    </xf>
    <xf numFmtId="167" fontId="10" fillId="10" borderId="1" xfId="0" applyNumberFormat="1" applyFont="1" applyFill="1" applyBorder="1" applyAlignment="1">
      <alignment horizontal="center" vertical="center"/>
    </xf>
    <xf numFmtId="0" fontId="3" fillId="11" borderId="2" xfId="0" applyFont="1" applyFill="1" applyBorder="1"/>
    <xf numFmtId="0" fontId="3" fillId="11" borderId="10" xfId="0" applyFont="1" applyFill="1" applyBorder="1"/>
    <xf numFmtId="0" fontId="3" fillId="11" borderId="3" xfId="0" applyFont="1" applyFill="1" applyBorder="1" applyAlignment="1">
      <alignment vertical="center"/>
    </xf>
    <xf numFmtId="0" fontId="3" fillId="12" borderId="2" xfId="0" applyFont="1" applyFill="1" applyBorder="1"/>
    <xf numFmtId="0" fontId="3" fillId="12" borderId="10" xfId="0" applyFont="1" applyFill="1" applyBorder="1"/>
    <xf numFmtId="0" fontId="3" fillId="12" borderId="3" xfId="0" applyFont="1" applyFill="1" applyBorder="1"/>
    <xf numFmtId="167" fontId="3" fillId="11" borderId="1" xfId="0" applyNumberFormat="1" applyFont="1" applyFill="1" applyBorder="1" applyAlignment="1">
      <alignment vertical="center"/>
    </xf>
    <xf numFmtId="167" fontId="3" fillId="11" borderId="2" xfId="0" applyNumberFormat="1" applyFont="1" applyFill="1" applyBorder="1" applyAlignment="1">
      <alignment vertical="center"/>
    </xf>
    <xf numFmtId="0" fontId="3" fillId="10" borderId="2" xfId="0" applyFont="1" applyFill="1" applyBorder="1"/>
    <xf numFmtId="0" fontId="3" fillId="10" borderId="10" xfId="0" applyFont="1" applyFill="1" applyBorder="1"/>
    <xf numFmtId="0" fontId="3" fillId="10" borderId="3" xfId="0" applyFont="1" applyFill="1" applyBorder="1"/>
    <xf numFmtId="0" fontId="3" fillId="13" borderId="2" xfId="0" applyFont="1" applyFill="1" applyBorder="1"/>
    <xf numFmtId="0" fontId="3" fillId="13" borderId="10" xfId="0" applyFont="1" applyFill="1" applyBorder="1"/>
    <xf numFmtId="0" fontId="3" fillId="13" borderId="3" xfId="0" applyFont="1" applyFill="1" applyBorder="1"/>
    <xf numFmtId="0" fontId="3" fillId="0" borderId="0" xfId="0" applyFont="1"/>
    <xf numFmtId="0" fontId="3" fillId="14" borderId="1" xfId="0" applyFont="1" applyFill="1" applyBorder="1" applyAlignment="1">
      <alignment horizontal="center" wrapText="1"/>
    </xf>
    <xf numFmtId="0" fontId="10" fillId="2" borderId="0" xfId="0" applyFont="1" applyFill="1"/>
    <xf numFmtId="0" fontId="12" fillId="2" borderId="0" xfId="0" applyFont="1" applyFill="1"/>
    <xf numFmtId="0" fontId="5" fillId="14" borderId="2" xfId="0" applyFont="1" applyFill="1" applyBorder="1"/>
    <xf numFmtId="0" fontId="17" fillId="15" borderId="13" xfId="0" applyFont="1" applyFill="1" applyBorder="1" applyAlignment="1">
      <alignment horizontal="center" vertical="center"/>
    </xf>
    <xf numFmtId="0" fontId="17" fillId="0" borderId="0" xfId="0" applyFont="1" applyAlignment="1">
      <alignment vertical="center"/>
    </xf>
    <xf numFmtId="0" fontId="5" fillId="0" borderId="15" xfId="0" applyFont="1" applyBorder="1" applyAlignment="1">
      <alignment horizontal="center"/>
    </xf>
    <xf numFmtId="49" fontId="5" fillId="0" borderId="16" xfId="0" applyNumberFormat="1" applyFont="1" applyBorder="1" applyAlignment="1">
      <alignment horizontal="left"/>
    </xf>
    <xf numFmtId="171" fontId="5" fillId="0" borderId="17" xfId="2" applyNumberFormat="1" applyFont="1" applyBorder="1" applyAlignment="1">
      <alignment horizontal="center"/>
    </xf>
    <xf numFmtId="49" fontId="5" fillId="0" borderId="0" xfId="0" applyNumberFormat="1" applyFont="1" applyAlignment="1">
      <alignment horizontal="center"/>
    </xf>
    <xf numFmtId="0" fontId="5" fillId="0" borderId="18" xfId="0" applyFont="1" applyBorder="1" applyAlignment="1">
      <alignment horizontal="center"/>
    </xf>
    <xf numFmtId="171" fontId="5" fillId="0" borderId="20" xfId="2" applyNumberFormat="1" applyFont="1" applyBorder="1" applyAlignment="1">
      <alignment horizontal="center"/>
    </xf>
    <xf numFmtId="0" fontId="5" fillId="0" borderId="0" xfId="0" applyFont="1" applyAlignment="1">
      <alignment horizontal="center"/>
    </xf>
    <xf numFmtId="49" fontId="5" fillId="0" borderId="16" xfId="0" applyNumberFormat="1" applyFont="1" applyBorder="1" applyAlignment="1">
      <alignment horizontal="center"/>
    </xf>
    <xf numFmtId="49" fontId="5" fillId="0" borderId="26" xfId="0" applyNumberFormat="1" applyFont="1" applyBorder="1" applyAlignment="1">
      <alignment horizontal="left"/>
    </xf>
    <xf numFmtId="49" fontId="5" fillId="0" borderId="19" xfId="0" applyNumberFormat="1" applyFont="1" applyBorder="1" applyAlignment="1">
      <alignment horizontal="center"/>
    </xf>
    <xf numFmtId="49" fontId="5" fillId="0" borderId="27" xfId="0" applyNumberFormat="1" applyFont="1" applyBorder="1" applyAlignment="1">
      <alignment horizontal="left"/>
    </xf>
    <xf numFmtId="0" fontId="17" fillId="15" borderId="25" xfId="0" applyFont="1" applyFill="1" applyBorder="1" applyAlignment="1">
      <alignment horizontal="center" vertical="center"/>
    </xf>
    <xf numFmtId="0" fontId="18" fillId="0" borderId="29" xfId="0" applyFont="1" applyBorder="1"/>
    <xf numFmtId="0" fontId="18" fillId="0" borderId="0" xfId="0" applyFont="1"/>
    <xf numFmtId="0" fontId="17" fillId="15" borderId="24" xfId="0" applyFont="1" applyFill="1" applyBorder="1" applyAlignment="1">
      <alignment horizontal="left" vertical="center"/>
    </xf>
    <xf numFmtId="170" fontId="5" fillId="0" borderId="17" xfId="0" applyNumberFormat="1" applyFont="1" applyBorder="1" applyAlignment="1">
      <alignment horizontal="center"/>
    </xf>
    <xf numFmtId="170" fontId="5" fillId="0" borderId="20" xfId="0" applyNumberFormat="1" applyFont="1" applyBorder="1" applyAlignment="1">
      <alignment horizontal="center"/>
    </xf>
    <xf numFmtId="0" fontId="17" fillId="15" borderId="25" xfId="0" applyFont="1" applyFill="1" applyBorder="1" applyAlignment="1">
      <alignment vertical="center"/>
    </xf>
    <xf numFmtId="0" fontId="17" fillId="15" borderId="14" xfId="0" applyFont="1" applyFill="1" applyBorder="1" applyAlignment="1">
      <alignment horizontal="center" vertical="center" wrapText="1"/>
    </xf>
    <xf numFmtId="0" fontId="19" fillId="0" borderId="0" xfId="0" applyFont="1"/>
    <xf numFmtId="0" fontId="5" fillId="2" borderId="21" xfId="0" applyFont="1" applyFill="1" applyBorder="1" applyAlignment="1">
      <alignment horizontal="center"/>
    </xf>
    <xf numFmtId="49" fontId="5" fillId="2" borderId="28" xfId="0" applyNumberFormat="1" applyFont="1" applyFill="1" applyBorder="1" applyAlignment="1">
      <alignment horizontal="left"/>
    </xf>
    <xf numFmtId="49" fontId="5" fillId="2" borderId="22" xfId="0" applyNumberFormat="1" applyFont="1" applyFill="1" applyBorder="1" applyAlignment="1">
      <alignment horizontal="center"/>
    </xf>
    <xf numFmtId="170" fontId="5" fillId="2" borderId="23" xfId="0" applyNumberFormat="1" applyFont="1" applyFill="1" applyBorder="1" applyAlignment="1">
      <alignment horizontal="center"/>
    </xf>
    <xf numFmtId="0" fontId="5" fillId="0" borderId="21" xfId="0" applyFont="1" applyBorder="1" applyAlignment="1">
      <alignment horizontal="center"/>
    </xf>
    <xf numFmtId="171" fontId="5" fillId="0" borderId="23" xfId="2" applyNumberFormat="1" applyFont="1" applyBorder="1" applyAlignment="1">
      <alignment horizontal="center"/>
    </xf>
    <xf numFmtId="49" fontId="5" fillId="0" borderId="0" xfId="0" applyNumberFormat="1" applyFont="1" applyAlignment="1">
      <alignment horizontal="left"/>
    </xf>
    <xf numFmtId="0" fontId="1" fillId="7" borderId="1" xfId="0" applyFont="1" applyFill="1" applyBorder="1" applyAlignment="1">
      <alignment horizontal="center" vertical="center" wrapText="1"/>
    </xf>
    <xf numFmtId="167" fontId="3" fillId="2" borderId="1" xfId="0" applyNumberFormat="1" applyFont="1" applyFill="1" applyBorder="1"/>
    <xf numFmtId="0" fontId="3" fillId="2" borderId="3" xfId="0" applyFont="1" applyFill="1" applyBorder="1"/>
    <xf numFmtId="0" fontId="3" fillId="2" borderId="10" xfId="0" applyFont="1" applyFill="1" applyBorder="1"/>
    <xf numFmtId="0" fontId="3" fillId="2" borderId="2" xfId="0" applyFont="1" applyFill="1" applyBorder="1"/>
    <xf numFmtId="0" fontId="5" fillId="2" borderId="10" xfId="0" applyFont="1" applyFill="1" applyBorder="1" applyAlignment="1">
      <alignment wrapText="1"/>
    </xf>
    <xf numFmtId="0" fontId="0" fillId="8" borderId="11" xfId="0" applyFill="1" applyBorder="1" applyAlignment="1">
      <alignment wrapText="1"/>
    </xf>
    <xf numFmtId="0" fontId="0" fillId="8" borderId="12" xfId="0" applyFill="1" applyBorder="1" applyAlignment="1">
      <alignment wrapText="1"/>
    </xf>
    <xf numFmtId="0" fontId="5" fillId="8" borderId="9" xfId="0" applyFont="1" applyFill="1" applyBorder="1" applyAlignment="1">
      <alignment wrapText="1"/>
    </xf>
    <xf numFmtId="0" fontId="0" fillId="8" borderId="30" xfId="0" applyFill="1" applyBorder="1" applyAlignment="1">
      <alignment wrapText="1"/>
    </xf>
    <xf numFmtId="167" fontId="0" fillId="0" borderId="1" xfId="0" applyNumberFormat="1" applyBorder="1"/>
    <xf numFmtId="0" fontId="5" fillId="2" borderId="1" xfId="1" applyNumberFormat="1" applyFont="1" applyFill="1" applyBorder="1" applyAlignment="1">
      <alignment wrapText="1"/>
    </xf>
    <xf numFmtId="0" fontId="0" fillId="17" borderId="34" xfId="0" applyFill="1" applyBorder="1" applyAlignment="1">
      <alignment textRotation="90" wrapText="1"/>
    </xf>
    <xf numFmtId="0" fontId="0" fillId="16" borderId="34" xfId="0" applyFill="1" applyBorder="1" applyAlignment="1">
      <alignment textRotation="90" wrapText="1"/>
    </xf>
    <xf numFmtId="0" fontId="0" fillId="4" borderId="35" xfId="0" applyFill="1" applyBorder="1" applyAlignment="1">
      <alignment textRotation="90" wrapText="1"/>
    </xf>
    <xf numFmtId="0" fontId="0" fillId="18" borderId="34" xfId="0" applyFill="1" applyBorder="1" applyAlignment="1">
      <alignment textRotation="90" wrapText="1"/>
    </xf>
    <xf numFmtId="0" fontId="5" fillId="8" borderId="11" xfId="0" applyFont="1" applyFill="1" applyBorder="1"/>
    <xf numFmtId="0" fontId="5" fillId="2" borderId="1" xfId="0" applyFont="1" applyFill="1" applyBorder="1" applyAlignment="1">
      <alignment horizontal="right"/>
    </xf>
    <xf numFmtId="0" fontId="5" fillId="2" borderId="0" xfId="0" applyFont="1" applyFill="1" applyAlignment="1">
      <alignment horizontal="left"/>
    </xf>
    <xf numFmtId="0" fontId="0" fillId="2" borderId="0" xfId="0" applyFill="1" applyAlignment="1">
      <alignment wrapText="1"/>
    </xf>
    <xf numFmtId="170" fontId="5" fillId="0" borderId="0" xfId="0" applyNumberFormat="1" applyFont="1" applyAlignment="1">
      <alignment horizontal="center"/>
    </xf>
    <xf numFmtId="167" fontId="5" fillId="2" borderId="1" xfId="0" applyNumberFormat="1" applyFont="1" applyFill="1" applyBorder="1"/>
    <xf numFmtId="0" fontId="17" fillId="15" borderId="25" xfId="0" applyFont="1" applyFill="1" applyBorder="1" applyAlignment="1">
      <alignment horizontal="left" vertical="center"/>
    </xf>
    <xf numFmtId="49" fontId="5" fillId="0" borderId="17" xfId="0" applyNumberFormat="1" applyFont="1" applyBorder="1" applyAlignment="1">
      <alignment horizontal="left"/>
    </xf>
    <xf numFmtId="49" fontId="5" fillId="0" borderId="20" xfId="0" applyNumberFormat="1" applyFont="1" applyBorder="1" applyAlignment="1">
      <alignment horizontal="left"/>
    </xf>
    <xf numFmtId="49" fontId="5" fillId="2" borderId="23" xfId="0" applyNumberFormat="1" applyFont="1" applyFill="1" applyBorder="1" applyAlignment="1">
      <alignment horizontal="left"/>
    </xf>
    <xf numFmtId="49" fontId="5" fillId="0" borderId="23" xfId="0" applyNumberFormat="1" applyFont="1" applyBorder="1" applyAlignment="1">
      <alignment horizontal="left"/>
    </xf>
    <xf numFmtId="9" fontId="5" fillId="0" borderId="0" xfId="0" applyNumberFormat="1" applyFont="1"/>
    <xf numFmtId="0" fontId="5" fillId="2" borderId="2" xfId="0" applyFont="1" applyFill="1" applyBorder="1" applyProtection="1">
      <protection locked="0"/>
    </xf>
    <xf numFmtId="0" fontId="5" fillId="2" borderId="2" xfId="0" applyFont="1" applyFill="1" applyBorder="1" applyAlignment="1" applyProtection="1">
      <alignment wrapText="1"/>
      <protection locked="0"/>
    </xf>
    <xf numFmtId="0" fontId="5" fillId="2" borderId="10" xfId="0" applyFont="1" applyFill="1" applyBorder="1" applyAlignment="1" applyProtection="1">
      <alignment wrapText="1"/>
      <protection locked="0"/>
    </xf>
    <xf numFmtId="0" fontId="5" fillId="2" borderId="1" xfId="0" applyFont="1" applyFill="1" applyBorder="1" applyProtection="1">
      <protection locked="0"/>
    </xf>
    <xf numFmtId="0" fontId="0" fillId="2" borderId="8" xfId="0" applyFill="1" applyBorder="1" applyAlignment="1">
      <alignment horizontal="center" vertical="top"/>
    </xf>
    <xf numFmtId="0" fontId="0" fillId="2" borderId="8" xfId="0" applyFill="1" applyBorder="1" applyAlignment="1">
      <alignment vertical="top" wrapText="1"/>
    </xf>
    <xf numFmtId="0" fontId="0" fillId="2" borderId="6" xfId="0" applyFill="1" applyBorder="1" applyAlignment="1">
      <alignment horizontal="center" vertical="top"/>
    </xf>
    <xf numFmtId="0" fontId="0" fillId="2" borderId="6" xfId="0" applyFill="1" applyBorder="1" applyAlignment="1">
      <alignment vertical="top" wrapText="1"/>
    </xf>
    <xf numFmtId="0" fontId="5" fillId="2" borderId="1" xfId="0" quotePrefix="1" applyFont="1" applyFill="1" applyBorder="1" applyAlignment="1">
      <alignment wrapText="1"/>
    </xf>
    <xf numFmtId="0" fontId="21" fillId="0" borderId="1" xfId="0" applyFont="1" applyBorder="1" applyAlignment="1">
      <alignment vertical="center" wrapText="1"/>
    </xf>
    <xf numFmtId="0" fontId="5" fillId="2" borderId="36" xfId="0" applyFont="1" applyFill="1" applyBorder="1" applyProtection="1">
      <protection locked="0"/>
    </xf>
    <xf numFmtId="0" fontId="5" fillId="2" borderId="38" xfId="0" applyFont="1" applyFill="1" applyBorder="1" applyProtection="1">
      <protection locked="0"/>
    </xf>
    <xf numFmtId="0" fontId="7" fillId="2" borderId="0" xfId="0" applyFont="1" applyFill="1"/>
    <xf numFmtId="0" fontId="10" fillId="9" borderId="2" xfId="0" applyFont="1" applyFill="1" applyBorder="1" applyAlignment="1">
      <alignment vertical="center" wrapText="1"/>
    </xf>
    <xf numFmtId="0" fontId="3" fillId="9" borderId="1" xfId="0" applyFont="1" applyFill="1" applyBorder="1" applyAlignment="1">
      <alignment horizontal="center" vertical="center"/>
    </xf>
    <xf numFmtId="0" fontId="5" fillId="8" borderId="11" xfId="0" applyFont="1" applyFill="1" applyBorder="1" applyAlignment="1">
      <alignment wrapText="1"/>
    </xf>
    <xf numFmtId="0" fontId="5" fillId="8" borderId="12" xfId="0" applyFont="1" applyFill="1" applyBorder="1" applyAlignment="1">
      <alignment wrapText="1"/>
    </xf>
    <xf numFmtId="0" fontId="0" fillId="4" borderId="35" xfId="0" applyFill="1" applyBorder="1" applyAlignment="1">
      <alignment vertical="center" wrapText="1"/>
    </xf>
    <xf numFmtId="0" fontId="5" fillId="8" borderId="2" xfId="0" applyFont="1" applyFill="1" applyBorder="1" applyAlignment="1">
      <alignment wrapText="1"/>
    </xf>
    <xf numFmtId="0" fontId="5" fillId="19" borderId="37" xfId="0" applyFont="1" applyFill="1" applyBorder="1"/>
    <xf numFmtId="0" fontId="5" fillId="19" borderId="39" xfId="0" applyFont="1" applyFill="1" applyBorder="1"/>
    <xf numFmtId="0" fontId="1" fillId="7" borderId="1" xfId="0" applyFont="1" applyFill="1" applyBorder="1" applyAlignment="1">
      <alignment horizontal="center" vertical="center"/>
    </xf>
    <xf numFmtId="0" fontId="1" fillId="7" borderId="1" xfId="0" applyFont="1" applyFill="1" applyBorder="1" applyAlignment="1">
      <alignment vertical="center"/>
    </xf>
    <xf numFmtId="0" fontId="1" fillId="7" borderId="1" xfId="0" applyFont="1" applyFill="1" applyBorder="1" applyAlignment="1">
      <alignment vertical="center" wrapText="1"/>
    </xf>
    <xf numFmtId="0" fontId="1" fillId="7" borderId="5" xfId="0" applyFont="1" applyFill="1" applyBorder="1" applyAlignment="1">
      <alignment horizontal="center" vertical="center" wrapText="1"/>
    </xf>
    <xf numFmtId="0" fontId="22" fillId="8" borderId="10" xfId="0" applyFont="1" applyFill="1" applyBorder="1" applyAlignment="1">
      <alignment horizontal="center" vertical="center" wrapText="1"/>
    </xf>
    <xf numFmtId="0" fontId="22" fillId="8" borderId="2" xfId="0" applyFont="1" applyFill="1" applyBorder="1" applyAlignment="1">
      <alignment horizontal="center" vertical="center" wrapText="1"/>
    </xf>
    <xf numFmtId="0" fontId="10" fillId="2" borderId="0" xfId="0" applyFont="1" applyFill="1" applyAlignment="1">
      <alignment horizontal="center" vertical="center" wrapText="1"/>
    </xf>
    <xf numFmtId="0" fontId="3" fillId="9" borderId="3" xfId="0" applyFont="1" applyFill="1" applyBorder="1" applyAlignment="1">
      <alignment horizontal="center" vertical="center"/>
    </xf>
    <xf numFmtId="0" fontId="3" fillId="9" borderId="10" xfId="0" applyFont="1" applyFill="1" applyBorder="1" applyAlignment="1">
      <alignment horizontal="center" vertical="center"/>
    </xf>
    <xf numFmtId="0" fontId="3" fillId="9" borderId="2" xfId="0" applyFont="1" applyFill="1" applyBorder="1" applyAlignment="1">
      <alignment horizontal="center" vertical="center"/>
    </xf>
    <xf numFmtId="0" fontId="0" fillId="16" borderId="31" xfId="0" applyFill="1" applyBorder="1" applyAlignment="1">
      <alignment horizontal="center" vertical="center" wrapText="1"/>
    </xf>
    <xf numFmtId="0" fontId="0" fillId="16" borderId="32" xfId="0" applyFill="1" applyBorder="1" applyAlignment="1">
      <alignment horizontal="center" vertical="center" wrapText="1"/>
    </xf>
    <xf numFmtId="0" fontId="0" fillId="16" borderId="33" xfId="0" applyFill="1" applyBorder="1" applyAlignment="1">
      <alignment horizontal="center" vertical="center" wrapText="1"/>
    </xf>
    <xf numFmtId="0" fontId="0" fillId="17" borderId="31" xfId="0" applyFill="1" applyBorder="1" applyAlignment="1">
      <alignment horizontal="center" vertical="center" wrapText="1"/>
    </xf>
    <xf numFmtId="0" fontId="0" fillId="17" borderId="33" xfId="0" applyFill="1" applyBorder="1" applyAlignment="1">
      <alignment horizontal="center" vertical="center" wrapText="1"/>
    </xf>
    <xf numFmtId="0" fontId="0" fillId="18" borderId="31" xfId="0" applyFill="1" applyBorder="1" applyAlignment="1">
      <alignment horizontal="center" vertical="center" wrapText="1"/>
    </xf>
    <xf numFmtId="0" fontId="0" fillId="18" borderId="32" xfId="0"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9" fillId="7" borderId="3"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1" xfId="0" applyFont="1" applyFill="1" applyBorder="1" applyAlignment="1">
      <alignment horizontal="center" vertical="center"/>
    </xf>
    <xf numFmtId="0" fontId="8" fillId="7" borderId="8"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3" fillId="14" borderId="3" xfId="0" applyFont="1" applyFill="1" applyBorder="1" applyAlignment="1">
      <alignment horizontal="center" vertical="center"/>
    </xf>
    <xf numFmtId="0" fontId="3" fillId="14" borderId="10" xfId="0" applyFont="1" applyFill="1" applyBorder="1" applyAlignment="1">
      <alignment horizontal="center" vertical="center"/>
    </xf>
    <xf numFmtId="0" fontId="3" fillId="14" borderId="2" xfId="0" applyFont="1" applyFill="1" applyBorder="1" applyAlignment="1">
      <alignment horizontal="center" vertical="center"/>
    </xf>
    <xf numFmtId="164" fontId="10" fillId="10" borderId="3" xfId="0" applyNumberFormat="1" applyFont="1" applyFill="1" applyBorder="1" applyAlignment="1">
      <alignment horizontal="center" vertical="center"/>
    </xf>
    <xf numFmtId="164" fontId="10" fillId="10" borderId="2" xfId="0" applyNumberFormat="1" applyFont="1" applyFill="1" applyBorder="1" applyAlignment="1">
      <alignment horizontal="center" vertical="center"/>
    </xf>
    <xf numFmtId="164" fontId="10" fillId="11" borderId="3" xfId="0" applyNumberFormat="1" applyFont="1" applyFill="1" applyBorder="1" applyAlignment="1">
      <alignment horizontal="center" vertical="center"/>
    </xf>
    <xf numFmtId="164" fontId="10" fillId="11" borderId="2" xfId="0" applyNumberFormat="1" applyFont="1" applyFill="1" applyBorder="1" applyAlignment="1">
      <alignment horizontal="center" vertical="center"/>
    </xf>
  </cellXfs>
  <cellStyles count="12">
    <cellStyle name="Hyperlink 2" xfId="3" xr:uid="{00000000-0005-0000-0000-000000000000}"/>
    <cellStyle name="Komma 2" xfId="4" xr:uid="{00000000-0005-0000-0000-000001000000}"/>
    <cellStyle name="Komma 3" xfId="5" xr:uid="{00000000-0005-0000-0000-000002000000}"/>
    <cellStyle name="Procent" xfId="2" builtinId="5"/>
    <cellStyle name="Procent 2" xfId="6" xr:uid="{00000000-0005-0000-0000-000004000000}"/>
    <cellStyle name="Procent 3" xfId="7" xr:uid="{00000000-0005-0000-0000-000005000000}"/>
    <cellStyle name="Standaard" xfId="0" builtinId="0"/>
    <cellStyle name="Standaard 2" xfId="8" xr:uid="{00000000-0005-0000-0000-000007000000}"/>
    <cellStyle name="Standaard 3" xfId="9" xr:uid="{00000000-0005-0000-0000-000008000000}"/>
    <cellStyle name="Valuta" xfId="1" builtinId="4"/>
    <cellStyle name="Valuta 2" xfId="10" xr:uid="{00000000-0005-0000-0000-00000A000000}"/>
    <cellStyle name="Valuta 3" xfId="11" xr:uid="{00000000-0005-0000-0000-00000B000000}"/>
  </cellStyles>
  <dxfs count="133">
    <dxf>
      <font>
        <color theme="0"/>
      </font>
    </dxf>
    <dxf>
      <fill>
        <patternFill>
          <bgColor rgb="FFFFFF00"/>
        </patternFill>
      </fill>
    </dxf>
    <dxf>
      <fill>
        <patternFill>
          <bgColor rgb="FFFFC000"/>
        </patternFill>
      </fill>
    </dxf>
    <dxf>
      <fill>
        <patternFill>
          <bgColor rgb="FFFF3300"/>
        </patternFill>
      </fill>
    </dxf>
    <dxf>
      <font>
        <color theme="0"/>
      </font>
    </dxf>
    <dxf>
      <fill>
        <patternFill>
          <bgColor rgb="FFFFFF00"/>
        </patternFill>
      </fill>
    </dxf>
    <dxf>
      <fill>
        <patternFill>
          <bgColor rgb="FFFFFF00"/>
        </patternFill>
      </fill>
    </dxf>
    <dxf>
      <fill>
        <patternFill>
          <bgColor rgb="FFFFC000"/>
        </patternFill>
      </fill>
    </dxf>
    <dxf>
      <fill>
        <patternFill>
          <bgColor rgb="FFFF3300"/>
        </patternFill>
      </fill>
    </dxf>
    <dxf>
      <fill>
        <patternFill>
          <bgColor rgb="FFFFFF00"/>
        </patternFill>
      </fill>
    </dxf>
    <dxf>
      <fill>
        <patternFill>
          <bgColor rgb="FFFFC000"/>
        </patternFill>
      </fill>
    </dxf>
    <dxf>
      <fill>
        <patternFill>
          <bgColor rgb="FFFF330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FF00"/>
        </patternFill>
      </fill>
    </dxf>
    <dxf>
      <fill>
        <patternFill>
          <bgColor rgb="FFFFC000"/>
        </patternFill>
      </fill>
    </dxf>
    <dxf>
      <fill>
        <patternFill>
          <bgColor rgb="FFFF3300"/>
        </patternFill>
      </fill>
    </dxf>
    <dxf>
      <fill>
        <patternFill>
          <bgColor rgb="FFFFFF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FF00"/>
        </patternFill>
      </fill>
    </dxf>
    <dxf>
      <fill>
        <patternFill>
          <bgColor rgb="FFFFC000"/>
        </patternFill>
      </fill>
    </dxf>
    <dxf>
      <fill>
        <patternFill>
          <bgColor rgb="FFFF330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
      <fill>
        <patternFill>
          <bgColor rgb="FFFFC000"/>
        </patternFill>
      </fill>
    </dxf>
    <dxf>
      <fill>
        <patternFill>
          <bgColor rgb="FFFF3300"/>
        </patternFill>
      </fill>
    </dxf>
    <dxf>
      <fill>
        <patternFill>
          <bgColor rgb="FF92D050"/>
        </patternFill>
      </fill>
    </dxf>
    <dxf>
      <fill>
        <patternFill>
          <bgColor rgb="FFFFFF00"/>
        </patternFill>
      </fill>
    </dxf>
    <dxf>
      <fill>
        <patternFill>
          <bgColor rgb="FFFFC000"/>
        </patternFill>
      </fill>
    </dxf>
    <dxf>
      <fill>
        <patternFill>
          <bgColor rgb="FFFF33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F46"/>
  <sheetViews>
    <sheetView view="pageBreakPreview" topLeftCell="A7" zoomScaleNormal="100" zoomScaleSheetLayoutView="100" workbookViewId="0">
      <selection activeCell="D26" sqref="D26"/>
    </sheetView>
  </sheetViews>
  <sheetFormatPr defaultRowHeight="12.75" x14ac:dyDescent="0.2"/>
  <cols>
    <col min="1" max="1" width="7.140625" style="32" customWidth="1"/>
    <col min="2" max="2" width="37.28515625" style="32" customWidth="1"/>
    <col min="3" max="4" width="12.7109375" style="32" customWidth="1"/>
    <col min="5" max="5" width="16.5703125" style="32" bestFit="1" customWidth="1"/>
    <col min="6" max="6" width="13.28515625" style="32" customWidth="1"/>
    <col min="7" max="16384" width="9.140625" style="32"/>
  </cols>
  <sheetData>
    <row r="1" spans="1:6" ht="27.75" x14ac:dyDescent="0.4">
      <c r="A1" s="115" t="s">
        <v>0</v>
      </c>
    </row>
    <row r="2" spans="1:6" ht="15.75" x14ac:dyDescent="0.25">
      <c r="A2" s="109"/>
    </row>
    <row r="3" spans="1:6" ht="15.75" x14ac:dyDescent="0.25">
      <c r="A3" s="109" t="s">
        <v>1</v>
      </c>
      <c r="B3" s="109"/>
    </row>
    <row r="4" spans="1:6" ht="14.1" customHeight="1" x14ac:dyDescent="0.25">
      <c r="A4" s="32" t="s">
        <v>2</v>
      </c>
      <c r="B4" s="109"/>
    </row>
    <row r="5" spans="1:6" ht="14.1" customHeight="1" x14ac:dyDescent="0.25">
      <c r="A5" s="32" t="s">
        <v>3</v>
      </c>
      <c r="B5" s="109"/>
    </row>
    <row r="6" spans="1:6" ht="16.5" thickBot="1" x14ac:dyDescent="0.3">
      <c r="A6" s="109"/>
      <c r="B6" s="109"/>
      <c r="F6" s="32" t="s">
        <v>4</v>
      </c>
    </row>
    <row r="7" spans="1:6" ht="27" customHeight="1" thickBot="1" x14ac:dyDescent="0.25">
      <c r="A7" s="94" t="s">
        <v>5</v>
      </c>
      <c r="B7" s="113" t="s">
        <v>6</v>
      </c>
      <c r="E7" s="95"/>
      <c r="F7" s="113" t="s">
        <v>7</v>
      </c>
    </row>
    <row r="8" spans="1:6" x14ac:dyDescent="0.2">
      <c r="A8" s="96">
        <v>0</v>
      </c>
      <c r="B8" s="146" t="s">
        <v>8</v>
      </c>
      <c r="C8" s="150">
        <v>0</v>
      </c>
      <c r="E8" s="122"/>
      <c r="F8" s="98" t="s">
        <v>9</v>
      </c>
    </row>
    <row r="9" spans="1:6" x14ac:dyDescent="0.2">
      <c r="A9" s="100">
        <v>1</v>
      </c>
      <c r="B9" s="147" t="s">
        <v>10</v>
      </c>
      <c r="C9" s="150">
        <v>0.1</v>
      </c>
      <c r="E9" s="122"/>
      <c r="F9" s="101">
        <v>2.5000000000000001E-2</v>
      </c>
    </row>
    <row r="10" spans="1:6" x14ac:dyDescent="0.2">
      <c r="A10" s="100">
        <v>2</v>
      </c>
      <c r="B10" s="147" t="s">
        <v>11</v>
      </c>
      <c r="C10" s="150">
        <v>0.3</v>
      </c>
      <c r="E10" s="99"/>
      <c r="F10" s="101">
        <v>7.4999999999999997E-2</v>
      </c>
    </row>
    <row r="11" spans="1:6" x14ac:dyDescent="0.2">
      <c r="A11" s="100">
        <v>3</v>
      </c>
      <c r="B11" s="147" t="s">
        <v>12</v>
      </c>
      <c r="C11" s="150">
        <v>0.5</v>
      </c>
      <c r="E11" s="99"/>
      <c r="F11" s="101">
        <v>0.17499999999999999</v>
      </c>
    </row>
    <row r="12" spans="1:6" x14ac:dyDescent="0.2">
      <c r="A12" s="100">
        <v>4</v>
      </c>
      <c r="B12" s="147" t="s">
        <v>13</v>
      </c>
      <c r="C12" s="150">
        <v>0.7</v>
      </c>
      <c r="E12" s="99"/>
      <c r="F12" s="101">
        <v>0.375</v>
      </c>
    </row>
    <row r="13" spans="1:6" ht="13.5" thickBot="1" x14ac:dyDescent="0.25">
      <c r="A13" s="120">
        <v>5</v>
      </c>
      <c r="B13" s="149" t="s">
        <v>14</v>
      </c>
      <c r="C13" s="150">
        <v>0.9</v>
      </c>
      <c r="E13" s="102"/>
      <c r="F13" s="121">
        <v>0.75</v>
      </c>
    </row>
    <row r="14" spans="1:6" x14ac:dyDescent="0.2">
      <c r="A14" s="102"/>
    </row>
    <row r="15" spans="1:6" x14ac:dyDescent="0.2">
      <c r="A15" s="102"/>
    </row>
    <row r="16" spans="1:6" ht="15.75" x14ac:dyDescent="0.25">
      <c r="A16" s="109" t="s">
        <v>15</v>
      </c>
      <c r="B16" s="109"/>
    </row>
    <row r="17" spans="1:4" ht="14.1" customHeight="1" x14ac:dyDescent="0.25">
      <c r="A17" s="32" t="s">
        <v>16</v>
      </c>
      <c r="B17" s="109"/>
      <c r="D17" s="143"/>
    </row>
    <row r="18" spans="1:4" ht="14.1" customHeight="1" x14ac:dyDescent="0.25">
      <c r="A18" s="32" t="s">
        <v>17</v>
      </c>
      <c r="B18" s="109"/>
      <c r="D18" s="143"/>
    </row>
    <row r="19" spans="1:4" ht="16.5" thickBot="1" x14ac:dyDescent="0.3">
      <c r="A19" s="109"/>
      <c r="B19" s="109"/>
      <c r="D19" s="143"/>
    </row>
    <row r="20" spans="1:4" ht="27" customHeight="1" thickBot="1" x14ac:dyDescent="0.25">
      <c r="A20" s="94" t="s">
        <v>5</v>
      </c>
      <c r="B20" s="110" t="s">
        <v>18</v>
      </c>
      <c r="C20" s="114" t="s">
        <v>19</v>
      </c>
      <c r="D20" s="143"/>
    </row>
    <row r="21" spans="1:4" x14ac:dyDescent="0.2">
      <c r="A21" s="96">
        <v>0</v>
      </c>
      <c r="B21" s="104" t="s">
        <v>20</v>
      </c>
      <c r="C21" s="103" t="s">
        <v>9</v>
      </c>
      <c r="D21" s="143"/>
    </row>
    <row r="22" spans="1:4" x14ac:dyDescent="0.2">
      <c r="A22" s="100">
        <v>1</v>
      </c>
      <c r="B22" s="106" t="s">
        <v>21</v>
      </c>
      <c r="C22" s="105">
        <v>0.5</v>
      </c>
      <c r="D22" s="143"/>
    </row>
    <row r="23" spans="1:4" x14ac:dyDescent="0.2">
      <c r="A23" s="100">
        <v>2</v>
      </c>
      <c r="B23" s="106" t="s">
        <v>22</v>
      </c>
      <c r="C23" s="105">
        <v>1.5</v>
      </c>
      <c r="D23" s="143"/>
    </row>
    <row r="24" spans="1:4" x14ac:dyDescent="0.2">
      <c r="A24" s="100">
        <v>3</v>
      </c>
      <c r="B24" s="106" t="s">
        <v>23</v>
      </c>
      <c r="C24" s="105">
        <v>3</v>
      </c>
      <c r="D24" s="143"/>
    </row>
    <row r="25" spans="1:4" x14ac:dyDescent="0.2">
      <c r="A25" s="100">
        <v>4</v>
      </c>
      <c r="B25" s="106" t="s">
        <v>24</v>
      </c>
      <c r="C25" s="105">
        <v>5</v>
      </c>
      <c r="D25" s="143"/>
    </row>
    <row r="26" spans="1:4" ht="13.5" thickBot="1" x14ac:dyDescent="0.25">
      <c r="A26" s="116">
        <v>5</v>
      </c>
      <c r="B26" s="117" t="s">
        <v>25</v>
      </c>
      <c r="C26" s="118">
        <v>8</v>
      </c>
      <c r="D26" s="143"/>
    </row>
    <row r="27" spans="1:4" x14ac:dyDescent="0.2">
      <c r="D27" s="143"/>
    </row>
    <row r="29" spans="1:4" ht="16.5" thickBot="1" x14ac:dyDescent="0.3">
      <c r="A29" s="108" t="s">
        <v>26</v>
      </c>
      <c r="B29" s="108"/>
    </row>
    <row r="30" spans="1:4" ht="27" customHeight="1" thickBot="1" x14ac:dyDescent="0.25">
      <c r="A30" s="94" t="s">
        <v>5</v>
      </c>
      <c r="B30" s="110" t="s">
        <v>27</v>
      </c>
      <c r="C30" s="107" t="s">
        <v>28</v>
      </c>
    </row>
    <row r="31" spans="1:4" x14ac:dyDescent="0.2">
      <c r="A31" s="96">
        <v>0</v>
      </c>
      <c r="B31" s="97" t="s">
        <v>29</v>
      </c>
      <c r="C31" s="111">
        <v>0</v>
      </c>
    </row>
    <row r="32" spans="1:4" x14ac:dyDescent="0.2">
      <c r="A32" s="100">
        <v>1</v>
      </c>
      <c r="B32" s="106" t="s">
        <v>30</v>
      </c>
      <c r="C32" s="112">
        <f>10000/2</f>
        <v>5000</v>
      </c>
    </row>
    <row r="33" spans="1:3" x14ac:dyDescent="0.2">
      <c r="A33" s="100">
        <v>2</v>
      </c>
      <c r="B33" s="106" t="s">
        <v>31</v>
      </c>
      <c r="C33" s="112">
        <v>15000</v>
      </c>
    </row>
    <row r="34" spans="1:3" x14ac:dyDescent="0.2">
      <c r="A34" s="100">
        <v>3</v>
      </c>
      <c r="B34" s="106" t="s">
        <v>32</v>
      </c>
      <c r="C34" s="112">
        <v>30000</v>
      </c>
    </row>
    <row r="35" spans="1:3" x14ac:dyDescent="0.2">
      <c r="A35" s="100">
        <v>4</v>
      </c>
      <c r="B35" s="106" t="s">
        <v>33</v>
      </c>
      <c r="C35" s="112">
        <v>60000</v>
      </c>
    </row>
    <row r="36" spans="1:3" ht="13.5" thickBot="1" x14ac:dyDescent="0.25">
      <c r="A36" s="116">
        <v>5</v>
      </c>
      <c r="B36" s="117" t="s">
        <v>34</v>
      </c>
      <c r="C36" s="119">
        <v>80000</v>
      </c>
    </row>
    <row r="39" spans="1:3" ht="16.5" thickBot="1" x14ac:dyDescent="0.3">
      <c r="A39" s="108" t="s">
        <v>35</v>
      </c>
      <c r="B39" s="108"/>
    </row>
    <row r="40" spans="1:3" ht="13.5" thickBot="1" x14ac:dyDescent="0.25">
      <c r="A40" s="94" t="s">
        <v>5</v>
      </c>
      <c r="B40" s="145" t="s">
        <v>36</v>
      </c>
    </row>
    <row r="41" spans="1:3" x14ac:dyDescent="0.2">
      <c r="A41" s="96">
        <v>0</v>
      </c>
      <c r="B41" s="146" t="s">
        <v>37</v>
      </c>
    </row>
    <row r="42" spans="1:3" x14ac:dyDescent="0.2">
      <c r="A42" s="100">
        <v>1</v>
      </c>
      <c r="B42" s="147" t="s">
        <v>38</v>
      </c>
    </row>
    <row r="43" spans="1:3" x14ac:dyDescent="0.2">
      <c r="A43" s="100">
        <v>2</v>
      </c>
      <c r="B43" s="147" t="s">
        <v>39</v>
      </c>
    </row>
    <row r="44" spans="1:3" x14ac:dyDescent="0.2">
      <c r="A44" s="100">
        <v>3</v>
      </c>
      <c r="B44" s="147" t="s">
        <v>40</v>
      </c>
    </row>
    <row r="45" spans="1:3" x14ac:dyDescent="0.2">
      <c r="A45" s="100">
        <v>4</v>
      </c>
      <c r="B45" s="147" t="s">
        <v>41</v>
      </c>
    </row>
    <row r="46" spans="1:3" ht="13.5" thickBot="1" x14ac:dyDescent="0.25">
      <c r="A46" s="116">
        <v>5</v>
      </c>
      <c r="B46" s="148" t="s">
        <v>42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pageSetUpPr fitToPage="1"/>
  </sheetPr>
  <dimension ref="A1:G18"/>
  <sheetViews>
    <sheetView showGridLines="0" tabSelected="1" zoomScale="90" zoomScaleNormal="90" zoomScaleSheetLayoutView="100" workbookViewId="0">
      <selection activeCell="D22" sqref="D22"/>
    </sheetView>
  </sheetViews>
  <sheetFormatPr defaultRowHeight="12.75" x14ac:dyDescent="0.2"/>
  <cols>
    <col min="1" max="1" width="2.5703125" customWidth="1"/>
    <col min="2" max="2" width="2.85546875" customWidth="1"/>
    <col min="3" max="3" width="45.42578125" style="1" customWidth="1"/>
    <col min="4" max="4" width="45.42578125" customWidth="1"/>
    <col min="5" max="5" width="7.85546875" customWidth="1"/>
    <col min="6" max="6" width="29.140625" customWidth="1"/>
    <col min="7" max="7" width="40" customWidth="1"/>
  </cols>
  <sheetData>
    <row r="1" spans="1:7" s="89" customFormat="1" ht="30.75" x14ac:dyDescent="0.4">
      <c r="A1" s="2"/>
      <c r="B1" s="2"/>
      <c r="C1" s="92" t="s">
        <v>303</v>
      </c>
      <c r="D1" s="2"/>
      <c r="E1" s="2"/>
      <c r="F1" s="2"/>
      <c r="G1" s="2"/>
    </row>
    <row r="2" spans="1:7" s="89" customFormat="1" ht="14.25" x14ac:dyDescent="0.2">
      <c r="A2" s="2"/>
      <c r="B2" s="2"/>
      <c r="C2" s="163" t="s">
        <v>301</v>
      </c>
      <c r="D2" s="2"/>
      <c r="E2" s="2"/>
      <c r="F2" s="2"/>
      <c r="G2" s="178"/>
    </row>
    <row r="3" spans="1:7" s="89" customFormat="1" ht="14.25" x14ac:dyDescent="0.2">
      <c r="A3" s="2"/>
      <c r="B3" s="2"/>
      <c r="C3" s="163" t="s">
        <v>302</v>
      </c>
      <c r="D3" s="2"/>
      <c r="E3" s="2"/>
      <c r="F3" s="2"/>
      <c r="G3" s="178"/>
    </row>
    <row r="4" spans="1:7" s="89" customFormat="1" ht="14.25" x14ac:dyDescent="0.2">
      <c r="A4" s="2"/>
      <c r="B4" s="2"/>
      <c r="C4" s="10"/>
      <c r="D4" s="2"/>
      <c r="E4" s="2"/>
      <c r="F4" s="2"/>
      <c r="G4" s="178"/>
    </row>
    <row r="5" spans="1:7" s="89" customFormat="1" ht="14.25" x14ac:dyDescent="0.2">
      <c r="A5" s="2"/>
      <c r="B5" s="2"/>
      <c r="C5" s="163" t="s">
        <v>43</v>
      </c>
      <c r="D5" s="2"/>
      <c r="E5" s="2"/>
      <c r="F5" s="2"/>
      <c r="G5" s="178"/>
    </row>
    <row r="6" spans="1:7" s="71" customFormat="1" ht="20.100000000000001" customHeight="1" x14ac:dyDescent="0.2">
      <c r="A6" s="2"/>
      <c r="B6" s="72"/>
      <c r="C6" s="163" t="s">
        <v>44</v>
      </c>
      <c r="D6" s="2"/>
      <c r="E6" s="2"/>
      <c r="F6" s="2"/>
      <c r="G6" s="178"/>
    </row>
    <row r="7" spans="1:7" ht="14.25" x14ac:dyDescent="0.2">
      <c r="A7" s="3"/>
      <c r="B7" s="3"/>
      <c r="C7" s="10"/>
      <c r="D7" s="3"/>
      <c r="E7" s="2"/>
      <c r="F7" s="2"/>
      <c r="G7" s="178"/>
    </row>
    <row r="8" spans="1:7" x14ac:dyDescent="0.2">
      <c r="A8" s="3"/>
      <c r="B8" s="3"/>
      <c r="C8" s="141"/>
      <c r="D8" s="3"/>
      <c r="E8" s="3"/>
      <c r="F8" s="3"/>
      <c r="G8" s="3"/>
    </row>
    <row r="9" spans="1:7" ht="11.25" customHeight="1" x14ac:dyDescent="0.2">
      <c r="A9" s="3"/>
      <c r="B9" s="56"/>
      <c r="D9" s="56"/>
      <c r="E9" s="56"/>
      <c r="F9" s="56"/>
      <c r="G9" s="56"/>
    </row>
    <row r="10" spans="1:7" ht="18.75" customHeight="1" x14ac:dyDescent="0.2">
      <c r="A10" s="3"/>
      <c r="B10" s="54"/>
      <c r="C10" s="164" t="s">
        <v>45</v>
      </c>
      <c r="D10" s="179" t="s">
        <v>46</v>
      </c>
      <c r="E10" s="180"/>
      <c r="F10" s="181"/>
      <c r="G10" s="165" t="s">
        <v>47</v>
      </c>
    </row>
    <row r="11" spans="1:7" ht="56.25" customHeight="1" thickBot="1" x14ac:dyDescent="0.25">
      <c r="A11" s="3"/>
      <c r="B11" s="44"/>
      <c r="C11" s="176"/>
      <c r="D11" s="177"/>
      <c r="E11" s="166" t="s">
        <v>1</v>
      </c>
      <c r="F11" s="167"/>
      <c r="G11" s="43"/>
    </row>
    <row r="12" spans="1:7" ht="60.75" customHeight="1" x14ac:dyDescent="0.2">
      <c r="A12" s="3"/>
      <c r="B12" s="44" t="s">
        <v>48</v>
      </c>
      <c r="C12" s="47" t="s">
        <v>49</v>
      </c>
      <c r="D12" s="44" t="s">
        <v>50</v>
      </c>
      <c r="E12" s="137" t="s">
        <v>51</v>
      </c>
      <c r="F12" s="168" t="s">
        <v>52</v>
      </c>
      <c r="G12" s="169" t="s">
        <v>53</v>
      </c>
    </row>
    <row r="13" spans="1:7" ht="40.5" customHeight="1" x14ac:dyDescent="0.2">
      <c r="A13" s="3"/>
      <c r="B13" s="9">
        <v>1</v>
      </c>
      <c r="C13" s="151"/>
      <c r="D13" s="153"/>
      <c r="E13" s="161">
        <v>0</v>
      </c>
      <c r="F13" s="170" t="str">
        <f>+VLOOKUP(E13,Coderingen!$A$8:$B$13,2,FALSE)</f>
        <v xml:space="preserve">0 % (kan niet optreden) </v>
      </c>
      <c r="G13" s="152"/>
    </row>
    <row r="14" spans="1:7" ht="35.25" customHeight="1" x14ac:dyDescent="0.2">
      <c r="A14" s="3"/>
      <c r="B14" s="9">
        <f>+B13+1</f>
        <v>2</v>
      </c>
      <c r="C14" s="151"/>
      <c r="D14" s="153"/>
      <c r="E14" s="161">
        <v>0</v>
      </c>
      <c r="F14" s="170" t="str">
        <f>+VLOOKUP(E14,Coderingen!$A$8:$B$13,2,FALSE)</f>
        <v xml:space="preserve">0 % (kan niet optreden) </v>
      </c>
      <c r="G14" s="152"/>
    </row>
    <row r="15" spans="1:7" ht="35.25" customHeight="1" x14ac:dyDescent="0.2">
      <c r="A15" s="3"/>
      <c r="B15" s="9">
        <f t="shared" ref="B15:B17" si="0">+B14+1</f>
        <v>3</v>
      </c>
      <c r="C15" s="154"/>
      <c r="D15" s="153"/>
      <c r="E15" s="161">
        <v>0</v>
      </c>
      <c r="F15" s="170" t="str">
        <f>+VLOOKUP(E15,Coderingen!$A$8:$B$13,2,FALSE)</f>
        <v xml:space="preserve">0 % (kan niet optreden) </v>
      </c>
      <c r="G15" s="152"/>
    </row>
    <row r="16" spans="1:7" ht="35.25" customHeight="1" thickBot="1" x14ac:dyDescent="0.25">
      <c r="A16" s="3"/>
      <c r="B16" s="9">
        <f t="shared" si="0"/>
        <v>4</v>
      </c>
      <c r="C16" s="154"/>
      <c r="D16" s="153"/>
      <c r="E16" s="162">
        <v>0</v>
      </c>
      <c r="F16" s="171" t="str">
        <f>+VLOOKUP(E16,Coderingen!$A$8:$B$13,2,FALSE)</f>
        <v xml:space="preserve">0 % (kan niet optreden) </v>
      </c>
      <c r="G16" s="152"/>
    </row>
    <row r="17" spans="1:7" ht="35.25" customHeight="1" thickBot="1" x14ac:dyDescent="0.25">
      <c r="A17" s="3"/>
      <c r="B17" s="9">
        <f t="shared" si="0"/>
        <v>5</v>
      </c>
      <c r="C17" s="154"/>
      <c r="D17" s="153"/>
      <c r="E17" s="162">
        <v>0</v>
      </c>
      <c r="F17" s="171" t="str">
        <f>+VLOOKUP(E17,Coderingen!$A$8:$B$13,2,FALSE)</f>
        <v xml:space="preserve">0 % (kan niet optreden) </v>
      </c>
      <c r="G17" s="152"/>
    </row>
    <row r="18" spans="1:7" x14ac:dyDescent="0.2">
      <c r="C18"/>
    </row>
  </sheetData>
  <autoFilter ref="A12:G13" xr:uid="{00000000-0009-0000-0000-000001000000}"/>
  <dataConsolidate/>
  <mergeCells count="3">
    <mergeCell ref="C11:D11"/>
    <mergeCell ref="G2:G7"/>
    <mergeCell ref="D10:F10"/>
  </mergeCells>
  <pageMargins left="0.70866141732283472" right="0.70866141732283472" top="0.74803149606299213" bottom="0.74803149606299213" header="0.31496062992125984" footer="0.31496062992125984"/>
  <pageSetup paperSize="8" scale="75" fitToHeight="0" orientation="landscape" r:id="rId1"/>
  <headerFooter>
    <oddFooter>&amp;CPagina &amp;P van &amp;N&amp;R&amp;F &amp;A</oddFooter>
  </headerFooter>
  <ignoredErrors>
    <ignoredError sqref="B14:B16 F14:F16"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Coderingen!$A$8:$A$13</xm:f>
          </x14:formula1>
          <xm:sqref>E13:E17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249977111117893"/>
    <pageSetUpPr fitToPage="1"/>
  </sheetPr>
  <dimension ref="A1:AD23"/>
  <sheetViews>
    <sheetView view="pageBreakPreview" zoomScaleNormal="90" zoomScaleSheetLayoutView="100" workbookViewId="0">
      <selection activeCell="J11" sqref="J11:J17"/>
    </sheetView>
  </sheetViews>
  <sheetFormatPr defaultRowHeight="12.75" x14ac:dyDescent="0.2"/>
  <cols>
    <col min="1" max="1" width="1.28515625" customWidth="1"/>
    <col min="2" max="2" width="3.85546875" customWidth="1"/>
    <col min="4" max="4" width="20.42578125" style="1" customWidth="1"/>
    <col min="5" max="5" width="7.42578125" style="1" customWidth="1"/>
    <col min="6" max="7" width="7.7109375" style="1" customWidth="1"/>
    <col min="8" max="8" width="34.140625" style="1" customWidth="1"/>
    <col min="9" max="9" width="31.42578125" customWidth="1"/>
    <col min="10" max="10" width="29.28515625" customWidth="1"/>
    <col min="11" max="11" width="7.85546875" customWidth="1"/>
    <col min="12" max="12" width="5.28515625" customWidth="1"/>
    <col min="13" max="13" width="10.5703125" customWidth="1"/>
    <col min="14" max="14" width="11.28515625" customWidth="1"/>
    <col min="15" max="15" width="5.28515625" customWidth="1"/>
    <col min="16" max="16" width="5.85546875" customWidth="1"/>
    <col min="17" max="17" width="10.28515625" bestFit="1" customWidth="1"/>
    <col min="18" max="19" width="6" customWidth="1"/>
    <col min="20" max="20" width="15.7109375" customWidth="1"/>
    <col min="21" max="21" width="6" customWidth="1"/>
    <col min="22" max="22" width="34.140625" customWidth="1"/>
    <col min="23" max="23" width="10.7109375" customWidth="1"/>
    <col min="24" max="24" width="1.7109375" customWidth="1"/>
    <col min="25" max="27" width="10.7109375" customWidth="1"/>
    <col min="28" max="28" width="2.42578125" customWidth="1"/>
    <col min="29" max="30" width="12.85546875" bestFit="1" customWidth="1"/>
    <col min="31" max="31" width="48.28515625" customWidth="1"/>
  </cols>
  <sheetData>
    <row r="1" spans="1:30" s="89" customFormat="1" ht="30.75" x14ac:dyDescent="0.4">
      <c r="A1" s="2"/>
      <c r="B1" s="92" t="s">
        <v>54</v>
      </c>
      <c r="C1" s="91"/>
      <c r="D1" s="2"/>
      <c r="E1" s="2"/>
      <c r="F1" s="2"/>
      <c r="G1" s="2"/>
      <c r="H1" s="2"/>
      <c r="I1" s="2"/>
      <c r="J1" s="2"/>
      <c r="K1" s="2" t="s">
        <v>55</v>
      </c>
      <c r="L1" s="2"/>
      <c r="M1" s="2"/>
      <c r="N1" s="2"/>
      <c r="O1" s="2"/>
      <c r="P1" s="2"/>
      <c r="Q1" s="2"/>
      <c r="R1" s="2"/>
      <c r="S1" s="2"/>
      <c r="T1" s="2"/>
      <c r="U1" s="2"/>
      <c r="V1" s="2"/>
      <c r="W1" s="2"/>
      <c r="X1" s="2"/>
      <c r="Y1" s="2"/>
      <c r="Z1" s="2"/>
      <c r="AA1" s="2"/>
      <c r="AB1" s="3"/>
      <c r="AC1" s="2"/>
      <c r="AD1" s="2"/>
    </row>
    <row r="2" spans="1:30" s="89" customFormat="1" ht="15" x14ac:dyDescent="0.25">
      <c r="A2" s="2"/>
      <c r="B2" s="3"/>
      <c r="C2" s="91"/>
      <c r="D2" s="2"/>
      <c r="E2" s="2"/>
      <c r="F2" s="2"/>
      <c r="G2" s="2"/>
      <c r="H2" s="2"/>
      <c r="I2" s="2"/>
      <c r="J2" s="2"/>
      <c r="K2" s="125" t="s">
        <v>56</v>
      </c>
      <c r="L2" s="126"/>
      <c r="M2" s="126"/>
      <c r="N2" s="126"/>
      <c r="O2" s="126"/>
      <c r="P2" s="126"/>
      <c r="Q2" s="126"/>
      <c r="R2" s="127"/>
      <c r="S2" s="2"/>
      <c r="T2" s="2"/>
      <c r="U2" s="2"/>
      <c r="V2" s="2"/>
      <c r="W2" s="2"/>
      <c r="X2" s="2"/>
      <c r="Y2" s="2"/>
      <c r="Z2" s="2"/>
      <c r="AA2" s="2"/>
      <c r="AB2" s="3"/>
      <c r="AC2" s="2"/>
      <c r="AD2" s="2"/>
    </row>
    <row r="3" spans="1:30" s="89" customFormat="1" ht="15" x14ac:dyDescent="0.25">
      <c r="A3" s="2"/>
      <c r="B3" s="91" t="s">
        <v>57</v>
      </c>
      <c r="C3" s="2"/>
      <c r="D3" s="2"/>
      <c r="E3" s="2"/>
      <c r="F3" s="2"/>
      <c r="G3" s="2"/>
      <c r="H3" s="2"/>
      <c r="I3" s="2"/>
      <c r="J3" s="2"/>
      <c r="K3" s="88" t="s">
        <v>58</v>
      </c>
      <c r="L3" s="87"/>
      <c r="M3" s="87"/>
      <c r="N3" s="87"/>
      <c r="O3" s="87"/>
      <c r="P3" s="87"/>
      <c r="Q3" s="87"/>
      <c r="R3" s="86"/>
      <c r="S3" s="2"/>
      <c r="T3" s="2"/>
      <c r="U3" s="2"/>
      <c r="V3" s="2"/>
      <c r="W3" s="2"/>
      <c r="X3" s="2"/>
      <c r="Y3" s="2"/>
      <c r="Z3" s="2"/>
      <c r="AA3" s="2"/>
      <c r="AB3" s="3"/>
      <c r="AC3" s="2"/>
      <c r="AD3" s="2"/>
    </row>
    <row r="4" spans="1:30" s="71" customFormat="1" ht="14.25" x14ac:dyDescent="0.2">
      <c r="A4" s="2"/>
      <c r="C4" s="2"/>
      <c r="D4" s="2"/>
      <c r="E4" s="2"/>
      <c r="F4" s="2"/>
      <c r="G4" s="2"/>
      <c r="H4" s="2"/>
      <c r="I4" s="2"/>
      <c r="J4" s="2"/>
      <c r="K4" s="85" t="s">
        <v>59</v>
      </c>
      <c r="L4" s="84"/>
      <c r="M4" s="84"/>
      <c r="N4" s="84"/>
      <c r="O4" s="84"/>
      <c r="P4" s="84"/>
      <c r="Q4" s="84"/>
      <c r="R4" s="83"/>
      <c r="S4" s="2"/>
      <c r="T4" s="2"/>
      <c r="U4" s="2"/>
      <c r="V4" s="2"/>
      <c r="W4" s="2"/>
      <c r="X4" s="2"/>
      <c r="Y4" s="2"/>
      <c r="Z4" s="2"/>
      <c r="AA4" s="2"/>
      <c r="AB4" s="3"/>
      <c r="AC4" s="2"/>
      <c r="AD4" s="2"/>
    </row>
    <row r="5" spans="1:30" ht="14.25" x14ac:dyDescent="0.2">
      <c r="A5" s="3"/>
      <c r="B5" s="3"/>
      <c r="C5" s="3"/>
      <c r="D5" s="73"/>
      <c r="E5" s="10" t="s">
        <v>60</v>
      </c>
      <c r="F5" s="73"/>
      <c r="G5" s="73"/>
      <c r="H5" s="142"/>
      <c r="I5" s="3"/>
      <c r="J5" s="3"/>
      <c r="K5" s="80" t="s">
        <v>61</v>
      </c>
      <c r="L5" s="79"/>
      <c r="M5" s="79"/>
      <c r="N5" s="79"/>
      <c r="O5" s="79"/>
      <c r="P5" s="79"/>
      <c r="Q5" s="79"/>
      <c r="R5" s="78"/>
      <c r="S5" s="2"/>
      <c r="T5" s="2"/>
      <c r="U5" s="2"/>
      <c r="V5" s="2"/>
      <c r="W5" s="3"/>
      <c r="X5" s="2"/>
      <c r="Y5" s="2"/>
      <c r="Z5" s="2"/>
      <c r="AA5" s="2"/>
      <c r="AB5" s="3"/>
      <c r="AC5" s="2"/>
      <c r="AD5" s="2"/>
    </row>
    <row r="6" spans="1:30" ht="14.25" x14ac:dyDescent="0.2">
      <c r="A6" s="3"/>
      <c r="B6" s="3"/>
      <c r="C6" s="3"/>
      <c r="D6" s="73"/>
      <c r="E6" s="10" t="s">
        <v>62</v>
      </c>
      <c r="F6" s="73"/>
      <c r="G6" s="73"/>
      <c r="H6" s="142"/>
      <c r="I6" s="3"/>
      <c r="J6" s="3"/>
      <c r="K6" s="3"/>
      <c r="L6" s="3"/>
      <c r="M6" s="3"/>
      <c r="N6" s="3"/>
      <c r="O6" s="3"/>
      <c r="P6" s="3"/>
      <c r="Q6" s="3"/>
      <c r="R6" s="3"/>
      <c r="S6" s="3"/>
      <c r="T6" s="3"/>
      <c r="U6" s="3"/>
      <c r="V6" s="3"/>
      <c r="W6" s="3"/>
      <c r="X6" s="2"/>
      <c r="Y6" s="2"/>
      <c r="Z6" s="2"/>
      <c r="AA6" s="2"/>
      <c r="AB6" s="3"/>
      <c r="AC6" s="2"/>
      <c r="AD6" s="2"/>
    </row>
    <row r="7" spans="1:30" ht="14.25" x14ac:dyDescent="0.2">
      <c r="A7" s="3"/>
      <c r="B7" s="56"/>
      <c r="C7" s="56"/>
      <c r="D7" s="57"/>
      <c r="E7" s="141" t="s">
        <v>63</v>
      </c>
      <c r="F7" s="57"/>
      <c r="G7" s="57"/>
      <c r="H7" s="142"/>
      <c r="I7" s="56"/>
      <c r="J7" s="56"/>
      <c r="K7" s="56"/>
      <c r="L7" s="56"/>
      <c r="M7" s="56"/>
      <c r="N7" s="56"/>
      <c r="O7" s="56"/>
      <c r="P7" s="56"/>
      <c r="Q7" s="56"/>
      <c r="R7" s="56"/>
      <c r="S7" s="56"/>
      <c r="T7" s="56"/>
      <c r="U7" s="56"/>
      <c r="V7" s="56"/>
      <c r="W7" s="56"/>
      <c r="X7" s="2"/>
      <c r="Y7" s="2"/>
      <c r="Z7" s="2"/>
      <c r="AA7" s="2"/>
      <c r="AB7" s="3"/>
      <c r="AC7" s="2"/>
      <c r="AD7" s="2"/>
    </row>
    <row r="8" spans="1:30" ht="14.25" x14ac:dyDescent="0.2">
      <c r="A8" s="3"/>
      <c r="B8" s="54"/>
      <c r="C8" s="53"/>
      <c r="D8" s="55"/>
      <c r="E8" s="55"/>
      <c r="F8" s="55"/>
      <c r="G8" s="55"/>
      <c r="H8" s="55"/>
      <c r="I8" s="53"/>
      <c r="J8" s="53"/>
      <c r="K8" s="53" t="s">
        <v>46</v>
      </c>
      <c r="L8" s="53"/>
      <c r="M8" s="53"/>
      <c r="N8" s="53"/>
      <c r="O8" s="53"/>
      <c r="P8" s="53"/>
      <c r="Q8" s="53"/>
      <c r="R8" s="53"/>
      <c r="S8" s="53"/>
      <c r="T8" s="53"/>
      <c r="U8" s="53"/>
      <c r="V8" s="54" t="s">
        <v>47</v>
      </c>
      <c r="W8" s="52"/>
      <c r="X8" s="2"/>
      <c r="Y8" s="144">
        <f>SUM(Y11:Y23)</f>
        <v>0</v>
      </c>
      <c r="Z8" s="144">
        <f>SUM(Z11:Z23)</f>
        <v>0</v>
      </c>
      <c r="AA8" s="144">
        <f>SUM(AA11:AA23)</f>
        <v>0</v>
      </c>
      <c r="AB8" s="3"/>
      <c r="AC8" s="124">
        <f>SUM(AC11:AC23)</f>
        <v>0</v>
      </c>
      <c r="AD8" s="124">
        <f>SUM(AD11:AD23)</f>
        <v>0</v>
      </c>
    </row>
    <row r="9" spans="1:30" ht="15" thickBot="1" x14ac:dyDescent="0.25">
      <c r="A9" s="3"/>
      <c r="B9" s="44"/>
      <c r="C9" s="51"/>
      <c r="D9" s="51"/>
      <c r="E9" s="51"/>
      <c r="F9" s="51"/>
      <c r="G9" s="51"/>
      <c r="H9" s="51"/>
      <c r="I9" s="51"/>
      <c r="J9" s="51"/>
      <c r="K9" s="131" t="s">
        <v>1</v>
      </c>
      <c r="L9" s="129" t="s">
        <v>15</v>
      </c>
      <c r="M9" s="132"/>
      <c r="N9" s="132"/>
      <c r="O9" s="130"/>
      <c r="P9" s="129" t="s">
        <v>26</v>
      </c>
      <c r="Q9" s="132"/>
      <c r="R9" s="130"/>
      <c r="S9" s="139" t="s">
        <v>35</v>
      </c>
      <c r="T9" s="132"/>
      <c r="U9" s="130"/>
      <c r="V9" s="44"/>
      <c r="W9" s="43"/>
      <c r="X9" s="2"/>
      <c r="Y9" s="2"/>
      <c r="Z9" s="2"/>
      <c r="AA9" s="2"/>
      <c r="AB9" s="3"/>
      <c r="AC9" s="2"/>
      <c r="AD9" s="2"/>
    </row>
    <row r="10" spans="1:30" ht="94.5" x14ac:dyDescent="0.2">
      <c r="A10" s="3"/>
      <c r="B10" s="44" t="s">
        <v>48</v>
      </c>
      <c r="C10" s="44" t="s">
        <v>64</v>
      </c>
      <c r="D10" s="47" t="s">
        <v>65</v>
      </c>
      <c r="E10" s="47" t="s">
        <v>49</v>
      </c>
      <c r="F10" s="47" t="s">
        <v>66</v>
      </c>
      <c r="G10" s="47" t="s">
        <v>67</v>
      </c>
      <c r="H10" s="44" t="s">
        <v>68</v>
      </c>
      <c r="I10" s="44" t="s">
        <v>69</v>
      </c>
      <c r="J10" s="44" t="s">
        <v>50</v>
      </c>
      <c r="K10" s="137" t="s">
        <v>51</v>
      </c>
      <c r="L10" s="182" t="s">
        <v>70</v>
      </c>
      <c r="M10" s="183"/>
      <c r="N10" s="184"/>
      <c r="O10" s="136" t="s">
        <v>71</v>
      </c>
      <c r="P10" s="185" t="s">
        <v>72</v>
      </c>
      <c r="Q10" s="186"/>
      <c r="R10" s="135" t="s">
        <v>71</v>
      </c>
      <c r="S10" s="187" t="s">
        <v>73</v>
      </c>
      <c r="T10" s="188"/>
      <c r="U10" s="138" t="s">
        <v>74</v>
      </c>
      <c r="V10" s="51" t="s">
        <v>75</v>
      </c>
      <c r="W10" s="43" t="s">
        <v>76</v>
      </c>
      <c r="X10" s="2"/>
      <c r="Y10" s="123" t="s">
        <v>77</v>
      </c>
      <c r="Z10" s="123" t="s">
        <v>78</v>
      </c>
      <c r="AA10" s="172" t="s">
        <v>1</v>
      </c>
      <c r="AB10" s="3"/>
      <c r="AC10" s="123" t="s">
        <v>79</v>
      </c>
      <c r="AD10" s="123" t="s">
        <v>80</v>
      </c>
    </row>
    <row r="11" spans="1:30" ht="24.95" customHeight="1" x14ac:dyDescent="0.2">
      <c r="A11" s="3"/>
      <c r="B11" s="9">
        <v>1</v>
      </c>
      <c r="C11" s="24">
        <v>720350</v>
      </c>
      <c r="D11" s="17" t="s">
        <v>81</v>
      </c>
      <c r="E11" s="11"/>
      <c r="F11" s="11"/>
      <c r="G11" s="11"/>
      <c r="H11" s="27"/>
      <c r="I11" s="27"/>
      <c r="J11" s="27"/>
      <c r="K11" s="35">
        <v>1</v>
      </c>
      <c r="L11" s="35">
        <v>0</v>
      </c>
      <c r="M11" s="37" t="str">
        <f>+VLOOKUP(L11,Coderingen!$A$21:$B$26,2,FALSE)</f>
        <v>geen tijdseffect</v>
      </c>
      <c r="N11" s="4">
        <f>+VLOOKUP(L11,Coderingen!$A$21:$D$26,4,FALSE)</f>
        <v>0</v>
      </c>
      <c r="O11" s="35">
        <f t="shared" ref="O11:O12" si="0">+K11*L11</f>
        <v>0</v>
      </c>
      <c r="P11" s="35">
        <v>0</v>
      </c>
      <c r="Q11" s="4">
        <f>+VLOOKUP(P11,Coderingen!$A$31:$C$36,3,FALSE)</f>
        <v>0</v>
      </c>
      <c r="R11" s="140">
        <f t="shared" ref="R11:R23" si="1">+IF(G11="K",G11,K11*P11)</f>
        <v>0</v>
      </c>
      <c r="S11" s="35">
        <v>0</v>
      </c>
      <c r="T11" s="134" t="str">
        <f>+VLOOKUP(S11,Coderingen!$A$41:$C$46,2,FALSE)</f>
        <v>geen kwaliteit gevolg</v>
      </c>
      <c r="U11" s="140">
        <f t="shared" ref="U11:U12" si="2">+IF(F11="K",F11,K11*S11)</f>
        <v>0</v>
      </c>
      <c r="V11" s="7"/>
      <c r="W11" s="7"/>
      <c r="X11" s="2"/>
      <c r="Y11" s="133">
        <f t="shared" ref="Y11:Y23" si="3">+IF(G11="K",N11,N11+Q11)</f>
        <v>0</v>
      </c>
      <c r="Z11" s="133">
        <f t="shared" ref="Z11:Z23" si="4">+AC11+AD11</f>
        <v>0</v>
      </c>
      <c r="AA11" s="4">
        <f t="shared" ref="AA11:AA23" si="5">+IF(G11="K",Q11,0)</f>
        <v>0</v>
      </c>
      <c r="AB11" s="3"/>
      <c r="AC11" s="4">
        <f t="shared" ref="AC11" si="6">+IF(O11&lt;9,N11*0.1,IF(O11&lt;16,N11*0.2,N11))</f>
        <v>0</v>
      </c>
      <c r="AD11" s="4">
        <f t="shared" ref="AD11:AD22" si="7">+IF(G11="K",0,IF(R11&lt;9,Q11*0.1,IF(R11&lt;16,Q11*0.2,Q11)))</f>
        <v>0</v>
      </c>
    </row>
    <row r="12" spans="1:30" ht="24.95" customHeight="1" x14ac:dyDescent="0.2">
      <c r="A12" s="3"/>
      <c r="B12" s="9">
        <f t="shared" ref="B12:B14" si="8">+B11+1</f>
        <v>2</v>
      </c>
      <c r="C12" s="15"/>
      <c r="D12" s="14"/>
      <c r="E12" s="11"/>
      <c r="F12" s="11"/>
      <c r="G12" s="11"/>
      <c r="H12" s="27"/>
      <c r="I12" s="27"/>
      <c r="J12" s="27"/>
      <c r="K12" s="35">
        <v>1</v>
      </c>
      <c r="L12" s="35">
        <v>0</v>
      </c>
      <c r="M12" s="37" t="str">
        <f>+VLOOKUP(L12,Coderingen!$A$21:$B$26,2,FALSE)</f>
        <v>geen tijdseffect</v>
      </c>
      <c r="N12" s="4">
        <f>+VLOOKUP(L12,Coderingen!$A$21:$D$26,4,FALSE)</f>
        <v>0</v>
      </c>
      <c r="O12" s="35">
        <f t="shared" si="0"/>
        <v>0</v>
      </c>
      <c r="P12" s="35">
        <v>0</v>
      </c>
      <c r="Q12" s="4">
        <f>+VLOOKUP(P12,Coderingen!$A$31:$C$36,3,FALSE)</f>
        <v>0</v>
      </c>
      <c r="R12" s="140">
        <f t="shared" si="1"/>
        <v>0</v>
      </c>
      <c r="S12" s="35">
        <v>0</v>
      </c>
      <c r="T12" s="134" t="str">
        <f>+VLOOKUP(S12,Coderingen!$A$41:$C$46,2,FALSE)</f>
        <v>geen kwaliteit gevolg</v>
      </c>
      <c r="U12" s="140">
        <f t="shared" si="2"/>
        <v>0</v>
      </c>
      <c r="V12" s="7"/>
      <c r="W12" s="7"/>
      <c r="X12" s="2"/>
      <c r="Y12" s="133">
        <f t="shared" si="3"/>
        <v>0</v>
      </c>
      <c r="Z12" s="133">
        <f t="shared" si="4"/>
        <v>0</v>
      </c>
      <c r="AA12" s="4">
        <f t="shared" si="5"/>
        <v>0</v>
      </c>
      <c r="AB12" s="3"/>
      <c r="AC12" s="4"/>
      <c r="AD12" s="4"/>
    </row>
    <row r="13" spans="1:30" ht="24.95" customHeight="1" x14ac:dyDescent="0.2">
      <c r="A13" s="3"/>
      <c r="B13" s="9">
        <f t="shared" si="8"/>
        <v>3</v>
      </c>
      <c r="C13" s="24">
        <v>720351</v>
      </c>
      <c r="D13" s="17" t="s">
        <v>82</v>
      </c>
      <c r="E13" s="11"/>
      <c r="F13" s="11"/>
      <c r="G13" s="11"/>
      <c r="H13" s="27"/>
      <c r="I13" s="27"/>
      <c r="J13" s="27"/>
      <c r="K13" s="35">
        <v>1</v>
      </c>
      <c r="L13" s="35">
        <v>0</v>
      </c>
      <c r="M13" s="37" t="str">
        <f>+VLOOKUP(L13,Coderingen!$A$21:$B$26,2,FALSE)</f>
        <v>geen tijdseffect</v>
      </c>
      <c r="N13" s="4">
        <f>+VLOOKUP(L13,Coderingen!$A$21:$D$26,4,FALSE)</f>
        <v>0</v>
      </c>
      <c r="O13" s="35">
        <f>+K13*L13</f>
        <v>0</v>
      </c>
      <c r="P13" s="35">
        <v>0</v>
      </c>
      <c r="Q13" s="4">
        <f>+VLOOKUP(P13,Coderingen!$A$31:$C$36,3,FALSE)</f>
        <v>0</v>
      </c>
      <c r="R13" s="140">
        <f>+IF(G13="K",G13,K13*P13)</f>
        <v>0</v>
      </c>
      <c r="S13" s="35">
        <v>0</v>
      </c>
      <c r="T13" s="134" t="str">
        <f>+VLOOKUP(S13,Coderingen!$A$41:$C$46,2,FALSE)</f>
        <v>geen kwaliteit gevolg</v>
      </c>
      <c r="U13" s="140">
        <f>+IF(F13="K",F13,K13*S13)</f>
        <v>0</v>
      </c>
      <c r="V13" s="7"/>
      <c r="W13" s="7"/>
      <c r="X13" s="2"/>
      <c r="Y13" s="133">
        <f t="shared" si="3"/>
        <v>0</v>
      </c>
      <c r="Z13" s="133">
        <f t="shared" si="4"/>
        <v>0</v>
      </c>
      <c r="AA13" s="4">
        <f t="shared" si="5"/>
        <v>0</v>
      </c>
      <c r="AB13" s="3"/>
      <c r="AC13" s="4">
        <f t="shared" ref="AC13:AC22" si="9">+IF(O13&lt;9,N13*0.1,IF(O13&lt;16,N13*0.2,N13))</f>
        <v>0</v>
      </c>
      <c r="AD13" s="4">
        <f t="shared" ref="AD13:AD16" si="10">+IF(G13="K",0,IF(R13&lt;9,Q13*0.1,IF(R13&lt;16,Q13*0.2,Q13)))</f>
        <v>0</v>
      </c>
    </row>
    <row r="14" spans="1:30" ht="24.95" customHeight="1" x14ac:dyDescent="0.2">
      <c r="A14" s="3"/>
      <c r="B14" s="9">
        <f t="shared" si="8"/>
        <v>4</v>
      </c>
      <c r="C14" s="15"/>
      <c r="D14" s="14"/>
      <c r="E14" s="11"/>
      <c r="F14" s="11"/>
      <c r="G14" s="11"/>
      <c r="H14" s="27"/>
      <c r="I14" s="27"/>
      <c r="J14" s="27"/>
      <c r="K14" s="35">
        <v>1</v>
      </c>
      <c r="L14" s="35">
        <v>0</v>
      </c>
      <c r="M14" s="37" t="str">
        <f>+VLOOKUP(L14,Coderingen!$A$21:$B$26,2,FALSE)</f>
        <v>geen tijdseffect</v>
      </c>
      <c r="N14" s="4">
        <f>+VLOOKUP(L14,Coderingen!$A$21:$D$26,4,FALSE)</f>
        <v>0</v>
      </c>
      <c r="O14" s="35">
        <f>+K14*L14</f>
        <v>0</v>
      </c>
      <c r="P14" s="35">
        <v>0</v>
      </c>
      <c r="Q14" s="4">
        <f>+VLOOKUP(P14,Coderingen!$A$31:$C$36,3,FALSE)</f>
        <v>0</v>
      </c>
      <c r="R14" s="140">
        <f>+IF(G14="K",G14,K14*P14)</f>
        <v>0</v>
      </c>
      <c r="S14" s="35">
        <v>0</v>
      </c>
      <c r="T14" s="134" t="str">
        <f>+VLOOKUP(S14,Coderingen!$A$41:$C$46,2,FALSE)</f>
        <v>geen kwaliteit gevolg</v>
      </c>
      <c r="U14" s="140">
        <f>+IF(F14="K",F14,K14*S14)</f>
        <v>0</v>
      </c>
      <c r="V14" s="7"/>
      <c r="W14" s="7"/>
      <c r="X14" s="2"/>
      <c r="Y14" s="133">
        <f t="shared" si="3"/>
        <v>0</v>
      </c>
      <c r="Z14" s="133">
        <f t="shared" si="4"/>
        <v>0</v>
      </c>
      <c r="AA14" s="4">
        <f t="shared" si="5"/>
        <v>0</v>
      </c>
      <c r="AB14" s="3"/>
      <c r="AC14" s="4">
        <f t="shared" si="9"/>
        <v>0</v>
      </c>
      <c r="AD14" s="4">
        <f t="shared" si="10"/>
        <v>0</v>
      </c>
    </row>
    <row r="15" spans="1:30" ht="24.95" customHeight="1" x14ac:dyDescent="0.2">
      <c r="A15" s="3"/>
      <c r="B15" s="9">
        <f>+B17+1</f>
        <v>7</v>
      </c>
      <c r="C15" s="15"/>
      <c r="D15" s="14"/>
      <c r="E15" s="11"/>
      <c r="F15" s="11"/>
      <c r="G15" s="11"/>
      <c r="H15" s="27"/>
      <c r="I15" s="27"/>
      <c r="J15" s="27"/>
      <c r="K15" s="35">
        <v>1</v>
      </c>
      <c r="L15" s="35">
        <v>0</v>
      </c>
      <c r="M15" s="37" t="str">
        <f>+VLOOKUP(L15,Coderingen!$A$21:$B$26,2,FALSE)</f>
        <v>geen tijdseffect</v>
      </c>
      <c r="N15" s="4">
        <f>+VLOOKUP(L15,Coderingen!$A$21:$D$26,4,FALSE)</f>
        <v>0</v>
      </c>
      <c r="O15" s="35">
        <f>+K15*L15</f>
        <v>0</v>
      </c>
      <c r="P15" s="35">
        <v>0</v>
      </c>
      <c r="Q15" s="4">
        <f>+VLOOKUP(P15,Coderingen!$A$31:$C$36,3,FALSE)</f>
        <v>0</v>
      </c>
      <c r="R15" s="140">
        <f>+IF(G15="K",G15,K15*P15)</f>
        <v>0</v>
      </c>
      <c r="S15" s="35">
        <v>0</v>
      </c>
      <c r="T15" s="134" t="str">
        <f>+VLOOKUP(S15,Coderingen!$A$41:$C$46,2,FALSE)</f>
        <v>geen kwaliteit gevolg</v>
      </c>
      <c r="U15" s="140">
        <f>+IF(F15="K",F15,K15*S15)</f>
        <v>0</v>
      </c>
      <c r="V15" s="7"/>
      <c r="W15" s="7"/>
      <c r="X15" s="2"/>
      <c r="Y15" s="133">
        <f>+IF(G15="K",N15,N15+Q15)</f>
        <v>0</v>
      </c>
      <c r="Z15" s="133">
        <f>+AC15+AD15</f>
        <v>0</v>
      </c>
      <c r="AA15" s="4">
        <f>+IF(G15="K",Q15,0)</f>
        <v>0</v>
      </c>
      <c r="AB15" s="3"/>
      <c r="AC15" s="4">
        <f>+IF(O15&lt;9,N15*0.1,IF(O15&lt;16,N15*0.2,N15))</f>
        <v>0</v>
      </c>
      <c r="AD15" s="4">
        <f>+IF(G15="K",0,IF(R15&lt;9,Q15*0.1,IF(R15&lt;16,Q15*0.2,Q15)))</f>
        <v>0</v>
      </c>
    </row>
    <row r="16" spans="1:30" ht="24.95" customHeight="1" x14ac:dyDescent="0.2">
      <c r="A16" s="3"/>
      <c r="B16" s="9">
        <f>+B14+1</f>
        <v>5</v>
      </c>
      <c r="C16" s="15"/>
      <c r="D16" s="14"/>
      <c r="E16" s="11"/>
      <c r="F16" s="11"/>
      <c r="G16" s="11"/>
      <c r="H16" s="27"/>
      <c r="I16" s="27"/>
      <c r="J16" s="27"/>
      <c r="K16" s="35">
        <v>1</v>
      </c>
      <c r="L16" s="35">
        <v>0</v>
      </c>
      <c r="M16" s="37" t="str">
        <f>+VLOOKUP(L16,Coderingen!$A$21:$B$26,2,FALSE)</f>
        <v>geen tijdseffect</v>
      </c>
      <c r="N16" s="4">
        <f>+VLOOKUP(L16,Coderingen!$A$21:$D$26,4,FALSE)</f>
        <v>0</v>
      </c>
      <c r="O16" s="35">
        <f>+K16*L16</f>
        <v>0</v>
      </c>
      <c r="P16" s="35">
        <v>0</v>
      </c>
      <c r="Q16" s="4">
        <f>+VLOOKUP(P16,Coderingen!$A$31:$C$36,3,FALSE)</f>
        <v>0</v>
      </c>
      <c r="R16" s="140">
        <f>+IF(G16="K",G16,K16*P16)</f>
        <v>0</v>
      </c>
      <c r="S16" s="35">
        <v>0</v>
      </c>
      <c r="T16" s="134" t="str">
        <f>+VLOOKUP(S16,Coderingen!$A$41:$C$46,2,FALSE)</f>
        <v>geen kwaliteit gevolg</v>
      </c>
      <c r="U16" s="140">
        <f>+IF(F16="K",F16,K16*S16)</f>
        <v>0</v>
      </c>
      <c r="V16" s="7"/>
      <c r="W16" s="7"/>
      <c r="X16" s="2"/>
      <c r="Y16" s="133">
        <f t="shared" si="3"/>
        <v>0</v>
      </c>
      <c r="Z16" s="133">
        <f t="shared" si="4"/>
        <v>0</v>
      </c>
      <c r="AA16" s="4">
        <f t="shared" si="5"/>
        <v>0</v>
      </c>
      <c r="AB16" s="3"/>
      <c r="AC16" s="4">
        <f t="shared" si="9"/>
        <v>0</v>
      </c>
      <c r="AD16" s="4">
        <f t="shared" si="10"/>
        <v>0</v>
      </c>
    </row>
    <row r="17" spans="1:30" ht="24.95" customHeight="1" x14ac:dyDescent="0.2">
      <c r="A17" s="3"/>
      <c r="B17" s="9">
        <f t="shared" ref="B17:B23" si="11">+B16+1</f>
        <v>6</v>
      </c>
      <c r="C17" s="155">
        <v>720352</v>
      </c>
      <c r="D17" s="156" t="s">
        <v>83</v>
      </c>
      <c r="E17" s="11"/>
      <c r="F17" s="11"/>
      <c r="G17" s="11"/>
      <c r="H17" s="27"/>
      <c r="I17" s="27"/>
      <c r="J17" s="27"/>
      <c r="K17" s="35">
        <v>1</v>
      </c>
      <c r="L17" s="35">
        <v>0</v>
      </c>
      <c r="M17" s="37" t="str">
        <f>+VLOOKUP(L17,Coderingen!$A$21:$B$26,2,FALSE)</f>
        <v>geen tijdseffect</v>
      </c>
      <c r="N17" s="4">
        <f>+VLOOKUP(L17,Coderingen!$A$21:$D$26,4,FALSE)</f>
        <v>0</v>
      </c>
      <c r="O17" s="35">
        <f t="shared" ref="O17:O23" si="12">+K17*L17</f>
        <v>0</v>
      </c>
      <c r="P17" s="35">
        <v>0</v>
      </c>
      <c r="Q17" s="4">
        <f>+VLOOKUP(P17,Coderingen!$A$31:$C$36,3,FALSE)</f>
        <v>0</v>
      </c>
      <c r="R17" s="140">
        <f t="shared" si="1"/>
        <v>0</v>
      </c>
      <c r="S17" s="35">
        <v>0</v>
      </c>
      <c r="T17" s="134" t="str">
        <f>+VLOOKUP(S17,Coderingen!$A$41:$C$46,2,FALSE)</f>
        <v>geen kwaliteit gevolg</v>
      </c>
      <c r="U17" s="140">
        <f t="shared" ref="U17:U23" si="13">+IF(F17="K",F17,K17*S17)</f>
        <v>0</v>
      </c>
      <c r="V17" s="7"/>
      <c r="W17" s="7"/>
      <c r="X17" s="2"/>
      <c r="Y17" s="133">
        <f t="shared" si="3"/>
        <v>0</v>
      </c>
      <c r="Z17" s="133">
        <f t="shared" si="4"/>
        <v>0</v>
      </c>
      <c r="AA17" s="4">
        <f t="shared" si="5"/>
        <v>0</v>
      </c>
      <c r="AB17" s="3"/>
      <c r="AC17" s="4">
        <f t="shared" si="9"/>
        <v>0</v>
      </c>
      <c r="AD17" s="4">
        <f t="shared" si="7"/>
        <v>0</v>
      </c>
    </row>
    <row r="18" spans="1:30" ht="24.95" customHeight="1" x14ac:dyDescent="0.2">
      <c r="A18" s="3"/>
      <c r="B18" s="9">
        <f t="shared" si="11"/>
        <v>7</v>
      </c>
      <c r="C18" s="157"/>
      <c r="D18" s="158"/>
      <c r="E18" s="11"/>
      <c r="F18" s="11"/>
      <c r="G18" s="11"/>
      <c r="H18" s="27"/>
      <c r="I18" s="160"/>
      <c r="J18" s="27"/>
      <c r="K18" s="35">
        <v>1</v>
      </c>
      <c r="L18" s="35">
        <v>0</v>
      </c>
      <c r="M18" s="37" t="str">
        <f>+VLOOKUP(L18,Coderingen!$A$21:$B$26,2,FALSE)</f>
        <v>geen tijdseffect</v>
      </c>
      <c r="N18" s="4">
        <f>+VLOOKUP(L18,Coderingen!$A$21:$D$26,4,FALSE)</f>
        <v>0</v>
      </c>
      <c r="O18" s="35">
        <f t="shared" si="12"/>
        <v>0</v>
      </c>
      <c r="P18" s="35">
        <v>0</v>
      </c>
      <c r="Q18" s="4">
        <f>+VLOOKUP(P18,Coderingen!$A$31:$C$36,3,FALSE)</f>
        <v>0</v>
      </c>
      <c r="R18" s="140">
        <f t="shared" si="1"/>
        <v>0</v>
      </c>
      <c r="S18" s="35">
        <v>0</v>
      </c>
      <c r="T18" s="134" t="str">
        <f>+VLOOKUP(S18,Coderingen!$A$41:$C$46,2,FALSE)</f>
        <v>geen kwaliteit gevolg</v>
      </c>
      <c r="U18" s="140">
        <f t="shared" si="13"/>
        <v>0</v>
      </c>
      <c r="V18" s="7"/>
      <c r="W18" s="7"/>
      <c r="X18" s="2"/>
      <c r="Y18" s="133">
        <f t="shared" si="3"/>
        <v>0</v>
      </c>
      <c r="Z18" s="133">
        <f t="shared" si="4"/>
        <v>0</v>
      </c>
      <c r="AA18" s="4">
        <f t="shared" si="5"/>
        <v>0</v>
      </c>
      <c r="AB18" s="3"/>
      <c r="AC18" s="4">
        <f t="shared" si="9"/>
        <v>0</v>
      </c>
      <c r="AD18" s="4">
        <f t="shared" si="7"/>
        <v>0</v>
      </c>
    </row>
    <row r="19" spans="1:30" ht="24.95" customHeight="1" x14ac:dyDescent="0.2">
      <c r="A19" s="3"/>
      <c r="B19" s="9">
        <f t="shared" si="11"/>
        <v>8</v>
      </c>
      <c r="C19" s="157"/>
      <c r="D19" s="158"/>
      <c r="E19" s="11"/>
      <c r="F19" s="11"/>
      <c r="G19" s="11"/>
      <c r="H19" s="30"/>
      <c r="I19" s="159"/>
      <c r="J19" s="27"/>
      <c r="K19" s="35">
        <v>1</v>
      </c>
      <c r="L19" s="35">
        <v>0</v>
      </c>
      <c r="M19" s="37" t="str">
        <f>+VLOOKUP(L19,Coderingen!$A$21:$B$26,2,FALSE)</f>
        <v>geen tijdseffect</v>
      </c>
      <c r="N19" s="4">
        <f>+VLOOKUP(L19,Coderingen!$A$21:$D$26,4,FALSE)</f>
        <v>0</v>
      </c>
      <c r="O19" s="35">
        <f t="shared" si="12"/>
        <v>0</v>
      </c>
      <c r="P19" s="35">
        <v>0</v>
      </c>
      <c r="Q19" s="4">
        <f>+VLOOKUP(P19,Coderingen!$A$31:$C$36,3,FALSE)</f>
        <v>0</v>
      </c>
      <c r="R19" s="140">
        <f t="shared" si="1"/>
        <v>0</v>
      </c>
      <c r="S19" s="35">
        <v>0</v>
      </c>
      <c r="T19" s="134" t="str">
        <f>+VLOOKUP(S19,Coderingen!$A$41:$C$46,2,FALSE)</f>
        <v>geen kwaliteit gevolg</v>
      </c>
      <c r="U19" s="140">
        <f t="shared" si="13"/>
        <v>0</v>
      </c>
      <c r="V19" s="7"/>
      <c r="W19" s="7"/>
      <c r="X19" s="2"/>
      <c r="Y19" s="133">
        <f t="shared" si="3"/>
        <v>0</v>
      </c>
      <c r="Z19" s="133">
        <f t="shared" si="4"/>
        <v>0</v>
      </c>
      <c r="AA19" s="4">
        <f t="shared" si="5"/>
        <v>0</v>
      </c>
      <c r="AB19" s="3"/>
      <c r="AC19" s="4">
        <f t="shared" si="9"/>
        <v>0</v>
      </c>
      <c r="AD19" s="4">
        <f t="shared" si="7"/>
        <v>0</v>
      </c>
    </row>
    <row r="20" spans="1:30" ht="24.95" customHeight="1" x14ac:dyDescent="0.2">
      <c r="A20" s="3"/>
      <c r="B20" s="9">
        <f t="shared" si="11"/>
        <v>9</v>
      </c>
      <c r="C20" s="155">
        <v>720353</v>
      </c>
      <c r="D20" s="156" t="s">
        <v>84</v>
      </c>
      <c r="E20" s="11"/>
      <c r="F20" s="11"/>
      <c r="G20" s="11"/>
      <c r="H20" s="27"/>
      <c r="I20" s="27"/>
      <c r="J20" s="27"/>
      <c r="K20" s="35">
        <v>1</v>
      </c>
      <c r="L20" s="35">
        <v>0</v>
      </c>
      <c r="M20" s="37" t="str">
        <f>+VLOOKUP(L20,Coderingen!$A$21:$B$26,2,FALSE)</f>
        <v>geen tijdseffect</v>
      </c>
      <c r="N20" s="4">
        <f>+VLOOKUP(L20,Coderingen!$A$21:$D$26,4,FALSE)</f>
        <v>0</v>
      </c>
      <c r="O20" s="35">
        <f t="shared" si="12"/>
        <v>0</v>
      </c>
      <c r="P20" s="35">
        <v>0</v>
      </c>
      <c r="Q20" s="4">
        <f>+VLOOKUP(P20,Coderingen!$A$31:$C$36,3,FALSE)</f>
        <v>0</v>
      </c>
      <c r="R20" s="140">
        <f t="shared" si="1"/>
        <v>0</v>
      </c>
      <c r="S20" s="35">
        <v>0</v>
      </c>
      <c r="T20" s="134" t="str">
        <f>+VLOOKUP(S20,Coderingen!$A$41:$C$46,2,FALSE)</f>
        <v>geen kwaliteit gevolg</v>
      </c>
      <c r="U20" s="140">
        <f t="shared" si="13"/>
        <v>0</v>
      </c>
      <c r="V20" s="7"/>
      <c r="W20" s="7"/>
      <c r="X20" s="2"/>
      <c r="Y20" s="133">
        <f t="shared" si="3"/>
        <v>0</v>
      </c>
      <c r="Z20" s="133">
        <f t="shared" si="4"/>
        <v>0</v>
      </c>
      <c r="AA20" s="4">
        <f t="shared" si="5"/>
        <v>0</v>
      </c>
      <c r="AB20" s="3"/>
      <c r="AC20" s="4">
        <f t="shared" si="9"/>
        <v>0</v>
      </c>
      <c r="AD20" s="4">
        <f t="shared" si="7"/>
        <v>0</v>
      </c>
    </row>
    <row r="21" spans="1:30" ht="24.95" customHeight="1" x14ac:dyDescent="0.2">
      <c r="A21" s="3"/>
      <c r="B21" s="9">
        <f t="shared" si="11"/>
        <v>10</v>
      </c>
      <c r="C21" s="15"/>
      <c r="D21" s="14"/>
      <c r="E21" s="11"/>
      <c r="F21" s="11"/>
      <c r="G21" s="11"/>
      <c r="H21" s="27"/>
      <c r="I21" s="27"/>
      <c r="J21" s="26"/>
      <c r="K21" s="35">
        <v>1</v>
      </c>
      <c r="L21" s="35">
        <v>0</v>
      </c>
      <c r="M21" s="37" t="str">
        <f>+VLOOKUP(L21,Coderingen!$A$21:$B$26,2,FALSE)</f>
        <v>geen tijdseffect</v>
      </c>
      <c r="N21" s="4">
        <f>+VLOOKUP(L21,Coderingen!$A$21:$D$26,4,FALSE)</f>
        <v>0</v>
      </c>
      <c r="O21" s="35">
        <f t="shared" si="12"/>
        <v>0</v>
      </c>
      <c r="P21" s="35">
        <v>0</v>
      </c>
      <c r="Q21" s="4">
        <f>+VLOOKUP(P21,Coderingen!$A$31:$C$36,3,FALSE)</f>
        <v>0</v>
      </c>
      <c r="R21" s="140">
        <f t="shared" si="1"/>
        <v>0</v>
      </c>
      <c r="S21" s="35">
        <v>0</v>
      </c>
      <c r="T21" s="134" t="str">
        <f>+VLOOKUP(S21,Coderingen!$A$41:$C$46,2,FALSE)</f>
        <v>geen kwaliteit gevolg</v>
      </c>
      <c r="U21" s="140">
        <f t="shared" si="13"/>
        <v>0</v>
      </c>
      <c r="V21" s="7"/>
      <c r="W21" s="7"/>
      <c r="X21" s="2"/>
      <c r="Y21" s="133">
        <f t="shared" si="3"/>
        <v>0</v>
      </c>
      <c r="Z21" s="133">
        <f t="shared" si="4"/>
        <v>0</v>
      </c>
      <c r="AA21" s="4">
        <f t="shared" si="5"/>
        <v>0</v>
      </c>
      <c r="AB21" s="3"/>
      <c r="AC21" s="4">
        <f t="shared" si="9"/>
        <v>0</v>
      </c>
      <c r="AD21" s="4">
        <f t="shared" si="7"/>
        <v>0</v>
      </c>
    </row>
    <row r="22" spans="1:30" ht="24.95" customHeight="1" x14ac:dyDescent="0.2">
      <c r="A22" s="3"/>
      <c r="B22" s="9">
        <f t="shared" si="11"/>
        <v>11</v>
      </c>
      <c r="C22" s="15"/>
      <c r="D22" s="14"/>
      <c r="E22" s="11"/>
      <c r="F22" s="11"/>
      <c r="G22" s="11"/>
      <c r="H22" s="27"/>
      <c r="I22" s="27"/>
      <c r="J22" s="26"/>
      <c r="K22" s="35">
        <v>1</v>
      </c>
      <c r="L22" s="35">
        <v>0</v>
      </c>
      <c r="M22" s="37" t="str">
        <f>+VLOOKUP(L22,Coderingen!$A$21:$B$26,2,FALSE)</f>
        <v>geen tijdseffect</v>
      </c>
      <c r="N22" s="4">
        <f>+VLOOKUP(L22,Coderingen!$A$21:$D$26,4,FALSE)</f>
        <v>0</v>
      </c>
      <c r="O22" s="35">
        <f t="shared" si="12"/>
        <v>0</v>
      </c>
      <c r="P22" s="35">
        <v>0</v>
      </c>
      <c r="Q22" s="4">
        <f>+VLOOKUP(P22,Coderingen!$A$31:$C$36,3,FALSE)</f>
        <v>0</v>
      </c>
      <c r="R22" s="140">
        <f t="shared" si="1"/>
        <v>0</v>
      </c>
      <c r="S22" s="35">
        <v>0</v>
      </c>
      <c r="T22" s="134" t="str">
        <f>+VLOOKUP(S22,Coderingen!$A$41:$C$46,2,FALSE)</f>
        <v>geen kwaliteit gevolg</v>
      </c>
      <c r="U22" s="140">
        <f t="shared" si="13"/>
        <v>0</v>
      </c>
      <c r="V22" s="7"/>
      <c r="W22" s="7"/>
      <c r="X22" s="2"/>
      <c r="Y22" s="133">
        <f t="shared" si="3"/>
        <v>0</v>
      </c>
      <c r="Z22" s="133">
        <f t="shared" si="4"/>
        <v>0</v>
      </c>
      <c r="AA22" s="4">
        <f t="shared" si="5"/>
        <v>0</v>
      </c>
      <c r="AB22" s="3"/>
      <c r="AC22" s="4">
        <f t="shared" si="9"/>
        <v>0</v>
      </c>
      <c r="AD22" s="4">
        <f t="shared" si="7"/>
        <v>0</v>
      </c>
    </row>
    <row r="23" spans="1:30" ht="24.95" customHeight="1" x14ac:dyDescent="0.2">
      <c r="A23" s="3"/>
      <c r="B23" s="9">
        <f t="shared" si="11"/>
        <v>12</v>
      </c>
      <c r="C23" s="15"/>
      <c r="D23" s="14"/>
      <c r="E23" s="11"/>
      <c r="F23" s="11"/>
      <c r="G23" s="11"/>
      <c r="H23" s="27"/>
      <c r="I23" s="27"/>
      <c r="J23" s="26"/>
      <c r="K23" s="35">
        <v>1</v>
      </c>
      <c r="L23" s="35">
        <v>0</v>
      </c>
      <c r="M23" s="37" t="str">
        <f>+VLOOKUP(L23,Coderingen!$A$21:$B$26,2,FALSE)</f>
        <v>geen tijdseffect</v>
      </c>
      <c r="N23" s="4">
        <f>+VLOOKUP(L23,Coderingen!$A$21:$D$26,4,FALSE)</f>
        <v>0</v>
      </c>
      <c r="O23" s="35">
        <f t="shared" si="12"/>
        <v>0</v>
      </c>
      <c r="P23" s="35">
        <v>0</v>
      </c>
      <c r="Q23" s="4">
        <f>+VLOOKUP(P23,Coderingen!$A$31:$C$36,3,FALSE)</f>
        <v>0</v>
      </c>
      <c r="R23" s="140">
        <f t="shared" si="1"/>
        <v>0</v>
      </c>
      <c r="S23" s="35">
        <v>0</v>
      </c>
      <c r="T23" s="134" t="str">
        <f>+VLOOKUP(S23,Coderingen!$A$41:$C$46,2,FALSE)</f>
        <v>geen kwaliteit gevolg</v>
      </c>
      <c r="U23" s="140">
        <f t="shared" si="13"/>
        <v>0</v>
      </c>
      <c r="V23" s="7"/>
      <c r="W23" s="7"/>
      <c r="X23" s="2"/>
      <c r="Y23" s="133">
        <f t="shared" si="3"/>
        <v>0</v>
      </c>
      <c r="Z23" s="133">
        <f t="shared" si="4"/>
        <v>0</v>
      </c>
      <c r="AA23" s="4">
        <f t="shared" si="5"/>
        <v>0</v>
      </c>
      <c r="AB23" s="3"/>
      <c r="AC23" s="4"/>
      <c r="AD23" s="4"/>
    </row>
  </sheetData>
  <autoFilter ref="A10:AC23" xr:uid="{00000000-0009-0000-0000-000002000000}">
    <filterColumn colId="19" hiddenButton="1" showButton="0"/>
  </autoFilter>
  <mergeCells count="3">
    <mergeCell ref="L10:N10"/>
    <mergeCell ref="P10:Q10"/>
    <mergeCell ref="S10:T10"/>
  </mergeCells>
  <conditionalFormatting sqref="O11 O21:O22 O17 O15 O13">
    <cfRule type="cellIs" dxfId="132" priority="47" stopIfTrue="1" operator="between">
      <formula>16</formula>
      <formula>25</formula>
    </cfRule>
    <cfRule type="cellIs" dxfId="131" priority="48" stopIfTrue="1" operator="between">
      <formula>9</formula>
      <formula>15</formula>
    </cfRule>
  </conditionalFormatting>
  <conditionalFormatting sqref="O11 U11 R11 O21:O22 U21:U22 R21:R22 O17 O15 U17 U15 R17 R15 R13 U13 O13">
    <cfRule type="cellIs" dxfId="130" priority="46" stopIfTrue="1" operator="between">
      <formula>1</formula>
      <formula>8</formula>
    </cfRule>
  </conditionalFormatting>
  <conditionalFormatting sqref="R11 U21:U22 R21:R22 U17 U15 R17 R15 R13 U13 U11">
    <cfRule type="cellIs" dxfId="129" priority="43" operator="equal">
      <formula>"K"</formula>
    </cfRule>
    <cfRule type="cellIs" dxfId="128" priority="44" stopIfTrue="1" operator="between">
      <formula>16</formula>
      <formula>25</formula>
    </cfRule>
    <cfRule type="cellIs" dxfId="127" priority="45" stopIfTrue="1" operator="between">
      <formula>9</formula>
      <formula>15</formula>
    </cfRule>
  </conditionalFormatting>
  <conditionalFormatting sqref="O20">
    <cfRule type="cellIs" dxfId="126" priority="41" stopIfTrue="1" operator="between">
      <formula>16</formula>
      <formula>25</formula>
    </cfRule>
    <cfRule type="cellIs" dxfId="125" priority="42" stopIfTrue="1" operator="between">
      <formula>9</formula>
      <formula>15</formula>
    </cfRule>
  </conditionalFormatting>
  <conditionalFormatting sqref="O20 U20 R20">
    <cfRule type="cellIs" dxfId="124" priority="40" stopIfTrue="1" operator="between">
      <formula>1</formula>
      <formula>8</formula>
    </cfRule>
  </conditionalFormatting>
  <conditionalFormatting sqref="U20 R20">
    <cfRule type="cellIs" dxfId="123" priority="37" operator="equal">
      <formula>"K"</formula>
    </cfRule>
    <cfRule type="cellIs" dxfId="122" priority="38" stopIfTrue="1" operator="between">
      <formula>16</formula>
      <formula>25</formula>
    </cfRule>
    <cfRule type="cellIs" dxfId="121" priority="39" stopIfTrue="1" operator="between">
      <formula>9</formula>
      <formula>15</formula>
    </cfRule>
  </conditionalFormatting>
  <conditionalFormatting sqref="O16">
    <cfRule type="cellIs" dxfId="120" priority="35" stopIfTrue="1" operator="between">
      <formula>16</formula>
      <formula>25</formula>
    </cfRule>
    <cfRule type="cellIs" dxfId="119" priority="36" stopIfTrue="1" operator="between">
      <formula>9</formula>
      <formula>15</formula>
    </cfRule>
  </conditionalFormatting>
  <conditionalFormatting sqref="R16 U16 O16">
    <cfRule type="cellIs" dxfId="118" priority="34" stopIfTrue="1" operator="between">
      <formula>1</formula>
      <formula>8</formula>
    </cfRule>
  </conditionalFormatting>
  <conditionalFormatting sqref="R16 U16">
    <cfRule type="cellIs" dxfId="117" priority="31" operator="equal">
      <formula>"K"</formula>
    </cfRule>
    <cfRule type="cellIs" dxfId="116" priority="32" stopIfTrue="1" operator="between">
      <formula>16</formula>
      <formula>25</formula>
    </cfRule>
    <cfRule type="cellIs" dxfId="115" priority="33" stopIfTrue="1" operator="between">
      <formula>9</formula>
      <formula>15</formula>
    </cfRule>
  </conditionalFormatting>
  <conditionalFormatting sqref="O14">
    <cfRule type="cellIs" dxfId="114" priority="29" stopIfTrue="1" operator="between">
      <formula>16</formula>
      <formula>25</formula>
    </cfRule>
    <cfRule type="cellIs" dxfId="113" priority="30" stopIfTrue="1" operator="between">
      <formula>9</formula>
      <formula>15</formula>
    </cfRule>
  </conditionalFormatting>
  <conditionalFormatting sqref="R14 U14 O14">
    <cfRule type="cellIs" dxfId="112" priority="28" stopIfTrue="1" operator="between">
      <formula>1</formula>
      <formula>8</formula>
    </cfRule>
  </conditionalFormatting>
  <conditionalFormatting sqref="R14 U14">
    <cfRule type="cellIs" dxfId="111" priority="25" operator="equal">
      <formula>"K"</formula>
    </cfRule>
    <cfRule type="cellIs" dxfId="110" priority="26" stopIfTrue="1" operator="between">
      <formula>16</formula>
      <formula>25</formula>
    </cfRule>
    <cfRule type="cellIs" dxfId="109" priority="27" stopIfTrue="1" operator="between">
      <formula>9</formula>
      <formula>15</formula>
    </cfRule>
  </conditionalFormatting>
  <conditionalFormatting sqref="O23">
    <cfRule type="cellIs" dxfId="108" priority="23" stopIfTrue="1" operator="between">
      <formula>16</formula>
      <formula>25</formula>
    </cfRule>
    <cfRule type="cellIs" dxfId="107" priority="24" stopIfTrue="1" operator="between">
      <formula>9</formula>
      <formula>15</formula>
    </cfRule>
  </conditionalFormatting>
  <conditionalFormatting sqref="O23 U23 R23">
    <cfRule type="cellIs" dxfId="106" priority="22" stopIfTrue="1" operator="between">
      <formula>1</formula>
      <formula>8</formula>
    </cfRule>
  </conditionalFormatting>
  <conditionalFormatting sqref="U23 R23">
    <cfRule type="cellIs" dxfId="105" priority="19" operator="equal">
      <formula>"K"</formula>
    </cfRule>
    <cfRule type="cellIs" dxfId="104" priority="20" stopIfTrue="1" operator="between">
      <formula>16</formula>
      <formula>25</formula>
    </cfRule>
    <cfRule type="cellIs" dxfId="103" priority="21" stopIfTrue="1" operator="between">
      <formula>9</formula>
      <formula>15</formula>
    </cfRule>
  </conditionalFormatting>
  <conditionalFormatting sqref="O12">
    <cfRule type="cellIs" dxfId="102" priority="17" stopIfTrue="1" operator="between">
      <formula>16</formula>
      <formula>25</formula>
    </cfRule>
    <cfRule type="cellIs" dxfId="101" priority="18" stopIfTrue="1" operator="between">
      <formula>9</formula>
      <formula>15</formula>
    </cfRule>
  </conditionalFormatting>
  <conditionalFormatting sqref="O12 U12 R12">
    <cfRule type="cellIs" dxfId="100" priority="16" stopIfTrue="1" operator="between">
      <formula>1</formula>
      <formula>8</formula>
    </cfRule>
  </conditionalFormatting>
  <conditionalFormatting sqref="U12 R12">
    <cfRule type="cellIs" dxfId="99" priority="13" operator="equal">
      <formula>"K"</formula>
    </cfRule>
    <cfRule type="cellIs" dxfId="98" priority="14" stopIfTrue="1" operator="between">
      <formula>16</formula>
      <formula>25</formula>
    </cfRule>
    <cfRule type="cellIs" dxfId="97" priority="15" stopIfTrue="1" operator="between">
      <formula>9</formula>
      <formula>15</formula>
    </cfRule>
  </conditionalFormatting>
  <conditionalFormatting sqref="O19">
    <cfRule type="cellIs" dxfId="96" priority="11" stopIfTrue="1" operator="between">
      <formula>16</formula>
      <formula>25</formula>
    </cfRule>
    <cfRule type="cellIs" dxfId="95" priority="12" stopIfTrue="1" operator="between">
      <formula>9</formula>
      <formula>15</formula>
    </cfRule>
  </conditionalFormatting>
  <conditionalFormatting sqref="O19 U19 R19">
    <cfRule type="cellIs" dxfId="94" priority="10" stopIfTrue="1" operator="between">
      <formula>1</formula>
      <formula>8</formula>
    </cfRule>
  </conditionalFormatting>
  <conditionalFormatting sqref="U19 R19">
    <cfRule type="cellIs" dxfId="93" priority="7" operator="equal">
      <formula>"K"</formula>
    </cfRule>
    <cfRule type="cellIs" dxfId="92" priority="8" stopIfTrue="1" operator="between">
      <formula>16</formula>
      <formula>25</formula>
    </cfRule>
    <cfRule type="cellIs" dxfId="91" priority="9" stopIfTrue="1" operator="between">
      <formula>9</formula>
      <formula>15</formula>
    </cfRule>
  </conditionalFormatting>
  <conditionalFormatting sqref="O18">
    <cfRule type="cellIs" dxfId="90" priority="5" stopIfTrue="1" operator="between">
      <formula>16</formula>
      <formula>25</formula>
    </cfRule>
    <cfRule type="cellIs" dxfId="89" priority="6" stopIfTrue="1" operator="between">
      <formula>9</formula>
      <formula>15</formula>
    </cfRule>
  </conditionalFormatting>
  <conditionalFormatting sqref="O18 U18 R18">
    <cfRule type="cellIs" dxfId="88" priority="4" stopIfTrue="1" operator="between">
      <formula>1</formula>
      <formula>8</formula>
    </cfRule>
  </conditionalFormatting>
  <conditionalFormatting sqref="U18 R18">
    <cfRule type="cellIs" dxfId="87" priority="1" operator="equal">
      <formula>"K"</formula>
    </cfRule>
    <cfRule type="cellIs" dxfId="86" priority="2" stopIfTrue="1" operator="between">
      <formula>16</formula>
      <formula>25</formula>
    </cfRule>
    <cfRule type="cellIs" dxfId="85" priority="3" stopIfTrue="1" operator="between">
      <formula>9</formula>
      <formula>15</formula>
    </cfRule>
  </conditionalFormatting>
  <pageMargins left="0.70866141732283472" right="0.70866141732283472" top="0.74803149606299213" bottom="0.74803149606299213" header="0.31496062992125984" footer="0.31496062992125984"/>
  <pageSetup paperSize="8" scale="61" fitToHeight="0" orientation="landscape" r:id="rId1"/>
  <headerFooter>
    <oddFooter>&amp;CPagina &amp;P van &amp;N&amp;R&amp;F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249977111117893"/>
    <pageSetUpPr fitToPage="1"/>
  </sheetPr>
  <dimension ref="A1:AD23"/>
  <sheetViews>
    <sheetView view="pageBreakPreview" topLeftCell="A19" zoomScaleNormal="90" zoomScaleSheetLayoutView="100" workbookViewId="0">
      <selection activeCell="H15" sqref="H15"/>
    </sheetView>
  </sheetViews>
  <sheetFormatPr defaultRowHeight="12.75" x14ac:dyDescent="0.2"/>
  <cols>
    <col min="1" max="1" width="1.28515625" customWidth="1"/>
    <col min="2" max="2" width="3.85546875" customWidth="1"/>
    <col min="4" max="4" width="20.42578125" style="1" customWidth="1"/>
    <col min="5" max="5" width="7.42578125" style="1" customWidth="1"/>
    <col min="6" max="7" width="7.7109375" style="1" customWidth="1"/>
    <col min="8" max="8" width="34.140625" style="1" customWidth="1"/>
    <col min="9" max="9" width="31.42578125" customWidth="1"/>
    <col min="10" max="10" width="29.28515625" customWidth="1"/>
    <col min="11" max="11" width="7.85546875" customWidth="1"/>
    <col min="12" max="12" width="5.28515625" customWidth="1"/>
    <col min="13" max="13" width="10.5703125" customWidth="1"/>
    <col min="14" max="14" width="11.28515625" customWidth="1"/>
    <col min="15" max="15" width="5.28515625" customWidth="1"/>
    <col min="16" max="16" width="5.85546875" customWidth="1"/>
    <col min="17" max="17" width="10.28515625" bestFit="1" customWidth="1"/>
    <col min="18" max="19" width="6" customWidth="1"/>
    <col min="20" max="20" width="15.7109375" customWidth="1"/>
    <col min="21" max="21" width="6" customWidth="1"/>
    <col min="22" max="22" width="34.140625" customWidth="1"/>
    <col min="23" max="23" width="10.7109375" customWidth="1"/>
    <col min="24" max="24" width="1.7109375" customWidth="1"/>
    <col min="25" max="27" width="10.7109375" customWidth="1"/>
    <col min="28" max="28" width="2.42578125" customWidth="1"/>
    <col min="29" max="30" width="12.85546875" bestFit="1" customWidth="1"/>
    <col min="31" max="31" width="48.28515625" customWidth="1"/>
  </cols>
  <sheetData>
    <row r="1" spans="1:30" s="89" customFormat="1" ht="30.75" x14ac:dyDescent="0.4">
      <c r="A1" s="2"/>
      <c r="B1" s="92" t="s">
        <v>54</v>
      </c>
      <c r="C1" s="91"/>
      <c r="D1" s="2"/>
      <c r="E1" s="2"/>
      <c r="F1" s="2"/>
      <c r="G1" s="2"/>
      <c r="H1" s="2"/>
      <c r="I1" s="2"/>
      <c r="J1" s="2"/>
      <c r="K1" s="2" t="s">
        <v>55</v>
      </c>
      <c r="L1" s="2"/>
      <c r="M1" s="2"/>
      <c r="N1" s="2"/>
      <c r="O1" s="2"/>
      <c r="P1" s="2"/>
      <c r="Q1" s="2"/>
      <c r="R1" s="2"/>
      <c r="S1" s="2"/>
      <c r="T1" s="2"/>
      <c r="U1" s="2"/>
      <c r="V1" s="2"/>
      <c r="W1" s="2"/>
      <c r="X1" s="2"/>
      <c r="Y1" s="2"/>
      <c r="Z1" s="2"/>
      <c r="AA1" s="2"/>
      <c r="AB1" s="3"/>
      <c r="AC1" s="2"/>
      <c r="AD1" s="2"/>
    </row>
    <row r="2" spans="1:30" s="89" customFormat="1" ht="15" x14ac:dyDescent="0.25">
      <c r="A2" s="2"/>
      <c r="B2" s="3"/>
      <c r="C2" s="91"/>
      <c r="D2" s="2"/>
      <c r="E2" s="2"/>
      <c r="F2" s="2"/>
      <c r="G2" s="2"/>
      <c r="H2" s="2"/>
      <c r="I2" s="2"/>
      <c r="J2" s="2"/>
      <c r="K2" s="125" t="s">
        <v>56</v>
      </c>
      <c r="L2" s="126"/>
      <c r="M2" s="126"/>
      <c r="N2" s="126"/>
      <c r="O2" s="126"/>
      <c r="P2" s="126"/>
      <c r="Q2" s="126"/>
      <c r="R2" s="127"/>
      <c r="S2" s="2"/>
      <c r="T2" s="2"/>
      <c r="U2" s="2"/>
      <c r="V2" s="2"/>
      <c r="W2" s="2"/>
      <c r="X2" s="2"/>
      <c r="Y2" s="2"/>
      <c r="Z2" s="2"/>
      <c r="AA2" s="2"/>
      <c r="AB2" s="3"/>
      <c r="AC2" s="2"/>
      <c r="AD2" s="2"/>
    </row>
    <row r="3" spans="1:30" s="89" customFormat="1" ht="15" x14ac:dyDescent="0.25">
      <c r="A3" s="2"/>
      <c r="B3" s="91" t="s">
        <v>57</v>
      </c>
      <c r="C3" s="2"/>
      <c r="D3" s="2"/>
      <c r="E3" s="2"/>
      <c r="F3" s="2"/>
      <c r="G3" s="2"/>
      <c r="H3" s="2"/>
      <c r="I3" s="2"/>
      <c r="J3" s="2"/>
      <c r="K3" s="88" t="s">
        <v>58</v>
      </c>
      <c r="L3" s="87"/>
      <c r="M3" s="87"/>
      <c r="N3" s="87"/>
      <c r="O3" s="87"/>
      <c r="P3" s="87"/>
      <c r="Q3" s="87"/>
      <c r="R3" s="86"/>
      <c r="S3" s="2"/>
      <c r="T3" s="2"/>
      <c r="U3" s="2"/>
      <c r="V3" s="2"/>
      <c r="W3" s="2"/>
      <c r="X3" s="2"/>
      <c r="Y3" s="2"/>
      <c r="Z3" s="2"/>
      <c r="AA3" s="2"/>
      <c r="AB3" s="3"/>
      <c r="AC3" s="2"/>
      <c r="AD3" s="2"/>
    </row>
    <row r="4" spans="1:30" s="71" customFormat="1" ht="14.25" x14ac:dyDescent="0.2">
      <c r="A4" s="2"/>
      <c r="C4" s="2"/>
      <c r="D4" s="2"/>
      <c r="E4" s="2"/>
      <c r="F4" s="2"/>
      <c r="G4" s="2"/>
      <c r="H4" s="2"/>
      <c r="I4" s="2"/>
      <c r="J4" s="2"/>
      <c r="K4" s="85" t="s">
        <v>59</v>
      </c>
      <c r="L4" s="84"/>
      <c r="M4" s="84"/>
      <c r="N4" s="84"/>
      <c r="O4" s="84"/>
      <c r="P4" s="84"/>
      <c r="Q4" s="84"/>
      <c r="R4" s="83"/>
      <c r="S4" s="2"/>
      <c r="T4" s="2"/>
      <c r="U4" s="2"/>
      <c r="V4" s="2"/>
      <c r="W4" s="2"/>
      <c r="X4" s="2"/>
      <c r="Y4" s="2"/>
      <c r="Z4" s="2"/>
      <c r="AA4" s="2"/>
      <c r="AB4" s="3"/>
      <c r="AC4" s="2"/>
      <c r="AD4" s="2"/>
    </row>
    <row r="5" spans="1:30" ht="14.25" x14ac:dyDescent="0.2">
      <c r="A5" s="3"/>
      <c r="B5" s="3"/>
      <c r="C5" s="3"/>
      <c r="D5" s="73"/>
      <c r="E5" s="10" t="s">
        <v>60</v>
      </c>
      <c r="F5" s="73"/>
      <c r="G5" s="73"/>
      <c r="H5" s="142"/>
      <c r="I5" s="3"/>
      <c r="J5" s="3"/>
      <c r="K5" s="80" t="s">
        <v>61</v>
      </c>
      <c r="L5" s="79"/>
      <c r="M5" s="79"/>
      <c r="N5" s="79"/>
      <c r="O5" s="79"/>
      <c r="P5" s="79"/>
      <c r="Q5" s="79"/>
      <c r="R5" s="78"/>
      <c r="S5" s="2"/>
      <c r="T5" s="2"/>
      <c r="U5" s="2"/>
      <c r="V5" s="2"/>
      <c r="W5" s="3"/>
      <c r="X5" s="2"/>
      <c r="Y5" s="2"/>
      <c r="Z5" s="2"/>
      <c r="AA5" s="2"/>
      <c r="AB5" s="3"/>
      <c r="AC5" s="2"/>
      <c r="AD5" s="2"/>
    </row>
    <row r="6" spans="1:30" ht="14.25" x14ac:dyDescent="0.2">
      <c r="A6" s="3"/>
      <c r="B6" s="3"/>
      <c r="C6" s="3"/>
      <c r="D6" s="73"/>
      <c r="E6" s="10" t="s">
        <v>62</v>
      </c>
      <c r="F6" s="73"/>
      <c r="G6" s="73"/>
      <c r="H6" s="142"/>
      <c r="I6" s="3"/>
      <c r="J6" s="3"/>
      <c r="K6" s="3"/>
      <c r="L6" s="3"/>
      <c r="M6" s="3"/>
      <c r="N6" s="3"/>
      <c r="O6" s="3"/>
      <c r="P6" s="3"/>
      <c r="Q6" s="3"/>
      <c r="R6" s="3"/>
      <c r="S6" s="3"/>
      <c r="T6" s="3"/>
      <c r="U6" s="3"/>
      <c r="V6" s="3"/>
      <c r="W6" s="3"/>
      <c r="X6" s="2"/>
      <c r="Y6" s="2"/>
      <c r="Z6" s="2"/>
      <c r="AA6" s="2"/>
      <c r="AB6" s="3"/>
      <c r="AC6" s="2"/>
      <c r="AD6" s="2"/>
    </row>
    <row r="7" spans="1:30" ht="14.25" x14ac:dyDescent="0.2">
      <c r="A7" s="3"/>
      <c r="B7" s="56"/>
      <c r="C7" s="56"/>
      <c r="D7" s="57"/>
      <c r="E7" s="141" t="s">
        <v>63</v>
      </c>
      <c r="F7" s="57"/>
      <c r="G7" s="57"/>
      <c r="H7" s="142"/>
      <c r="I7" s="56"/>
      <c r="J7" s="56"/>
      <c r="K7" s="56"/>
      <c r="L7" s="56"/>
      <c r="M7" s="56"/>
      <c r="N7" s="56"/>
      <c r="O7" s="56"/>
      <c r="P7" s="56"/>
      <c r="Q7" s="56"/>
      <c r="R7" s="56"/>
      <c r="S7" s="56"/>
      <c r="T7" s="56"/>
      <c r="U7" s="56"/>
      <c r="V7" s="56"/>
      <c r="W7" s="56"/>
      <c r="X7" s="2"/>
      <c r="Y7" s="2"/>
      <c r="Z7" s="2"/>
      <c r="AA7" s="2"/>
      <c r="AB7" s="3"/>
      <c r="AC7" s="2"/>
      <c r="AD7" s="2"/>
    </row>
    <row r="8" spans="1:30" ht="14.25" x14ac:dyDescent="0.2">
      <c r="A8" s="3"/>
      <c r="B8" s="54"/>
      <c r="C8" s="53"/>
      <c r="D8" s="55"/>
      <c r="E8" s="55"/>
      <c r="F8" s="55"/>
      <c r="G8" s="55"/>
      <c r="H8" s="55"/>
      <c r="I8" s="53"/>
      <c r="J8" s="53"/>
      <c r="K8" s="53" t="s">
        <v>46</v>
      </c>
      <c r="L8" s="53"/>
      <c r="M8" s="53"/>
      <c r="N8" s="53"/>
      <c r="O8" s="53"/>
      <c r="P8" s="53"/>
      <c r="Q8" s="53"/>
      <c r="R8" s="53"/>
      <c r="S8" s="53"/>
      <c r="T8" s="53"/>
      <c r="U8" s="53"/>
      <c r="V8" s="54" t="s">
        <v>47</v>
      </c>
      <c r="W8" s="52"/>
      <c r="X8" s="2"/>
      <c r="Y8" s="144">
        <f>SUM(Y11:Y23)</f>
        <v>495000</v>
      </c>
      <c r="Z8" s="144">
        <f>SUM(Z11:Z23)</f>
        <v>51500</v>
      </c>
      <c r="AA8" s="144">
        <f>SUM(AA11:AA23)</f>
        <v>160000</v>
      </c>
      <c r="AB8" s="3"/>
      <c r="AC8" s="124">
        <f>SUM(AC11:AC23)</f>
        <v>0</v>
      </c>
      <c r="AD8" s="124">
        <f>SUM(AD11:AD23)</f>
        <v>51500</v>
      </c>
    </row>
    <row r="9" spans="1:30" ht="15" thickBot="1" x14ac:dyDescent="0.25">
      <c r="A9" s="3"/>
      <c r="B9" s="44"/>
      <c r="C9" s="51"/>
      <c r="D9" s="51"/>
      <c r="E9" s="51"/>
      <c r="F9" s="51"/>
      <c r="G9" s="51"/>
      <c r="H9" s="51"/>
      <c r="I9" s="51"/>
      <c r="J9" s="51"/>
      <c r="K9" s="131" t="s">
        <v>1</v>
      </c>
      <c r="L9" s="129" t="s">
        <v>15</v>
      </c>
      <c r="M9" s="132"/>
      <c r="N9" s="132"/>
      <c r="O9" s="130"/>
      <c r="P9" s="129" t="s">
        <v>26</v>
      </c>
      <c r="Q9" s="132"/>
      <c r="R9" s="130"/>
      <c r="S9" s="139" t="s">
        <v>35</v>
      </c>
      <c r="T9" s="132"/>
      <c r="U9" s="130"/>
      <c r="V9" s="44"/>
      <c r="W9" s="43"/>
      <c r="X9" s="2"/>
      <c r="Y9" s="2"/>
      <c r="Z9" s="2"/>
      <c r="AA9" s="2"/>
      <c r="AB9" s="3"/>
      <c r="AC9" s="2"/>
      <c r="AD9" s="2"/>
    </row>
    <row r="10" spans="1:30" ht="94.5" x14ac:dyDescent="0.2">
      <c r="A10" s="3"/>
      <c r="B10" s="44" t="s">
        <v>48</v>
      </c>
      <c r="C10" s="44" t="s">
        <v>64</v>
      </c>
      <c r="D10" s="47" t="s">
        <v>65</v>
      </c>
      <c r="E10" s="47" t="s">
        <v>49</v>
      </c>
      <c r="F10" s="47" t="s">
        <v>66</v>
      </c>
      <c r="G10" s="47" t="s">
        <v>67</v>
      </c>
      <c r="H10" s="44" t="s">
        <v>68</v>
      </c>
      <c r="I10" s="44" t="s">
        <v>69</v>
      </c>
      <c r="J10" s="44" t="s">
        <v>50</v>
      </c>
      <c r="K10" s="137" t="s">
        <v>51</v>
      </c>
      <c r="L10" s="182" t="s">
        <v>70</v>
      </c>
      <c r="M10" s="183"/>
      <c r="N10" s="184"/>
      <c r="O10" s="136" t="s">
        <v>71</v>
      </c>
      <c r="P10" s="185" t="s">
        <v>72</v>
      </c>
      <c r="Q10" s="186"/>
      <c r="R10" s="135" t="s">
        <v>71</v>
      </c>
      <c r="S10" s="187" t="s">
        <v>73</v>
      </c>
      <c r="T10" s="188"/>
      <c r="U10" s="138" t="s">
        <v>74</v>
      </c>
      <c r="V10" s="51" t="s">
        <v>75</v>
      </c>
      <c r="W10" s="43" t="s">
        <v>76</v>
      </c>
      <c r="X10" s="2"/>
      <c r="Y10" s="123" t="s">
        <v>77</v>
      </c>
      <c r="Z10" s="123" t="s">
        <v>78</v>
      </c>
      <c r="AA10" s="172" t="s">
        <v>1</v>
      </c>
      <c r="AB10" s="3"/>
      <c r="AC10" s="123" t="s">
        <v>79</v>
      </c>
      <c r="AD10" s="123" t="s">
        <v>80</v>
      </c>
    </row>
    <row r="11" spans="1:30" ht="25.5" x14ac:dyDescent="0.2">
      <c r="A11" s="3"/>
      <c r="B11" s="9">
        <v>1</v>
      </c>
      <c r="C11" s="24">
        <v>720350</v>
      </c>
      <c r="D11" s="17" t="s">
        <v>81</v>
      </c>
      <c r="E11" s="11" t="s">
        <v>85</v>
      </c>
      <c r="F11" s="11"/>
      <c r="G11" s="11"/>
      <c r="H11" s="27" t="s">
        <v>86</v>
      </c>
      <c r="I11" s="27"/>
      <c r="J11" s="27" t="s">
        <v>87</v>
      </c>
      <c r="K11" s="35">
        <v>1</v>
      </c>
      <c r="L11" s="35">
        <v>2</v>
      </c>
      <c r="M11" s="37" t="str">
        <f>+VLOOKUP(L11,Coderingen!$A$21:$B$26,2,FALSE)</f>
        <v>1 - 2 mnd</v>
      </c>
      <c r="N11" s="4">
        <f>+VLOOKUP(L11,Coderingen!$A$21:$D$26,4,FALSE)</f>
        <v>0</v>
      </c>
      <c r="O11" s="35">
        <f t="shared" ref="O11:O12" si="0">+K11*L11</f>
        <v>2</v>
      </c>
      <c r="P11" s="35">
        <v>0</v>
      </c>
      <c r="Q11" s="4">
        <f>+VLOOKUP(P11,Coderingen!$A$31:$C$36,3,FALSE)</f>
        <v>0</v>
      </c>
      <c r="R11" s="140">
        <f t="shared" ref="R11:R23" si="1">+IF(G11="K",G11,K11*P11)</f>
        <v>0</v>
      </c>
      <c r="S11" s="35">
        <v>0</v>
      </c>
      <c r="T11" s="134" t="str">
        <f>+VLOOKUP(S11,Coderingen!$A$41:$C$46,2,FALSE)</f>
        <v>geen kwaliteit gevolg</v>
      </c>
      <c r="U11" s="140">
        <f t="shared" ref="U11:U12" si="2">+IF(F11="K",F11,K11*S11)</f>
        <v>0</v>
      </c>
      <c r="V11" s="7" t="s">
        <v>88</v>
      </c>
      <c r="W11" s="7" t="s">
        <v>89</v>
      </c>
      <c r="X11" s="2"/>
      <c r="Y11" s="133">
        <f t="shared" ref="Y11:Y23" si="3">+IF(G11="K",N11,N11+Q11)</f>
        <v>0</v>
      </c>
      <c r="Z11" s="133">
        <f t="shared" ref="Z11:Z23" si="4">+AC11+AD11</f>
        <v>0</v>
      </c>
      <c r="AA11" s="4">
        <f t="shared" ref="AA11:AA23" si="5">+IF(G11="K",Q11,0)</f>
        <v>0</v>
      </c>
      <c r="AB11" s="3"/>
      <c r="AC11" s="4">
        <f t="shared" ref="AC11" si="6">+IF(O11&lt;9,N11*0.1,IF(O11&lt;16,N11*0.2,N11))</f>
        <v>0</v>
      </c>
      <c r="AD11" s="4">
        <f t="shared" ref="AD11:AD22" si="7">+IF(G11="K",0,IF(R11&lt;9,Q11*0.1,IF(R11&lt;16,Q11*0.2,Q11)))</f>
        <v>0</v>
      </c>
    </row>
    <row r="12" spans="1:30" ht="20.25" customHeight="1" x14ac:dyDescent="0.2">
      <c r="A12" s="3"/>
      <c r="B12" s="9">
        <f t="shared" ref="B12:B14" si="8">+B11+1</f>
        <v>2</v>
      </c>
      <c r="C12" s="15"/>
      <c r="D12" s="14"/>
      <c r="E12" s="11" t="s">
        <v>85</v>
      </c>
      <c r="F12" s="11"/>
      <c r="G12" s="11"/>
      <c r="H12" s="27" t="s">
        <v>90</v>
      </c>
      <c r="I12" s="27"/>
      <c r="J12" s="27" t="s">
        <v>91</v>
      </c>
      <c r="K12" s="35">
        <v>1</v>
      </c>
      <c r="L12" s="35">
        <v>0</v>
      </c>
      <c r="M12" s="37" t="str">
        <f>+VLOOKUP(L12,Coderingen!$A$21:$B$26,2,FALSE)</f>
        <v>geen tijdseffect</v>
      </c>
      <c r="N12" s="4">
        <f>+VLOOKUP(L12,Coderingen!$A$21:$D$26,4,FALSE)</f>
        <v>0</v>
      </c>
      <c r="O12" s="35">
        <f t="shared" si="0"/>
        <v>0</v>
      </c>
      <c r="P12" s="35">
        <v>4</v>
      </c>
      <c r="Q12" s="4">
        <f>+VLOOKUP(P12,Coderingen!$A$31:$C$36,3,FALSE)</f>
        <v>60000</v>
      </c>
      <c r="R12" s="140">
        <f t="shared" si="1"/>
        <v>4</v>
      </c>
      <c r="S12" s="35">
        <v>0</v>
      </c>
      <c r="T12" s="134" t="str">
        <f>+VLOOKUP(S12,Coderingen!$A$41:$C$46,2,FALSE)</f>
        <v>geen kwaliteit gevolg</v>
      </c>
      <c r="U12" s="140">
        <f t="shared" si="2"/>
        <v>0</v>
      </c>
      <c r="V12" s="7" t="s">
        <v>92</v>
      </c>
      <c r="W12" s="7" t="s">
        <v>93</v>
      </c>
      <c r="X12" s="2"/>
      <c r="Y12" s="133">
        <f t="shared" si="3"/>
        <v>60000</v>
      </c>
      <c r="Z12" s="133">
        <f t="shared" si="4"/>
        <v>0</v>
      </c>
      <c r="AA12" s="4">
        <f t="shared" si="5"/>
        <v>0</v>
      </c>
      <c r="AB12" s="3"/>
      <c r="AC12" s="4"/>
      <c r="AD12" s="4"/>
    </row>
    <row r="13" spans="1:30" ht="25.5" x14ac:dyDescent="0.2">
      <c r="A13" s="3"/>
      <c r="B13" s="9">
        <f t="shared" si="8"/>
        <v>3</v>
      </c>
      <c r="C13" s="24">
        <v>720351</v>
      </c>
      <c r="D13" s="17" t="s">
        <v>82</v>
      </c>
      <c r="E13" s="11"/>
      <c r="F13" s="11"/>
      <c r="G13" s="11" t="s">
        <v>94</v>
      </c>
      <c r="H13" s="27" t="s">
        <v>95</v>
      </c>
      <c r="I13" s="27"/>
      <c r="J13" s="27"/>
      <c r="K13" s="35">
        <v>1</v>
      </c>
      <c r="L13" s="35">
        <v>0</v>
      </c>
      <c r="M13" s="37" t="str">
        <f>+VLOOKUP(L13,Coderingen!$A$21:$B$26,2,FALSE)</f>
        <v>geen tijdseffect</v>
      </c>
      <c r="N13" s="4">
        <f>+VLOOKUP(L13,Coderingen!$A$21:$D$26,4,FALSE)</f>
        <v>0</v>
      </c>
      <c r="O13" s="35">
        <f>+K13*L13</f>
        <v>0</v>
      </c>
      <c r="P13" s="35">
        <v>5</v>
      </c>
      <c r="Q13" s="4">
        <f>+VLOOKUP(P13,Coderingen!$A$31:$C$36,3,FALSE)</f>
        <v>80000</v>
      </c>
      <c r="R13" s="140" t="str">
        <f>+IF(G13="K",G13,K13*P13)</f>
        <v>K</v>
      </c>
      <c r="S13" s="35">
        <v>0</v>
      </c>
      <c r="T13" s="134" t="str">
        <f>+VLOOKUP(S13,Coderingen!$A$41:$C$46,2,FALSE)</f>
        <v>geen kwaliteit gevolg</v>
      </c>
      <c r="U13" s="140">
        <f>+IF(F13="K",F13,K13*S13)</f>
        <v>0</v>
      </c>
      <c r="V13" s="7" t="s">
        <v>96</v>
      </c>
      <c r="W13" s="7"/>
      <c r="X13" s="2"/>
      <c r="Y13" s="133">
        <f t="shared" si="3"/>
        <v>0</v>
      </c>
      <c r="Z13" s="133">
        <f t="shared" si="4"/>
        <v>0</v>
      </c>
      <c r="AA13" s="4">
        <f t="shared" si="5"/>
        <v>80000</v>
      </c>
      <c r="AB13" s="3"/>
      <c r="AC13" s="4">
        <f t="shared" ref="AC13:AC22" si="9">+IF(O13&lt;9,N13*0.1,IF(O13&lt;16,N13*0.2,N13))</f>
        <v>0</v>
      </c>
      <c r="AD13" s="4">
        <f t="shared" ref="AD13:AD16" si="10">+IF(G13="K",0,IF(R13&lt;9,Q13*0.1,IF(R13&lt;16,Q13*0.2,Q13)))</f>
        <v>0</v>
      </c>
    </row>
    <row r="14" spans="1:30" ht="22.5" customHeight="1" x14ac:dyDescent="0.2">
      <c r="A14" s="3"/>
      <c r="B14" s="9">
        <f t="shared" si="8"/>
        <v>4</v>
      </c>
      <c r="C14" s="15"/>
      <c r="D14" s="14"/>
      <c r="E14" s="11"/>
      <c r="F14" s="11"/>
      <c r="G14" s="11" t="s">
        <v>94</v>
      </c>
      <c r="H14" s="27" t="s">
        <v>97</v>
      </c>
      <c r="I14" s="27"/>
      <c r="J14" s="27"/>
      <c r="K14" s="35">
        <v>1</v>
      </c>
      <c r="L14" s="35">
        <v>0</v>
      </c>
      <c r="M14" s="37" t="str">
        <f>+VLOOKUP(L14,Coderingen!$A$21:$B$26,2,FALSE)</f>
        <v>geen tijdseffect</v>
      </c>
      <c r="N14" s="4">
        <f>+VLOOKUP(L14,Coderingen!$A$21:$D$26,4,FALSE)</f>
        <v>0</v>
      </c>
      <c r="O14" s="35">
        <f>+K14*L14</f>
        <v>0</v>
      </c>
      <c r="P14" s="35">
        <v>5</v>
      </c>
      <c r="Q14" s="4">
        <f>+VLOOKUP(P14,Coderingen!$A$31:$C$36,3,FALSE)</f>
        <v>80000</v>
      </c>
      <c r="R14" s="140" t="str">
        <f>+IF(G14="K",G14,K14*P14)</f>
        <v>K</v>
      </c>
      <c r="S14" s="35">
        <v>0</v>
      </c>
      <c r="T14" s="134" t="str">
        <f>+VLOOKUP(S14,Coderingen!$A$41:$C$46,2,FALSE)</f>
        <v>geen kwaliteit gevolg</v>
      </c>
      <c r="U14" s="140">
        <f>+IF(F14="K",F14,K14*S14)</f>
        <v>0</v>
      </c>
      <c r="V14" s="7" t="s">
        <v>96</v>
      </c>
      <c r="W14" s="7"/>
      <c r="X14" s="2"/>
      <c r="Y14" s="133">
        <f t="shared" si="3"/>
        <v>0</v>
      </c>
      <c r="Z14" s="133">
        <f t="shared" si="4"/>
        <v>0</v>
      </c>
      <c r="AA14" s="4">
        <f t="shared" si="5"/>
        <v>80000</v>
      </c>
      <c r="AB14" s="3"/>
      <c r="AC14" s="4">
        <f t="shared" si="9"/>
        <v>0</v>
      </c>
      <c r="AD14" s="4">
        <f t="shared" si="10"/>
        <v>0</v>
      </c>
    </row>
    <row r="15" spans="1:30" ht="38.25" x14ac:dyDescent="0.2">
      <c r="A15" s="3"/>
      <c r="B15" s="9">
        <f>+B17+1</f>
        <v>7</v>
      </c>
      <c r="C15" s="15"/>
      <c r="D15" s="14"/>
      <c r="E15" s="11" t="s">
        <v>85</v>
      </c>
      <c r="F15" s="11"/>
      <c r="G15" s="11"/>
      <c r="H15" s="27" t="s">
        <v>98</v>
      </c>
      <c r="I15" s="27" t="s">
        <v>99</v>
      </c>
      <c r="J15" s="27" t="s">
        <v>91</v>
      </c>
      <c r="K15" s="35">
        <v>1</v>
      </c>
      <c r="L15" s="35">
        <v>0</v>
      </c>
      <c r="M15" s="37" t="str">
        <f>+VLOOKUP(L15,Coderingen!$A$21:$B$26,2,FALSE)</f>
        <v>geen tijdseffect</v>
      </c>
      <c r="N15" s="4">
        <f>+VLOOKUP(L15,Coderingen!$A$21:$D$26,4,FALSE)</f>
        <v>0</v>
      </c>
      <c r="O15" s="35">
        <f>+K15*L15</f>
        <v>0</v>
      </c>
      <c r="P15" s="35">
        <v>3</v>
      </c>
      <c r="Q15" s="4">
        <f>+VLOOKUP(P15,Coderingen!$A$31:$C$36,3,FALSE)</f>
        <v>30000</v>
      </c>
      <c r="R15" s="140">
        <f>+IF(G15="K",G15,K15*P15)</f>
        <v>3</v>
      </c>
      <c r="S15" s="35">
        <v>0</v>
      </c>
      <c r="T15" s="134" t="str">
        <f>+VLOOKUP(S15,Coderingen!$A$41:$C$46,2,FALSE)</f>
        <v>geen kwaliteit gevolg</v>
      </c>
      <c r="U15" s="140">
        <f>+IF(F15="K",F15,K15*S15)</f>
        <v>0</v>
      </c>
      <c r="V15" s="7"/>
      <c r="W15" s="7"/>
      <c r="X15" s="2"/>
      <c r="Y15" s="133">
        <f>+IF(G15="K",N15,N15+Q15)</f>
        <v>30000</v>
      </c>
      <c r="Z15" s="133">
        <f>+AC15+AD15</f>
        <v>3000</v>
      </c>
      <c r="AA15" s="4">
        <f>+IF(G15="K",Q15,0)</f>
        <v>0</v>
      </c>
      <c r="AB15" s="3"/>
      <c r="AC15" s="4">
        <f>+IF(O15&lt;9,N15*0.1,IF(O15&lt;16,N15*0.2,N15))</f>
        <v>0</v>
      </c>
      <c r="AD15" s="4">
        <f>+IF(G15="K",0,IF(R15&lt;9,Q15*0.1,IF(R15&lt;16,Q15*0.2,Q15)))</f>
        <v>3000</v>
      </c>
    </row>
    <row r="16" spans="1:30" ht="63.75" x14ac:dyDescent="0.2">
      <c r="A16" s="3"/>
      <c r="B16" s="9">
        <f>+B14+1</f>
        <v>5</v>
      </c>
      <c r="C16" s="15"/>
      <c r="D16" s="14"/>
      <c r="E16" s="11" t="s">
        <v>85</v>
      </c>
      <c r="F16" s="11"/>
      <c r="G16" s="11"/>
      <c r="H16" s="27" t="s">
        <v>100</v>
      </c>
      <c r="I16" s="27" t="s">
        <v>101</v>
      </c>
      <c r="J16" s="27" t="s">
        <v>91</v>
      </c>
      <c r="K16" s="35">
        <v>1</v>
      </c>
      <c r="L16" s="35">
        <v>2</v>
      </c>
      <c r="M16" s="37" t="str">
        <f>+VLOOKUP(L16,Coderingen!$A$21:$B$26,2,FALSE)</f>
        <v>1 - 2 mnd</v>
      </c>
      <c r="N16" s="4">
        <f>+VLOOKUP(L16,Coderingen!$A$21:$D$26,4,FALSE)</f>
        <v>0</v>
      </c>
      <c r="O16" s="35">
        <f>+K16*L16</f>
        <v>2</v>
      </c>
      <c r="P16" s="35">
        <v>5</v>
      </c>
      <c r="Q16" s="4">
        <v>200000</v>
      </c>
      <c r="R16" s="140">
        <f>+IF(G16="K",G16,K16*P16)</f>
        <v>5</v>
      </c>
      <c r="S16" s="35">
        <v>0</v>
      </c>
      <c r="T16" s="134" t="str">
        <f>+VLOOKUP(S16,Coderingen!$A$41:$C$46,2,FALSE)</f>
        <v>geen kwaliteit gevolg</v>
      </c>
      <c r="U16" s="140">
        <f>+IF(F16="K",F16,K16*S16)</f>
        <v>0</v>
      </c>
      <c r="V16" s="7" t="s">
        <v>102</v>
      </c>
      <c r="W16" s="7" t="s">
        <v>103</v>
      </c>
      <c r="X16" s="2"/>
      <c r="Y16" s="133">
        <f t="shared" si="3"/>
        <v>200000</v>
      </c>
      <c r="Z16" s="133">
        <f t="shared" si="4"/>
        <v>20000</v>
      </c>
      <c r="AA16" s="4">
        <f t="shared" si="5"/>
        <v>0</v>
      </c>
      <c r="AB16" s="3"/>
      <c r="AC16" s="4">
        <f t="shared" si="9"/>
        <v>0</v>
      </c>
      <c r="AD16" s="4">
        <f t="shared" si="10"/>
        <v>20000</v>
      </c>
    </row>
    <row r="17" spans="1:30" ht="114.75" x14ac:dyDescent="0.2">
      <c r="A17" s="3"/>
      <c r="B17" s="9">
        <f t="shared" ref="B17:B23" si="11">+B16+1</f>
        <v>6</v>
      </c>
      <c r="C17" s="155">
        <v>720352</v>
      </c>
      <c r="D17" s="156" t="s">
        <v>83</v>
      </c>
      <c r="E17" s="11" t="s">
        <v>85</v>
      </c>
      <c r="F17" s="11"/>
      <c r="G17" s="11"/>
      <c r="H17" s="27" t="s">
        <v>104</v>
      </c>
      <c r="I17" s="27" t="s">
        <v>105</v>
      </c>
      <c r="J17" s="27" t="s">
        <v>106</v>
      </c>
      <c r="K17" s="35">
        <v>1</v>
      </c>
      <c r="L17" s="35">
        <v>0</v>
      </c>
      <c r="M17" s="37" t="str">
        <f>+VLOOKUP(L17,Coderingen!$A$21:$B$26,2,FALSE)</f>
        <v>geen tijdseffect</v>
      </c>
      <c r="N17" s="4">
        <f>+VLOOKUP(L17,Coderingen!$A$21:$D$26,4,FALSE)</f>
        <v>0</v>
      </c>
      <c r="O17" s="35">
        <f t="shared" ref="O17:O23" si="12">+K17*L17</f>
        <v>0</v>
      </c>
      <c r="P17" s="35">
        <v>2</v>
      </c>
      <c r="Q17" s="4">
        <f>+VLOOKUP(P17,Coderingen!$A$31:$C$36,3,FALSE)</f>
        <v>15000</v>
      </c>
      <c r="R17" s="140">
        <f t="shared" si="1"/>
        <v>2</v>
      </c>
      <c r="S17" s="35">
        <v>0</v>
      </c>
      <c r="T17" s="134" t="str">
        <f>+VLOOKUP(S17,Coderingen!$A$41:$C$46,2,FALSE)</f>
        <v>geen kwaliteit gevolg</v>
      </c>
      <c r="U17" s="140">
        <f t="shared" ref="U17:U23" si="13">+IF(F17="K",F17,K17*S17)</f>
        <v>0</v>
      </c>
      <c r="V17" s="7" t="s">
        <v>107</v>
      </c>
      <c r="W17" s="7" t="s">
        <v>93</v>
      </c>
      <c r="X17" s="2"/>
      <c r="Y17" s="133">
        <f t="shared" si="3"/>
        <v>15000</v>
      </c>
      <c r="Z17" s="133">
        <f t="shared" si="4"/>
        <v>1500</v>
      </c>
      <c r="AA17" s="4">
        <f t="shared" si="5"/>
        <v>0</v>
      </c>
      <c r="AB17" s="3"/>
      <c r="AC17" s="4">
        <f t="shared" si="9"/>
        <v>0</v>
      </c>
      <c r="AD17" s="4">
        <f t="shared" si="7"/>
        <v>1500</v>
      </c>
    </row>
    <row r="18" spans="1:30" ht="30" customHeight="1" x14ac:dyDescent="0.2">
      <c r="A18" s="3"/>
      <c r="B18" s="9">
        <f t="shared" si="11"/>
        <v>7</v>
      </c>
      <c r="C18" s="157"/>
      <c r="D18" s="158"/>
      <c r="E18" s="11"/>
      <c r="F18" s="11" t="s">
        <v>94</v>
      </c>
      <c r="G18" s="11"/>
      <c r="H18" s="27"/>
      <c r="I18" s="160" t="s">
        <v>108</v>
      </c>
      <c r="J18" s="27"/>
      <c r="K18" s="35">
        <v>1</v>
      </c>
      <c r="L18" s="35">
        <v>0</v>
      </c>
      <c r="M18" s="37" t="str">
        <f>+VLOOKUP(L18,Coderingen!$A$21:$B$26,2,FALSE)</f>
        <v>geen tijdseffect</v>
      </c>
      <c r="N18" s="4">
        <f>+VLOOKUP(L18,Coderingen!$A$21:$D$26,4,FALSE)</f>
        <v>0</v>
      </c>
      <c r="O18" s="35">
        <f t="shared" si="12"/>
        <v>0</v>
      </c>
      <c r="P18" s="35">
        <v>0</v>
      </c>
      <c r="Q18" s="4">
        <f>+VLOOKUP(P18,Coderingen!$A$31:$C$36,3,FALSE)</f>
        <v>0</v>
      </c>
      <c r="R18" s="140">
        <f t="shared" si="1"/>
        <v>0</v>
      </c>
      <c r="S18" s="35">
        <v>0</v>
      </c>
      <c r="T18" s="134" t="str">
        <f>+VLOOKUP(S18,Coderingen!$A$41:$C$46,2,FALSE)</f>
        <v>geen kwaliteit gevolg</v>
      </c>
      <c r="U18" s="140" t="str">
        <f t="shared" si="13"/>
        <v>K</v>
      </c>
      <c r="V18" s="7"/>
      <c r="W18" s="7"/>
      <c r="X18" s="2"/>
      <c r="Y18" s="133">
        <f t="shared" si="3"/>
        <v>0</v>
      </c>
      <c r="Z18" s="133">
        <f t="shared" si="4"/>
        <v>0</v>
      </c>
      <c r="AA18" s="4">
        <f t="shared" si="5"/>
        <v>0</v>
      </c>
      <c r="AB18" s="3"/>
      <c r="AC18" s="4">
        <f t="shared" si="9"/>
        <v>0</v>
      </c>
      <c r="AD18" s="4">
        <f t="shared" si="7"/>
        <v>0</v>
      </c>
    </row>
    <row r="19" spans="1:30" ht="43.5" customHeight="1" x14ac:dyDescent="0.2">
      <c r="A19" s="3"/>
      <c r="B19" s="9">
        <f t="shared" si="11"/>
        <v>8</v>
      </c>
      <c r="C19" s="157"/>
      <c r="D19" s="158"/>
      <c r="E19" s="11" t="s">
        <v>85</v>
      </c>
      <c r="F19" s="11"/>
      <c r="G19" s="11"/>
      <c r="H19" s="30"/>
      <c r="I19" s="159" t="s">
        <v>109</v>
      </c>
      <c r="J19" s="27" t="s">
        <v>110</v>
      </c>
      <c r="K19" s="35">
        <v>1</v>
      </c>
      <c r="L19" s="35">
        <v>2</v>
      </c>
      <c r="M19" s="37" t="str">
        <f>+VLOOKUP(L19,Coderingen!$A$21:$B$26,2,FALSE)</f>
        <v>1 - 2 mnd</v>
      </c>
      <c r="N19" s="4">
        <f>+VLOOKUP(L19,Coderingen!$A$21:$D$26,4,FALSE)</f>
        <v>0</v>
      </c>
      <c r="O19" s="35">
        <f t="shared" si="12"/>
        <v>2</v>
      </c>
      <c r="P19" s="35">
        <v>2</v>
      </c>
      <c r="Q19" s="4">
        <f>+VLOOKUP(P19,Coderingen!$A$31:$C$36,3,FALSE)</f>
        <v>15000</v>
      </c>
      <c r="R19" s="140">
        <f t="shared" si="1"/>
        <v>2</v>
      </c>
      <c r="S19" s="35">
        <v>0</v>
      </c>
      <c r="T19" s="134" t="str">
        <f>+VLOOKUP(S19,Coderingen!$A$41:$C$46,2,FALSE)</f>
        <v>geen kwaliteit gevolg</v>
      </c>
      <c r="U19" s="140">
        <f t="shared" si="13"/>
        <v>0</v>
      </c>
      <c r="V19" s="7" t="s">
        <v>111</v>
      </c>
      <c r="W19" s="7"/>
      <c r="X19" s="2"/>
      <c r="Y19" s="133">
        <f t="shared" si="3"/>
        <v>15000</v>
      </c>
      <c r="Z19" s="133">
        <f t="shared" si="4"/>
        <v>1500</v>
      </c>
      <c r="AA19" s="4">
        <f t="shared" si="5"/>
        <v>0</v>
      </c>
      <c r="AB19" s="3"/>
      <c r="AC19" s="4">
        <f t="shared" si="9"/>
        <v>0</v>
      </c>
      <c r="AD19" s="4">
        <f t="shared" si="7"/>
        <v>1500</v>
      </c>
    </row>
    <row r="20" spans="1:30" ht="114.75" x14ac:dyDescent="0.2">
      <c r="A20" s="3"/>
      <c r="B20" s="9">
        <f t="shared" si="11"/>
        <v>9</v>
      </c>
      <c r="C20" s="155">
        <v>720353</v>
      </c>
      <c r="D20" s="156" t="s">
        <v>84</v>
      </c>
      <c r="E20" s="11" t="s">
        <v>85</v>
      </c>
      <c r="F20" s="11"/>
      <c r="G20" s="11"/>
      <c r="H20" s="27" t="s">
        <v>112</v>
      </c>
      <c r="I20" s="27" t="s">
        <v>113</v>
      </c>
      <c r="J20" s="27" t="s">
        <v>106</v>
      </c>
      <c r="K20" s="35">
        <v>1</v>
      </c>
      <c r="L20" s="35">
        <v>0</v>
      </c>
      <c r="M20" s="37" t="str">
        <f>+VLOOKUP(L20,Coderingen!$A$21:$B$26,2,FALSE)</f>
        <v>geen tijdseffect</v>
      </c>
      <c r="N20" s="4">
        <f>+VLOOKUP(L20,Coderingen!$A$21:$D$26,4,FALSE)</f>
        <v>0</v>
      </c>
      <c r="O20" s="35">
        <f t="shared" si="12"/>
        <v>0</v>
      </c>
      <c r="P20" s="35">
        <v>2</v>
      </c>
      <c r="Q20" s="4">
        <f>+VLOOKUP(P20,Coderingen!$A$31:$C$36,3,FALSE)</f>
        <v>15000</v>
      </c>
      <c r="R20" s="140">
        <f t="shared" si="1"/>
        <v>2</v>
      </c>
      <c r="S20" s="35">
        <v>0</v>
      </c>
      <c r="T20" s="134" t="str">
        <f>+VLOOKUP(S20,Coderingen!$A$41:$C$46,2,FALSE)</f>
        <v>geen kwaliteit gevolg</v>
      </c>
      <c r="U20" s="140">
        <f t="shared" si="13"/>
        <v>0</v>
      </c>
      <c r="V20" s="7" t="s">
        <v>107</v>
      </c>
      <c r="W20" s="7" t="s">
        <v>93</v>
      </c>
      <c r="X20" s="2"/>
      <c r="Y20" s="133">
        <f t="shared" si="3"/>
        <v>15000</v>
      </c>
      <c r="Z20" s="133">
        <f t="shared" si="4"/>
        <v>1500</v>
      </c>
      <c r="AA20" s="4">
        <f t="shared" si="5"/>
        <v>0</v>
      </c>
      <c r="AB20" s="3"/>
      <c r="AC20" s="4">
        <f t="shared" si="9"/>
        <v>0</v>
      </c>
      <c r="AD20" s="4">
        <f t="shared" si="7"/>
        <v>1500</v>
      </c>
    </row>
    <row r="21" spans="1:30" ht="59.25" customHeight="1" x14ac:dyDescent="0.2">
      <c r="A21" s="3"/>
      <c r="B21" s="9">
        <f t="shared" si="11"/>
        <v>10</v>
      </c>
      <c r="C21" s="15"/>
      <c r="D21" s="14"/>
      <c r="E21" s="11" t="s">
        <v>85</v>
      </c>
      <c r="F21" s="11"/>
      <c r="G21" s="11"/>
      <c r="H21" s="27" t="s">
        <v>114</v>
      </c>
      <c r="I21" s="27" t="s">
        <v>115</v>
      </c>
      <c r="J21" s="26" t="s">
        <v>91</v>
      </c>
      <c r="K21" s="35">
        <v>2</v>
      </c>
      <c r="L21" s="35">
        <v>0</v>
      </c>
      <c r="M21" s="37" t="str">
        <f>+VLOOKUP(L21,Coderingen!$A$21:$B$26,2,FALSE)</f>
        <v>geen tijdseffect</v>
      </c>
      <c r="N21" s="4">
        <f>+VLOOKUP(L21,Coderingen!$A$21:$D$26,4,FALSE)</f>
        <v>0</v>
      </c>
      <c r="O21" s="35">
        <f t="shared" si="12"/>
        <v>0</v>
      </c>
      <c r="P21" s="35">
        <v>5</v>
      </c>
      <c r="Q21" s="4">
        <f>+VLOOKUP(P21,Coderingen!$A$31:$C$36,3,FALSE)</f>
        <v>80000</v>
      </c>
      <c r="R21" s="140">
        <f t="shared" si="1"/>
        <v>10</v>
      </c>
      <c r="S21" s="35">
        <v>0</v>
      </c>
      <c r="T21" s="134" t="str">
        <f>+VLOOKUP(S21,Coderingen!$A$41:$C$46,2,FALSE)</f>
        <v>geen kwaliteit gevolg</v>
      </c>
      <c r="U21" s="140">
        <f t="shared" si="13"/>
        <v>0</v>
      </c>
      <c r="V21" s="7" t="s">
        <v>116</v>
      </c>
      <c r="W21" s="7" t="s">
        <v>93</v>
      </c>
      <c r="X21" s="2"/>
      <c r="Y21" s="133">
        <f t="shared" si="3"/>
        <v>80000</v>
      </c>
      <c r="Z21" s="133">
        <f t="shared" si="4"/>
        <v>16000</v>
      </c>
      <c r="AA21" s="4">
        <f t="shared" si="5"/>
        <v>0</v>
      </c>
      <c r="AB21" s="3"/>
      <c r="AC21" s="4">
        <f t="shared" si="9"/>
        <v>0</v>
      </c>
      <c r="AD21" s="4">
        <f t="shared" si="7"/>
        <v>16000</v>
      </c>
    </row>
    <row r="22" spans="1:30" ht="55.5" customHeight="1" x14ac:dyDescent="0.2">
      <c r="A22" s="3"/>
      <c r="B22" s="9">
        <f t="shared" si="11"/>
        <v>11</v>
      </c>
      <c r="C22" s="15"/>
      <c r="D22" s="14"/>
      <c r="E22" s="11" t="s">
        <v>85</v>
      </c>
      <c r="F22" s="11"/>
      <c r="G22" s="11"/>
      <c r="H22" s="27" t="s">
        <v>117</v>
      </c>
      <c r="I22" s="27" t="s">
        <v>118</v>
      </c>
      <c r="J22" s="26" t="s">
        <v>119</v>
      </c>
      <c r="K22" s="35">
        <v>1</v>
      </c>
      <c r="L22" s="35">
        <v>3</v>
      </c>
      <c r="M22" s="37" t="str">
        <f>+VLOOKUP(L22,Coderingen!$A$21:$B$26,2,FALSE)</f>
        <v>2 - 4 mnd</v>
      </c>
      <c r="N22" s="4">
        <f>+VLOOKUP(L22,Coderingen!$A$21:$D$26,4,FALSE)</f>
        <v>0</v>
      </c>
      <c r="O22" s="35">
        <f t="shared" si="12"/>
        <v>3</v>
      </c>
      <c r="P22" s="35">
        <v>5</v>
      </c>
      <c r="Q22" s="4">
        <f>+VLOOKUP(P22,Coderingen!$A$31:$C$36,3,FALSE)</f>
        <v>80000</v>
      </c>
      <c r="R22" s="140">
        <f t="shared" si="1"/>
        <v>5</v>
      </c>
      <c r="S22" s="35">
        <v>0</v>
      </c>
      <c r="T22" s="134" t="str">
        <f>+VLOOKUP(S22,Coderingen!$A$41:$C$46,2,FALSE)</f>
        <v>geen kwaliteit gevolg</v>
      </c>
      <c r="U22" s="140">
        <f t="shared" si="13"/>
        <v>0</v>
      </c>
      <c r="V22" s="7"/>
      <c r="W22" s="7" t="s">
        <v>93</v>
      </c>
      <c r="X22" s="2"/>
      <c r="Y22" s="133">
        <f t="shared" si="3"/>
        <v>80000</v>
      </c>
      <c r="Z22" s="133">
        <f t="shared" si="4"/>
        <v>8000</v>
      </c>
      <c r="AA22" s="4">
        <f t="shared" si="5"/>
        <v>0</v>
      </c>
      <c r="AB22" s="3"/>
      <c r="AC22" s="4">
        <f t="shared" si="9"/>
        <v>0</v>
      </c>
      <c r="AD22" s="4">
        <f t="shared" si="7"/>
        <v>8000</v>
      </c>
    </row>
    <row r="23" spans="1:30" ht="38.25" x14ac:dyDescent="0.2">
      <c r="A23" s="3"/>
      <c r="B23" s="9">
        <f t="shared" si="11"/>
        <v>12</v>
      </c>
      <c r="C23" s="15"/>
      <c r="D23" s="14"/>
      <c r="E23" s="11"/>
      <c r="F23" s="11" t="s">
        <v>94</v>
      </c>
      <c r="G23" s="11"/>
      <c r="H23" s="27" t="s">
        <v>120</v>
      </c>
      <c r="I23" s="27" t="s">
        <v>121</v>
      </c>
      <c r="J23" s="26"/>
      <c r="K23" s="35">
        <v>1</v>
      </c>
      <c r="L23" s="35">
        <v>0</v>
      </c>
      <c r="M23" s="37" t="str">
        <f>+VLOOKUP(L23,Coderingen!$A$21:$B$26,2,FALSE)</f>
        <v>geen tijdseffect</v>
      </c>
      <c r="N23" s="4">
        <f>+VLOOKUP(L23,Coderingen!$A$21:$D$26,4,FALSE)</f>
        <v>0</v>
      </c>
      <c r="O23" s="35">
        <f t="shared" si="12"/>
        <v>0</v>
      </c>
      <c r="P23" s="35">
        <v>0</v>
      </c>
      <c r="Q23" s="4">
        <f>+VLOOKUP(P23,Coderingen!$A$31:$C$36,3,FALSE)</f>
        <v>0</v>
      </c>
      <c r="R23" s="140">
        <f t="shared" si="1"/>
        <v>0</v>
      </c>
      <c r="S23" s="35">
        <v>2</v>
      </c>
      <c r="T23" s="134" t="str">
        <f>+VLOOKUP(S23,Coderingen!$A$41:$C$46,2,FALSE)</f>
        <v>10-20%</v>
      </c>
      <c r="U23" s="140" t="str">
        <f t="shared" si="13"/>
        <v>K</v>
      </c>
      <c r="V23" s="7" t="s">
        <v>122</v>
      </c>
      <c r="W23" s="7" t="s">
        <v>123</v>
      </c>
      <c r="X23" s="2"/>
      <c r="Y23" s="133">
        <f t="shared" si="3"/>
        <v>0</v>
      </c>
      <c r="Z23" s="133">
        <f t="shared" si="4"/>
        <v>0</v>
      </c>
      <c r="AA23" s="4">
        <f t="shared" si="5"/>
        <v>0</v>
      </c>
      <c r="AB23" s="3"/>
      <c r="AC23" s="4"/>
      <c r="AD23" s="4"/>
    </row>
  </sheetData>
  <autoFilter ref="A10:AC23" xr:uid="{00000000-0009-0000-0000-000003000000}">
    <filterColumn colId="19" hiddenButton="1" showButton="0"/>
  </autoFilter>
  <mergeCells count="3">
    <mergeCell ref="L10:N10"/>
    <mergeCell ref="P10:Q10"/>
    <mergeCell ref="S10:T10"/>
  </mergeCells>
  <conditionalFormatting sqref="O11 O21:O22 O17 O15 O13">
    <cfRule type="cellIs" dxfId="84" priority="61" stopIfTrue="1" operator="between">
      <formula>16</formula>
      <formula>25</formula>
    </cfRule>
    <cfRule type="cellIs" dxfId="83" priority="62" stopIfTrue="1" operator="between">
      <formula>9</formula>
      <formula>15</formula>
    </cfRule>
  </conditionalFormatting>
  <conditionalFormatting sqref="O11 U11 R11 O21:O22 U21:U22 R21:R22 O17 O15 U17 U15 R17 R15 R13 U13 O13">
    <cfRule type="cellIs" dxfId="82" priority="60" stopIfTrue="1" operator="between">
      <formula>1</formula>
      <formula>8</formula>
    </cfRule>
  </conditionalFormatting>
  <conditionalFormatting sqref="R11 U21:U22 R21:R22 U17 U15 R17 R15 R13 U13 U11">
    <cfRule type="cellIs" dxfId="81" priority="49" operator="equal">
      <formula>"K"</formula>
    </cfRule>
    <cfRule type="cellIs" dxfId="80" priority="51" stopIfTrue="1" operator="between">
      <formula>16</formula>
      <formula>25</formula>
    </cfRule>
    <cfRule type="cellIs" dxfId="79" priority="52" stopIfTrue="1" operator="between">
      <formula>9</formula>
      <formula>15</formula>
    </cfRule>
  </conditionalFormatting>
  <conditionalFormatting sqref="O20">
    <cfRule type="cellIs" dxfId="78" priority="47" stopIfTrue="1" operator="between">
      <formula>16</formula>
      <formula>25</formula>
    </cfRule>
    <cfRule type="cellIs" dxfId="77" priority="48" stopIfTrue="1" operator="between">
      <formula>9</formula>
      <formula>15</formula>
    </cfRule>
  </conditionalFormatting>
  <conditionalFormatting sqref="O20 U20 R20">
    <cfRule type="cellIs" dxfId="76" priority="46" stopIfTrue="1" operator="between">
      <formula>1</formula>
      <formula>8</formula>
    </cfRule>
  </conditionalFormatting>
  <conditionalFormatting sqref="U20 R20">
    <cfRule type="cellIs" dxfId="75" priority="43" operator="equal">
      <formula>"K"</formula>
    </cfRule>
    <cfRule type="cellIs" dxfId="74" priority="44" stopIfTrue="1" operator="between">
      <formula>16</formula>
      <formula>25</formula>
    </cfRule>
    <cfRule type="cellIs" dxfId="73" priority="45" stopIfTrue="1" operator="between">
      <formula>9</formula>
      <formula>15</formula>
    </cfRule>
  </conditionalFormatting>
  <conditionalFormatting sqref="O16">
    <cfRule type="cellIs" dxfId="72" priority="35" stopIfTrue="1" operator="between">
      <formula>16</formula>
      <formula>25</formula>
    </cfRule>
    <cfRule type="cellIs" dxfId="71" priority="36" stopIfTrue="1" operator="between">
      <formula>9</formula>
      <formula>15</formula>
    </cfRule>
  </conditionalFormatting>
  <conditionalFormatting sqref="R16 U16 O16">
    <cfRule type="cellIs" dxfId="70" priority="34" stopIfTrue="1" operator="between">
      <formula>1</formula>
      <formula>8</formula>
    </cfRule>
  </conditionalFormatting>
  <conditionalFormatting sqref="R16 U16">
    <cfRule type="cellIs" dxfId="69" priority="31" operator="equal">
      <formula>"K"</formula>
    </cfRule>
    <cfRule type="cellIs" dxfId="68" priority="32" stopIfTrue="1" operator="between">
      <formula>16</formula>
      <formula>25</formula>
    </cfRule>
    <cfRule type="cellIs" dxfId="67" priority="33" stopIfTrue="1" operator="between">
      <formula>9</formula>
      <formula>15</formula>
    </cfRule>
  </conditionalFormatting>
  <conditionalFormatting sqref="O14">
    <cfRule type="cellIs" dxfId="66" priority="29" stopIfTrue="1" operator="between">
      <formula>16</formula>
      <formula>25</formula>
    </cfRule>
    <cfRule type="cellIs" dxfId="65" priority="30" stopIfTrue="1" operator="between">
      <formula>9</formula>
      <formula>15</formula>
    </cfRule>
  </conditionalFormatting>
  <conditionalFormatting sqref="R14 U14 O14">
    <cfRule type="cellIs" dxfId="64" priority="28" stopIfTrue="1" operator="between">
      <formula>1</formula>
      <formula>8</formula>
    </cfRule>
  </conditionalFormatting>
  <conditionalFormatting sqref="R14 U14">
    <cfRule type="cellIs" dxfId="63" priority="25" operator="equal">
      <formula>"K"</formula>
    </cfRule>
    <cfRule type="cellIs" dxfId="62" priority="26" stopIfTrue="1" operator="between">
      <formula>16</formula>
      <formula>25</formula>
    </cfRule>
    <cfRule type="cellIs" dxfId="61" priority="27" stopIfTrue="1" operator="between">
      <formula>9</formula>
      <formula>15</formula>
    </cfRule>
  </conditionalFormatting>
  <conditionalFormatting sqref="O23">
    <cfRule type="cellIs" dxfId="60" priority="23" stopIfTrue="1" operator="between">
      <formula>16</formula>
      <formula>25</formula>
    </cfRule>
    <cfRule type="cellIs" dxfId="59" priority="24" stopIfTrue="1" operator="between">
      <formula>9</formula>
      <formula>15</formula>
    </cfRule>
  </conditionalFormatting>
  <conditionalFormatting sqref="O23 U23 R23">
    <cfRule type="cellIs" dxfId="58" priority="22" stopIfTrue="1" operator="between">
      <formula>1</formula>
      <formula>8</formula>
    </cfRule>
  </conditionalFormatting>
  <conditionalFormatting sqref="U23 R23">
    <cfRule type="cellIs" dxfId="57" priority="19" operator="equal">
      <formula>"K"</formula>
    </cfRule>
    <cfRule type="cellIs" dxfId="56" priority="20" stopIfTrue="1" operator="between">
      <formula>16</formula>
      <formula>25</formula>
    </cfRule>
    <cfRule type="cellIs" dxfId="55" priority="21" stopIfTrue="1" operator="between">
      <formula>9</formula>
      <formula>15</formula>
    </cfRule>
  </conditionalFormatting>
  <conditionalFormatting sqref="O12">
    <cfRule type="cellIs" dxfId="54" priority="17" stopIfTrue="1" operator="between">
      <formula>16</formula>
      <formula>25</formula>
    </cfRule>
    <cfRule type="cellIs" dxfId="53" priority="18" stopIfTrue="1" operator="between">
      <formula>9</formula>
      <formula>15</formula>
    </cfRule>
  </conditionalFormatting>
  <conditionalFormatting sqref="O12 U12 R12">
    <cfRule type="cellIs" dxfId="52" priority="16" stopIfTrue="1" operator="between">
      <formula>1</formula>
      <formula>8</formula>
    </cfRule>
  </conditionalFormatting>
  <conditionalFormatting sqref="U12 R12">
    <cfRule type="cellIs" dxfId="51" priority="13" operator="equal">
      <formula>"K"</formula>
    </cfRule>
    <cfRule type="cellIs" dxfId="50" priority="14" stopIfTrue="1" operator="between">
      <formula>16</formula>
      <formula>25</formula>
    </cfRule>
    <cfRule type="cellIs" dxfId="49" priority="15" stopIfTrue="1" operator="between">
      <formula>9</formula>
      <formula>15</formula>
    </cfRule>
  </conditionalFormatting>
  <conditionalFormatting sqref="O19">
    <cfRule type="cellIs" dxfId="48" priority="11" stopIfTrue="1" operator="between">
      <formula>16</formula>
      <formula>25</formula>
    </cfRule>
    <cfRule type="cellIs" dxfId="47" priority="12" stopIfTrue="1" operator="between">
      <formula>9</formula>
      <formula>15</formula>
    </cfRule>
  </conditionalFormatting>
  <conditionalFormatting sqref="O19 U19 R19">
    <cfRule type="cellIs" dxfId="46" priority="10" stopIfTrue="1" operator="between">
      <formula>1</formula>
      <formula>8</formula>
    </cfRule>
  </conditionalFormatting>
  <conditionalFormatting sqref="U19 R19">
    <cfRule type="cellIs" dxfId="45" priority="7" operator="equal">
      <formula>"K"</formula>
    </cfRule>
    <cfRule type="cellIs" dxfId="44" priority="8" stopIfTrue="1" operator="between">
      <formula>16</formula>
      <formula>25</formula>
    </cfRule>
    <cfRule type="cellIs" dxfId="43" priority="9" stopIfTrue="1" operator="between">
      <formula>9</formula>
      <formula>15</formula>
    </cfRule>
  </conditionalFormatting>
  <conditionalFormatting sqref="O18">
    <cfRule type="cellIs" dxfId="42" priority="5" stopIfTrue="1" operator="between">
      <formula>16</formula>
      <formula>25</formula>
    </cfRule>
    <cfRule type="cellIs" dxfId="41" priority="6" stopIfTrue="1" operator="between">
      <formula>9</formula>
      <formula>15</formula>
    </cfRule>
  </conditionalFormatting>
  <conditionalFormatting sqref="O18 U18 R18">
    <cfRule type="cellIs" dxfId="40" priority="4" stopIfTrue="1" operator="between">
      <formula>1</formula>
      <formula>8</formula>
    </cfRule>
  </conditionalFormatting>
  <conditionalFormatting sqref="U18 R18">
    <cfRule type="cellIs" dxfId="39" priority="1" operator="equal">
      <formula>"K"</formula>
    </cfRule>
    <cfRule type="cellIs" dxfId="38" priority="2" stopIfTrue="1" operator="between">
      <formula>16</formula>
      <formula>25</formula>
    </cfRule>
    <cfRule type="cellIs" dxfId="37" priority="3" stopIfTrue="1" operator="between">
      <formula>9</formula>
      <formula>15</formula>
    </cfRule>
  </conditionalFormatting>
  <pageMargins left="0.70866141732283472" right="0.70866141732283472" top="0.74803149606299213" bottom="0.74803149606299213" header="0.31496062992125984" footer="0.31496062992125984"/>
  <pageSetup paperSize="8" scale="61" fitToHeight="0" orientation="landscape" r:id="rId1"/>
  <headerFooter>
    <oddFooter>&amp;CPagina &amp;P van &amp;N&amp;R&amp;F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pageSetUpPr fitToPage="1"/>
  </sheetPr>
  <dimension ref="A1:AD20"/>
  <sheetViews>
    <sheetView zoomScale="90" zoomScaleNormal="90" workbookViewId="0">
      <pane xSplit="4" ySplit="10" topLeftCell="J11" activePane="bottomRight" state="frozen"/>
      <selection pane="topRight" activeCell="E1" sqref="E1"/>
      <selection pane="bottomLeft" activeCell="A25" sqref="A25"/>
      <selection pane="bottomRight" activeCell="W12" sqref="W12"/>
    </sheetView>
  </sheetViews>
  <sheetFormatPr defaultRowHeight="12.75" x14ac:dyDescent="0.2"/>
  <cols>
    <col min="1" max="1" width="1.28515625" customWidth="1"/>
    <col min="4" max="4" width="20.42578125" style="1" customWidth="1"/>
    <col min="5" max="5" width="7.42578125" style="1" customWidth="1"/>
    <col min="6" max="7" width="7.7109375" style="1" customWidth="1"/>
    <col min="8" max="8" width="43.28515625" style="1" customWidth="1"/>
    <col min="9" max="10" width="40.28515625" customWidth="1"/>
    <col min="11" max="11" width="7.85546875" customWidth="1"/>
    <col min="12" max="12" width="5.28515625" customWidth="1"/>
    <col min="13" max="13" width="10.5703125" customWidth="1"/>
    <col min="14" max="14" width="13.85546875" customWidth="1"/>
    <col min="15" max="15" width="5.28515625" customWidth="1"/>
    <col min="16" max="16" width="5.85546875" customWidth="1"/>
    <col min="17" max="17" width="9.7109375" bestFit="1" customWidth="1"/>
    <col min="18" max="19" width="6" customWidth="1"/>
    <col min="20" max="20" width="13.85546875" customWidth="1"/>
    <col min="21" max="21" width="6" customWidth="1"/>
    <col min="22" max="22" width="41.85546875" customWidth="1"/>
    <col min="23" max="23" width="14.85546875" customWidth="1"/>
    <col min="24" max="24" width="2.5703125" customWidth="1"/>
    <col min="25" max="25" width="12.85546875" bestFit="1" customWidth="1"/>
    <col min="26" max="26" width="13.42578125" customWidth="1"/>
    <col min="27" max="27" width="12.85546875" bestFit="1" customWidth="1"/>
    <col min="29" max="30" width="12.85546875" bestFit="1" customWidth="1"/>
    <col min="31" max="31" width="48.28515625" customWidth="1"/>
  </cols>
  <sheetData>
    <row r="1" spans="1:30" s="89" customFormat="1" ht="30.75" x14ac:dyDescent="0.4">
      <c r="A1" s="2"/>
      <c r="B1" s="92" t="s">
        <v>54</v>
      </c>
      <c r="C1" s="91"/>
      <c r="D1" s="2"/>
      <c r="E1" s="2"/>
      <c r="F1" s="2"/>
      <c r="G1" s="2"/>
      <c r="H1" s="2"/>
      <c r="I1" s="2"/>
      <c r="J1" s="2"/>
      <c r="K1" s="2" t="s">
        <v>55</v>
      </c>
      <c r="L1" s="2"/>
      <c r="M1" s="2"/>
      <c r="N1" s="2"/>
      <c r="O1" s="2"/>
      <c r="P1" s="2"/>
      <c r="Q1" s="2"/>
      <c r="R1" s="2"/>
      <c r="S1" s="2"/>
      <c r="T1" s="2"/>
      <c r="U1" s="2"/>
      <c r="V1" s="2"/>
      <c r="W1" s="2"/>
      <c r="X1" s="2"/>
      <c r="Y1" s="2"/>
      <c r="Z1" s="2"/>
      <c r="AA1" s="2"/>
      <c r="AB1" s="3"/>
      <c r="AC1" s="2"/>
      <c r="AD1" s="2"/>
    </row>
    <row r="2" spans="1:30" s="89" customFormat="1" ht="15" x14ac:dyDescent="0.25">
      <c r="A2" s="2"/>
      <c r="B2" s="3"/>
      <c r="C2" s="91"/>
      <c r="D2" s="2"/>
      <c r="E2" s="2"/>
      <c r="F2" s="2"/>
      <c r="G2" s="2"/>
      <c r="H2" s="2"/>
      <c r="I2" s="2"/>
      <c r="J2" s="2"/>
      <c r="K2" s="125" t="s">
        <v>56</v>
      </c>
      <c r="L2" s="126"/>
      <c r="M2" s="126"/>
      <c r="N2" s="126"/>
      <c r="O2" s="126"/>
      <c r="P2" s="126"/>
      <c r="Q2" s="126"/>
      <c r="R2" s="127"/>
      <c r="S2" s="2"/>
      <c r="T2" s="2"/>
      <c r="U2" s="2"/>
      <c r="V2" s="2"/>
      <c r="W2" s="2"/>
      <c r="X2" s="2"/>
      <c r="Y2" s="2"/>
      <c r="Z2" s="2"/>
      <c r="AA2" s="2"/>
      <c r="AB2" s="3"/>
      <c r="AC2" s="2"/>
      <c r="AD2" s="2"/>
    </row>
    <row r="3" spans="1:30" s="89" customFormat="1" ht="15" x14ac:dyDescent="0.25">
      <c r="A3" s="2"/>
      <c r="B3" s="91" t="s">
        <v>124</v>
      </c>
      <c r="C3" s="2"/>
      <c r="D3" s="2"/>
      <c r="E3" s="2"/>
      <c r="F3" s="2"/>
      <c r="G3" s="2"/>
      <c r="H3" s="2"/>
      <c r="I3" s="2"/>
      <c r="J3" s="2"/>
      <c r="K3" s="88" t="s">
        <v>58</v>
      </c>
      <c r="L3" s="87"/>
      <c r="M3" s="87"/>
      <c r="N3" s="87"/>
      <c r="O3" s="87"/>
      <c r="P3" s="87"/>
      <c r="Q3" s="87"/>
      <c r="R3" s="86"/>
      <c r="S3" s="2"/>
      <c r="T3" s="2"/>
      <c r="U3" s="2"/>
      <c r="V3" s="2"/>
      <c r="W3" s="2"/>
      <c r="X3" s="2"/>
      <c r="Y3" s="2"/>
      <c r="Z3" s="2"/>
      <c r="AA3" s="2"/>
      <c r="AB3" s="3"/>
      <c r="AC3" s="2"/>
      <c r="AD3" s="2"/>
    </row>
    <row r="4" spans="1:30" s="71" customFormat="1" ht="20.100000000000001" customHeight="1" x14ac:dyDescent="0.2">
      <c r="A4" s="2"/>
      <c r="C4" s="2"/>
      <c r="D4" s="2"/>
      <c r="E4" s="2"/>
      <c r="F4" s="2"/>
      <c r="G4" s="2"/>
      <c r="H4" s="2"/>
      <c r="I4" s="2"/>
      <c r="J4" s="2"/>
      <c r="K4" s="85" t="s">
        <v>59</v>
      </c>
      <c r="L4" s="84"/>
      <c r="M4" s="84"/>
      <c r="N4" s="84"/>
      <c r="O4" s="84"/>
      <c r="P4" s="84"/>
      <c r="Q4" s="84"/>
      <c r="R4" s="83"/>
      <c r="S4" s="2"/>
      <c r="T4" s="2"/>
      <c r="U4" s="2"/>
      <c r="V4" s="2"/>
      <c r="W4" s="2"/>
      <c r="X4" s="2"/>
      <c r="Y4" s="2"/>
      <c r="Z4" s="2"/>
      <c r="AA4" s="2"/>
      <c r="AB4" s="3"/>
      <c r="AC4" s="2"/>
      <c r="AD4" s="2"/>
    </row>
    <row r="5" spans="1:30" ht="14.25" x14ac:dyDescent="0.2">
      <c r="A5" s="3"/>
      <c r="B5" s="3"/>
      <c r="C5" s="3"/>
      <c r="D5" s="73"/>
      <c r="E5" s="10" t="s">
        <v>60</v>
      </c>
      <c r="F5" s="73"/>
      <c r="G5" s="73"/>
      <c r="H5" s="142"/>
      <c r="I5" s="3"/>
      <c r="J5" s="3"/>
      <c r="K5" s="80" t="s">
        <v>61</v>
      </c>
      <c r="L5" s="79"/>
      <c r="M5" s="79"/>
      <c r="N5" s="79"/>
      <c r="O5" s="79"/>
      <c r="P5" s="79"/>
      <c r="Q5" s="79"/>
      <c r="R5" s="78"/>
      <c r="S5" s="2"/>
      <c r="T5" s="2"/>
      <c r="U5" s="2"/>
      <c r="V5" s="2"/>
      <c r="W5" s="3"/>
      <c r="X5" s="2"/>
      <c r="Y5" s="2"/>
      <c r="Z5" s="2"/>
      <c r="AA5" s="2"/>
      <c r="AB5" s="3"/>
      <c r="AC5" s="2"/>
      <c r="AD5" s="2"/>
    </row>
    <row r="6" spans="1:30" ht="14.25" x14ac:dyDescent="0.2">
      <c r="A6" s="3"/>
      <c r="B6" s="3"/>
      <c r="C6" s="3"/>
      <c r="D6" s="73"/>
      <c r="E6" s="10" t="s">
        <v>62</v>
      </c>
      <c r="F6" s="73"/>
      <c r="G6" s="73"/>
      <c r="H6" s="142"/>
      <c r="I6" s="3"/>
      <c r="J6" s="3"/>
      <c r="K6" s="3"/>
      <c r="L6" s="3"/>
      <c r="M6" s="3"/>
      <c r="N6" s="3"/>
      <c r="O6" s="3"/>
      <c r="P6" s="3"/>
      <c r="Q6" s="3"/>
      <c r="R6" s="3"/>
      <c r="S6" s="3"/>
      <c r="T6" s="3"/>
      <c r="U6" s="3"/>
      <c r="V6" s="3"/>
      <c r="W6" s="3"/>
      <c r="X6" s="2"/>
      <c r="Y6" s="2"/>
      <c r="Z6" s="2"/>
      <c r="AA6" s="2"/>
      <c r="AB6" s="3"/>
      <c r="AC6" s="2"/>
      <c r="AD6" s="2"/>
    </row>
    <row r="7" spans="1:30" ht="11.25" customHeight="1" x14ac:dyDescent="0.2">
      <c r="A7" s="3"/>
      <c r="B7" s="56"/>
      <c r="C7" s="56"/>
      <c r="D7" s="57"/>
      <c r="E7" s="141" t="s">
        <v>63</v>
      </c>
      <c r="F7" s="57"/>
      <c r="G7" s="57"/>
      <c r="H7" s="142"/>
      <c r="I7" s="56"/>
      <c r="J7" s="56"/>
      <c r="K7" s="56"/>
      <c r="L7" s="56"/>
      <c r="M7" s="56"/>
      <c r="N7" s="56"/>
      <c r="O7" s="56"/>
      <c r="P7" s="56"/>
      <c r="Q7" s="56"/>
      <c r="R7" s="56"/>
      <c r="S7" s="56"/>
      <c r="T7" s="56"/>
      <c r="U7" s="56"/>
      <c r="V7" s="56"/>
      <c r="W7" s="56"/>
      <c r="X7" s="2"/>
      <c r="Y7" s="2"/>
      <c r="Z7" s="2"/>
      <c r="AA7" s="2"/>
      <c r="AB7" s="3"/>
      <c r="AC7" s="2"/>
      <c r="AD7" s="2"/>
    </row>
    <row r="8" spans="1:30" ht="18.75" customHeight="1" x14ac:dyDescent="0.2">
      <c r="A8" s="3"/>
      <c r="B8" s="54"/>
      <c r="C8" s="53"/>
      <c r="D8" s="55"/>
      <c r="E8" s="55"/>
      <c r="F8" s="55"/>
      <c r="G8" s="55"/>
      <c r="H8" s="55"/>
      <c r="I8" s="53"/>
      <c r="J8" s="53"/>
      <c r="K8" s="53" t="s">
        <v>46</v>
      </c>
      <c r="L8" s="53"/>
      <c r="M8" s="53"/>
      <c r="N8" s="53"/>
      <c r="O8" s="53"/>
      <c r="P8" s="53"/>
      <c r="Q8" s="53"/>
      <c r="R8" s="53"/>
      <c r="S8" s="53"/>
      <c r="T8" s="53"/>
      <c r="U8" s="53"/>
      <c r="V8" s="54" t="s">
        <v>47</v>
      </c>
      <c r="W8" s="52"/>
      <c r="X8" s="2"/>
      <c r="Y8" s="124">
        <f>SUM(Y11:Y15)</f>
        <v>140000</v>
      </c>
      <c r="Z8" s="124">
        <f>SUM(Z11:Z15)</f>
        <v>26000</v>
      </c>
      <c r="AA8" s="124">
        <f>SUM(AA11:AA15)</f>
        <v>80000</v>
      </c>
      <c r="AB8" s="3"/>
      <c r="AC8" s="124">
        <f t="shared" ref="AC8:AD8" si="0">SUM(AC11:AC15)</f>
        <v>0</v>
      </c>
      <c r="AD8" s="124">
        <f t="shared" si="0"/>
        <v>26000</v>
      </c>
    </row>
    <row r="9" spans="1:30" ht="17.25" customHeight="1" thickBot="1" x14ac:dyDescent="0.25">
      <c r="A9" s="3"/>
      <c r="B9" s="44"/>
      <c r="C9" s="51"/>
      <c r="D9" s="51"/>
      <c r="E9" s="51"/>
      <c r="F9" s="51"/>
      <c r="G9" s="51"/>
      <c r="H9" s="51"/>
      <c r="I9" s="51"/>
      <c r="J9" s="51"/>
      <c r="K9" s="131" t="s">
        <v>1</v>
      </c>
      <c r="L9" s="129" t="s">
        <v>15</v>
      </c>
      <c r="M9" s="132"/>
      <c r="N9" s="132"/>
      <c r="O9" s="130"/>
      <c r="P9" s="129" t="s">
        <v>26</v>
      </c>
      <c r="Q9" s="132"/>
      <c r="R9" s="130"/>
      <c r="S9" s="139" t="s">
        <v>35</v>
      </c>
      <c r="T9" s="132"/>
      <c r="U9" s="130"/>
      <c r="V9" s="44"/>
      <c r="W9" s="43"/>
      <c r="X9" s="2"/>
      <c r="Y9" s="2"/>
      <c r="Z9" s="2"/>
      <c r="AA9" s="2"/>
      <c r="AB9" s="3"/>
      <c r="AC9" s="2"/>
      <c r="AD9" s="2"/>
    </row>
    <row r="10" spans="1:30" ht="60.75" customHeight="1" x14ac:dyDescent="0.2">
      <c r="A10" s="3"/>
      <c r="B10" s="44" t="s">
        <v>48</v>
      </c>
      <c r="C10" s="44" t="s">
        <v>64</v>
      </c>
      <c r="D10" s="47" t="s">
        <v>65</v>
      </c>
      <c r="E10" s="47" t="s">
        <v>49</v>
      </c>
      <c r="F10" s="47" t="s">
        <v>66</v>
      </c>
      <c r="G10" s="47" t="s">
        <v>67</v>
      </c>
      <c r="H10" s="44" t="s">
        <v>68</v>
      </c>
      <c r="I10" s="44" t="s">
        <v>69</v>
      </c>
      <c r="J10" s="44" t="s">
        <v>50</v>
      </c>
      <c r="K10" s="137" t="s">
        <v>51</v>
      </c>
      <c r="L10" s="182" t="s">
        <v>70</v>
      </c>
      <c r="M10" s="183"/>
      <c r="N10" s="184"/>
      <c r="O10" s="136" t="s">
        <v>71</v>
      </c>
      <c r="P10" s="185" t="s">
        <v>72</v>
      </c>
      <c r="Q10" s="186"/>
      <c r="R10" s="135" t="s">
        <v>71</v>
      </c>
      <c r="S10" s="187" t="s">
        <v>73</v>
      </c>
      <c r="T10" s="188"/>
      <c r="U10" s="138" t="s">
        <v>74</v>
      </c>
      <c r="V10" s="51" t="s">
        <v>75</v>
      </c>
      <c r="W10" s="43" t="s">
        <v>125</v>
      </c>
      <c r="X10" s="2"/>
      <c r="Y10" s="123" t="s">
        <v>77</v>
      </c>
      <c r="Z10" s="123" t="s">
        <v>78</v>
      </c>
      <c r="AA10" s="172" t="s">
        <v>1</v>
      </c>
      <c r="AB10" s="3"/>
      <c r="AC10" s="123" t="s">
        <v>79</v>
      </c>
      <c r="AD10" s="123" t="s">
        <v>80</v>
      </c>
    </row>
    <row r="11" spans="1:30" ht="41.25" customHeight="1" x14ac:dyDescent="0.2">
      <c r="A11" s="3"/>
      <c r="B11" s="9">
        <v>1</v>
      </c>
      <c r="C11" s="24">
        <v>720540</v>
      </c>
      <c r="D11" s="17" t="s">
        <v>126</v>
      </c>
      <c r="E11" s="11" t="s">
        <v>85</v>
      </c>
      <c r="F11" s="11"/>
      <c r="G11" s="11"/>
      <c r="H11" s="7" t="s">
        <v>127</v>
      </c>
      <c r="I11" s="7" t="s">
        <v>128</v>
      </c>
      <c r="J11" s="128" t="s">
        <v>129</v>
      </c>
      <c r="K11" s="35">
        <v>3</v>
      </c>
      <c r="L11" s="35">
        <v>3</v>
      </c>
      <c r="M11" s="37" t="str">
        <f>+VLOOKUP(L11,Coderingen!$A$21:$B$26,2,FALSE)</f>
        <v>2 - 4 mnd</v>
      </c>
      <c r="N11" s="4">
        <f>+VLOOKUP(L11,Coderingen!$A$21:$D$26,4,FALSE)</f>
        <v>0</v>
      </c>
      <c r="O11" s="35">
        <f>+K11*L11</f>
        <v>9</v>
      </c>
      <c r="P11" s="35">
        <v>1</v>
      </c>
      <c r="Q11" s="4">
        <f>+VLOOKUP(P11,Coderingen!$A$31:$C$36,3,FALSE)</f>
        <v>5000</v>
      </c>
      <c r="R11" s="140">
        <f t="shared" ref="R11:R14" si="1">+IF(G11="K",G11,K11*P11)</f>
        <v>3</v>
      </c>
      <c r="S11" s="35">
        <v>0</v>
      </c>
      <c r="T11" s="134" t="str">
        <f>+VLOOKUP(S11,Coderingen!$A$41:$C$46,2,FALSE)</f>
        <v>geen kwaliteit gevolg</v>
      </c>
      <c r="U11" s="140">
        <f>+IF(F11="K",F11,K11*S11)</f>
        <v>0</v>
      </c>
      <c r="V11" s="11"/>
      <c r="W11" s="11" t="s">
        <v>130</v>
      </c>
      <c r="X11" s="2"/>
      <c r="Y11" s="133">
        <f t="shared" ref="Y11:Y14" si="2">+IF(G11="K",N11,N11+Q11)</f>
        <v>5000</v>
      </c>
      <c r="Z11" s="133">
        <f>+AC11+AD11</f>
        <v>500</v>
      </c>
      <c r="AA11" s="4">
        <f t="shared" ref="AA11:AA14" si="3">+IF(G11="K",Q11,0)</f>
        <v>0</v>
      </c>
      <c r="AB11" s="3"/>
      <c r="AC11" s="4">
        <f>+IF(O11&lt;9,N11*0.1,IF(O11&lt;16,N11*0.2,N11))</f>
        <v>0</v>
      </c>
      <c r="AD11" s="4">
        <f t="shared" ref="AD11:AD14" si="4">+IF(G11="K",0,IF(R11&lt;9,Q11*0.1,IF(R11&lt;16,Q11*0.2,Q11)))</f>
        <v>500</v>
      </c>
    </row>
    <row r="12" spans="1:30" ht="65.25" customHeight="1" x14ac:dyDescent="0.2">
      <c r="A12" s="3"/>
      <c r="B12" s="9">
        <f>+B11+1</f>
        <v>2</v>
      </c>
      <c r="C12" s="24">
        <v>721060</v>
      </c>
      <c r="D12" s="17" t="s">
        <v>131</v>
      </c>
      <c r="E12" s="11" t="s">
        <v>85</v>
      </c>
      <c r="F12" s="11"/>
      <c r="G12" s="11"/>
      <c r="H12" s="7" t="s">
        <v>132</v>
      </c>
      <c r="I12" s="7" t="s">
        <v>133</v>
      </c>
      <c r="J12" s="128" t="s">
        <v>134</v>
      </c>
      <c r="K12" s="35">
        <v>3</v>
      </c>
      <c r="L12" s="35">
        <v>3</v>
      </c>
      <c r="M12" s="37" t="str">
        <f>+VLOOKUP(L12,Coderingen!$A$21:$B$26,2,FALSE)</f>
        <v>2 - 4 mnd</v>
      </c>
      <c r="N12" s="4">
        <f>+VLOOKUP(L12,Coderingen!$A$21:$D$26,4,FALSE)</f>
        <v>0</v>
      </c>
      <c r="O12" s="35">
        <f>+K12*L12</f>
        <v>9</v>
      </c>
      <c r="P12" s="35">
        <v>2</v>
      </c>
      <c r="Q12" s="4">
        <f>+VLOOKUP(P12,Coderingen!$A$31:$C$36,3,FALSE)</f>
        <v>15000</v>
      </c>
      <c r="R12" s="140">
        <f t="shared" si="1"/>
        <v>6</v>
      </c>
      <c r="S12" s="35">
        <v>0</v>
      </c>
      <c r="T12" s="134" t="str">
        <f>+VLOOKUP(S12,Coderingen!$A$41:$C$46,2,FALSE)</f>
        <v>geen kwaliteit gevolg</v>
      </c>
      <c r="U12" s="140">
        <f>+IF(F12="K",F12,K12*S12)</f>
        <v>0</v>
      </c>
      <c r="V12" s="11" t="s">
        <v>135</v>
      </c>
      <c r="W12" s="11" t="s">
        <v>130</v>
      </c>
      <c r="X12" s="2"/>
      <c r="Y12" s="133">
        <f t="shared" si="2"/>
        <v>15000</v>
      </c>
      <c r="Z12" s="133">
        <f t="shared" ref="Z12:Z15" si="5">+AC12+AD12</f>
        <v>1500</v>
      </c>
      <c r="AA12" s="4">
        <f t="shared" si="3"/>
        <v>0</v>
      </c>
      <c r="AB12" s="3"/>
      <c r="AC12" s="4">
        <f t="shared" ref="AC12:AC15" si="6">+IF(O12&lt;9,N12*0.1,IF(O12&lt;16,N12*0.2,N12))</f>
        <v>0</v>
      </c>
      <c r="AD12" s="4">
        <f t="shared" si="4"/>
        <v>1500</v>
      </c>
    </row>
    <row r="13" spans="1:30" ht="44.25" customHeight="1" x14ac:dyDescent="0.2">
      <c r="A13" s="3"/>
      <c r="B13" s="9">
        <f t="shared" ref="B13:B15" si="7">+B12+1</f>
        <v>3</v>
      </c>
      <c r="C13" s="24">
        <v>721240</v>
      </c>
      <c r="D13" s="17" t="s">
        <v>136</v>
      </c>
      <c r="E13" s="11" t="s">
        <v>85</v>
      </c>
      <c r="F13" s="11"/>
      <c r="G13" s="11"/>
      <c r="H13" s="7" t="s">
        <v>137</v>
      </c>
      <c r="I13" s="7" t="s">
        <v>138</v>
      </c>
      <c r="J13" s="128" t="s">
        <v>139</v>
      </c>
      <c r="K13" s="35">
        <v>3</v>
      </c>
      <c r="L13" s="35">
        <v>3</v>
      </c>
      <c r="M13" s="37" t="str">
        <f>+VLOOKUP(L13,Coderingen!$A$21:$B$26,2,FALSE)</f>
        <v>2 - 4 mnd</v>
      </c>
      <c r="N13" s="4">
        <f>+VLOOKUP(L13,Coderingen!$A$21:$D$26,4,FALSE)</f>
        <v>0</v>
      </c>
      <c r="O13" s="35">
        <f>+K13*L13</f>
        <v>9</v>
      </c>
      <c r="P13" s="35">
        <v>4</v>
      </c>
      <c r="Q13" s="4">
        <f>+VLOOKUP(P13,Coderingen!$A$31:$C$36,3,FALSE)</f>
        <v>60000</v>
      </c>
      <c r="R13" s="140">
        <f t="shared" si="1"/>
        <v>12</v>
      </c>
      <c r="S13" s="35">
        <v>0</v>
      </c>
      <c r="T13" s="134" t="str">
        <f>+VLOOKUP(S13,Coderingen!$A$41:$C$46,2,FALSE)</f>
        <v>geen kwaliteit gevolg</v>
      </c>
      <c r="U13" s="140">
        <f>+IF(F13="K",F13,K13*S13)</f>
        <v>0</v>
      </c>
      <c r="V13" s="11" t="s">
        <v>140</v>
      </c>
      <c r="W13" s="11" t="s">
        <v>141</v>
      </c>
      <c r="X13" s="2"/>
      <c r="Y13" s="133">
        <f t="shared" si="2"/>
        <v>60000</v>
      </c>
      <c r="Z13" s="133">
        <f t="shared" si="5"/>
        <v>12000</v>
      </c>
      <c r="AA13" s="4">
        <f t="shared" si="3"/>
        <v>0</v>
      </c>
      <c r="AB13" s="3"/>
      <c r="AC13" s="4">
        <f t="shared" si="6"/>
        <v>0</v>
      </c>
      <c r="AD13" s="4">
        <f t="shared" si="4"/>
        <v>12000</v>
      </c>
    </row>
    <row r="14" spans="1:30" ht="33.75" customHeight="1" x14ac:dyDescent="0.2">
      <c r="A14" s="3"/>
      <c r="B14" s="38">
        <f t="shared" si="7"/>
        <v>4</v>
      </c>
      <c r="C14" s="8"/>
      <c r="D14" s="37" t="s">
        <v>142</v>
      </c>
      <c r="E14" s="35"/>
      <c r="F14" s="35" t="s">
        <v>94</v>
      </c>
      <c r="G14" s="35"/>
      <c r="H14" s="37" t="s">
        <v>143</v>
      </c>
      <c r="I14" s="7"/>
      <c r="J14" s="128" t="s">
        <v>144</v>
      </c>
      <c r="K14" s="35">
        <v>3</v>
      </c>
      <c r="L14" s="35">
        <v>0</v>
      </c>
      <c r="M14" s="37" t="str">
        <f>+VLOOKUP(L14,Coderingen!$A$21:$B$26,2,FALSE)</f>
        <v>geen tijdseffect</v>
      </c>
      <c r="N14" s="4">
        <f>+VLOOKUP(L14,Coderingen!$A$21:$D$26,4,FALSE)</f>
        <v>0</v>
      </c>
      <c r="O14" s="35">
        <f>+K14*L14</f>
        <v>0</v>
      </c>
      <c r="P14" s="35">
        <v>4</v>
      </c>
      <c r="Q14" s="4">
        <f>+VLOOKUP(P14,Coderingen!$A$31:$C$36,3,FALSE)</f>
        <v>60000</v>
      </c>
      <c r="R14" s="140">
        <f t="shared" si="1"/>
        <v>12</v>
      </c>
      <c r="S14" s="35">
        <v>1</v>
      </c>
      <c r="T14" s="134" t="str">
        <f>+VLOOKUP(S14,Coderingen!$A$41:$C$46,2,FALSE)</f>
        <v>0-10%</v>
      </c>
      <c r="U14" s="140" t="str">
        <f>+IF(F14="K",F14,K14*S14)</f>
        <v>K</v>
      </c>
      <c r="V14" s="7"/>
      <c r="W14" s="11"/>
      <c r="X14" s="2"/>
      <c r="Y14" s="133">
        <f t="shared" si="2"/>
        <v>60000</v>
      </c>
      <c r="Z14" s="133">
        <f t="shared" si="5"/>
        <v>12000</v>
      </c>
      <c r="AA14" s="4">
        <f t="shared" si="3"/>
        <v>0</v>
      </c>
      <c r="AB14" s="3"/>
      <c r="AC14" s="4">
        <f t="shared" si="6"/>
        <v>0</v>
      </c>
      <c r="AD14" s="4">
        <f t="shared" si="4"/>
        <v>12000</v>
      </c>
    </row>
    <row r="15" spans="1:30" ht="27.75" customHeight="1" x14ac:dyDescent="0.2">
      <c r="A15" s="3"/>
      <c r="B15" s="38">
        <f t="shared" si="7"/>
        <v>5</v>
      </c>
      <c r="C15" s="8"/>
      <c r="D15" s="37" t="s">
        <v>142</v>
      </c>
      <c r="E15" s="35"/>
      <c r="F15" s="35"/>
      <c r="G15" s="35" t="s">
        <v>94</v>
      </c>
      <c r="H15" s="37" t="s">
        <v>145</v>
      </c>
      <c r="I15" s="7" t="s">
        <v>146</v>
      </c>
      <c r="J15" s="128" t="s">
        <v>147</v>
      </c>
      <c r="K15" s="35">
        <v>4</v>
      </c>
      <c r="L15" s="35">
        <v>1</v>
      </c>
      <c r="M15" s="37" t="str">
        <f>+VLOOKUP(L15,Coderingen!$A$21:$B$26,2,FALSE)</f>
        <v>0 -1 maand</v>
      </c>
      <c r="N15" s="4">
        <f>+VLOOKUP(L15,Coderingen!$A$21:$D$26,4,FALSE)</f>
        <v>0</v>
      </c>
      <c r="O15" s="35">
        <f>+K15*L15</f>
        <v>4</v>
      </c>
      <c r="P15" s="35">
        <v>5</v>
      </c>
      <c r="Q15" s="4">
        <f>+VLOOKUP(P15,Coderingen!$A$31:$C$36,3,FALSE)</f>
        <v>80000</v>
      </c>
      <c r="R15" s="140" t="str">
        <f>+IF(G15="K",G15,K15*P15)</f>
        <v>K</v>
      </c>
      <c r="S15" s="35">
        <v>0</v>
      </c>
      <c r="T15" s="134" t="str">
        <f>+VLOOKUP(S15,Coderingen!$A$41:$C$46,2,FALSE)</f>
        <v>geen kwaliteit gevolg</v>
      </c>
      <c r="U15" s="140">
        <f>+IF(F15="K",F15,K15*S15)</f>
        <v>0</v>
      </c>
      <c r="V15" s="7"/>
      <c r="W15" s="11"/>
      <c r="X15" s="2"/>
      <c r="Y15" s="133">
        <f>+IF(G15="K",N15,N15+Q15)</f>
        <v>0</v>
      </c>
      <c r="Z15" s="133">
        <f t="shared" si="5"/>
        <v>0</v>
      </c>
      <c r="AA15" s="4">
        <f>+IF(G15="K",Q15,0)</f>
        <v>80000</v>
      </c>
      <c r="AB15" s="3"/>
      <c r="AC15" s="4">
        <f t="shared" si="6"/>
        <v>0</v>
      </c>
      <c r="AD15" s="4">
        <f>+IF(G15="K",0,IF(R15&lt;9,Q15*0.1,IF(R15&lt;16,Q15*0.2,Q15)))</f>
        <v>0</v>
      </c>
    </row>
    <row r="16" spans="1:30" ht="14.25" x14ac:dyDescent="0.2">
      <c r="E16"/>
      <c r="F16"/>
      <c r="G16"/>
      <c r="H16"/>
      <c r="X16" s="2"/>
      <c r="Y16" s="2"/>
    </row>
    <row r="17" spans="5:8" x14ac:dyDescent="0.2">
      <c r="E17"/>
      <c r="F17"/>
      <c r="G17"/>
      <c r="H17"/>
    </row>
    <row r="18" spans="5:8" x14ac:dyDescent="0.2">
      <c r="E18"/>
      <c r="F18"/>
      <c r="G18"/>
      <c r="H18"/>
    </row>
    <row r="19" spans="5:8" x14ac:dyDescent="0.2">
      <c r="E19"/>
      <c r="F19"/>
      <c r="G19"/>
      <c r="H19"/>
    </row>
    <row r="20" spans="5:8" x14ac:dyDescent="0.2">
      <c r="E20"/>
      <c r="F20"/>
      <c r="G20"/>
      <c r="H20"/>
    </row>
  </sheetData>
  <autoFilter ref="A10:AC13" xr:uid="{00000000-0009-0000-0000-000004000000}">
    <filterColumn colId="19" hiddenButton="1" showButton="0"/>
  </autoFilter>
  <mergeCells count="3">
    <mergeCell ref="L10:N10"/>
    <mergeCell ref="P10:Q10"/>
    <mergeCell ref="S10:T10"/>
  </mergeCells>
  <conditionalFormatting sqref="O12">
    <cfRule type="cellIs" dxfId="36" priority="22" stopIfTrue="1" operator="between">
      <formula>16</formula>
      <formula>25</formula>
    </cfRule>
    <cfRule type="cellIs" dxfId="35" priority="23" stopIfTrue="1" operator="between">
      <formula>9</formula>
      <formula>15</formula>
    </cfRule>
  </conditionalFormatting>
  <conditionalFormatting sqref="O12">
    <cfRule type="cellIs" dxfId="34" priority="21" stopIfTrue="1" operator="between">
      <formula>1</formula>
      <formula>8</formula>
    </cfRule>
  </conditionalFormatting>
  <conditionalFormatting sqref="O11">
    <cfRule type="cellIs" dxfId="33" priority="19" stopIfTrue="1" operator="between">
      <formula>16</formula>
      <formula>25</formula>
    </cfRule>
    <cfRule type="cellIs" dxfId="32" priority="20" stopIfTrue="1" operator="between">
      <formula>9</formula>
      <formula>15</formula>
    </cfRule>
  </conditionalFormatting>
  <conditionalFormatting sqref="O11">
    <cfRule type="cellIs" dxfId="31" priority="18" stopIfTrue="1" operator="between">
      <formula>1</formula>
      <formula>8</formula>
    </cfRule>
  </conditionalFormatting>
  <conditionalFormatting sqref="O14:O15">
    <cfRule type="cellIs" dxfId="30" priority="13" stopIfTrue="1" operator="between">
      <formula>16</formula>
      <formula>25</formula>
    </cfRule>
    <cfRule type="cellIs" dxfId="29" priority="14" stopIfTrue="1" operator="between">
      <formula>9</formula>
      <formula>15</formula>
    </cfRule>
  </conditionalFormatting>
  <conditionalFormatting sqref="O14:O15">
    <cfRule type="cellIs" dxfId="28" priority="12" stopIfTrue="1" operator="between">
      <formula>1</formula>
      <formula>8</formula>
    </cfRule>
  </conditionalFormatting>
  <conditionalFormatting sqref="U11:U15">
    <cfRule type="cellIs" dxfId="27" priority="5" operator="equal">
      <formula>"K"</formula>
    </cfRule>
    <cfRule type="cellIs" dxfId="26" priority="10" stopIfTrue="1" operator="between">
      <formula>16</formula>
      <formula>25</formula>
    </cfRule>
    <cfRule type="cellIs" dxfId="25" priority="11" stopIfTrue="1" operator="between">
      <formula>9</formula>
      <formula>15</formula>
    </cfRule>
  </conditionalFormatting>
  <conditionalFormatting sqref="U11:U15">
    <cfRule type="cellIs" dxfId="24" priority="9" stopIfTrue="1" operator="between">
      <formula>1</formula>
      <formula>8</formula>
    </cfRule>
  </conditionalFormatting>
  <conditionalFormatting sqref="O13">
    <cfRule type="cellIs" dxfId="23" priority="7" stopIfTrue="1" operator="between">
      <formula>16</formula>
      <formula>25</formula>
    </cfRule>
    <cfRule type="cellIs" dxfId="22" priority="8" stopIfTrue="1" operator="between">
      <formula>9</formula>
      <formula>15</formula>
    </cfRule>
  </conditionalFormatting>
  <conditionalFormatting sqref="O13">
    <cfRule type="cellIs" dxfId="21" priority="6" stopIfTrue="1" operator="between">
      <formula>1</formula>
      <formula>8</formula>
    </cfRule>
  </conditionalFormatting>
  <conditionalFormatting sqref="R11:R15">
    <cfRule type="cellIs" dxfId="20" priority="2" stopIfTrue="1" operator="between">
      <formula>1</formula>
      <formula>8</formula>
    </cfRule>
  </conditionalFormatting>
  <conditionalFormatting sqref="R11:R15">
    <cfRule type="cellIs" dxfId="19" priority="1" operator="equal">
      <formula>"K"</formula>
    </cfRule>
    <cfRule type="cellIs" dxfId="18" priority="3" stopIfTrue="1" operator="between">
      <formula>16</formula>
      <formula>25</formula>
    </cfRule>
    <cfRule type="cellIs" dxfId="17" priority="4" stopIfTrue="1" operator="between">
      <formula>9</formula>
      <formula>15</formula>
    </cfRule>
  </conditionalFormatting>
  <pageMargins left="0.70866141732283472" right="0.70866141732283472" top="0.74803149606299213" bottom="0.74803149606299213" header="0.31496062992125984" footer="0.31496062992125984"/>
  <pageSetup paperSize="8" scale="48" fitToHeight="0" orientation="landscape" r:id="rId1"/>
  <headerFooter>
    <oddFooter>&amp;CPagina &amp;P van &amp;N&amp;R&amp;F &amp;A</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A1:AA107"/>
  <sheetViews>
    <sheetView zoomScale="90" zoomScaleNormal="90" workbookViewId="0">
      <pane xSplit="1" ySplit="24" topLeftCell="B94" activePane="bottomRight" state="frozen"/>
      <selection pane="topRight" activeCell="B1" sqref="B1"/>
      <selection pane="bottomLeft" activeCell="A29" sqref="A29"/>
      <selection pane="bottomRight" activeCell="B25" sqref="B25"/>
    </sheetView>
  </sheetViews>
  <sheetFormatPr defaultRowHeight="12.75" x14ac:dyDescent="0.2"/>
  <cols>
    <col min="1" max="1" width="1.28515625" customWidth="1"/>
    <col min="4" max="4" width="20.42578125" style="1" customWidth="1"/>
    <col min="5" max="5" width="6.140625" style="1" customWidth="1"/>
    <col min="6" max="6" width="7.7109375" style="1" customWidth="1"/>
    <col min="7" max="7" width="43.28515625" style="1" customWidth="1"/>
    <col min="8" max="9" width="40.28515625" customWidth="1"/>
    <col min="10" max="10" width="5.28515625" customWidth="1"/>
    <col min="11" max="11" width="5.85546875" customWidth="1"/>
    <col min="12" max="12" width="6" customWidth="1"/>
    <col min="13" max="13" width="41.85546875" customWidth="1"/>
    <col min="14" max="14" width="14.85546875" customWidth="1"/>
    <col min="15" max="15" width="2.5703125" customWidth="1"/>
    <col min="16" max="16" width="13.42578125" customWidth="1"/>
    <col min="17" max="17" width="12.85546875" bestFit="1" customWidth="1"/>
    <col min="18" max="18" width="12.42578125" customWidth="1"/>
    <col min="19" max="19" width="12.5703125" customWidth="1"/>
    <col min="20" max="20" width="13.140625" bestFit="1" customWidth="1"/>
    <col min="21" max="21" width="12.140625" customWidth="1"/>
    <col min="22" max="24" width="11.42578125" customWidth="1"/>
    <col min="25" max="25" width="13" customWidth="1"/>
    <col min="29" max="29" width="48.28515625" customWidth="1"/>
  </cols>
  <sheetData>
    <row r="1" spans="1:26" s="89" customFormat="1" ht="30.75" x14ac:dyDescent="0.4">
      <c r="A1" s="2"/>
      <c r="B1" s="92" t="s">
        <v>54</v>
      </c>
      <c r="C1" s="91"/>
      <c r="D1" s="2"/>
      <c r="E1" s="2"/>
      <c r="F1" s="2"/>
      <c r="G1" s="2"/>
      <c r="H1" s="2"/>
      <c r="I1" s="2"/>
      <c r="J1" s="2"/>
      <c r="K1" s="2"/>
      <c r="L1" s="2"/>
      <c r="M1" s="2"/>
      <c r="N1" s="2"/>
      <c r="O1" s="2"/>
      <c r="P1" s="2"/>
      <c r="Q1" s="2"/>
      <c r="R1" s="2"/>
      <c r="S1" s="2"/>
      <c r="T1" s="2"/>
      <c r="U1" s="2"/>
      <c r="V1" s="2"/>
      <c r="W1" s="2"/>
      <c r="X1" s="2"/>
      <c r="Y1" s="2"/>
      <c r="Z1" s="3"/>
    </row>
    <row r="2" spans="1:26" s="89" customFormat="1" ht="15" x14ac:dyDescent="0.25">
      <c r="A2" s="2"/>
      <c r="B2" s="3"/>
      <c r="C2" s="91"/>
      <c r="D2" s="2"/>
      <c r="E2" s="2"/>
      <c r="F2" s="2"/>
      <c r="G2" s="2"/>
      <c r="H2" s="2"/>
      <c r="I2" s="2"/>
      <c r="J2" s="2"/>
      <c r="K2" s="2"/>
      <c r="L2" s="2"/>
      <c r="M2" s="2"/>
      <c r="N2" s="2"/>
      <c r="O2" s="2"/>
      <c r="P2" s="2"/>
      <c r="Q2" s="2"/>
      <c r="R2" s="2"/>
      <c r="S2" s="196" t="s">
        <v>148</v>
      </c>
      <c r="T2" s="197"/>
      <c r="U2" s="197"/>
      <c r="V2" s="198"/>
      <c r="W2" s="2"/>
      <c r="X2" s="2"/>
      <c r="Y2" s="90" t="s">
        <v>149</v>
      </c>
      <c r="Z2" s="3"/>
    </row>
    <row r="3" spans="1:26" s="89" customFormat="1" ht="25.5" x14ac:dyDescent="0.25">
      <c r="A3" s="2"/>
      <c r="B3" s="91" t="s">
        <v>124</v>
      </c>
      <c r="C3" s="2"/>
      <c r="D3" s="2"/>
      <c r="E3" s="2"/>
      <c r="F3" s="2"/>
      <c r="G3" s="2"/>
      <c r="H3" s="2"/>
      <c r="I3" s="2"/>
      <c r="J3" s="2"/>
      <c r="K3" s="2"/>
      <c r="L3" s="2"/>
      <c r="M3" s="2"/>
      <c r="N3" s="2"/>
      <c r="O3" s="2"/>
      <c r="P3" s="2"/>
      <c r="Q3" s="2"/>
      <c r="R3" s="2"/>
      <c r="S3" s="123" t="s">
        <v>150</v>
      </c>
      <c r="T3" s="123" t="s">
        <v>151</v>
      </c>
      <c r="U3" s="123" t="s">
        <v>152</v>
      </c>
      <c r="V3" s="123" t="s">
        <v>153</v>
      </c>
      <c r="W3" s="2"/>
      <c r="X3" s="2"/>
      <c r="Y3" s="123" t="s">
        <v>154</v>
      </c>
      <c r="Z3" s="3"/>
    </row>
    <row r="4" spans="1:26" s="71" customFormat="1" ht="20.100000000000001" customHeight="1" x14ac:dyDescent="0.25">
      <c r="A4" s="2"/>
      <c r="B4" s="91" t="s">
        <v>155</v>
      </c>
      <c r="C4" s="2"/>
      <c r="D4" s="2"/>
      <c r="E4" s="2"/>
      <c r="F4" s="2"/>
      <c r="G4" s="2"/>
      <c r="H4" s="2"/>
      <c r="I4" s="2"/>
      <c r="J4" s="88" t="s">
        <v>156</v>
      </c>
      <c r="K4" s="87"/>
      <c r="L4" s="86"/>
      <c r="M4" s="2" t="s">
        <v>157</v>
      </c>
      <c r="N4" s="2"/>
      <c r="O4" s="2"/>
      <c r="P4" s="77" t="s">
        <v>158</v>
      </c>
      <c r="Q4" s="76"/>
      <c r="R4" s="75"/>
      <c r="S4" s="81"/>
      <c r="T4" s="81">
        <f>SUM(T11:T101)</f>
        <v>329000</v>
      </c>
      <c r="U4" s="81"/>
      <c r="V4" s="81">
        <f>SUM(V11:V101)</f>
        <v>0</v>
      </c>
      <c r="W4" s="2"/>
      <c r="X4" s="2"/>
      <c r="Y4" s="81"/>
      <c r="Z4" s="3"/>
    </row>
    <row r="5" spans="1:26" s="71" customFormat="1" ht="20.100000000000001" customHeight="1" x14ac:dyDescent="0.25">
      <c r="A5" s="2"/>
      <c r="B5" s="91" t="s">
        <v>159</v>
      </c>
      <c r="C5" s="2"/>
      <c r="D5" s="2"/>
      <c r="E5" s="2"/>
      <c r="F5" s="2"/>
      <c r="G5" s="2"/>
      <c r="H5" s="2"/>
      <c r="I5" s="2"/>
      <c r="J5" s="85" t="s">
        <v>59</v>
      </c>
      <c r="K5" s="84"/>
      <c r="L5" s="83"/>
      <c r="M5" s="2" t="s">
        <v>160</v>
      </c>
      <c r="N5" s="2"/>
      <c r="O5" s="2"/>
      <c r="P5" s="77" t="s">
        <v>161</v>
      </c>
      <c r="Q5" s="76"/>
      <c r="R5" s="75"/>
      <c r="S5" s="81">
        <f>SUM(S11:S101)</f>
        <v>145000</v>
      </c>
      <c r="T5" s="82"/>
      <c r="U5" s="81">
        <f>SUM(U11:U101)</f>
        <v>0</v>
      </c>
      <c r="V5" s="82"/>
      <c r="W5" s="2"/>
      <c r="X5" s="2"/>
      <c r="Y5" s="81"/>
      <c r="Z5" s="3"/>
    </row>
    <row r="6" spans="1:26" s="71" customFormat="1" ht="20.100000000000001" customHeight="1" x14ac:dyDescent="0.2">
      <c r="A6" s="2"/>
      <c r="C6" s="2"/>
      <c r="D6" s="2"/>
      <c r="E6" s="2"/>
      <c r="F6" s="2"/>
      <c r="G6" s="2"/>
      <c r="H6" s="2"/>
      <c r="I6" s="2"/>
      <c r="J6" s="80" t="s">
        <v>61</v>
      </c>
      <c r="K6" s="79"/>
      <c r="L6" s="78"/>
      <c r="M6" s="2"/>
      <c r="N6" s="2"/>
      <c r="O6" s="2"/>
      <c r="P6" s="77" t="s">
        <v>162</v>
      </c>
      <c r="Q6" s="76"/>
      <c r="R6" s="75"/>
      <c r="S6" s="199">
        <f>+T4+S5</f>
        <v>474000</v>
      </c>
      <c r="T6" s="200"/>
      <c r="U6" s="201">
        <f>+V4+U5</f>
        <v>0</v>
      </c>
      <c r="V6" s="202"/>
      <c r="W6" s="2"/>
      <c r="X6" s="2"/>
      <c r="Y6" s="74">
        <f>SUM(Y25:Y100)</f>
        <v>1050000</v>
      </c>
      <c r="Z6" s="3"/>
    </row>
    <row r="7" spans="1:26" ht="14.25" x14ac:dyDescent="0.2">
      <c r="A7" s="3"/>
      <c r="B7" s="3"/>
      <c r="C7" s="3"/>
      <c r="D7" s="73"/>
      <c r="E7" s="73"/>
      <c r="F7" s="73"/>
      <c r="G7" s="73"/>
      <c r="H7" s="3"/>
      <c r="I7" s="3"/>
      <c r="J7" s="3"/>
      <c r="K7" s="3"/>
      <c r="L7" s="3"/>
      <c r="M7" s="3"/>
      <c r="N7" s="3"/>
      <c r="O7" s="2"/>
      <c r="P7" s="3"/>
      <c r="Q7" s="3"/>
      <c r="R7" s="3"/>
      <c r="S7" s="3"/>
      <c r="T7" s="3"/>
      <c r="U7" s="3"/>
      <c r="V7" s="3"/>
      <c r="W7" s="3"/>
      <c r="X7" s="3"/>
      <c r="Y7" s="3"/>
      <c r="Z7" s="3"/>
    </row>
    <row r="8" spans="1:26" s="71" customFormat="1" ht="22.5" hidden="1" customHeight="1" x14ac:dyDescent="0.2">
      <c r="A8" s="72"/>
      <c r="B8" s="54"/>
      <c r="C8" s="53"/>
      <c r="D8" s="55"/>
      <c r="E8" s="55"/>
      <c r="F8" s="55"/>
      <c r="G8" s="55"/>
      <c r="H8" s="53"/>
      <c r="I8" s="53"/>
      <c r="J8" s="53" t="s">
        <v>46</v>
      </c>
      <c r="K8" s="53"/>
      <c r="L8" s="52"/>
      <c r="M8" s="54" t="s">
        <v>47</v>
      </c>
      <c r="N8" s="52"/>
      <c r="O8" s="2"/>
      <c r="P8" s="54" t="s">
        <v>26</v>
      </c>
      <c r="Q8" s="53"/>
      <c r="R8" s="53"/>
      <c r="S8" s="53"/>
      <c r="T8" s="53"/>
      <c r="U8" s="53"/>
      <c r="V8" s="53"/>
      <c r="W8" s="54" t="s">
        <v>15</v>
      </c>
      <c r="X8" s="53"/>
      <c r="Y8" s="52"/>
      <c r="Z8" s="72"/>
    </row>
    <row r="9" spans="1:26" s="71" customFormat="1" ht="22.5" hidden="1" customHeight="1" x14ac:dyDescent="0.2">
      <c r="A9" s="72"/>
      <c r="B9" s="44"/>
      <c r="C9" s="51"/>
      <c r="D9" s="51"/>
      <c r="E9" s="51"/>
      <c r="F9" s="51"/>
      <c r="G9" s="51"/>
      <c r="H9" s="51"/>
      <c r="I9" s="51"/>
      <c r="J9" s="44"/>
      <c r="K9" s="44"/>
      <c r="L9" s="44"/>
      <c r="M9" s="44"/>
      <c r="N9" s="43"/>
      <c r="O9" s="2"/>
      <c r="P9" s="191" t="s">
        <v>163</v>
      </c>
      <c r="Q9" s="192"/>
      <c r="R9" s="50"/>
      <c r="S9" s="193" t="s">
        <v>164</v>
      </c>
      <c r="T9" s="193"/>
      <c r="U9" s="193"/>
      <c r="V9" s="193"/>
      <c r="W9" s="194" t="s">
        <v>165</v>
      </c>
      <c r="X9" s="48"/>
      <c r="Y9" s="189" t="s">
        <v>164</v>
      </c>
      <c r="Z9" s="72"/>
    </row>
    <row r="10" spans="1:26" ht="77.25" hidden="1" customHeight="1" x14ac:dyDescent="0.2">
      <c r="A10" s="3"/>
      <c r="B10" s="44" t="s">
        <v>48</v>
      </c>
      <c r="C10" s="44" t="s">
        <v>64</v>
      </c>
      <c r="D10" s="47" t="s">
        <v>65</v>
      </c>
      <c r="E10" s="70" t="s">
        <v>166</v>
      </c>
      <c r="F10" s="69"/>
      <c r="G10" s="69"/>
      <c r="H10" s="44" t="s">
        <v>167</v>
      </c>
      <c r="I10" s="44" t="s">
        <v>50</v>
      </c>
      <c r="J10" s="46" t="s">
        <v>51</v>
      </c>
      <c r="K10" s="46" t="s">
        <v>168</v>
      </c>
      <c r="L10" s="45" t="s">
        <v>71</v>
      </c>
      <c r="M10" s="44" t="s">
        <v>75</v>
      </c>
      <c r="N10" s="43" t="s">
        <v>125</v>
      </c>
      <c r="O10" s="2"/>
      <c r="P10" s="173" t="s">
        <v>49</v>
      </c>
      <c r="Q10" s="173" t="s">
        <v>1</v>
      </c>
      <c r="R10" s="174" t="s">
        <v>169</v>
      </c>
      <c r="S10" s="123" t="s">
        <v>150</v>
      </c>
      <c r="T10" s="123" t="s">
        <v>151</v>
      </c>
      <c r="U10" s="123" t="s">
        <v>152</v>
      </c>
      <c r="V10" s="123" t="s">
        <v>153</v>
      </c>
      <c r="W10" s="195"/>
      <c r="X10" s="175" t="s">
        <v>170</v>
      </c>
      <c r="Y10" s="190"/>
      <c r="Z10" s="3" t="s">
        <v>123</v>
      </c>
    </row>
    <row r="11" spans="1:26" ht="25.5" hidden="1" customHeight="1" x14ac:dyDescent="0.2">
      <c r="A11" s="3"/>
      <c r="B11" s="9">
        <v>1</v>
      </c>
      <c r="C11" s="29"/>
      <c r="D11" s="67"/>
      <c r="E11" s="35" t="s">
        <v>28</v>
      </c>
      <c r="F11" s="35"/>
      <c r="G11" s="35"/>
      <c r="H11" s="67" t="s">
        <v>171</v>
      </c>
      <c r="I11" s="66"/>
      <c r="J11" s="11">
        <v>2</v>
      </c>
      <c r="K11" s="11">
        <v>5</v>
      </c>
      <c r="L11" s="11">
        <f t="shared" ref="L11:L19" si="0">+J11*K11</f>
        <v>10</v>
      </c>
      <c r="M11" s="68"/>
      <c r="N11" s="68"/>
      <c r="O11" s="2"/>
      <c r="P11" s="4" t="s">
        <v>172</v>
      </c>
      <c r="Q11" s="4"/>
      <c r="R11" s="5"/>
      <c r="S11" s="6"/>
      <c r="T11" s="4"/>
      <c r="U11" s="6"/>
      <c r="V11" s="4"/>
      <c r="W11" s="4"/>
      <c r="X11" s="4"/>
      <c r="Y11" s="4"/>
      <c r="Z11" s="3"/>
    </row>
    <row r="12" spans="1:26" ht="38.25" hidden="1" customHeight="1" x14ac:dyDescent="0.2">
      <c r="A12" s="3"/>
      <c r="B12" s="9">
        <f t="shared" ref="B12:B20" si="1">+B11+1</f>
        <v>2</v>
      </c>
      <c r="C12" s="29"/>
      <c r="D12" s="67"/>
      <c r="E12" s="35" t="s">
        <v>28</v>
      </c>
      <c r="F12" s="35"/>
      <c r="G12" s="35"/>
      <c r="H12" s="67" t="s">
        <v>173</v>
      </c>
      <c r="I12" s="66"/>
      <c r="J12" s="11">
        <v>1</v>
      </c>
      <c r="K12" s="11">
        <v>5</v>
      </c>
      <c r="L12" s="11">
        <f t="shared" si="0"/>
        <v>5</v>
      </c>
      <c r="M12" s="64"/>
      <c r="N12" s="64"/>
      <c r="O12" s="2"/>
      <c r="P12" s="4"/>
      <c r="Q12" s="4" t="s">
        <v>172</v>
      </c>
      <c r="R12" s="5"/>
      <c r="S12" s="6"/>
      <c r="T12" s="4"/>
      <c r="U12" s="6"/>
      <c r="V12" s="4"/>
      <c r="W12" s="4"/>
      <c r="X12" s="4"/>
      <c r="Y12" s="4"/>
      <c r="Z12" s="3"/>
    </row>
    <row r="13" spans="1:26" ht="25.5" hidden="1" customHeight="1" x14ac:dyDescent="0.2">
      <c r="A13" s="3"/>
      <c r="B13" s="9">
        <f t="shared" si="1"/>
        <v>3</v>
      </c>
      <c r="C13" s="29"/>
      <c r="D13" s="67"/>
      <c r="E13" s="35" t="s">
        <v>28</v>
      </c>
      <c r="F13" s="35"/>
      <c r="G13" s="35"/>
      <c r="H13" s="67" t="s">
        <v>174</v>
      </c>
      <c r="I13" s="66"/>
      <c r="J13" s="11">
        <v>3</v>
      </c>
      <c r="K13" s="11">
        <v>5</v>
      </c>
      <c r="L13" s="11">
        <f t="shared" si="0"/>
        <v>15</v>
      </c>
      <c r="M13" s="64" t="s">
        <v>175</v>
      </c>
      <c r="N13" s="64"/>
      <c r="O13" s="2"/>
      <c r="P13" s="4"/>
      <c r="Q13" s="4" t="s">
        <v>172</v>
      </c>
      <c r="R13" s="5"/>
      <c r="S13" s="6"/>
      <c r="T13" s="4"/>
      <c r="U13" s="6"/>
      <c r="V13" s="4"/>
      <c r="W13" s="4"/>
      <c r="X13" s="4"/>
      <c r="Y13" s="4"/>
      <c r="Z13" s="3"/>
    </row>
    <row r="14" spans="1:26" ht="38.25" hidden="1" customHeight="1" x14ac:dyDescent="0.2">
      <c r="A14" s="3"/>
      <c r="B14" s="9">
        <f t="shared" si="1"/>
        <v>4</v>
      </c>
      <c r="C14" s="29"/>
      <c r="D14" s="20"/>
      <c r="E14" s="35" t="s">
        <v>28</v>
      </c>
      <c r="F14" s="35"/>
      <c r="G14" s="35"/>
      <c r="H14" s="37" t="s">
        <v>176</v>
      </c>
      <c r="I14" s="63"/>
      <c r="J14" s="11">
        <v>3</v>
      </c>
      <c r="K14" s="11">
        <v>4</v>
      </c>
      <c r="L14" s="11">
        <f t="shared" si="0"/>
        <v>12</v>
      </c>
      <c r="M14" s="64" t="s">
        <v>177</v>
      </c>
      <c r="N14" s="64"/>
      <c r="O14" s="2"/>
      <c r="P14" s="4" t="s">
        <v>172</v>
      </c>
      <c r="Q14" s="4"/>
      <c r="R14" s="5"/>
      <c r="S14" s="6"/>
      <c r="T14" s="4"/>
      <c r="U14" s="6"/>
      <c r="V14" s="4"/>
      <c r="W14" s="4"/>
      <c r="X14" s="4"/>
      <c r="Y14" s="4"/>
      <c r="Z14" s="3"/>
    </row>
    <row r="15" spans="1:26" ht="38.25" hidden="1" customHeight="1" x14ac:dyDescent="0.2">
      <c r="A15" s="3"/>
      <c r="B15" s="9">
        <f t="shared" si="1"/>
        <v>5</v>
      </c>
      <c r="C15" s="29"/>
      <c r="D15" s="37"/>
      <c r="E15" s="35" t="s">
        <v>28</v>
      </c>
      <c r="F15" s="35"/>
      <c r="G15" s="35"/>
      <c r="H15" s="37" t="s">
        <v>178</v>
      </c>
      <c r="I15" s="65"/>
      <c r="J15" s="11">
        <v>2</v>
      </c>
      <c r="K15" s="11">
        <v>5</v>
      </c>
      <c r="L15" s="11">
        <f t="shared" si="0"/>
        <v>10</v>
      </c>
      <c r="M15" s="64"/>
      <c r="N15" s="64"/>
      <c r="O15" s="2"/>
      <c r="P15" s="4"/>
      <c r="Q15" s="4"/>
      <c r="R15" s="5"/>
      <c r="S15" s="6"/>
      <c r="T15" s="4"/>
      <c r="U15" s="6"/>
      <c r="V15" s="4"/>
      <c r="W15" s="4"/>
      <c r="X15" s="4"/>
      <c r="Y15" s="4"/>
      <c r="Z15" s="3"/>
    </row>
    <row r="16" spans="1:26" ht="25.5" hidden="1" customHeight="1" x14ac:dyDescent="0.2">
      <c r="A16" s="3"/>
      <c r="B16" s="9">
        <f t="shared" si="1"/>
        <v>6</v>
      </c>
      <c r="C16" s="29"/>
      <c r="D16" s="62"/>
      <c r="E16" s="61" t="s">
        <v>179</v>
      </c>
      <c r="F16" s="61"/>
      <c r="G16" s="61"/>
      <c r="H16" s="20" t="s">
        <v>180</v>
      </c>
      <c r="I16" s="60"/>
      <c r="J16" s="11">
        <v>1</v>
      </c>
      <c r="K16" s="11">
        <v>3</v>
      </c>
      <c r="L16" s="11">
        <f t="shared" si="0"/>
        <v>3</v>
      </c>
      <c r="M16" s="59"/>
      <c r="N16" s="59"/>
      <c r="O16" s="2"/>
      <c r="P16" s="4"/>
      <c r="Q16" s="4"/>
      <c r="R16" s="58"/>
      <c r="S16" s="6"/>
      <c r="T16" s="4"/>
      <c r="U16" s="6"/>
      <c r="V16" s="4"/>
      <c r="W16" s="4"/>
      <c r="X16" s="4"/>
      <c r="Y16" s="4"/>
      <c r="Z16" s="3"/>
    </row>
    <row r="17" spans="1:26" ht="38.25" hidden="1" customHeight="1" x14ac:dyDescent="0.2">
      <c r="A17" s="3"/>
      <c r="B17" s="9">
        <f t="shared" si="1"/>
        <v>7</v>
      </c>
      <c r="C17" s="29"/>
      <c r="D17" s="20"/>
      <c r="E17" s="61" t="s">
        <v>28</v>
      </c>
      <c r="F17" s="61"/>
      <c r="G17" s="61"/>
      <c r="H17" s="20" t="s">
        <v>181</v>
      </c>
      <c r="I17" s="63"/>
      <c r="J17" s="11">
        <v>1</v>
      </c>
      <c r="K17" s="11">
        <v>2</v>
      </c>
      <c r="L17" s="11">
        <f t="shared" si="0"/>
        <v>2</v>
      </c>
      <c r="M17" s="59"/>
      <c r="N17" s="59"/>
      <c r="O17" s="2"/>
      <c r="P17" s="4"/>
      <c r="Q17" s="4"/>
      <c r="R17" s="58"/>
      <c r="S17" s="6"/>
      <c r="T17" s="4"/>
      <c r="U17" s="6"/>
      <c r="V17" s="4"/>
      <c r="W17" s="4"/>
      <c r="X17" s="4"/>
      <c r="Y17" s="4"/>
      <c r="Z17" s="3"/>
    </row>
    <row r="18" spans="1:26" ht="25.5" hidden="1" customHeight="1" x14ac:dyDescent="0.2">
      <c r="A18" s="3"/>
      <c r="B18" s="9">
        <f t="shared" si="1"/>
        <v>8</v>
      </c>
      <c r="C18" s="29"/>
      <c r="D18" s="62"/>
      <c r="E18" s="61" t="s">
        <v>179</v>
      </c>
      <c r="F18" s="61"/>
      <c r="G18" s="61"/>
      <c r="H18" s="20" t="s">
        <v>182</v>
      </c>
      <c r="I18" s="60"/>
      <c r="J18" s="11">
        <v>2</v>
      </c>
      <c r="K18" s="11">
        <v>4</v>
      </c>
      <c r="L18" s="11">
        <f t="shared" si="0"/>
        <v>8</v>
      </c>
      <c r="M18" s="59"/>
      <c r="N18" s="59"/>
      <c r="O18" s="2"/>
      <c r="P18" s="4"/>
      <c r="Q18" s="4"/>
      <c r="R18" s="58"/>
      <c r="S18" s="6"/>
      <c r="T18" s="4"/>
      <c r="U18" s="6"/>
      <c r="V18" s="4"/>
      <c r="W18" s="4"/>
      <c r="X18" s="4"/>
      <c r="Y18" s="4"/>
      <c r="Z18" s="3"/>
    </row>
    <row r="19" spans="1:26" ht="25.5" hidden="1" customHeight="1" x14ac:dyDescent="0.2">
      <c r="A19" s="3"/>
      <c r="B19" s="9">
        <f t="shared" si="1"/>
        <v>9</v>
      </c>
      <c r="C19" s="29"/>
      <c r="D19" s="62"/>
      <c r="E19" s="61" t="s">
        <v>183</v>
      </c>
      <c r="F19" s="61"/>
      <c r="G19" s="61"/>
      <c r="H19" s="37" t="s">
        <v>184</v>
      </c>
      <c r="I19" s="60"/>
      <c r="J19" s="11">
        <v>2</v>
      </c>
      <c r="K19" s="11">
        <v>5</v>
      </c>
      <c r="L19" s="11">
        <f t="shared" si="0"/>
        <v>10</v>
      </c>
      <c r="M19" s="59"/>
      <c r="N19" s="59"/>
      <c r="O19" s="2"/>
      <c r="P19" s="4"/>
      <c r="Q19" s="4"/>
      <c r="R19" s="58"/>
      <c r="S19" s="6"/>
      <c r="T19" s="4"/>
      <c r="U19" s="6"/>
      <c r="V19" s="4"/>
      <c r="W19" s="4"/>
      <c r="X19" s="4"/>
      <c r="Y19" s="4"/>
      <c r="Z19" s="3"/>
    </row>
    <row r="20" spans="1:26" ht="14.25" hidden="1" customHeight="1" x14ac:dyDescent="0.2">
      <c r="A20" s="3"/>
      <c r="B20" s="9">
        <f t="shared" si="1"/>
        <v>10</v>
      </c>
      <c r="C20" s="8"/>
      <c r="D20" s="8"/>
      <c r="E20" s="8"/>
      <c r="F20" s="8"/>
      <c r="G20" s="8"/>
      <c r="H20" s="8"/>
      <c r="I20" s="8"/>
      <c r="J20" s="59"/>
      <c r="K20" s="59"/>
      <c r="L20" s="11"/>
      <c r="M20" s="59"/>
      <c r="N20" s="59"/>
      <c r="O20" s="2"/>
      <c r="P20" s="4"/>
      <c r="Q20" s="4"/>
      <c r="R20" s="58"/>
      <c r="S20" s="6"/>
      <c r="T20" s="4"/>
      <c r="U20" s="6"/>
      <c r="V20" s="4"/>
      <c r="W20" s="4"/>
      <c r="X20" s="4"/>
      <c r="Y20" s="4"/>
      <c r="Z20" s="3"/>
    </row>
    <row r="21" spans="1:26" ht="11.25" customHeight="1" x14ac:dyDescent="0.2">
      <c r="A21" s="3"/>
      <c r="B21" s="56"/>
      <c r="C21" s="56"/>
      <c r="D21" s="57"/>
      <c r="E21" s="57"/>
      <c r="F21" s="57"/>
      <c r="G21" s="57"/>
      <c r="H21" s="56"/>
      <c r="I21" s="56"/>
      <c r="J21" s="56"/>
      <c r="K21" s="56"/>
      <c r="L21" s="56"/>
      <c r="M21" s="56"/>
      <c r="N21" s="56"/>
      <c r="O21" s="2"/>
      <c r="P21" s="56"/>
      <c r="Q21" s="56"/>
      <c r="R21" s="56"/>
      <c r="S21" s="56"/>
      <c r="T21" s="56"/>
      <c r="U21" s="56"/>
      <c r="V21" s="56"/>
      <c r="W21" s="56"/>
      <c r="X21" s="56"/>
      <c r="Y21" s="56"/>
      <c r="Z21" s="3"/>
    </row>
    <row r="22" spans="1:26" ht="18.75" customHeight="1" x14ac:dyDescent="0.2">
      <c r="A22" s="3"/>
      <c r="B22" s="54"/>
      <c r="C22" s="53"/>
      <c r="D22" s="55"/>
      <c r="E22" s="55"/>
      <c r="F22" s="55"/>
      <c r="G22" s="55"/>
      <c r="H22" s="53"/>
      <c r="I22" s="53"/>
      <c r="J22" s="53" t="s">
        <v>46</v>
      </c>
      <c r="K22" s="53"/>
      <c r="L22" s="52"/>
      <c r="M22" s="54" t="s">
        <v>47</v>
      </c>
      <c r="N22" s="52"/>
      <c r="O22" s="2"/>
      <c r="P22" s="54" t="s">
        <v>26</v>
      </c>
      <c r="Q22" s="53"/>
      <c r="R22" s="53"/>
      <c r="S22" s="53"/>
      <c r="T22" s="53"/>
      <c r="U22" s="53"/>
      <c r="V22" s="53"/>
      <c r="W22" s="53"/>
      <c r="X22" s="53"/>
      <c r="Y22" s="52"/>
      <c r="Z22" s="3"/>
    </row>
    <row r="23" spans="1:26" ht="17.25" customHeight="1" x14ac:dyDescent="0.2">
      <c r="A23" s="3"/>
      <c r="B23" s="44"/>
      <c r="C23" s="51"/>
      <c r="D23" s="51"/>
      <c r="E23" s="51"/>
      <c r="F23" s="51"/>
      <c r="G23" s="51"/>
      <c r="H23" s="51"/>
      <c r="I23" s="51"/>
      <c r="J23" s="44"/>
      <c r="K23" s="44"/>
      <c r="L23" s="44"/>
      <c r="M23" s="44"/>
      <c r="N23" s="43"/>
      <c r="O23" s="2"/>
      <c r="P23" s="191" t="s">
        <v>163</v>
      </c>
      <c r="Q23" s="192"/>
      <c r="R23" s="50"/>
      <c r="S23" s="193" t="s">
        <v>164</v>
      </c>
      <c r="T23" s="193"/>
      <c r="U23" s="193"/>
      <c r="V23" s="193"/>
      <c r="W23" s="194" t="s">
        <v>165</v>
      </c>
      <c r="X23" s="48"/>
      <c r="Y23" s="49" t="s">
        <v>15</v>
      </c>
      <c r="Z23" s="3"/>
    </row>
    <row r="24" spans="1:26" ht="62.25" customHeight="1" x14ac:dyDescent="0.2">
      <c r="A24" s="3"/>
      <c r="B24" s="44" t="s">
        <v>48</v>
      </c>
      <c r="C24" s="44" t="s">
        <v>64</v>
      </c>
      <c r="D24" s="47" t="s">
        <v>65</v>
      </c>
      <c r="E24" s="44" t="s">
        <v>166</v>
      </c>
      <c r="F24" s="47" t="s">
        <v>185</v>
      </c>
      <c r="G24" s="44" t="s">
        <v>68</v>
      </c>
      <c r="H24" s="44" t="s">
        <v>69</v>
      </c>
      <c r="I24" s="44" t="s">
        <v>50</v>
      </c>
      <c r="J24" s="46" t="s">
        <v>51</v>
      </c>
      <c r="K24" s="46" t="s">
        <v>168</v>
      </c>
      <c r="L24" s="45" t="s">
        <v>71</v>
      </c>
      <c r="M24" s="44" t="s">
        <v>75</v>
      </c>
      <c r="N24" s="43" t="s">
        <v>125</v>
      </c>
      <c r="O24" s="2"/>
      <c r="P24" s="173" t="s">
        <v>49</v>
      </c>
      <c r="Q24" s="173" t="s">
        <v>1</v>
      </c>
      <c r="R24" s="174" t="s">
        <v>169</v>
      </c>
      <c r="S24" s="123" t="s">
        <v>150</v>
      </c>
      <c r="T24" s="123" t="s">
        <v>151</v>
      </c>
      <c r="U24" s="123" t="s">
        <v>152</v>
      </c>
      <c r="V24" s="123" t="s">
        <v>153</v>
      </c>
      <c r="W24" s="195"/>
      <c r="X24" s="175" t="s">
        <v>1</v>
      </c>
      <c r="Y24" s="123" t="s">
        <v>154</v>
      </c>
      <c r="Z24" s="3"/>
    </row>
    <row r="25" spans="1:26" ht="31.5" customHeight="1" x14ac:dyDescent="0.2">
      <c r="A25" s="3"/>
      <c r="B25" s="9">
        <v>1</v>
      </c>
      <c r="C25" s="24">
        <v>721060</v>
      </c>
      <c r="D25" s="17" t="s">
        <v>131</v>
      </c>
      <c r="E25" s="11" t="s">
        <v>28</v>
      </c>
      <c r="F25" s="11"/>
      <c r="G25" s="7" t="s">
        <v>186</v>
      </c>
      <c r="H25" s="7"/>
      <c r="I25" s="7" t="s">
        <v>187</v>
      </c>
      <c r="J25" s="11">
        <v>3</v>
      </c>
      <c r="K25" s="11">
        <v>4</v>
      </c>
      <c r="L25" s="11">
        <f t="shared" ref="L25:L88" si="2">+J25*K25</f>
        <v>12</v>
      </c>
      <c r="M25" s="11"/>
      <c r="N25" s="11"/>
      <c r="O25" s="2"/>
      <c r="P25" s="4"/>
      <c r="Q25" s="4">
        <f>ROUND(W25*0.2,-3)</f>
        <v>307000</v>
      </c>
      <c r="R25" s="5">
        <f>IF(L25&lt;9,10%,IF(L25&lt;16,20%,100%))</f>
        <v>0.2</v>
      </c>
      <c r="S25" s="4">
        <f t="shared" ref="S25:S37" si="3">IF(P25="PM",0,IF(R25=100%,"opnemen in prognose",ROUND(P25*R25,-3)))</f>
        <v>0</v>
      </c>
      <c r="T25" s="4">
        <f t="shared" ref="T25:T37" si="4">IF(Q25="PM",0,IF(R25=100%,"opnemen in prognose",ROUND(Q25*R25,-3)))</f>
        <v>61000</v>
      </c>
      <c r="U25" s="6"/>
      <c r="V25" s="4"/>
      <c r="W25" s="42">
        <v>1537000</v>
      </c>
      <c r="X25" s="5">
        <v>0</v>
      </c>
      <c r="Y25" s="4">
        <f>+X25*W25</f>
        <v>0</v>
      </c>
      <c r="Z25" s="3" t="s">
        <v>188</v>
      </c>
    </row>
    <row r="26" spans="1:26" ht="42" customHeight="1" x14ac:dyDescent="0.2">
      <c r="A26" s="3"/>
      <c r="B26" s="9">
        <f t="shared" ref="B26:B89" si="5">+B25+1</f>
        <v>2</v>
      </c>
      <c r="C26" s="15"/>
      <c r="D26" s="14"/>
      <c r="E26" s="11" t="s">
        <v>28</v>
      </c>
      <c r="F26" s="11"/>
      <c r="G26" s="7" t="s">
        <v>189</v>
      </c>
      <c r="H26" s="7"/>
      <c r="I26" s="7" t="s">
        <v>187</v>
      </c>
      <c r="J26" s="11">
        <v>1</v>
      </c>
      <c r="K26" s="11">
        <v>3</v>
      </c>
      <c r="L26" s="11">
        <f t="shared" si="2"/>
        <v>3</v>
      </c>
      <c r="M26" s="11"/>
      <c r="N26" s="11"/>
      <c r="O26" s="2"/>
      <c r="P26" s="4"/>
      <c r="Q26" s="4">
        <f>ROUND(W26*0.1,-3)</f>
        <v>0</v>
      </c>
      <c r="R26" s="5">
        <f t="shared" ref="R26:R53" si="6">IF(L26&lt;9,10%,IF(L26&lt;16,20%,0))</f>
        <v>0.1</v>
      </c>
      <c r="S26" s="4">
        <f t="shared" si="3"/>
        <v>0</v>
      </c>
      <c r="T26" s="4">
        <f t="shared" si="4"/>
        <v>0</v>
      </c>
      <c r="U26" s="6"/>
      <c r="V26" s="4"/>
      <c r="W26" s="42"/>
      <c r="X26" s="5"/>
      <c r="Y26" s="4"/>
      <c r="Z26" s="3" t="s">
        <v>188</v>
      </c>
    </row>
    <row r="27" spans="1:26" ht="31.5" customHeight="1" x14ac:dyDescent="0.2">
      <c r="A27" s="3"/>
      <c r="B27" s="9">
        <f t="shared" si="5"/>
        <v>3</v>
      </c>
      <c r="C27" s="13"/>
      <c r="D27" s="22"/>
      <c r="E27" s="11" t="s">
        <v>183</v>
      </c>
      <c r="F27" s="11"/>
      <c r="G27" s="7" t="s">
        <v>190</v>
      </c>
      <c r="H27" s="7"/>
      <c r="I27" s="7" t="s">
        <v>191</v>
      </c>
      <c r="J27" s="11">
        <v>3</v>
      </c>
      <c r="K27" s="11">
        <v>4</v>
      </c>
      <c r="L27" s="11">
        <f t="shared" si="2"/>
        <v>12</v>
      </c>
      <c r="M27" s="11"/>
      <c r="N27" s="11"/>
      <c r="O27" s="2"/>
      <c r="P27" s="31"/>
      <c r="Q27" s="31"/>
      <c r="R27" s="5">
        <f t="shared" si="6"/>
        <v>0.2</v>
      </c>
      <c r="S27" s="4">
        <f t="shared" si="3"/>
        <v>0</v>
      </c>
      <c r="T27" s="4">
        <f t="shared" si="4"/>
        <v>0</v>
      </c>
      <c r="U27" s="6"/>
      <c r="V27" s="4"/>
      <c r="W27" s="42"/>
      <c r="X27" s="5"/>
      <c r="Y27" s="4"/>
      <c r="Z27" s="3" t="s">
        <v>188</v>
      </c>
    </row>
    <row r="28" spans="1:26" ht="30" customHeight="1" x14ac:dyDescent="0.2">
      <c r="A28" s="3"/>
      <c r="B28" s="9">
        <f t="shared" si="5"/>
        <v>4</v>
      </c>
      <c r="C28" s="24">
        <v>721240</v>
      </c>
      <c r="D28" s="17" t="s">
        <v>136</v>
      </c>
      <c r="E28" s="11" t="s">
        <v>28</v>
      </c>
      <c r="F28" s="11"/>
      <c r="G28" s="7" t="s">
        <v>192</v>
      </c>
      <c r="H28" s="7"/>
      <c r="I28" s="7"/>
      <c r="J28" s="11">
        <v>1</v>
      </c>
      <c r="K28" s="11">
        <v>5</v>
      </c>
      <c r="L28" s="11">
        <f t="shared" si="2"/>
        <v>5</v>
      </c>
      <c r="M28" s="11"/>
      <c r="N28" s="11"/>
      <c r="O28" s="2"/>
      <c r="P28" s="4" t="s">
        <v>172</v>
      </c>
      <c r="Q28" s="4"/>
      <c r="R28" s="5">
        <f t="shared" si="6"/>
        <v>0.1</v>
      </c>
      <c r="S28" s="4">
        <f t="shared" si="3"/>
        <v>0</v>
      </c>
      <c r="T28" s="4">
        <f t="shared" si="4"/>
        <v>0</v>
      </c>
      <c r="U28" s="6"/>
      <c r="V28" s="4"/>
      <c r="W28" s="4"/>
      <c r="X28" s="5"/>
      <c r="Y28" s="4"/>
      <c r="Z28" s="3" t="s">
        <v>188</v>
      </c>
    </row>
    <row r="29" spans="1:26" ht="24.95" customHeight="1" x14ac:dyDescent="0.2">
      <c r="A29" s="3"/>
      <c r="B29" s="9">
        <f t="shared" si="5"/>
        <v>5</v>
      </c>
      <c r="C29" s="15"/>
      <c r="D29" s="14"/>
      <c r="E29" s="11" t="s">
        <v>183</v>
      </c>
      <c r="F29" s="11"/>
      <c r="G29" s="7" t="s">
        <v>193</v>
      </c>
      <c r="H29" s="7"/>
      <c r="I29" s="7" t="s">
        <v>191</v>
      </c>
      <c r="J29" s="11">
        <v>3</v>
      </c>
      <c r="K29" s="11">
        <v>4</v>
      </c>
      <c r="L29" s="11">
        <f t="shared" si="2"/>
        <v>12</v>
      </c>
      <c r="M29" s="11"/>
      <c r="N29" s="11"/>
      <c r="O29" s="2"/>
      <c r="P29" s="31"/>
      <c r="Q29" s="31"/>
      <c r="R29" s="5">
        <f t="shared" si="6"/>
        <v>0.2</v>
      </c>
      <c r="S29" s="4">
        <f t="shared" si="3"/>
        <v>0</v>
      </c>
      <c r="T29" s="4">
        <f t="shared" si="4"/>
        <v>0</v>
      </c>
      <c r="U29" s="6"/>
      <c r="V29" s="4"/>
      <c r="W29" s="4"/>
      <c r="X29" s="5"/>
      <c r="Y29" s="4"/>
      <c r="Z29" s="3" t="s">
        <v>188</v>
      </c>
    </row>
    <row r="30" spans="1:26" ht="28.5" customHeight="1" x14ac:dyDescent="0.2">
      <c r="A30" s="3"/>
      <c r="B30" s="9">
        <f t="shared" si="5"/>
        <v>6</v>
      </c>
      <c r="C30" s="15"/>
      <c r="D30" s="14"/>
      <c r="E30" s="11" t="s">
        <v>28</v>
      </c>
      <c r="F30" s="11"/>
      <c r="G30" s="7" t="s">
        <v>186</v>
      </c>
      <c r="H30" s="7"/>
      <c r="I30" s="7" t="s">
        <v>187</v>
      </c>
      <c r="J30" s="11">
        <v>3</v>
      </c>
      <c r="K30" s="11">
        <v>4</v>
      </c>
      <c r="L30" s="11">
        <f t="shared" si="2"/>
        <v>12</v>
      </c>
      <c r="M30" s="11"/>
      <c r="N30" s="11"/>
      <c r="O30" s="2"/>
      <c r="P30" s="4"/>
      <c r="Q30" s="4">
        <f>0.2*W30</f>
        <v>400000</v>
      </c>
      <c r="R30" s="5">
        <f t="shared" si="6"/>
        <v>0.2</v>
      </c>
      <c r="S30" s="4">
        <f t="shared" si="3"/>
        <v>0</v>
      </c>
      <c r="T30" s="4">
        <f t="shared" si="4"/>
        <v>80000</v>
      </c>
      <c r="U30" s="6"/>
      <c r="V30" s="4"/>
      <c r="W30" s="42">
        <v>2000000</v>
      </c>
      <c r="X30" s="5">
        <v>0</v>
      </c>
      <c r="Y30" s="4">
        <f>+X30*W30</f>
        <v>0</v>
      </c>
      <c r="Z30" s="3" t="s">
        <v>188</v>
      </c>
    </row>
    <row r="31" spans="1:26" ht="44.25" customHeight="1" x14ac:dyDescent="0.2">
      <c r="A31" s="3"/>
      <c r="B31" s="9">
        <f t="shared" si="5"/>
        <v>7</v>
      </c>
      <c r="C31" s="13"/>
      <c r="D31" s="22"/>
      <c r="E31" s="11" t="s">
        <v>28</v>
      </c>
      <c r="F31" s="11"/>
      <c r="G31" s="7" t="s">
        <v>189</v>
      </c>
      <c r="H31" s="7"/>
      <c r="I31" s="7" t="s">
        <v>187</v>
      </c>
      <c r="J31" s="11">
        <v>1</v>
      </c>
      <c r="K31" s="11">
        <v>4</v>
      </c>
      <c r="L31" s="11">
        <f t="shared" si="2"/>
        <v>4</v>
      </c>
      <c r="M31" s="11"/>
      <c r="N31" s="11"/>
      <c r="O31" s="2"/>
      <c r="P31" s="4"/>
      <c r="Q31" s="4">
        <f>ROUND(W31*0.1,-3)</f>
        <v>0</v>
      </c>
      <c r="R31" s="5">
        <f t="shared" si="6"/>
        <v>0.1</v>
      </c>
      <c r="S31" s="4">
        <f t="shared" si="3"/>
        <v>0</v>
      </c>
      <c r="T31" s="4">
        <f t="shared" si="4"/>
        <v>0</v>
      </c>
      <c r="U31" s="6"/>
      <c r="V31" s="4"/>
      <c r="W31" s="42"/>
      <c r="X31" s="5"/>
      <c r="Y31" s="4"/>
      <c r="Z31" s="3" t="s">
        <v>188</v>
      </c>
    </row>
    <row r="32" spans="1:26" ht="36.75" customHeight="1" x14ac:dyDescent="0.2">
      <c r="A32" s="3"/>
      <c r="B32" s="9">
        <f t="shared" si="5"/>
        <v>8</v>
      </c>
      <c r="C32" s="24">
        <v>721510</v>
      </c>
      <c r="D32" s="17" t="s">
        <v>194</v>
      </c>
      <c r="E32" s="11" t="s">
        <v>195</v>
      </c>
      <c r="F32" s="11" t="s">
        <v>196</v>
      </c>
      <c r="G32" s="41" t="s">
        <v>197</v>
      </c>
      <c r="H32" s="41"/>
      <c r="I32" s="40"/>
      <c r="J32" s="11">
        <v>2</v>
      </c>
      <c r="K32" s="11">
        <v>4</v>
      </c>
      <c r="L32" s="11">
        <f t="shared" si="2"/>
        <v>8</v>
      </c>
      <c r="M32" s="11"/>
      <c r="N32" s="11"/>
      <c r="O32" s="2"/>
      <c r="P32" s="4"/>
      <c r="Q32" s="4">
        <v>100000</v>
      </c>
      <c r="R32" s="5">
        <f t="shared" si="6"/>
        <v>0.1</v>
      </c>
      <c r="S32" s="4">
        <f t="shared" si="3"/>
        <v>0</v>
      </c>
      <c r="T32" s="4">
        <f t="shared" si="4"/>
        <v>10000</v>
      </c>
      <c r="U32" s="6"/>
      <c r="V32" s="4"/>
      <c r="W32" s="4"/>
      <c r="X32" s="5"/>
      <c r="Y32" s="4"/>
      <c r="Z32" s="3" t="s">
        <v>198</v>
      </c>
    </row>
    <row r="33" spans="1:26" ht="30" customHeight="1" x14ac:dyDescent="0.2">
      <c r="A33" s="3"/>
      <c r="B33" s="9">
        <f t="shared" si="5"/>
        <v>9</v>
      </c>
      <c r="C33" s="15"/>
      <c r="D33" s="14"/>
      <c r="E33" s="11" t="s">
        <v>183</v>
      </c>
      <c r="F33" s="11"/>
      <c r="G33" s="37" t="s">
        <v>199</v>
      </c>
      <c r="H33" s="37"/>
      <c r="I33" s="7"/>
      <c r="J33" s="11">
        <v>4</v>
      </c>
      <c r="K33" s="11">
        <v>4</v>
      </c>
      <c r="L33" s="11">
        <f t="shared" si="2"/>
        <v>16</v>
      </c>
      <c r="M33" s="11"/>
      <c r="N33" s="11"/>
      <c r="O33" s="2"/>
      <c r="P33" s="31"/>
      <c r="Q33" s="31"/>
      <c r="R33" s="5">
        <f t="shared" si="6"/>
        <v>0</v>
      </c>
      <c r="S33" s="4">
        <f t="shared" si="3"/>
        <v>0</v>
      </c>
      <c r="T33" s="4">
        <f t="shared" si="4"/>
        <v>0</v>
      </c>
      <c r="U33" s="6"/>
      <c r="V33" s="4"/>
      <c r="W33" s="4">
        <v>500000</v>
      </c>
      <c r="X33" s="5">
        <v>0.7</v>
      </c>
      <c r="Y33" s="4">
        <f>+X33*W33</f>
        <v>350000</v>
      </c>
      <c r="Z33" s="3" t="s">
        <v>198</v>
      </c>
    </row>
    <row r="34" spans="1:26" ht="27.75" customHeight="1" x14ac:dyDescent="0.2">
      <c r="A34" s="3"/>
      <c r="B34" s="9">
        <f t="shared" si="5"/>
        <v>10</v>
      </c>
      <c r="C34" s="15"/>
      <c r="D34" s="14"/>
      <c r="E34" s="11" t="s">
        <v>200</v>
      </c>
      <c r="F34" s="93" t="s">
        <v>201</v>
      </c>
      <c r="G34" s="37" t="s">
        <v>202</v>
      </c>
      <c r="H34" s="37"/>
      <c r="I34" s="7"/>
      <c r="J34" s="11">
        <v>3</v>
      </c>
      <c r="K34" s="11">
        <v>4</v>
      </c>
      <c r="L34" s="11">
        <f t="shared" si="2"/>
        <v>12</v>
      </c>
      <c r="M34" s="11"/>
      <c r="N34" s="11"/>
      <c r="O34" s="2"/>
      <c r="P34" s="4">
        <v>150000</v>
      </c>
      <c r="Q34" s="4"/>
      <c r="R34" s="5">
        <f t="shared" si="6"/>
        <v>0.2</v>
      </c>
      <c r="S34" s="4">
        <f t="shared" si="3"/>
        <v>30000</v>
      </c>
      <c r="T34" s="4">
        <f t="shared" si="4"/>
        <v>0</v>
      </c>
      <c r="U34" s="6"/>
      <c r="V34" s="4"/>
      <c r="W34" s="4"/>
      <c r="X34" s="5"/>
      <c r="Y34" s="4"/>
      <c r="Z34" s="3" t="s">
        <v>198</v>
      </c>
    </row>
    <row r="35" spans="1:26" ht="27.75" customHeight="1" x14ac:dyDescent="0.2">
      <c r="A35" s="3"/>
      <c r="B35" s="9">
        <f t="shared" si="5"/>
        <v>11</v>
      </c>
      <c r="C35" s="13"/>
      <c r="D35" s="22"/>
      <c r="E35" s="11" t="s">
        <v>28</v>
      </c>
      <c r="F35" s="11"/>
      <c r="G35" s="11" t="s">
        <v>203</v>
      </c>
      <c r="H35" s="11"/>
      <c r="I35" s="11"/>
      <c r="J35" s="11">
        <v>3</v>
      </c>
      <c r="K35" s="11">
        <v>3</v>
      </c>
      <c r="L35" s="11">
        <f t="shared" si="2"/>
        <v>9</v>
      </c>
      <c r="M35" s="11"/>
      <c r="N35" s="11"/>
      <c r="O35" s="2"/>
      <c r="P35" s="4" t="s">
        <v>172</v>
      </c>
      <c r="Q35" s="4"/>
      <c r="R35" s="5">
        <f t="shared" si="6"/>
        <v>0.2</v>
      </c>
      <c r="S35" s="4">
        <f t="shared" si="3"/>
        <v>0</v>
      </c>
      <c r="T35" s="4">
        <f t="shared" si="4"/>
        <v>0</v>
      </c>
      <c r="U35" s="6"/>
      <c r="V35" s="4"/>
      <c r="W35" s="4"/>
      <c r="X35" s="5"/>
      <c r="Y35" s="4"/>
      <c r="Z35" s="3" t="s">
        <v>198</v>
      </c>
    </row>
    <row r="36" spans="1:26" ht="24.95" customHeight="1" x14ac:dyDescent="0.2">
      <c r="A36" s="3"/>
      <c r="B36" s="9">
        <f t="shared" si="5"/>
        <v>12</v>
      </c>
      <c r="C36" s="24">
        <v>721460</v>
      </c>
      <c r="D36" s="17" t="s">
        <v>204</v>
      </c>
      <c r="E36" s="11" t="s">
        <v>28</v>
      </c>
      <c r="F36" s="11"/>
      <c r="G36" s="11" t="s">
        <v>205</v>
      </c>
      <c r="H36" s="11"/>
      <c r="I36" s="11" t="s">
        <v>206</v>
      </c>
      <c r="J36" s="11">
        <v>4</v>
      </c>
      <c r="K36" s="11">
        <v>5</v>
      </c>
      <c r="L36" s="11">
        <f t="shared" si="2"/>
        <v>20</v>
      </c>
      <c r="M36" s="11"/>
      <c r="N36" s="11"/>
      <c r="O36" s="2"/>
      <c r="P36" s="4"/>
      <c r="Q36" s="4">
        <v>195000</v>
      </c>
      <c r="R36" s="5">
        <f t="shared" si="6"/>
        <v>0</v>
      </c>
      <c r="S36" s="4">
        <f t="shared" si="3"/>
        <v>0</v>
      </c>
      <c r="T36" s="4">
        <f t="shared" si="4"/>
        <v>0</v>
      </c>
      <c r="U36" s="6"/>
      <c r="V36" s="4"/>
      <c r="W36" s="4"/>
      <c r="X36" s="5"/>
      <c r="Y36" s="4"/>
      <c r="Z36" s="3" t="s">
        <v>207</v>
      </c>
    </row>
    <row r="37" spans="1:26" ht="20.100000000000001" customHeight="1" x14ac:dyDescent="0.2">
      <c r="A37" s="3"/>
      <c r="B37" s="9">
        <f t="shared" si="5"/>
        <v>13</v>
      </c>
      <c r="C37" s="15"/>
      <c r="D37" s="14"/>
      <c r="E37" s="11" t="s">
        <v>28</v>
      </c>
      <c r="F37" s="11"/>
      <c r="G37" s="11" t="s">
        <v>208</v>
      </c>
      <c r="H37" s="11"/>
      <c r="I37" s="11" t="s">
        <v>206</v>
      </c>
      <c r="J37" s="11">
        <v>1</v>
      </c>
      <c r="K37" s="11">
        <v>5</v>
      </c>
      <c r="L37" s="11">
        <f t="shared" si="2"/>
        <v>5</v>
      </c>
      <c r="M37" s="11"/>
      <c r="N37" s="11"/>
      <c r="O37" s="2"/>
      <c r="P37" s="4"/>
      <c r="Q37" s="4" t="s">
        <v>172</v>
      </c>
      <c r="R37" s="5">
        <f t="shared" si="6"/>
        <v>0.1</v>
      </c>
      <c r="S37" s="4">
        <f t="shared" si="3"/>
        <v>0</v>
      </c>
      <c r="T37" s="4">
        <f t="shared" si="4"/>
        <v>0</v>
      </c>
      <c r="U37" s="6"/>
      <c r="V37" s="4"/>
      <c r="W37" s="4"/>
      <c r="X37" s="5"/>
      <c r="Y37" s="4"/>
      <c r="Z37" s="3" t="s">
        <v>207</v>
      </c>
    </row>
    <row r="38" spans="1:26" ht="20.100000000000001" customHeight="1" x14ac:dyDescent="0.2">
      <c r="A38" s="3"/>
      <c r="B38" s="9">
        <f t="shared" si="5"/>
        <v>14</v>
      </c>
      <c r="C38" s="15"/>
      <c r="D38" s="14"/>
      <c r="E38" s="11" t="s">
        <v>183</v>
      </c>
      <c r="F38" s="11"/>
      <c r="G38" s="11" t="s">
        <v>209</v>
      </c>
      <c r="H38" s="11" t="s">
        <v>210</v>
      </c>
      <c r="I38" s="11" t="s">
        <v>87</v>
      </c>
      <c r="J38" s="11">
        <v>2</v>
      </c>
      <c r="K38" s="11">
        <v>4</v>
      </c>
      <c r="L38" s="11">
        <f t="shared" si="2"/>
        <v>8</v>
      </c>
      <c r="M38" s="11"/>
      <c r="N38" s="11"/>
      <c r="O38" s="2"/>
      <c r="P38" s="31"/>
      <c r="Q38" s="31"/>
      <c r="R38" s="5">
        <f t="shared" si="6"/>
        <v>0.1</v>
      </c>
      <c r="S38" s="4"/>
      <c r="T38" s="4"/>
      <c r="U38" s="6"/>
      <c r="V38" s="4"/>
      <c r="W38" s="4"/>
      <c r="X38" s="5"/>
      <c r="Y38" s="4"/>
      <c r="Z38" s="3"/>
    </row>
    <row r="39" spans="1:26" ht="43.5" customHeight="1" x14ac:dyDescent="0.2">
      <c r="A39" s="3"/>
      <c r="B39" s="39">
        <f t="shared" si="5"/>
        <v>15</v>
      </c>
      <c r="C39" s="15"/>
      <c r="D39" s="14"/>
      <c r="E39" s="11" t="s">
        <v>179</v>
      </c>
      <c r="F39" s="11"/>
      <c r="G39" s="7" t="s">
        <v>211</v>
      </c>
      <c r="H39" s="11"/>
      <c r="I39" s="11" t="s">
        <v>212</v>
      </c>
      <c r="J39" s="11">
        <v>2</v>
      </c>
      <c r="K39" s="11">
        <v>2</v>
      </c>
      <c r="L39" s="11">
        <f t="shared" si="2"/>
        <v>4</v>
      </c>
      <c r="M39" s="11"/>
      <c r="N39" s="11"/>
      <c r="O39" s="2"/>
      <c r="P39" s="4" t="s">
        <v>172</v>
      </c>
      <c r="Q39" s="4"/>
      <c r="R39" s="5">
        <f t="shared" si="6"/>
        <v>0.1</v>
      </c>
      <c r="S39" s="4"/>
      <c r="T39" s="4"/>
      <c r="U39" s="6"/>
      <c r="V39" s="4"/>
      <c r="W39" s="4"/>
      <c r="X39" s="5"/>
      <c r="Y39" s="4"/>
      <c r="Z39" s="3"/>
    </row>
    <row r="40" spans="1:26" ht="24.95" customHeight="1" x14ac:dyDescent="0.2">
      <c r="A40" s="3"/>
      <c r="B40" s="38">
        <f t="shared" si="5"/>
        <v>16</v>
      </c>
      <c r="C40" s="8">
        <v>720610</v>
      </c>
      <c r="D40" s="37" t="s">
        <v>213</v>
      </c>
      <c r="E40" s="11"/>
      <c r="F40" s="11"/>
      <c r="G40" s="11"/>
      <c r="H40" s="36" t="s">
        <v>214</v>
      </c>
      <c r="I40" s="36"/>
      <c r="J40" s="11"/>
      <c r="K40" s="11"/>
      <c r="L40" s="11">
        <f t="shared" si="2"/>
        <v>0</v>
      </c>
      <c r="M40" s="11"/>
      <c r="N40" s="11"/>
      <c r="O40" s="2"/>
      <c r="P40" s="4" t="s">
        <v>172</v>
      </c>
      <c r="Q40" s="4"/>
      <c r="R40" s="5">
        <f t="shared" si="6"/>
        <v>0.1</v>
      </c>
      <c r="S40" s="4">
        <f t="shared" ref="S40:S53" si="7">IF(P40="PM",0,IF(R40=100%,"opnemen in prognose",ROUND(P40*R40,-3)))</f>
        <v>0</v>
      </c>
      <c r="T40" s="4">
        <f t="shared" ref="T40:T53" si="8">IF(Q40="PM",0,IF(R40=100%,"opnemen in prognose",ROUND(Q40*R40,-3)))</f>
        <v>0</v>
      </c>
      <c r="U40" s="6"/>
      <c r="V40" s="4"/>
      <c r="W40" s="4"/>
      <c r="X40" s="5"/>
      <c r="Y40" s="4"/>
      <c r="Z40" s="3" t="s">
        <v>215</v>
      </c>
    </row>
    <row r="41" spans="1:26" ht="24.95" customHeight="1" x14ac:dyDescent="0.2">
      <c r="A41" s="3"/>
      <c r="B41" s="9">
        <f t="shared" si="5"/>
        <v>17</v>
      </c>
      <c r="C41" s="24">
        <v>721310</v>
      </c>
      <c r="D41" s="17" t="s">
        <v>216</v>
      </c>
      <c r="E41" s="11" t="s">
        <v>183</v>
      </c>
      <c r="F41" s="11"/>
      <c r="G41" s="7" t="s">
        <v>217</v>
      </c>
      <c r="H41" s="7"/>
      <c r="I41" s="7"/>
      <c r="J41" s="11">
        <v>1</v>
      </c>
      <c r="K41" s="11">
        <v>1</v>
      </c>
      <c r="L41" s="11">
        <f t="shared" si="2"/>
        <v>1</v>
      </c>
      <c r="M41" s="11"/>
      <c r="N41" s="11"/>
      <c r="O41" s="2"/>
      <c r="P41" s="31"/>
      <c r="Q41" s="31"/>
      <c r="R41" s="5">
        <f t="shared" si="6"/>
        <v>0.1</v>
      </c>
      <c r="S41" s="4">
        <f t="shared" si="7"/>
        <v>0</v>
      </c>
      <c r="T41" s="4">
        <f t="shared" si="8"/>
        <v>0</v>
      </c>
      <c r="U41" s="6"/>
      <c r="V41" s="4"/>
      <c r="W41" s="4"/>
      <c r="X41" s="5"/>
      <c r="Y41" s="4"/>
      <c r="Z41" s="3" t="s">
        <v>215</v>
      </c>
    </row>
    <row r="42" spans="1:26" ht="20.100000000000001" customHeight="1" x14ac:dyDescent="0.2">
      <c r="A42" s="3"/>
      <c r="B42" s="9">
        <f t="shared" si="5"/>
        <v>18</v>
      </c>
      <c r="C42" s="15"/>
      <c r="D42" s="14"/>
      <c r="E42" s="11" t="s">
        <v>28</v>
      </c>
      <c r="F42" s="11"/>
      <c r="G42" s="11" t="s">
        <v>203</v>
      </c>
      <c r="H42" s="11"/>
      <c r="I42" s="11"/>
      <c r="J42" s="11">
        <v>1</v>
      </c>
      <c r="K42" s="11">
        <v>1</v>
      </c>
      <c r="L42" s="11">
        <f t="shared" si="2"/>
        <v>1</v>
      </c>
      <c r="M42" s="11"/>
      <c r="N42" s="11"/>
      <c r="O42" s="2"/>
      <c r="P42" s="4" t="s">
        <v>172</v>
      </c>
      <c r="Q42" s="4"/>
      <c r="R42" s="5">
        <f t="shared" si="6"/>
        <v>0.1</v>
      </c>
      <c r="S42" s="4">
        <f t="shared" si="7"/>
        <v>0</v>
      </c>
      <c r="T42" s="4">
        <f t="shared" si="8"/>
        <v>0</v>
      </c>
      <c r="U42" s="6"/>
      <c r="V42" s="4"/>
      <c r="W42" s="4"/>
      <c r="X42" s="5"/>
      <c r="Y42" s="4"/>
      <c r="Z42" s="3" t="s">
        <v>215</v>
      </c>
    </row>
    <row r="43" spans="1:26" ht="24.95" customHeight="1" x14ac:dyDescent="0.2">
      <c r="A43" s="3"/>
      <c r="B43" s="9">
        <f t="shared" si="5"/>
        <v>19</v>
      </c>
      <c r="C43" s="8">
        <v>721470</v>
      </c>
      <c r="D43" s="7" t="s">
        <v>218</v>
      </c>
      <c r="E43" s="11" t="s">
        <v>28</v>
      </c>
      <c r="F43" s="11"/>
      <c r="G43" s="7" t="s">
        <v>219</v>
      </c>
      <c r="H43" s="7"/>
      <c r="I43" s="7" t="s">
        <v>220</v>
      </c>
      <c r="J43" s="11">
        <v>1</v>
      </c>
      <c r="K43" s="11">
        <v>1</v>
      </c>
      <c r="L43" s="11">
        <f t="shared" si="2"/>
        <v>1</v>
      </c>
      <c r="M43" s="11"/>
      <c r="N43" s="11"/>
      <c r="O43" s="2"/>
      <c r="P43" s="4"/>
      <c r="Q43" s="4"/>
      <c r="R43" s="5">
        <f t="shared" si="6"/>
        <v>0.1</v>
      </c>
      <c r="S43" s="4">
        <f t="shared" si="7"/>
        <v>0</v>
      </c>
      <c r="T43" s="4">
        <f t="shared" si="8"/>
        <v>0</v>
      </c>
      <c r="U43" s="6"/>
      <c r="V43" s="4"/>
      <c r="W43" s="4"/>
      <c r="X43" s="5"/>
      <c r="Y43" s="4"/>
      <c r="Z43" s="3" t="s">
        <v>215</v>
      </c>
    </row>
    <row r="44" spans="1:26" ht="38.25" x14ac:dyDescent="0.2">
      <c r="A44" s="3"/>
      <c r="B44" s="9">
        <f t="shared" si="5"/>
        <v>20</v>
      </c>
      <c r="C44" s="24">
        <v>720650</v>
      </c>
      <c r="D44" s="17" t="s">
        <v>221</v>
      </c>
      <c r="E44" s="11" t="s">
        <v>28</v>
      </c>
      <c r="F44" s="11"/>
      <c r="G44" s="7" t="s">
        <v>222</v>
      </c>
      <c r="H44" s="7"/>
      <c r="I44" s="7"/>
      <c r="J44" s="11">
        <v>1</v>
      </c>
      <c r="K44" s="11">
        <v>1</v>
      </c>
      <c r="L44" s="11">
        <f t="shared" si="2"/>
        <v>1</v>
      </c>
      <c r="M44" s="11"/>
      <c r="N44" s="11"/>
      <c r="O44" s="2"/>
      <c r="P44" s="4">
        <v>236000</v>
      </c>
      <c r="Q44" s="4"/>
      <c r="R44" s="5">
        <f t="shared" si="6"/>
        <v>0.1</v>
      </c>
      <c r="S44" s="4">
        <f t="shared" si="7"/>
        <v>24000</v>
      </c>
      <c r="T44" s="4">
        <f t="shared" si="8"/>
        <v>0</v>
      </c>
      <c r="U44" s="6"/>
      <c r="V44" s="4"/>
      <c r="W44" s="4"/>
      <c r="X44" s="5"/>
      <c r="Y44" s="4"/>
      <c r="Z44" s="3" t="s">
        <v>223</v>
      </c>
    </row>
    <row r="45" spans="1:26" ht="20.100000000000001" customHeight="1" x14ac:dyDescent="0.2">
      <c r="A45" s="3"/>
      <c r="B45" s="9">
        <f t="shared" si="5"/>
        <v>21</v>
      </c>
      <c r="C45" s="15"/>
      <c r="D45" s="14"/>
      <c r="E45" s="11" t="s">
        <v>28</v>
      </c>
      <c r="F45" s="11"/>
      <c r="G45" s="11" t="s">
        <v>203</v>
      </c>
      <c r="H45" s="11"/>
      <c r="I45" s="11"/>
      <c r="J45" s="11">
        <v>1</v>
      </c>
      <c r="K45" s="11">
        <v>1</v>
      </c>
      <c r="L45" s="11">
        <f t="shared" si="2"/>
        <v>1</v>
      </c>
      <c r="M45" s="11"/>
      <c r="N45" s="11"/>
      <c r="O45" s="2"/>
      <c r="P45" s="4" t="s">
        <v>172</v>
      </c>
      <c r="Q45" s="4"/>
      <c r="R45" s="5">
        <f t="shared" si="6"/>
        <v>0.1</v>
      </c>
      <c r="S45" s="4">
        <f t="shared" si="7"/>
        <v>0</v>
      </c>
      <c r="T45" s="4">
        <f t="shared" si="8"/>
        <v>0</v>
      </c>
      <c r="U45" s="6"/>
      <c r="V45" s="4"/>
      <c r="W45" s="4"/>
      <c r="X45" s="5"/>
      <c r="Y45" s="4"/>
      <c r="Z45" s="3" t="s">
        <v>223</v>
      </c>
    </row>
    <row r="46" spans="1:26" ht="29.25" customHeight="1" x14ac:dyDescent="0.2">
      <c r="A46" s="3"/>
      <c r="B46" s="9">
        <f t="shared" si="5"/>
        <v>22</v>
      </c>
      <c r="C46" s="13"/>
      <c r="D46" s="22"/>
      <c r="E46" s="11" t="s">
        <v>28</v>
      </c>
      <c r="F46" s="11"/>
      <c r="G46" s="7" t="s">
        <v>224</v>
      </c>
      <c r="H46" s="7"/>
      <c r="I46" s="7" t="s">
        <v>225</v>
      </c>
      <c r="J46" s="11">
        <v>1</v>
      </c>
      <c r="K46" s="11">
        <v>5</v>
      </c>
      <c r="L46" s="11">
        <f t="shared" si="2"/>
        <v>5</v>
      </c>
      <c r="M46" s="11" t="s">
        <v>226</v>
      </c>
      <c r="N46" s="11"/>
      <c r="O46" s="2"/>
      <c r="P46" s="4" t="s">
        <v>172</v>
      </c>
      <c r="Q46" s="4"/>
      <c r="R46" s="5">
        <f t="shared" si="6"/>
        <v>0.1</v>
      </c>
      <c r="S46" s="4">
        <f t="shared" si="7"/>
        <v>0</v>
      </c>
      <c r="T46" s="4">
        <f t="shared" si="8"/>
        <v>0</v>
      </c>
      <c r="U46" s="6"/>
      <c r="V46" s="4"/>
      <c r="W46" s="4"/>
      <c r="X46" s="5"/>
      <c r="Y46" s="4"/>
      <c r="Z46" s="3" t="s">
        <v>223</v>
      </c>
    </row>
    <row r="47" spans="1:26" ht="25.5" x14ac:dyDescent="0.2">
      <c r="A47" s="3"/>
      <c r="B47" s="9">
        <f t="shared" si="5"/>
        <v>23</v>
      </c>
      <c r="C47" s="8">
        <v>721330</v>
      </c>
      <c r="D47" s="20" t="s">
        <v>227</v>
      </c>
      <c r="E47" s="11" t="s">
        <v>28</v>
      </c>
      <c r="F47" s="11"/>
      <c r="G47" s="11" t="s">
        <v>203</v>
      </c>
      <c r="H47" s="11"/>
      <c r="I47" s="11"/>
      <c r="J47" s="11">
        <v>1</v>
      </c>
      <c r="K47" s="11">
        <v>1</v>
      </c>
      <c r="L47" s="11">
        <f t="shared" si="2"/>
        <v>1</v>
      </c>
      <c r="M47" s="11"/>
      <c r="N47" s="11"/>
      <c r="O47" s="2"/>
      <c r="P47" s="4" t="s">
        <v>172</v>
      </c>
      <c r="Q47" s="4"/>
      <c r="R47" s="5">
        <f t="shared" si="6"/>
        <v>0.1</v>
      </c>
      <c r="S47" s="4">
        <f t="shared" si="7"/>
        <v>0</v>
      </c>
      <c r="T47" s="4">
        <f t="shared" si="8"/>
        <v>0</v>
      </c>
      <c r="U47" s="6"/>
      <c r="V47" s="4"/>
      <c r="W47" s="4"/>
      <c r="X47" s="5"/>
      <c r="Y47" s="4"/>
      <c r="Z47" s="3" t="s">
        <v>223</v>
      </c>
    </row>
    <row r="48" spans="1:26" ht="24.75" customHeight="1" x14ac:dyDescent="0.2">
      <c r="A48" s="3"/>
      <c r="B48" s="9">
        <f t="shared" si="5"/>
        <v>24</v>
      </c>
      <c r="C48" s="24">
        <v>721420</v>
      </c>
      <c r="D48" s="17" t="s">
        <v>228</v>
      </c>
      <c r="E48" s="11" t="s">
        <v>28</v>
      </c>
      <c r="F48" s="11"/>
      <c r="G48" s="35" t="s">
        <v>203</v>
      </c>
      <c r="H48" s="35"/>
      <c r="I48" s="11"/>
      <c r="J48" s="11">
        <v>1</v>
      </c>
      <c r="K48" s="11">
        <v>1</v>
      </c>
      <c r="L48" s="11">
        <f t="shared" si="2"/>
        <v>1</v>
      </c>
      <c r="M48" s="11"/>
      <c r="N48" s="11"/>
      <c r="O48" s="2"/>
      <c r="P48" s="4" t="s">
        <v>172</v>
      </c>
      <c r="Q48" s="4"/>
      <c r="R48" s="5">
        <f t="shared" si="6"/>
        <v>0.1</v>
      </c>
      <c r="S48" s="4">
        <f t="shared" si="7"/>
        <v>0</v>
      </c>
      <c r="T48" s="4">
        <f t="shared" si="8"/>
        <v>0</v>
      </c>
      <c r="U48" s="6"/>
      <c r="V48" s="4"/>
      <c r="W48" s="4"/>
      <c r="X48" s="5"/>
      <c r="Y48" s="4"/>
      <c r="Z48" s="3" t="s">
        <v>223</v>
      </c>
    </row>
    <row r="49" spans="1:27" ht="20.100000000000001" customHeight="1" x14ac:dyDescent="0.2">
      <c r="A49" s="3"/>
      <c r="B49" s="9">
        <f t="shared" si="5"/>
        <v>25</v>
      </c>
      <c r="C49" s="15"/>
      <c r="D49" s="14"/>
      <c r="E49" s="11" t="s">
        <v>28</v>
      </c>
      <c r="F49" s="11"/>
      <c r="G49" s="34" t="s">
        <v>229</v>
      </c>
      <c r="H49" s="34"/>
      <c r="I49" s="33"/>
      <c r="J49" s="11">
        <v>1</v>
      </c>
      <c r="K49" s="11">
        <v>1</v>
      </c>
      <c r="L49" s="11">
        <f t="shared" si="2"/>
        <v>1</v>
      </c>
      <c r="M49" s="11"/>
      <c r="N49" s="11"/>
      <c r="O49" s="2"/>
      <c r="P49" s="4" t="s">
        <v>172</v>
      </c>
      <c r="Q49" s="4"/>
      <c r="R49" s="5">
        <f t="shared" si="6"/>
        <v>0.1</v>
      </c>
      <c r="S49" s="4">
        <f t="shared" si="7"/>
        <v>0</v>
      </c>
      <c r="T49" s="4">
        <f t="shared" si="8"/>
        <v>0</v>
      </c>
      <c r="U49" s="6"/>
      <c r="V49" s="4"/>
      <c r="W49" s="4"/>
      <c r="X49" s="5"/>
      <c r="Y49" s="4"/>
      <c r="Z49" s="3" t="s">
        <v>223</v>
      </c>
    </row>
    <row r="50" spans="1:27" ht="20.100000000000001" customHeight="1" x14ac:dyDescent="0.2">
      <c r="A50" s="3"/>
      <c r="B50" s="9">
        <f t="shared" si="5"/>
        <v>26</v>
      </c>
      <c r="C50" s="15"/>
      <c r="D50" s="14"/>
      <c r="E50" s="11" t="s">
        <v>28</v>
      </c>
      <c r="F50" s="11"/>
      <c r="G50" s="11" t="s">
        <v>230</v>
      </c>
      <c r="H50" s="11"/>
      <c r="I50" s="11"/>
      <c r="J50" s="11">
        <v>1</v>
      </c>
      <c r="K50" s="11">
        <v>1</v>
      </c>
      <c r="L50" s="11">
        <f t="shared" si="2"/>
        <v>1</v>
      </c>
      <c r="M50" s="11"/>
      <c r="N50" s="11"/>
      <c r="O50" s="2"/>
      <c r="P50" s="4"/>
      <c r="Q50" s="4" t="s">
        <v>172</v>
      </c>
      <c r="R50" s="5">
        <f t="shared" si="6"/>
        <v>0.1</v>
      </c>
      <c r="S50" s="4">
        <f t="shared" si="7"/>
        <v>0</v>
      </c>
      <c r="T50" s="4">
        <f t="shared" si="8"/>
        <v>0</v>
      </c>
      <c r="U50" s="6"/>
      <c r="V50" s="4"/>
      <c r="W50" s="4"/>
      <c r="X50" s="5"/>
      <c r="Y50" s="4"/>
      <c r="Z50" s="3" t="s">
        <v>223</v>
      </c>
    </row>
    <row r="51" spans="1:27" ht="31.5" customHeight="1" x14ac:dyDescent="0.2">
      <c r="A51" s="3"/>
      <c r="B51" s="9">
        <f t="shared" si="5"/>
        <v>27</v>
      </c>
      <c r="C51" s="24">
        <v>721421</v>
      </c>
      <c r="D51" s="17" t="s">
        <v>231</v>
      </c>
      <c r="E51" s="11" t="s">
        <v>28</v>
      </c>
      <c r="F51" s="11"/>
      <c r="G51" s="7" t="s">
        <v>232</v>
      </c>
      <c r="H51" s="7"/>
      <c r="I51" s="7"/>
      <c r="J51" s="11">
        <v>1</v>
      </c>
      <c r="K51" s="11">
        <v>1</v>
      </c>
      <c r="L51" s="11">
        <f t="shared" si="2"/>
        <v>1</v>
      </c>
      <c r="M51" s="11"/>
      <c r="N51" s="11"/>
      <c r="O51" s="2"/>
      <c r="P51" s="4" t="s">
        <v>172</v>
      </c>
      <c r="Q51" s="4"/>
      <c r="R51" s="5">
        <f t="shared" si="6"/>
        <v>0.1</v>
      </c>
      <c r="S51" s="4">
        <f t="shared" si="7"/>
        <v>0</v>
      </c>
      <c r="T51" s="4">
        <f t="shared" si="8"/>
        <v>0</v>
      </c>
      <c r="U51" s="6"/>
      <c r="V51" s="4"/>
      <c r="W51" s="4"/>
      <c r="X51" s="5"/>
      <c r="Y51" s="4"/>
      <c r="Z51" s="3" t="s">
        <v>223</v>
      </c>
    </row>
    <row r="52" spans="1:27" ht="42" customHeight="1" x14ac:dyDescent="0.2">
      <c r="A52" s="3"/>
      <c r="B52" s="9">
        <f t="shared" si="5"/>
        <v>28</v>
      </c>
      <c r="C52" s="15"/>
      <c r="D52" s="14"/>
      <c r="E52" s="11" t="s">
        <v>28</v>
      </c>
      <c r="F52" s="11"/>
      <c r="G52" s="7" t="s">
        <v>233</v>
      </c>
      <c r="H52" s="7"/>
      <c r="I52" s="7"/>
      <c r="J52" s="11">
        <v>1</v>
      </c>
      <c r="K52" s="11">
        <v>1</v>
      </c>
      <c r="L52" s="11">
        <f t="shared" si="2"/>
        <v>1</v>
      </c>
      <c r="M52" s="11"/>
      <c r="N52" s="11"/>
      <c r="O52" s="2"/>
      <c r="P52" s="4" t="s">
        <v>172</v>
      </c>
      <c r="Q52" s="4"/>
      <c r="R52" s="5">
        <f t="shared" si="6"/>
        <v>0.1</v>
      </c>
      <c r="S52" s="4">
        <f t="shared" si="7"/>
        <v>0</v>
      </c>
      <c r="T52" s="4">
        <f t="shared" si="8"/>
        <v>0</v>
      </c>
      <c r="U52" s="6"/>
      <c r="V52" s="4"/>
      <c r="W52" s="4"/>
      <c r="X52" s="5"/>
      <c r="Y52" s="4"/>
      <c r="Z52" s="3" t="s">
        <v>223</v>
      </c>
    </row>
    <row r="53" spans="1:27" ht="24.95" customHeight="1" x14ac:dyDescent="0.2">
      <c r="A53" s="3"/>
      <c r="B53" s="9">
        <f t="shared" si="5"/>
        <v>29</v>
      </c>
      <c r="C53" s="15"/>
      <c r="D53" s="14"/>
      <c r="E53" s="11" t="s">
        <v>28</v>
      </c>
      <c r="F53" s="11"/>
      <c r="G53" s="7" t="s">
        <v>203</v>
      </c>
      <c r="H53" s="7"/>
      <c r="I53" s="7"/>
      <c r="J53" s="11">
        <v>1</v>
      </c>
      <c r="K53" s="11">
        <v>1</v>
      </c>
      <c r="L53" s="11">
        <f t="shared" si="2"/>
        <v>1</v>
      </c>
      <c r="M53" s="11"/>
      <c r="N53" s="11"/>
      <c r="O53" s="2"/>
      <c r="P53" s="4" t="s">
        <v>172</v>
      </c>
      <c r="Q53" s="4"/>
      <c r="R53" s="5">
        <f t="shared" si="6"/>
        <v>0.1</v>
      </c>
      <c r="S53" s="4">
        <f t="shared" si="7"/>
        <v>0</v>
      </c>
      <c r="T53" s="4">
        <f t="shared" si="8"/>
        <v>0</v>
      </c>
      <c r="U53" s="6"/>
      <c r="V53" s="4"/>
      <c r="W53" s="4"/>
      <c r="X53" s="5"/>
      <c r="Y53" s="4"/>
      <c r="Z53" s="3" t="s">
        <v>223</v>
      </c>
    </row>
    <row r="54" spans="1:27" ht="26.25" customHeight="1" x14ac:dyDescent="0.2">
      <c r="A54" s="3"/>
      <c r="B54" s="9">
        <f t="shared" si="5"/>
        <v>30</v>
      </c>
      <c r="C54" s="15"/>
      <c r="D54" s="14"/>
      <c r="E54" s="11" t="s">
        <v>28</v>
      </c>
      <c r="F54" s="11"/>
      <c r="G54" s="7" t="s">
        <v>234</v>
      </c>
      <c r="H54" s="7"/>
      <c r="I54" s="7"/>
      <c r="J54" s="11">
        <v>1</v>
      </c>
      <c r="K54" s="11">
        <v>5</v>
      </c>
      <c r="L54" s="11">
        <f t="shared" si="2"/>
        <v>5</v>
      </c>
      <c r="M54" s="11" t="s">
        <v>235</v>
      </c>
      <c r="N54" s="11"/>
      <c r="O54" s="2"/>
      <c r="P54" s="4"/>
      <c r="Q54" s="4"/>
      <c r="R54" s="5"/>
      <c r="S54" s="4"/>
      <c r="T54" s="4"/>
      <c r="U54" s="6"/>
      <c r="V54" s="4"/>
      <c r="W54" s="4"/>
      <c r="X54" s="5"/>
      <c r="Y54" s="4"/>
      <c r="Z54" s="3"/>
    </row>
    <row r="55" spans="1:27" ht="33" customHeight="1" x14ac:dyDescent="0.2">
      <c r="A55" s="3"/>
      <c r="B55" s="9">
        <f t="shared" si="5"/>
        <v>31</v>
      </c>
      <c r="C55" s="24">
        <v>720431</v>
      </c>
      <c r="D55" s="17" t="s">
        <v>236</v>
      </c>
      <c r="E55" s="11" t="s">
        <v>28</v>
      </c>
      <c r="F55" s="11"/>
      <c r="G55" s="7" t="s">
        <v>237</v>
      </c>
      <c r="H55" s="7"/>
      <c r="I55" s="7"/>
      <c r="J55" s="11">
        <v>1</v>
      </c>
      <c r="K55" s="11">
        <v>1</v>
      </c>
      <c r="L55" s="11">
        <f t="shared" si="2"/>
        <v>1</v>
      </c>
      <c r="M55" s="11"/>
      <c r="N55" s="11"/>
      <c r="O55" s="2"/>
      <c r="P55" s="4"/>
      <c r="Q55" s="4">
        <f>+W55*0.3</f>
        <v>210000</v>
      </c>
      <c r="R55" s="5">
        <f t="shared" ref="R55:R100" si="9">IF(L55&lt;9,10%,IF(L55&lt;16,20%,0))</f>
        <v>0.1</v>
      </c>
      <c r="S55" s="4">
        <f t="shared" ref="S55:S100" si="10">IF(P55="PM",0,IF(R55=100%,"opnemen in prognose",ROUND(P55*R55,-3)))</f>
        <v>0</v>
      </c>
      <c r="T55" s="4">
        <f t="shared" ref="T55:T100" si="11">IF(Q55="PM",0,IF(R55=100%,"opnemen in prognose",ROUND(Q55*R55,-3)))</f>
        <v>21000</v>
      </c>
      <c r="U55" s="6"/>
      <c r="V55" s="4"/>
      <c r="W55" s="4">
        <v>700000</v>
      </c>
      <c r="X55" s="5"/>
      <c r="Y55" s="4"/>
      <c r="Z55" s="3" t="s">
        <v>238</v>
      </c>
    </row>
    <row r="56" spans="1:27" ht="19.5" customHeight="1" x14ac:dyDescent="0.2">
      <c r="A56" s="3"/>
      <c r="B56" s="9">
        <f t="shared" si="5"/>
        <v>32</v>
      </c>
      <c r="C56" s="15"/>
      <c r="D56" s="14"/>
      <c r="E56" s="11" t="s">
        <v>28</v>
      </c>
      <c r="F56" s="11"/>
      <c r="G56" s="7" t="s">
        <v>239</v>
      </c>
      <c r="H56" s="7"/>
      <c r="I56" s="7"/>
      <c r="J56" s="11">
        <v>1</v>
      </c>
      <c r="K56" s="11">
        <v>1</v>
      </c>
      <c r="L56" s="11">
        <f t="shared" si="2"/>
        <v>1</v>
      </c>
      <c r="M56" s="11"/>
      <c r="N56" s="11"/>
      <c r="O56" s="2"/>
      <c r="P56" s="4"/>
      <c r="Q56" s="4">
        <v>200000</v>
      </c>
      <c r="R56" s="5">
        <f t="shared" si="9"/>
        <v>0.1</v>
      </c>
      <c r="S56" s="4">
        <f t="shared" si="10"/>
        <v>0</v>
      </c>
      <c r="T56" s="4">
        <f t="shared" si="11"/>
        <v>20000</v>
      </c>
      <c r="U56" s="6"/>
      <c r="V56" s="4"/>
      <c r="W56" s="4"/>
      <c r="X56" s="5"/>
      <c r="Y56" s="4"/>
      <c r="Z56" s="3" t="s">
        <v>238</v>
      </c>
    </row>
    <row r="57" spans="1:27" ht="28.5" customHeight="1" x14ac:dyDescent="0.2">
      <c r="A57" s="3"/>
      <c r="B57" s="9">
        <f t="shared" si="5"/>
        <v>33</v>
      </c>
      <c r="C57" s="13"/>
      <c r="D57" s="22"/>
      <c r="E57" s="11" t="s">
        <v>183</v>
      </c>
      <c r="F57" s="11"/>
      <c r="G57" s="7" t="s">
        <v>240</v>
      </c>
      <c r="H57" s="7"/>
      <c r="I57" s="7"/>
      <c r="J57" s="11">
        <v>1</v>
      </c>
      <c r="K57" s="11">
        <v>1</v>
      </c>
      <c r="L57" s="11">
        <f t="shared" si="2"/>
        <v>1</v>
      </c>
      <c r="M57" s="11"/>
      <c r="N57" s="11"/>
      <c r="O57" s="2"/>
      <c r="P57" s="4"/>
      <c r="Q57" s="4"/>
      <c r="R57" s="5">
        <f t="shared" si="9"/>
        <v>0.1</v>
      </c>
      <c r="S57" s="4">
        <f t="shared" si="10"/>
        <v>0</v>
      </c>
      <c r="T57" s="4">
        <f t="shared" si="11"/>
        <v>0</v>
      </c>
      <c r="U57" s="6"/>
      <c r="V57" s="4"/>
      <c r="W57" s="4"/>
      <c r="X57" s="5"/>
      <c r="Y57" s="4">
        <v>700000</v>
      </c>
      <c r="Z57" s="3" t="s">
        <v>238</v>
      </c>
      <c r="AA57" s="32"/>
    </row>
    <row r="58" spans="1:27" ht="24.95" customHeight="1" x14ac:dyDescent="0.2">
      <c r="A58" s="3"/>
      <c r="B58" s="9">
        <f t="shared" si="5"/>
        <v>34</v>
      </c>
      <c r="C58" s="24">
        <v>720432</v>
      </c>
      <c r="D58" s="17" t="s">
        <v>241</v>
      </c>
      <c r="E58" s="11" t="s">
        <v>183</v>
      </c>
      <c r="F58" s="11"/>
      <c r="G58" s="7" t="s">
        <v>242</v>
      </c>
      <c r="H58" s="7"/>
      <c r="I58" s="7"/>
      <c r="J58" s="11">
        <v>1</v>
      </c>
      <c r="K58" s="11">
        <v>1</v>
      </c>
      <c r="L58" s="11">
        <f t="shared" si="2"/>
        <v>1</v>
      </c>
      <c r="M58" s="11"/>
      <c r="N58" s="11"/>
      <c r="O58" s="2"/>
      <c r="P58" s="4" t="s">
        <v>172</v>
      </c>
      <c r="Q58" s="4"/>
      <c r="R58" s="5">
        <f t="shared" si="9"/>
        <v>0.1</v>
      </c>
      <c r="S58" s="4">
        <f t="shared" si="10"/>
        <v>0</v>
      </c>
      <c r="T58" s="4">
        <f t="shared" si="11"/>
        <v>0</v>
      </c>
      <c r="U58" s="6"/>
      <c r="V58" s="4"/>
      <c r="W58" s="4"/>
      <c r="X58" s="5"/>
      <c r="Y58" s="4"/>
      <c r="Z58" s="3" t="s">
        <v>238</v>
      </c>
    </row>
    <row r="59" spans="1:27" ht="30" customHeight="1" x14ac:dyDescent="0.2">
      <c r="A59" s="3"/>
      <c r="B59" s="9">
        <f t="shared" si="5"/>
        <v>35</v>
      </c>
      <c r="C59" s="15"/>
      <c r="D59" s="14"/>
      <c r="E59" s="11" t="s">
        <v>183</v>
      </c>
      <c r="F59" s="11"/>
      <c r="G59" s="7" t="s">
        <v>243</v>
      </c>
      <c r="H59" s="7"/>
      <c r="I59" s="7"/>
      <c r="J59" s="11">
        <v>1</v>
      </c>
      <c r="K59" s="11">
        <v>1</v>
      </c>
      <c r="L59" s="11">
        <f t="shared" si="2"/>
        <v>1</v>
      </c>
      <c r="M59" s="11"/>
      <c r="N59" s="11"/>
      <c r="O59" s="2"/>
      <c r="P59" s="4" t="s">
        <v>172</v>
      </c>
      <c r="Q59" s="4"/>
      <c r="R59" s="5">
        <f t="shared" si="9"/>
        <v>0.1</v>
      </c>
      <c r="S59" s="4">
        <f t="shared" si="10"/>
        <v>0</v>
      </c>
      <c r="T59" s="4">
        <f t="shared" si="11"/>
        <v>0</v>
      </c>
      <c r="U59" s="6"/>
      <c r="V59" s="4"/>
      <c r="W59" s="4"/>
      <c r="X59" s="5"/>
      <c r="Y59" s="4"/>
      <c r="Z59" s="3" t="s">
        <v>238</v>
      </c>
    </row>
    <row r="60" spans="1:27" ht="27" customHeight="1" x14ac:dyDescent="0.2">
      <c r="A60" s="3"/>
      <c r="B60" s="9">
        <f t="shared" si="5"/>
        <v>36</v>
      </c>
      <c r="C60" s="13"/>
      <c r="D60" s="22"/>
      <c r="E60" s="11" t="s">
        <v>28</v>
      </c>
      <c r="F60" s="11"/>
      <c r="G60" s="7" t="s">
        <v>237</v>
      </c>
      <c r="H60" s="7"/>
      <c r="I60" s="7"/>
      <c r="J60" s="11">
        <v>1</v>
      </c>
      <c r="K60" s="11">
        <v>1</v>
      </c>
      <c r="L60" s="11">
        <f t="shared" si="2"/>
        <v>1</v>
      </c>
      <c r="M60" s="11"/>
      <c r="N60" s="11"/>
      <c r="O60" s="2"/>
      <c r="P60" s="4"/>
      <c r="Q60" s="4">
        <f>200000*0.3</f>
        <v>60000</v>
      </c>
      <c r="R60" s="5">
        <f t="shared" si="9"/>
        <v>0.1</v>
      </c>
      <c r="S60" s="4">
        <f t="shared" si="10"/>
        <v>0</v>
      </c>
      <c r="T60" s="4">
        <f t="shared" si="11"/>
        <v>6000</v>
      </c>
      <c r="U60" s="6"/>
      <c r="V60" s="4"/>
      <c r="W60" s="4"/>
      <c r="X60" s="5"/>
      <c r="Y60" s="4"/>
      <c r="Z60" s="3" t="s">
        <v>238</v>
      </c>
    </row>
    <row r="61" spans="1:27" ht="24.95" customHeight="1" x14ac:dyDescent="0.2">
      <c r="A61" s="3"/>
      <c r="B61" s="9">
        <f t="shared" si="5"/>
        <v>37</v>
      </c>
      <c r="C61" s="24">
        <v>720700</v>
      </c>
      <c r="D61" s="17" t="s">
        <v>244</v>
      </c>
      <c r="E61" s="11" t="s">
        <v>28</v>
      </c>
      <c r="F61" s="11"/>
      <c r="G61" s="7" t="s">
        <v>245</v>
      </c>
      <c r="H61" s="7"/>
      <c r="I61" s="7"/>
      <c r="J61" s="11">
        <v>1</v>
      </c>
      <c r="K61" s="11">
        <v>1</v>
      </c>
      <c r="L61" s="11">
        <f t="shared" si="2"/>
        <v>1</v>
      </c>
      <c r="M61" s="11"/>
      <c r="N61" s="11"/>
      <c r="O61" s="2"/>
      <c r="P61" s="4" t="s">
        <v>172</v>
      </c>
      <c r="Q61" s="4"/>
      <c r="R61" s="5">
        <f t="shared" si="9"/>
        <v>0.1</v>
      </c>
      <c r="S61" s="4">
        <f t="shared" si="10"/>
        <v>0</v>
      </c>
      <c r="T61" s="4">
        <f t="shared" si="11"/>
        <v>0</v>
      </c>
      <c r="U61" s="6"/>
      <c r="V61" s="4"/>
      <c r="W61" s="4"/>
      <c r="X61" s="5"/>
      <c r="Y61" s="4"/>
      <c r="Z61" s="3" t="s">
        <v>238</v>
      </c>
    </row>
    <row r="62" spans="1:27" ht="27" customHeight="1" x14ac:dyDescent="0.2">
      <c r="A62" s="3"/>
      <c r="B62" s="9">
        <f t="shared" si="5"/>
        <v>38</v>
      </c>
      <c r="C62" s="15"/>
      <c r="D62" s="14"/>
      <c r="E62" s="11" t="s">
        <v>28</v>
      </c>
      <c r="F62" s="11"/>
      <c r="G62" s="7" t="s">
        <v>246</v>
      </c>
      <c r="H62" s="7"/>
      <c r="I62" s="7"/>
      <c r="J62" s="11">
        <v>1</v>
      </c>
      <c r="K62" s="11">
        <v>1</v>
      </c>
      <c r="L62" s="11">
        <f t="shared" si="2"/>
        <v>1</v>
      </c>
      <c r="M62" s="11"/>
      <c r="N62" s="11"/>
      <c r="O62" s="2"/>
      <c r="P62" s="4" t="s">
        <v>172</v>
      </c>
      <c r="Q62" s="4"/>
      <c r="R62" s="5">
        <f t="shared" si="9"/>
        <v>0.1</v>
      </c>
      <c r="S62" s="4">
        <f t="shared" si="10"/>
        <v>0</v>
      </c>
      <c r="T62" s="4">
        <f t="shared" si="11"/>
        <v>0</v>
      </c>
      <c r="U62" s="6"/>
      <c r="V62" s="4"/>
      <c r="W62" s="4"/>
      <c r="X62" s="5"/>
      <c r="Y62" s="4"/>
      <c r="Z62" s="3" t="s">
        <v>238</v>
      </c>
    </row>
    <row r="63" spans="1:27" ht="20.100000000000001" customHeight="1" x14ac:dyDescent="0.2">
      <c r="A63" s="3"/>
      <c r="B63" s="9">
        <f t="shared" si="5"/>
        <v>39</v>
      </c>
      <c r="C63" s="15"/>
      <c r="D63" s="14"/>
      <c r="E63" s="11" t="s">
        <v>28</v>
      </c>
      <c r="F63" s="11"/>
      <c r="G63" s="7" t="s">
        <v>230</v>
      </c>
      <c r="H63" s="7"/>
      <c r="I63" s="7"/>
      <c r="J63" s="11">
        <v>1</v>
      </c>
      <c r="K63" s="11">
        <v>1</v>
      </c>
      <c r="L63" s="11">
        <f t="shared" si="2"/>
        <v>1</v>
      </c>
      <c r="M63" s="11"/>
      <c r="N63" s="11"/>
      <c r="O63" s="2"/>
      <c r="P63" s="4"/>
      <c r="Q63" s="4" t="s">
        <v>172</v>
      </c>
      <c r="R63" s="5">
        <f t="shared" si="9"/>
        <v>0.1</v>
      </c>
      <c r="S63" s="4">
        <f t="shared" si="10"/>
        <v>0</v>
      </c>
      <c r="T63" s="4">
        <f t="shared" si="11"/>
        <v>0</v>
      </c>
      <c r="U63" s="6"/>
      <c r="V63" s="4"/>
      <c r="W63" s="4"/>
      <c r="X63" s="5"/>
      <c r="Y63" s="4"/>
      <c r="Z63" s="3" t="s">
        <v>238</v>
      </c>
    </row>
    <row r="64" spans="1:27" ht="20.100000000000001" customHeight="1" x14ac:dyDescent="0.2">
      <c r="A64" s="3"/>
      <c r="B64" s="9">
        <f t="shared" si="5"/>
        <v>40</v>
      </c>
      <c r="C64" s="15"/>
      <c r="D64" s="14"/>
      <c r="E64" s="11" t="s">
        <v>28</v>
      </c>
      <c r="F64" s="11"/>
      <c r="G64" s="7" t="s">
        <v>247</v>
      </c>
      <c r="H64" s="7"/>
      <c r="I64" s="7"/>
      <c r="J64" s="11">
        <v>1</v>
      </c>
      <c r="K64" s="11">
        <v>1</v>
      </c>
      <c r="L64" s="11">
        <f t="shared" si="2"/>
        <v>1</v>
      </c>
      <c r="M64" s="11"/>
      <c r="N64" s="11"/>
      <c r="O64" s="2"/>
      <c r="P64" s="4"/>
      <c r="Q64" s="4">
        <v>100000</v>
      </c>
      <c r="R64" s="5">
        <f t="shared" si="9"/>
        <v>0.1</v>
      </c>
      <c r="S64" s="4">
        <f t="shared" si="10"/>
        <v>0</v>
      </c>
      <c r="T64" s="4">
        <f t="shared" si="11"/>
        <v>10000</v>
      </c>
      <c r="U64" s="6"/>
      <c r="V64" s="4"/>
      <c r="W64" s="4"/>
      <c r="X64" s="5"/>
      <c r="Y64" s="4"/>
      <c r="Z64" s="3" t="s">
        <v>238</v>
      </c>
    </row>
    <row r="65" spans="1:26" ht="20.100000000000001" customHeight="1" x14ac:dyDescent="0.2">
      <c r="A65" s="3"/>
      <c r="B65" s="9">
        <f t="shared" si="5"/>
        <v>41</v>
      </c>
      <c r="C65" s="13"/>
      <c r="D65" s="22"/>
      <c r="E65" s="11" t="s">
        <v>94</v>
      </c>
      <c r="F65" s="11"/>
      <c r="G65" s="7" t="s">
        <v>248</v>
      </c>
      <c r="H65" s="7"/>
      <c r="I65" s="7"/>
      <c r="J65" s="11">
        <v>1</v>
      </c>
      <c r="K65" s="11">
        <v>1</v>
      </c>
      <c r="L65" s="11">
        <f t="shared" si="2"/>
        <v>1</v>
      </c>
      <c r="M65" s="11"/>
      <c r="N65" s="11"/>
      <c r="O65" s="2"/>
      <c r="P65" s="31"/>
      <c r="Q65" s="31"/>
      <c r="R65" s="5">
        <f t="shared" si="9"/>
        <v>0.1</v>
      </c>
      <c r="S65" s="4">
        <f t="shared" si="10"/>
        <v>0</v>
      </c>
      <c r="T65" s="4">
        <f t="shared" si="11"/>
        <v>0</v>
      </c>
      <c r="U65" s="6"/>
      <c r="V65" s="4"/>
      <c r="W65" s="4"/>
      <c r="X65" s="5"/>
      <c r="Y65" s="4"/>
      <c r="Z65" s="3" t="s">
        <v>238</v>
      </c>
    </row>
    <row r="66" spans="1:26" ht="29.25" customHeight="1" x14ac:dyDescent="0.2">
      <c r="A66" s="3"/>
      <c r="B66" s="9">
        <f t="shared" si="5"/>
        <v>42</v>
      </c>
      <c r="C66" s="8">
        <v>720760</v>
      </c>
      <c r="D66" s="20" t="s">
        <v>249</v>
      </c>
      <c r="E66" s="11" t="s">
        <v>28</v>
      </c>
      <c r="F66" s="11"/>
      <c r="G66" s="7" t="s">
        <v>250</v>
      </c>
      <c r="H66" s="7"/>
      <c r="I66" s="7"/>
      <c r="J66" s="11">
        <v>1</v>
      </c>
      <c r="K66" s="11">
        <v>1</v>
      </c>
      <c r="L66" s="11">
        <f t="shared" si="2"/>
        <v>1</v>
      </c>
      <c r="M66" s="11"/>
      <c r="N66" s="11"/>
      <c r="O66" s="2"/>
      <c r="P66" s="4" t="s">
        <v>172</v>
      </c>
      <c r="Q66" s="4"/>
      <c r="R66" s="5">
        <f t="shared" si="9"/>
        <v>0.1</v>
      </c>
      <c r="S66" s="4">
        <f t="shared" si="10"/>
        <v>0</v>
      </c>
      <c r="T66" s="4">
        <f t="shared" si="11"/>
        <v>0</v>
      </c>
      <c r="U66" s="6"/>
      <c r="V66" s="4"/>
      <c r="W66" s="4"/>
      <c r="X66" s="5"/>
      <c r="Y66" s="4"/>
      <c r="Z66" s="3" t="s">
        <v>238</v>
      </c>
    </row>
    <row r="67" spans="1:26" ht="20.100000000000001" customHeight="1" x14ac:dyDescent="0.2">
      <c r="A67" s="3"/>
      <c r="B67" s="9">
        <f t="shared" si="5"/>
        <v>43</v>
      </c>
      <c r="C67" s="8">
        <v>721450</v>
      </c>
      <c r="D67" s="20" t="s">
        <v>251</v>
      </c>
      <c r="E67" s="11" t="s">
        <v>28</v>
      </c>
      <c r="F67" s="11"/>
      <c r="G67" s="11" t="s">
        <v>247</v>
      </c>
      <c r="H67" s="11"/>
      <c r="I67" s="11"/>
      <c r="J67" s="11">
        <v>1</v>
      </c>
      <c r="K67" s="11">
        <v>1</v>
      </c>
      <c r="L67" s="11">
        <f t="shared" si="2"/>
        <v>1</v>
      </c>
      <c r="M67" s="11"/>
      <c r="N67" s="11"/>
      <c r="O67" s="2"/>
      <c r="P67" s="4"/>
      <c r="Q67" s="4">
        <v>200000</v>
      </c>
      <c r="R67" s="5">
        <f t="shared" si="9"/>
        <v>0.1</v>
      </c>
      <c r="S67" s="4">
        <f t="shared" si="10"/>
        <v>0</v>
      </c>
      <c r="T67" s="4">
        <f t="shared" si="11"/>
        <v>20000</v>
      </c>
      <c r="U67" s="6"/>
      <c r="V67" s="4"/>
      <c r="W67" s="4"/>
      <c r="X67" s="5"/>
      <c r="Y67" s="4"/>
      <c r="Z67" s="3" t="s">
        <v>238</v>
      </c>
    </row>
    <row r="68" spans="1:26" ht="25.5" x14ac:dyDescent="0.2">
      <c r="A68" s="3"/>
      <c r="B68" s="9">
        <f t="shared" si="5"/>
        <v>44</v>
      </c>
      <c r="C68" s="8">
        <v>721720</v>
      </c>
      <c r="D68" s="20" t="s">
        <v>252</v>
      </c>
      <c r="E68" s="11" t="s">
        <v>253</v>
      </c>
      <c r="F68" s="11"/>
      <c r="G68" s="26" t="s">
        <v>254</v>
      </c>
      <c r="H68" s="26"/>
      <c r="I68" s="26"/>
      <c r="J68" s="11">
        <v>1</v>
      </c>
      <c r="K68" s="11">
        <v>1</v>
      </c>
      <c r="L68" s="11">
        <f t="shared" si="2"/>
        <v>1</v>
      </c>
      <c r="M68" s="11" t="s">
        <v>255</v>
      </c>
      <c r="N68" s="11"/>
      <c r="O68" s="2"/>
      <c r="P68" s="4"/>
      <c r="Q68" s="4"/>
      <c r="R68" s="5">
        <f t="shared" si="9"/>
        <v>0.1</v>
      </c>
      <c r="S68" s="4">
        <f t="shared" si="10"/>
        <v>0</v>
      </c>
      <c r="T68" s="4">
        <f t="shared" si="11"/>
        <v>0</v>
      </c>
      <c r="U68" s="6"/>
      <c r="V68" s="4"/>
      <c r="W68" s="4"/>
      <c r="X68" s="5"/>
      <c r="Y68" s="4"/>
      <c r="Z68" s="3" t="s">
        <v>238</v>
      </c>
    </row>
    <row r="69" spans="1:26" ht="25.5" x14ac:dyDescent="0.2">
      <c r="A69" s="3"/>
      <c r="B69" s="9">
        <f t="shared" si="5"/>
        <v>45</v>
      </c>
      <c r="C69" s="8">
        <v>720240</v>
      </c>
      <c r="D69" s="20" t="s">
        <v>256</v>
      </c>
      <c r="E69" s="11" t="s">
        <v>28</v>
      </c>
      <c r="F69" s="11"/>
      <c r="G69" s="11" t="s">
        <v>203</v>
      </c>
      <c r="H69" s="11"/>
      <c r="I69" s="11"/>
      <c r="J69" s="11">
        <v>1</v>
      </c>
      <c r="K69" s="11">
        <v>1</v>
      </c>
      <c r="L69" s="11">
        <f t="shared" si="2"/>
        <v>1</v>
      </c>
      <c r="M69" s="11"/>
      <c r="N69" s="11"/>
      <c r="O69" s="2"/>
      <c r="P69" s="4" t="s">
        <v>172</v>
      </c>
      <c r="Q69" s="4"/>
      <c r="R69" s="5">
        <f t="shared" si="9"/>
        <v>0.1</v>
      </c>
      <c r="S69" s="4">
        <f t="shared" si="10"/>
        <v>0</v>
      </c>
      <c r="T69" s="4">
        <f t="shared" si="11"/>
        <v>0</v>
      </c>
      <c r="U69" s="6"/>
      <c r="V69" s="4"/>
      <c r="W69" s="4"/>
      <c r="X69" s="5"/>
      <c r="Y69" s="4"/>
      <c r="Z69" s="3" t="s">
        <v>238</v>
      </c>
    </row>
    <row r="70" spans="1:26" ht="25.5" x14ac:dyDescent="0.2">
      <c r="A70" s="3"/>
      <c r="B70" s="9">
        <f t="shared" si="5"/>
        <v>46</v>
      </c>
      <c r="C70" s="8">
        <v>721160</v>
      </c>
      <c r="D70" s="20" t="s">
        <v>257</v>
      </c>
      <c r="E70" s="11" t="s">
        <v>28</v>
      </c>
      <c r="F70" s="11"/>
      <c r="G70" s="11" t="s">
        <v>203</v>
      </c>
      <c r="H70" s="11"/>
      <c r="I70" s="11"/>
      <c r="J70" s="11">
        <v>1</v>
      </c>
      <c r="K70" s="11">
        <v>1</v>
      </c>
      <c r="L70" s="11">
        <f t="shared" si="2"/>
        <v>1</v>
      </c>
      <c r="M70" s="11"/>
      <c r="N70" s="11"/>
      <c r="O70" s="2"/>
      <c r="P70" s="4" t="s">
        <v>172</v>
      </c>
      <c r="Q70" s="4"/>
      <c r="R70" s="5">
        <f t="shared" si="9"/>
        <v>0.1</v>
      </c>
      <c r="S70" s="4">
        <f t="shared" si="10"/>
        <v>0</v>
      </c>
      <c r="T70" s="4">
        <f t="shared" si="11"/>
        <v>0</v>
      </c>
      <c r="U70" s="6"/>
      <c r="V70" s="4"/>
      <c r="W70" s="4"/>
      <c r="X70" s="5"/>
      <c r="Y70" s="4"/>
      <c r="Z70" s="3" t="s">
        <v>238</v>
      </c>
    </row>
    <row r="71" spans="1:26" ht="18.75" customHeight="1" x14ac:dyDescent="0.2">
      <c r="A71" s="3"/>
      <c r="B71" s="9">
        <f t="shared" si="5"/>
        <v>47</v>
      </c>
      <c r="C71" s="8">
        <v>720340</v>
      </c>
      <c r="D71" s="20" t="s">
        <v>258</v>
      </c>
      <c r="E71" s="11" t="s">
        <v>259</v>
      </c>
      <c r="F71" s="11"/>
      <c r="G71" s="26" t="s">
        <v>260</v>
      </c>
      <c r="H71" s="26"/>
      <c r="I71" s="26"/>
      <c r="J71" s="11">
        <v>1</v>
      </c>
      <c r="K71" s="11">
        <v>1</v>
      </c>
      <c r="L71" s="11">
        <f t="shared" si="2"/>
        <v>1</v>
      </c>
      <c r="M71" s="11"/>
      <c r="N71" s="11"/>
      <c r="O71" s="2"/>
      <c r="P71" s="4"/>
      <c r="Q71" s="4"/>
      <c r="R71" s="5">
        <f t="shared" si="9"/>
        <v>0.1</v>
      </c>
      <c r="S71" s="4">
        <f t="shared" si="10"/>
        <v>0</v>
      </c>
      <c r="T71" s="4">
        <f t="shared" si="11"/>
        <v>0</v>
      </c>
      <c r="U71" s="6"/>
      <c r="V71" s="4"/>
      <c r="W71" s="4"/>
      <c r="X71" s="5"/>
      <c r="Y71" s="4"/>
      <c r="Z71" s="3" t="s">
        <v>261</v>
      </c>
    </row>
    <row r="72" spans="1:26" ht="26.25" customHeight="1" x14ac:dyDescent="0.2">
      <c r="A72" s="3"/>
      <c r="B72" s="9">
        <f t="shared" si="5"/>
        <v>48</v>
      </c>
      <c r="C72" s="24">
        <v>720351</v>
      </c>
      <c r="D72" s="17" t="s">
        <v>82</v>
      </c>
      <c r="E72" s="11" t="s">
        <v>28</v>
      </c>
      <c r="F72" s="11"/>
      <c r="G72" s="27" t="s">
        <v>262</v>
      </c>
      <c r="H72" s="27"/>
      <c r="I72" s="27"/>
      <c r="J72" s="11">
        <v>1</v>
      </c>
      <c r="K72" s="11">
        <v>1</v>
      </c>
      <c r="L72" s="11">
        <f t="shared" si="2"/>
        <v>1</v>
      </c>
      <c r="M72" s="11"/>
      <c r="N72" s="11"/>
      <c r="O72" s="2"/>
      <c r="P72" s="4"/>
      <c r="Q72" s="4" t="s">
        <v>172</v>
      </c>
      <c r="R72" s="5">
        <f t="shared" si="9"/>
        <v>0.1</v>
      </c>
      <c r="S72" s="4">
        <f t="shared" si="10"/>
        <v>0</v>
      </c>
      <c r="T72" s="4">
        <f t="shared" si="11"/>
        <v>0</v>
      </c>
      <c r="U72" s="6"/>
      <c r="V72" s="4"/>
      <c r="W72" s="4"/>
      <c r="X72" s="5"/>
      <c r="Y72" s="4"/>
      <c r="Z72" s="3" t="s">
        <v>261</v>
      </c>
    </row>
    <row r="73" spans="1:26" ht="20.100000000000001" customHeight="1" x14ac:dyDescent="0.2">
      <c r="A73" s="3"/>
      <c r="B73" s="9">
        <f t="shared" si="5"/>
        <v>49</v>
      </c>
      <c r="C73" s="13"/>
      <c r="D73" s="22"/>
      <c r="E73" s="11" t="s">
        <v>28</v>
      </c>
      <c r="F73" s="11"/>
      <c r="G73" s="11" t="s">
        <v>205</v>
      </c>
      <c r="H73" s="11"/>
      <c r="I73" s="11"/>
      <c r="J73" s="11">
        <v>1</v>
      </c>
      <c r="K73" s="11">
        <v>1</v>
      </c>
      <c r="L73" s="11">
        <f t="shared" si="2"/>
        <v>1</v>
      </c>
      <c r="M73" s="11"/>
      <c r="N73" s="11"/>
      <c r="O73" s="2"/>
      <c r="P73" s="4"/>
      <c r="Q73" s="4" t="s">
        <v>172</v>
      </c>
      <c r="R73" s="5">
        <f t="shared" si="9"/>
        <v>0.1</v>
      </c>
      <c r="S73" s="4">
        <f t="shared" si="10"/>
        <v>0</v>
      </c>
      <c r="T73" s="4">
        <f t="shared" si="11"/>
        <v>0</v>
      </c>
      <c r="U73" s="6"/>
      <c r="V73" s="4"/>
      <c r="W73" s="4"/>
      <c r="X73" s="5"/>
      <c r="Y73" s="4"/>
      <c r="Z73" s="3" t="s">
        <v>261</v>
      </c>
    </row>
    <row r="74" spans="1:26" ht="24.95" customHeight="1" x14ac:dyDescent="0.2">
      <c r="A74" s="3"/>
      <c r="B74" s="9">
        <f t="shared" si="5"/>
        <v>50</v>
      </c>
      <c r="C74" s="8">
        <v>720352</v>
      </c>
      <c r="D74" s="20" t="s">
        <v>83</v>
      </c>
      <c r="E74" s="11" t="s">
        <v>28</v>
      </c>
      <c r="F74" s="11"/>
      <c r="G74" s="30" t="s">
        <v>263</v>
      </c>
      <c r="H74" s="29"/>
      <c r="I74" s="28"/>
      <c r="J74" s="11">
        <v>1</v>
      </c>
      <c r="K74" s="11">
        <v>1</v>
      </c>
      <c r="L74" s="11">
        <f t="shared" si="2"/>
        <v>1</v>
      </c>
      <c r="M74" s="11"/>
      <c r="N74" s="11"/>
      <c r="O74" s="2"/>
      <c r="P74" s="4"/>
      <c r="Q74" s="4"/>
      <c r="R74" s="5">
        <f t="shared" si="9"/>
        <v>0.1</v>
      </c>
      <c r="S74" s="4">
        <f t="shared" si="10"/>
        <v>0</v>
      </c>
      <c r="T74" s="4">
        <f t="shared" si="11"/>
        <v>0</v>
      </c>
      <c r="U74" s="6"/>
      <c r="V74" s="4"/>
      <c r="W74" s="4"/>
      <c r="X74" s="5"/>
      <c r="Y74" s="4"/>
      <c r="Z74" s="3" t="s">
        <v>261</v>
      </c>
    </row>
    <row r="75" spans="1:26" ht="25.5" x14ac:dyDescent="0.2">
      <c r="A75" s="3"/>
      <c r="B75" s="9">
        <f t="shared" si="5"/>
        <v>51</v>
      </c>
      <c r="C75" s="8">
        <v>720353</v>
      </c>
      <c r="D75" s="20" t="s">
        <v>84</v>
      </c>
      <c r="E75" s="11" t="s">
        <v>28</v>
      </c>
      <c r="F75" s="11"/>
      <c r="G75" s="27" t="s">
        <v>263</v>
      </c>
      <c r="H75" s="26"/>
      <c r="I75" s="26"/>
      <c r="J75" s="11">
        <v>1</v>
      </c>
      <c r="K75" s="11">
        <v>1</v>
      </c>
      <c r="L75" s="11">
        <f t="shared" si="2"/>
        <v>1</v>
      </c>
      <c r="M75" s="11"/>
      <c r="N75" s="11"/>
      <c r="O75" s="2"/>
      <c r="P75" s="4"/>
      <c r="Q75" s="4"/>
      <c r="R75" s="5">
        <f t="shared" si="9"/>
        <v>0.1</v>
      </c>
      <c r="S75" s="4">
        <f t="shared" si="10"/>
        <v>0</v>
      </c>
      <c r="T75" s="4">
        <f t="shared" si="11"/>
        <v>0</v>
      </c>
      <c r="U75" s="6"/>
      <c r="V75" s="4"/>
      <c r="W75" s="4"/>
      <c r="X75" s="5"/>
      <c r="Y75" s="4"/>
      <c r="Z75" s="3" t="s">
        <v>261</v>
      </c>
    </row>
    <row r="76" spans="1:26" ht="25.5" x14ac:dyDescent="0.2">
      <c r="A76" s="3"/>
      <c r="B76" s="9">
        <f t="shared" si="5"/>
        <v>52</v>
      </c>
      <c r="C76" s="24">
        <v>721180</v>
      </c>
      <c r="D76" s="17" t="s">
        <v>264</v>
      </c>
      <c r="E76" s="11" t="s">
        <v>28</v>
      </c>
      <c r="F76" s="11"/>
      <c r="G76" s="11" t="s">
        <v>265</v>
      </c>
      <c r="H76" s="11"/>
      <c r="I76" s="11"/>
      <c r="J76" s="11">
        <v>1</v>
      </c>
      <c r="K76" s="11">
        <v>1</v>
      </c>
      <c r="L76" s="11">
        <f t="shared" si="2"/>
        <v>1</v>
      </c>
      <c r="M76" s="11"/>
      <c r="N76" s="11"/>
      <c r="O76" s="2"/>
      <c r="P76" s="4" t="s">
        <v>172</v>
      </c>
      <c r="Q76" s="4"/>
      <c r="R76" s="5">
        <f t="shared" si="9"/>
        <v>0.1</v>
      </c>
      <c r="S76" s="4">
        <f t="shared" si="10"/>
        <v>0</v>
      </c>
      <c r="T76" s="4">
        <f t="shared" si="11"/>
        <v>0</v>
      </c>
      <c r="U76" s="6"/>
      <c r="V76" s="4"/>
      <c r="W76" s="4"/>
      <c r="X76" s="5"/>
      <c r="Y76" s="4"/>
      <c r="Z76" s="3" t="s">
        <v>261</v>
      </c>
    </row>
    <row r="77" spans="1:26" ht="20.100000000000001" customHeight="1" x14ac:dyDescent="0.2">
      <c r="A77" s="3"/>
      <c r="B77" s="9">
        <f t="shared" si="5"/>
        <v>53</v>
      </c>
      <c r="C77" s="13"/>
      <c r="D77" s="22"/>
      <c r="E77" s="11" t="s">
        <v>28</v>
      </c>
      <c r="F77" s="11"/>
      <c r="G77" s="11" t="s">
        <v>203</v>
      </c>
      <c r="H77" s="11"/>
      <c r="I77" s="11"/>
      <c r="J77" s="11">
        <v>1</v>
      </c>
      <c r="K77" s="11">
        <v>1</v>
      </c>
      <c r="L77" s="11">
        <f t="shared" si="2"/>
        <v>1</v>
      </c>
      <c r="M77" s="11"/>
      <c r="N77" s="11"/>
      <c r="O77" s="2"/>
      <c r="P77" s="4"/>
      <c r="Q77" s="4">
        <v>150000</v>
      </c>
      <c r="R77" s="5">
        <f t="shared" si="9"/>
        <v>0.1</v>
      </c>
      <c r="S77" s="4">
        <f t="shared" si="10"/>
        <v>0</v>
      </c>
      <c r="T77" s="4">
        <f t="shared" si="11"/>
        <v>15000</v>
      </c>
      <c r="U77" s="6"/>
      <c r="V77" s="4"/>
      <c r="W77" s="4"/>
      <c r="X77" s="5"/>
      <c r="Y77" s="4"/>
      <c r="Z77" s="3" t="s">
        <v>261</v>
      </c>
    </row>
    <row r="78" spans="1:26" ht="40.5" customHeight="1" x14ac:dyDescent="0.2">
      <c r="A78" s="3"/>
      <c r="B78" s="9">
        <f t="shared" si="5"/>
        <v>54</v>
      </c>
      <c r="C78" s="24">
        <v>721481</v>
      </c>
      <c r="D78" s="17" t="s">
        <v>266</v>
      </c>
      <c r="E78" s="11" t="s">
        <v>183</v>
      </c>
      <c r="F78" s="11"/>
      <c r="G78" s="7" t="s">
        <v>267</v>
      </c>
      <c r="H78" s="7"/>
      <c r="I78" s="7"/>
      <c r="J78" s="11">
        <v>2</v>
      </c>
      <c r="K78" s="11">
        <v>5</v>
      </c>
      <c r="L78" s="11">
        <f t="shared" si="2"/>
        <v>10</v>
      </c>
      <c r="M78" s="11"/>
      <c r="N78" s="11"/>
      <c r="O78" s="2"/>
      <c r="P78" s="4">
        <v>10000</v>
      </c>
      <c r="Q78" s="4"/>
      <c r="R78" s="5">
        <f t="shared" si="9"/>
        <v>0.2</v>
      </c>
      <c r="S78" s="4">
        <f t="shared" si="10"/>
        <v>2000</v>
      </c>
      <c r="T78" s="4">
        <f t="shared" si="11"/>
        <v>0</v>
      </c>
      <c r="U78" s="6"/>
      <c r="V78" s="4"/>
      <c r="W78" s="4"/>
      <c r="X78" s="5"/>
      <c r="Y78" s="4"/>
      <c r="Z78" s="3" t="s">
        <v>261</v>
      </c>
    </row>
    <row r="79" spans="1:26" ht="41.25" customHeight="1" x14ac:dyDescent="0.2">
      <c r="A79" s="3"/>
      <c r="B79" s="9">
        <f t="shared" si="5"/>
        <v>55</v>
      </c>
      <c r="C79" s="15"/>
      <c r="D79" s="14"/>
      <c r="E79" s="11" t="s">
        <v>195</v>
      </c>
      <c r="F79" s="11"/>
      <c r="G79" s="7" t="s">
        <v>268</v>
      </c>
      <c r="H79" s="7"/>
      <c r="I79" s="7"/>
      <c r="J79" s="11">
        <v>3</v>
      </c>
      <c r="K79" s="11">
        <v>4</v>
      </c>
      <c r="L79" s="11">
        <f t="shared" si="2"/>
        <v>12</v>
      </c>
      <c r="M79" s="11"/>
      <c r="N79" s="11"/>
      <c r="O79" s="2"/>
      <c r="P79" s="4"/>
      <c r="Q79" s="4">
        <f>228000+80000</f>
        <v>308000</v>
      </c>
      <c r="R79" s="5">
        <f t="shared" si="9"/>
        <v>0.2</v>
      </c>
      <c r="S79" s="4">
        <f t="shared" si="10"/>
        <v>0</v>
      </c>
      <c r="T79" s="4">
        <f t="shared" si="11"/>
        <v>62000</v>
      </c>
      <c r="U79" s="6"/>
      <c r="V79" s="4"/>
      <c r="W79" s="4"/>
      <c r="X79" s="5"/>
      <c r="Y79" s="4"/>
      <c r="Z79" s="3" t="s">
        <v>261</v>
      </c>
    </row>
    <row r="80" spans="1:26" ht="54.75" customHeight="1" x14ac:dyDescent="0.2">
      <c r="A80" s="3"/>
      <c r="B80" s="9">
        <f t="shared" si="5"/>
        <v>56</v>
      </c>
      <c r="C80" s="15"/>
      <c r="D80" s="14"/>
      <c r="E80" s="11" t="s">
        <v>179</v>
      </c>
      <c r="F80" s="11"/>
      <c r="G80" s="7" t="s">
        <v>269</v>
      </c>
      <c r="H80" s="7"/>
      <c r="I80" s="7"/>
      <c r="J80" s="11">
        <v>5</v>
      </c>
      <c r="K80" s="11">
        <v>5</v>
      </c>
      <c r="L80" s="11">
        <f t="shared" si="2"/>
        <v>25</v>
      </c>
      <c r="M80" s="11"/>
      <c r="N80" s="11"/>
      <c r="O80" s="2"/>
      <c r="P80" s="4">
        <v>30000</v>
      </c>
      <c r="Q80" s="4"/>
      <c r="R80" s="5">
        <f t="shared" si="9"/>
        <v>0</v>
      </c>
      <c r="S80" s="4">
        <f t="shared" si="10"/>
        <v>0</v>
      </c>
      <c r="T80" s="4">
        <f t="shared" si="11"/>
        <v>0</v>
      </c>
      <c r="U80" s="6"/>
      <c r="V80" s="4"/>
      <c r="W80" s="4"/>
      <c r="X80" s="5"/>
      <c r="Y80" s="4"/>
      <c r="Z80" s="3" t="s">
        <v>261</v>
      </c>
    </row>
    <row r="81" spans="1:26" ht="28.5" customHeight="1" x14ac:dyDescent="0.2">
      <c r="A81" s="3"/>
      <c r="B81" s="9">
        <f t="shared" si="5"/>
        <v>57</v>
      </c>
      <c r="C81" s="13"/>
      <c r="D81" s="22"/>
      <c r="E81" s="11" t="s">
        <v>28</v>
      </c>
      <c r="F81" s="11"/>
      <c r="G81" s="7" t="s">
        <v>270</v>
      </c>
      <c r="H81" s="7"/>
      <c r="I81" s="7"/>
      <c r="J81" s="11">
        <v>3</v>
      </c>
      <c r="K81" s="11">
        <v>3</v>
      </c>
      <c r="L81" s="11">
        <f t="shared" si="2"/>
        <v>9</v>
      </c>
      <c r="M81" s="11"/>
      <c r="N81" s="11"/>
      <c r="O81" s="2"/>
      <c r="P81" s="4"/>
      <c r="Q81" s="4">
        <f>0.2*W81</f>
        <v>120000</v>
      </c>
      <c r="R81" s="5">
        <f t="shared" si="9"/>
        <v>0.2</v>
      </c>
      <c r="S81" s="4">
        <f t="shared" si="10"/>
        <v>0</v>
      </c>
      <c r="T81" s="4">
        <f t="shared" si="11"/>
        <v>24000</v>
      </c>
      <c r="U81" s="6"/>
      <c r="V81" s="4"/>
      <c r="W81" s="4">
        <v>600000</v>
      </c>
      <c r="X81" s="5"/>
      <c r="Y81" s="4"/>
      <c r="Z81" s="3" t="s">
        <v>261</v>
      </c>
    </row>
    <row r="82" spans="1:26" ht="27" customHeight="1" x14ac:dyDescent="0.2">
      <c r="A82" s="3"/>
      <c r="B82" s="9">
        <f t="shared" si="5"/>
        <v>58</v>
      </c>
      <c r="C82" s="13">
        <v>721482</v>
      </c>
      <c r="D82" s="25" t="s">
        <v>271</v>
      </c>
      <c r="E82" s="11" t="s">
        <v>28</v>
      </c>
      <c r="F82" s="11"/>
      <c r="G82" s="7" t="s">
        <v>272</v>
      </c>
      <c r="H82" s="11" t="s">
        <v>273</v>
      </c>
      <c r="I82" s="11"/>
      <c r="J82" s="11">
        <v>4</v>
      </c>
      <c r="K82" s="11">
        <v>5</v>
      </c>
      <c r="L82" s="11">
        <f t="shared" si="2"/>
        <v>20</v>
      </c>
      <c r="M82" s="11"/>
      <c r="N82" s="11"/>
      <c r="O82" s="2"/>
      <c r="P82" s="4"/>
      <c r="Q82" s="4"/>
      <c r="R82" s="5">
        <f t="shared" si="9"/>
        <v>0</v>
      </c>
      <c r="S82" s="4">
        <f t="shared" si="10"/>
        <v>0</v>
      </c>
      <c r="T82" s="4">
        <f t="shared" si="11"/>
        <v>0</v>
      </c>
      <c r="U82" s="6"/>
      <c r="V82" s="4"/>
      <c r="W82" s="4"/>
      <c r="X82" s="5"/>
      <c r="Y82" s="4"/>
      <c r="Z82" s="3" t="s">
        <v>261</v>
      </c>
    </row>
    <row r="83" spans="1:26" ht="24.95" customHeight="1" x14ac:dyDescent="0.2">
      <c r="A83" s="3"/>
      <c r="B83" s="9">
        <f t="shared" si="5"/>
        <v>59</v>
      </c>
      <c r="C83" s="24">
        <v>720972</v>
      </c>
      <c r="D83" s="17" t="s">
        <v>274</v>
      </c>
      <c r="E83" s="11" t="s">
        <v>28</v>
      </c>
      <c r="F83" s="11"/>
      <c r="G83" s="11" t="s">
        <v>203</v>
      </c>
      <c r="H83" s="11"/>
      <c r="I83" s="11"/>
      <c r="J83" s="11">
        <v>2</v>
      </c>
      <c r="K83" s="11">
        <v>2</v>
      </c>
      <c r="L83" s="11">
        <f t="shared" si="2"/>
        <v>4</v>
      </c>
      <c r="M83" s="11"/>
      <c r="N83" s="11"/>
      <c r="O83" s="2"/>
      <c r="P83" s="4" t="s">
        <v>172</v>
      </c>
      <c r="Q83" s="4"/>
      <c r="R83" s="5">
        <f t="shared" si="9"/>
        <v>0.1</v>
      </c>
      <c r="S83" s="4">
        <f t="shared" si="10"/>
        <v>0</v>
      </c>
      <c r="T83" s="4">
        <f t="shared" si="11"/>
        <v>0</v>
      </c>
      <c r="U83" s="6"/>
      <c r="V83" s="4"/>
      <c r="W83" s="4"/>
      <c r="X83" s="5"/>
      <c r="Y83" s="4"/>
      <c r="Z83" s="10" t="s">
        <v>275</v>
      </c>
    </row>
    <row r="84" spans="1:26" ht="24.95" customHeight="1" x14ac:dyDescent="0.2">
      <c r="A84" s="3"/>
      <c r="B84" s="9">
        <f t="shared" si="5"/>
        <v>60</v>
      </c>
      <c r="C84" s="13"/>
      <c r="D84" s="22"/>
      <c r="E84" s="11" t="s">
        <v>28</v>
      </c>
      <c r="F84" s="11"/>
      <c r="G84" s="7" t="s">
        <v>276</v>
      </c>
      <c r="H84" s="11"/>
      <c r="I84" s="11"/>
      <c r="J84" s="11">
        <v>1</v>
      </c>
      <c r="K84" s="11">
        <v>5</v>
      </c>
      <c r="L84" s="11">
        <f t="shared" si="2"/>
        <v>5</v>
      </c>
      <c r="M84" s="11"/>
      <c r="N84" s="11"/>
      <c r="O84" s="2"/>
      <c r="P84" s="4">
        <v>138000</v>
      </c>
      <c r="Q84" s="4"/>
      <c r="R84" s="5">
        <f t="shared" si="9"/>
        <v>0.1</v>
      </c>
      <c r="S84" s="4">
        <f t="shared" si="10"/>
        <v>14000</v>
      </c>
      <c r="T84" s="4">
        <f t="shared" si="11"/>
        <v>0</v>
      </c>
      <c r="U84" s="6"/>
      <c r="V84" s="4"/>
      <c r="W84" s="4"/>
      <c r="X84" s="5"/>
      <c r="Y84" s="4"/>
      <c r="Z84" s="10" t="s">
        <v>275</v>
      </c>
    </row>
    <row r="85" spans="1:26" ht="25.5" customHeight="1" x14ac:dyDescent="0.2">
      <c r="A85" s="3"/>
      <c r="B85" s="9">
        <f t="shared" si="5"/>
        <v>61</v>
      </c>
      <c r="C85" s="8">
        <v>720974</v>
      </c>
      <c r="D85" s="20" t="s">
        <v>277</v>
      </c>
      <c r="E85" s="11" t="s">
        <v>28</v>
      </c>
      <c r="F85" s="11"/>
      <c r="G85" s="7" t="s">
        <v>203</v>
      </c>
      <c r="H85" s="11"/>
      <c r="I85" s="11"/>
      <c r="J85" s="11">
        <v>2</v>
      </c>
      <c r="K85" s="11">
        <v>2</v>
      </c>
      <c r="L85" s="11">
        <f t="shared" si="2"/>
        <v>4</v>
      </c>
      <c r="M85" s="11"/>
      <c r="N85" s="11"/>
      <c r="O85" s="2"/>
      <c r="P85" s="4" t="s">
        <v>172</v>
      </c>
      <c r="Q85" s="4"/>
      <c r="R85" s="5">
        <f t="shared" si="9"/>
        <v>0.1</v>
      </c>
      <c r="S85" s="4">
        <f t="shared" si="10"/>
        <v>0</v>
      </c>
      <c r="T85" s="4">
        <f t="shared" si="11"/>
        <v>0</v>
      </c>
      <c r="U85" s="6"/>
      <c r="V85" s="4"/>
      <c r="W85" s="4"/>
      <c r="X85" s="5"/>
      <c r="Y85" s="4"/>
      <c r="Z85" s="10" t="s">
        <v>275</v>
      </c>
    </row>
    <row r="86" spans="1:26" ht="24.95" customHeight="1" x14ac:dyDescent="0.2">
      <c r="A86" s="3"/>
      <c r="B86" s="9">
        <f t="shared" si="5"/>
        <v>62</v>
      </c>
      <c r="C86" s="24">
        <v>720976</v>
      </c>
      <c r="D86" s="17" t="s">
        <v>278</v>
      </c>
      <c r="E86" s="11" t="s">
        <v>28</v>
      </c>
      <c r="F86" s="11"/>
      <c r="G86" s="7" t="s">
        <v>203</v>
      </c>
      <c r="H86" s="11"/>
      <c r="I86" s="11"/>
      <c r="J86" s="11">
        <v>2</v>
      </c>
      <c r="K86" s="11">
        <v>2</v>
      </c>
      <c r="L86" s="11">
        <f t="shared" si="2"/>
        <v>4</v>
      </c>
      <c r="M86" s="11"/>
      <c r="N86" s="11"/>
      <c r="O86" s="2"/>
      <c r="P86" s="4" t="s">
        <v>172</v>
      </c>
      <c r="Q86" s="4"/>
      <c r="R86" s="5">
        <f t="shared" si="9"/>
        <v>0.1</v>
      </c>
      <c r="S86" s="4">
        <f t="shared" si="10"/>
        <v>0</v>
      </c>
      <c r="T86" s="4">
        <f t="shared" si="11"/>
        <v>0</v>
      </c>
      <c r="U86" s="6"/>
      <c r="V86" s="4"/>
      <c r="W86" s="4"/>
      <c r="X86" s="5"/>
      <c r="Y86" s="4"/>
      <c r="Z86" s="10" t="s">
        <v>275</v>
      </c>
    </row>
    <row r="87" spans="1:26" ht="27" customHeight="1" x14ac:dyDescent="0.2">
      <c r="A87" s="3"/>
      <c r="B87" s="9">
        <f t="shared" si="5"/>
        <v>63</v>
      </c>
      <c r="C87" s="13"/>
      <c r="D87" s="22"/>
      <c r="E87" s="11" t="s">
        <v>28</v>
      </c>
      <c r="F87" s="11"/>
      <c r="G87" s="7" t="s">
        <v>279</v>
      </c>
      <c r="H87" s="7"/>
      <c r="I87" s="7"/>
      <c r="J87" s="11">
        <v>2</v>
      </c>
      <c r="K87" s="11">
        <v>2</v>
      </c>
      <c r="L87" s="11">
        <f t="shared" si="2"/>
        <v>4</v>
      </c>
      <c r="M87" s="11"/>
      <c r="N87" s="11"/>
      <c r="O87" s="2"/>
      <c r="P87" s="4" t="s">
        <v>172</v>
      </c>
      <c r="Q87" s="4"/>
      <c r="R87" s="5">
        <f t="shared" si="9"/>
        <v>0.1</v>
      </c>
      <c r="S87" s="4">
        <f t="shared" si="10"/>
        <v>0</v>
      </c>
      <c r="T87" s="4">
        <f t="shared" si="11"/>
        <v>0</v>
      </c>
      <c r="U87" s="6"/>
      <c r="V87" s="4"/>
      <c r="W87" s="4"/>
      <c r="X87" s="5"/>
      <c r="Y87" s="4"/>
      <c r="Z87" s="10" t="s">
        <v>275</v>
      </c>
    </row>
    <row r="88" spans="1:26" ht="27" customHeight="1" x14ac:dyDescent="0.2">
      <c r="A88" s="3"/>
      <c r="B88" s="9">
        <f t="shared" si="5"/>
        <v>64</v>
      </c>
      <c r="C88" s="24">
        <v>721280</v>
      </c>
      <c r="D88" s="17" t="s">
        <v>280</v>
      </c>
      <c r="E88" s="11" t="s">
        <v>183</v>
      </c>
      <c r="F88" s="11"/>
      <c r="G88" s="19" t="s">
        <v>281</v>
      </c>
      <c r="H88" s="19"/>
      <c r="I88" s="19"/>
      <c r="J88" s="11">
        <v>1</v>
      </c>
      <c r="K88" s="11">
        <v>1</v>
      </c>
      <c r="L88" s="11">
        <f t="shared" si="2"/>
        <v>1</v>
      </c>
      <c r="M88" s="11"/>
      <c r="N88" s="11"/>
      <c r="O88" s="2"/>
      <c r="P88" s="23"/>
      <c r="Q88" s="23"/>
      <c r="R88" s="5">
        <f t="shared" si="9"/>
        <v>0.1</v>
      </c>
      <c r="S88" s="4">
        <f t="shared" si="10"/>
        <v>0</v>
      </c>
      <c r="T88" s="4">
        <f t="shared" si="11"/>
        <v>0</v>
      </c>
      <c r="U88" s="6"/>
      <c r="V88" s="4"/>
      <c r="W88" s="4"/>
      <c r="X88" s="5"/>
      <c r="Y88" s="4"/>
      <c r="Z88" s="10" t="s">
        <v>275</v>
      </c>
    </row>
    <row r="89" spans="1:26" ht="27" customHeight="1" x14ac:dyDescent="0.2">
      <c r="A89" s="3"/>
      <c r="B89" s="9">
        <f t="shared" si="5"/>
        <v>65</v>
      </c>
      <c r="C89" s="13"/>
      <c r="D89" s="22"/>
      <c r="E89" s="11" t="s">
        <v>28</v>
      </c>
      <c r="F89" s="11"/>
      <c r="G89" s="19" t="s">
        <v>282</v>
      </c>
      <c r="H89" s="19"/>
      <c r="I89" s="19"/>
      <c r="J89" s="11">
        <v>1</v>
      </c>
      <c r="K89" s="11">
        <v>1</v>
      </c>
      <c r="L89" s="11">
        <f t="shared" ref="L89:L99" si="12">+J89*K89</f>
        <v>1</v>
      </c>
      <c r="M89" s="11"/>
      <c r="N89" s="11"/>
      <c r="O89" s="2"/>
      <c r="P89" s="4"/>
      <c r="Q89" s="4" t="s">
        <v>172</v>
      </c>
      <c r="R89" s="5">
        <f t="shared" si="9"/>
        <v>0.1</v>
      </c>
      <c r="S89" s="4">
        <f t="shared" si="10"/>
        <v>0</v>
      </c>
      <c r="T89" s="4">
        <f t="shared" si="11"/>
        <v>0</v>
      </c>
      <c r="U89" s="6"/>
      <c r="V89" s="4"/>
      <c r="W89" s="4"/>
      <c r="X89" s="5"/>
      <c r="Y89" s="4"/>
      <c r="Z89" s="10" t="s">
        <v>275</v>
      </c>
    </row>
    <row r="90" spans="1:26" ht="27" customHeight="1" x14ac:dyDescent="0.2">
      <c r="A90" s="3"/>
      <c r="B90" s="9">
        <f t="shared" ref="B90:B100" si="13">+B89+1</f>
        <v>66</v>
      </c>
      <c r="C90" s="24">
        <v>721290</v>
      </c>
      <c r="D90" s="17" t="s">
        <v>283</v>
      </c>
      <c r="E90" s="11" t="s">
        <v>183</v>
      </c>
      <c r="F90" s="11"/>
      <c r="G90" s="19" t="s">
        <v>284</v>
      </c>
      <c r="H90" s="21"/>
      <c r="I90" s="21"/>
      <c r="J90" s="11">
        <v>1</v>
      </c>
      <c r="K90" s="11">
        <v>1</v>
      </c>
      <c r="L90" s="11">
        <f t="shared" si="12"/>
        <v>1</v>
      </c>
      <c r="M90" s="11"/>
      <c r="N90" s="11"/>
      <c r="O90" s="2"/>
      <c r="P90" s="23"/>
      <c r="Q90" s="23"/>
      <c r="R90" s="5">
        <f t="shared" si="9"/>
        <v>0.1</v>
      </c>
      <c r="S90" s="4">
        <f t="shared" si="10"/>
        <v>0</v>
      </c>
      <c r="T90" s="4">
        <f t="shared" si="11"/>
        <v>0</v>
      </c>
      <c r="U90" s="6"/>
      <c r="V90" s="4"/>
      <c r="W90" s="4"/>
      <c r="X90" s="5"/>
      <c r="Y90" s="4"/>
      <c r="Z90" s="10" t="s">
        <v>275</v>
      </c>
    </row>
    <row r="91" spans="1:26" ht="27" customHeight="1" x14ac:dyDescent="0.2">
      <c r="A91" s="3"/>
      <c r="B91" s="9">
        <f t="shared" si="13"/>
        <v>67</v>
      </c>
      <c r="C91" s="13"/>
      <c r="D91" s="22"/>
      <c r="E91" s="11" t="s">
        <v>28</v>
      </c>
      <c r="F91" s="11"/>
      <c r="G91" s="19" t="s">
        <v>285</v>
      </c>
      <c r="H91" s="19"/>
      <c r="I91" s="21"/>
      <c r="J91" s="11">
        <v>1</v>
      </c>
      <c r="K91" s="11">
        <v>1</v>
      </c>
      <c r="L91" s="11">
        <f t="shared" si="12"/>
        <v>1</v>
      </c>
      <c r="M91" s="11"/>
      <c r="N91" s="11"/>
      <c r="O91" s="2"/>
      <c r="P91" s="4" t="s">
        <v>172</v>
      </c>
      <c r="Q91" s="4"/>
      <c r="R91" s="5">
        <f t="shared" si="9"/>
        <v>0.1</v>
      </c>
      <c r="S91" s="4">
        <f t="shared" si="10"/>
        <v>0</v>
      </c>
      <c r="T91" s="4">
        <f t="shared" si="11"/>
        <v>0</v>
      </c>
      <c r="U91" s="6"/>
      <c r="V91" s="4"/>
      <c r="W91" s="4"/>
      <c r="X91" s="5"/>
      <c r="Y91" s="4"/>
      <c r="Z91" s="10" t="s">
        <v>275</v>
      </c>
    </row>
    <row r="92" spans="1:26" ht="27" customHeight="1" x14ac:dyDescent="0.2">
      <c r="A92" s="3"/>
      <c r="B92" s="9">
        <f t="shared" si="13"/>
        <v>68</v>
      </c>
      <c r="C92" s="8">
        <v>721080</v>
      </c>
      <c r="D92" s="20" t="s">
        <v>286</v>
      </c>
      <c r="E92" s="11" t="s">
        <v>28</v>
      </c>
      <c r="F92" s="11"/>
      <c r="G92" s="19" t="s">
        <v>287</v>
      </c>
      <c r="H92" s="19"/>
      <c r="I92" s="19"/>
      <c r="J92" s="11">
        <v>1</v>
      </c>
      <c r="K92" s="11">
        <v>1</v>
      </c>
      <c r="L92" s="11">
        <f t="shared" si="12"/>
        <v>1</v>
      </c>
      <c r="M92" s="11"/>
      <c r="N92" s="11"/>
      <c r="O92" s="2"/>
      <c r="P92" s="4" t="s">
        <v>172</v>
      </c>
      <c r="Q92" s="4"/>
      <c r="R92" s="5">
        <f t="shared" si="9"/>
        <v>0.1</v>
      </c>
      <c r="S92" s="4">
        <f t="shared" si="10"/>
        <v>0</v>
      </c>
      <c r="T92" s="4">
        <f t="shared" si="11"/>
        <v>0</v>
      </c>
      <c r="U92" s="6"/>
      <c r="V92" s="4"/>
      <c r="W92" s="4"/>
      <c r="X92" s="5"/>
      <c r="Y92" s="4"/>
      <c r="Z92" s="10" t="s">
        <v>288</v>
      </c>
    </row>
    <row r="93" spans="1:26" ht="20.100000000000001" customHeight="1" x14ac:dyDescent="0.2">
      <c r="A93" s="3"/>
      <c r="B93" s="9">
        <f t="shared" si="13"/>
        <v>69</v>
      </c>
      <c r="C93" s="8">
        <v>710801</v>
      </c>
      <c r="D93" s="7" t="s">
        <v>289</v>
      </c>
      <c r="E93" s="11" t="s">
        <v>28</v>
      </c>
      <c r="F93" s="11"/>
      <c r="G93" s="7" t="s">
        <v>203</v>
      </c>
      <c r="H93" s="7"/>
      <c r="I93" s="7"/>
      <c r="J93" s="11">
        <v>1</v>
      </c>
      <c r="K93" s="11">
        <v>1</v>
      </c>
      <c r="L93" s="11">
        <f t="shared" si="12"/>
        <v>1</v>
      </c>
      <c r="M93" s="11"/>
      <c r="N93" s="11"/>
      <c r="O93" s="2"/>
      <c r="P93" s="4" t="s">
        <v>172</v>
      </c>
      <c r="Q93" s="4"/>
      <c r="R93" s="5">
        <f t="shared" si="9"/>
        <v>0.1</v>
      </c>
      <c r="S93" s="4">
        <f t="shared" si="10"/>
        <v>0</v>
      </c>
      <c r="T93" s="4">
        <f t="shared" si="11"/>
        <v>0</v>
      </c>
      <c r="U93" s="6"/>
      <c r="V93" s="4"/>
      <c r="W93" s="4"/>
      <c r="X93" s="5"/>
      <c r="Y93" s="4"/>
      <c r="Z93" s="10" t="s">
        <v>288</v>
      </c>
    </row>
    <row r="94" spans="1:26" ht="39.75" customHeight="1" x14ac:dyDescent="0.2">
      <c r="A94" s="3"/>
      <c r="B94" s="9">
        <f t="shared" si="13"/>
        <v>70</v>
      </c>
      <c r="C94" s="18" t="s">
        <v>290</v>
      </c>
      <c r="D94" s="17" t="s">
        <v>291</v>
      </c>
      <c r="E94" s="11" t="s">
        <v>28</v>
      </c>
      <c r="F94" s="11"/>
      <c r="G94" s="7" t="s">
        <v>292</v>
      </c>
      <c r="H94" s="7"/>
      <c r="I94" s="7"/>
      <c r="J94" s="11">
        <v>3</v>
      </c>
      <c r="K94" s="11">
        <v>5</v>
      </c>
      <c r="L94" s="11">
        <f t="shared" si="12"/>
        <v>15</v>
      </c>
      <c r="M94" s="11"/>
      <c r="N94" s="11"/>
      <c r="O94" s="2"/>
      <c r="P94" s="4" t="s">
        <v>172</v>
      </c>
      <c r="Q94" s="4"/>
      <c r="R94" s="5">
        <f t="shared" si="9"/>
        <v>0.2</v>
      </c>
      <c r="S94" s="4">
        <f t="shared" si="10"/>
        <v>0</v>
      </c>
      <c r="T94" s="4">
        <f t="shared" si="11"/>
        <v>0</v>
      </c>
      <c r="U94" s="6"/>
      <c r="V94" s="4"/>
      <c r="W94" s="4"/>
      <c r="X94" s="5"/>
      <c r="Y94" s="4"/>
      <c r="Z94" s="10" t="s">
        <v>293</v>
      </c>
    </row>
    <row r="95" spans="1:26" ht="29.25" customHeight="1" x14ac:dyDescent="0.2">
      <c r="A95" s="3"/>
      <c r="B95" s="9">
        <f t="shared" si="13"/>
        <v>71</v>
      </c>
      <c r="C95" s="15"/>
      <c r="D95" s="16"/>
      <c r="E95" s="11" t="s">
        <v>179</v>
      </c>
      <c r="F95" s="11"/>
      <c r="G95" s="7" t="s">
        <v>294</v>
      </c>
      <c r="H95" s="7"/>
      <c r="I95" s="7"/>
      <c r="J95" s="11">
        <v>3</v>
      </c>
      <c r="K95" s="11">
        <v>5</v>
      </c>
      <c r="L95" s="11">
        <f t="shared" si="12"/>
        <v>15</v>
      </c>
      <c r="M95" s="11"/>
      <c r="N95" s="11"/>
      <c r="O95" s="2"/>
      <c r="P95" s="4"/>
      <c r="Q95" s="4"/>
      <c r="R95" s="5">
        <f t="shared" si="9"/>
        <v>0.2</v>
      </c>
      <c r="S95" s="4">
        <f t="shared" si="10"/>
        <v>0</v>
      </c>
      <c r="T95" s="4">
        <f t="shared" si="11"/>
        <v>0</v>
      </c>
      <c r="U95" s="6"/>
      <c r="V95" s="4"/>
      <c r="W95" s="4"/>
      <c r="X95" s="5"/>
      <c r="Y95" s="4"/>
      <c r="Z95" s="10" t="s">
        <v>293</v>
      </c>
    </row>
    <row r="96" spans="1:26" ht="20.100000000000001" customHeight="1" x14ac:dyDescent="0.2">
      <c r="A96" s="3"/>
      <c r="B96" s="9">
        <f t="shared" si="13"/>
        <v>72</v>
      </c>
      <c r="C96" s="15"/>
      <c r="D96" s="16"/>
      <c r="E96" s="11" t="s">
        <v>28</v>
      </c>
      <c r="F96" s="11"/>
      <c r="G96" s="7" t="s">
        <v>295</v>
      </c>
      <c r="H96" s="7"/>
      <c r="I96" s="7"/>
      <c r="J96" s="11">
        <v>3</v>
      </c>
      <c r="K96" s="11">
        <v>4</v>
      </c>
      <c r="L96" s="11">
        <f t="shared" si="12"/>
        <v>12</v>
      </c>
      <c r="M96" s="11"/>
      <c r="N96" s="11"/>
      <c r="O96" s="2"/>
      <c r="P96" s="4"/>
      <c r="Q96" s="4"/>
      <c r="R96" s="5">
        <f t="shared" si="9"/>
        <v>0.2</v>
      </c>
      <c r="S96" s="4">
        <f t="shared" si="10"/>
        <v>0</v>
      </c>
      <c r="T96" s="4">
        <f t="shared" si="11"/>
        <v>0</v>
      </c>
      <c r="U96" s="6"/>
      <c r="V96" s="4"/>
      <c r="W96" s="4"/>
      <c r="X96" s="5"/>
      <c r="Y96" s="4"/>
      <c r="Z96" s="10" t="s">
        <v>293</v>
      </c>
    </row>
    <row r="97" spans="1:26" ht="26.25" customHeight="1" x14ac:dyDescent="0.2">
      <c r="A97" s="3"/>
      <c r="B97" s="9">
        <f t="shared" si="13"/>
        <v>73</v>
      </c>
      <c r="C97" s="15"/>
      <c r="D97" s="14" t="s">
        <v>296</v>
      </c>
      <c r="E97" s="11" t="s">
        <v>28</v>
      </c>
      <c r="F97" s="11"/>
      <c r="G97" s="11" t="s">
        <v>297</v>
      </c>
      <c r="H97" s="11"/>
      <c r="I97" s="11"/>
      <c r="J97" s="11">
        <v>1</v>
      </c>
      <c r="K97" s="11">
        <v>5</v>
      </c>
      <c r="L97" s="11">
        <f t="shared" si="12"/>
        <v>5</v>
      </c>
      <c r="M97" s="11"/>
      <c r="N97" s="11"/>
      <c r="O97" s="2"/>
      <c r="P97" s="4" t="s">
        <v>172</v>
      </c>
      <c r="Q97" s="4"/>
      <c r="R97" s="5">
        <f t="shared" si="9"/>
        <v>0.1</v>
      </c>
      <c r="S97" s="4">
        <f t="shared" si="10"/>
        <v>0</v>
      </c>
      <c r="T97" s="4">
        <f t="shared" si="11"/>
        <v>0</v>
      </c>
      <c r="U97" s="6"/>
      <c r="V97" s="4"/>
      <c r="W97" s="4"/>
      <c r="X97" s="5"/>
      <c r="Y97" s="4"/>
      <c r="Z97" s="10" t="s">
        <v>293</v>
      </c>
    </row>
    <row r="98" spans="1:26" ht="26.25" customHeight="1" x14ac:dyDescent="0.2">
      <c r="A98" s="3"/>
      <c r="B98" s="9">
        <f t="shared" si="13"/>
        <v>74</v>
      </c>
      <c r="C98" s="13"/>
      <c r="D98" s="12"/>
      <c r="E98" s="11" t="s">
        <v>28</v>
      </c>
      <c r="F98" s="11"/>
      <c r="G98" s="7" t="s">
        <v>298</v>
      </c>
      <c r="H98" s="7"/>
      <c r="I98" s="7"/>
      <c r="J98" s="11">
        <v>1</v>
      </c>
      <c r="K98" s="11">
        <v>5</v>
      </c>
      <c r="L98" s="11">
        <f t="shared" si="12"/>
        <v>5</v>
      </c>
      <c r="M98" s="11"/>
      <c r="N98" s="11"/>
      <c r="O98" s="2"/>
      <c r="P98" s="4">
        <v>750000</v>
      </c>
      <c r="Q98" s="4"/>
      <c r="R98" s="5">
        <f t="shared" si="9"/>
        <v>0.1</v>
      </c>
      <c r="S98" s="4">
        <f t="shared" si="10"/>
        <v>75000</v>
      </c>
      <c r="T98" s="4">
        <f t="shared" si="11"/>
        <v>0</v>
      </c>
      <c r="U98" s="6"/>
      <c r="V98" s="4"/>
      <c r="W98" s="4"/>
      <c r="X98" s="5"/>
      <c r="Y98" s="4"/>
      <c r="Z98" s="10" t="s">
        <v>293</v>
      </c>
    </row>
    <row r="99" spans="1:26" ht="24.95" customHeight="1" x14ac:dyDescent="0.2">
      <c r="B99" s="9">
        <f t="shared" si="13"/>
        <v>75</v>
      </c>
      <c r="C99" s="8">
        <v>721690</v>
      </c>
      <c r="D99" s="7" t="s">
        <v>299</v>
      </c>
      <c r="E99" s="11" t="s">
        <v>28</v>
      </c>
      <c r="F99" s="11"/>
      <c r="G99" s="7" t="s">
        <v>300</v>
      </c>
      <c r="H99" s="7"/>
      <c r="I99" s="7"/>
      <c r="J99" s="11">
        <v>1</v>
      </c>
      <c r="K99" s="11">
        <v>1</v>
      </c>
      <c r="L99" s="11">
        <f t="shared" si="12"/>
        <v>1</v>
      </c>
      <c r="M99" s="11"/>
      <c r="N99" s="11"/>
      <c r="O99" s="2"/>
      <c r="P99" s="4" t="s">
        <v>172</v>
      </c>
      <c r="Q99" s="4"/>
      <c r="R99" s="5">
        <f t="shared" si="9"/>
        <v>0.1</v>
      </c>
      <c r="S99" s="4">
        <f t="shared" si="10"/>
        <v>0</v>
      </c>
      <c r="T99" s="4">
        <f t="shared" si="11"/>
        <v>0</v>
      </c>
      <c r="U99" s="6"/>
      <c r="V99" s="4"/>
      <c r="W99" s="4"/>
      <c r="X99" s="5"/>
      <c r="Y99" s="4"/>
      <c r="Z99" s="10" t="s">
        <v>293</v>
      </c>
    </row>
    <row r="100" spans="1:26" ht="24.95" customHeight="1" x14ac:dyDescent="0.2">
      <c r="B100" s="9">
        <f t="shared" si="13"/>
        <v>76</v>
      </c>
      <c r="C100" s="8"/>
      <c r="D100" s="7"/>
      <c r="E100" s="7"/>
      <c r="F100" s="7"/>
      <c r="G100" s="7"/>
      <c r="H100" s="7"/>
      <c r="I100" s="7"/>
      <c r="J100" s="7"/>
      <c r="K100" s="7"/>
      <c r="L100" s="7"/>
      <c r="M100" s="7"/>
      <c r="N100" s="7"/>
      <c r="O100" s="2"/>
      <c r="P100" s="4"/>
      <c r="Q100" s="4"/>
      <c r="R100" s="5">
        <f t="shared" si="9"/>
        <v>0.1</v>
      </c>
      <c r="S100" s="4">
        <f t="shared" si="10"/>
        <v>0</v>
      </c>
      <c r="T100" s="4">
        <f t="shared" si="11"/>
        <v>0</v>
      </c>
      <c r="U100" s="6"/>
      <c r="V100" s="4"/>
      <c r="W100" s="4"/>
      <c r="X100" s="5"/>
      <c r="Y100" s="4"/>
      <c r="Z100" s="3"/>
    </row>
    <row r="101" spans="1:26" ht="14.25" x14ac:dyDescent="0.2">
      <c r="E101"/>
      <c r="F101"/>
      <c r="G101"/>
      <c r="O101" s="2"/>
    </row>
    <row r="102" spans="1:26" ht="14.25" x14ac:dyDescent="0.2">
      <c r="E102"/>
      <c r="F102"/>
      <c r="G102"/>
      <c r="O102" s="2"/>
    </row>
    <row r="103" spans="1:26" ht="14.25" x14ac:dyDescent="0.2">
      <c r="E103"/>
      <c r="F103"/>
      <c r="G103"/>
      <c r="O103" s="2"/>
    </row>
    <row r="104" spans="1:26" x14ac:dyDescent="0.2">
      <c r="E104"/>
      <c r="F104"/>
      <c r="G104"/>
    </row>
    <row r="105" spans="1:26" x14ac:dyDescent="0.2">
      <c r="E105"/>
      <c r="F105"/>
      <c r="G105"/>
    </row>
    <row r="106" spans="1:26" x14ac:dyDescent="0.2">
      <c r="E106"/>
      <c r="F106"/>
      <c r="G106"/>
    </row>
    <row r="107" spans="1:26" x14ac:dyDescent="0.2">
      <c r="E107"/>
      <c r="F107"/>
      <c r="G107"/>
    </row>
  </sheetData>
  <autoFilter ref="A24:AA100" xr:uid="{00000000-0009-0000-0000-000005000000}"/>
  <mergeCells count="10">
    <mergeCell ref="Y9:Y10"/>
    <mergeCell ref="P23:Q23"/>
    <mergeCell ref="S23:V23"/>
    <mergeCell ref="W23:W24"/>
    <mergeCell ref="S2:V2"/>
    <mergeCell ref="S6:T6"/>
    <mergeCell ref="U6:V6"/>
    <mergeCell ref="P9:Q9"/>
    <mergeCell ref="S9:V9"/>
    <mergeCell ref="W9:W10"/>
  </mergeCells>
  <conditionalFormatting sqref="L11">
    <cfRule type="cellIs" dxfId="16" priority="16" stopIfTrue="1" operator="between">
      <formula>16</formula>
      <formula>25</formula>
    </cfRule>
    <cfRule type="cellIs" dxfId="15" priority="17" stopIfTrue="1" operator="between">
      <formula>9</formula>
      <formula>15</formula>
    </cfRule>
  </conditionalFormatting>
  <conditionalFormatting sqref="L36 L40:L99">
    <cfRule type="cellIs" dxfId="14" priority="7" stopIfTrue="1" operator="between">
      <formula>16</formula>
      <formula>25</formula>
    </cfRule>
    <cfRule type="cellIs" dxfId="13" priority="8" stopIfTrue="1" operator="between">
      <formula>9</formula>
      <formula>15</formula>
    </cfRule>
  </conditionalFormatting>
  <conditionalFormatting sqref="L11">
    <cfRule type="cellIs" dxfId="12" priority="15" stopIfTrue="1" operator="between">
      <formula>0</formula>
      <formula>8</formula>
    </cfRule>
  </conditionalFormatting>
  <conditionalFormatting sqref="L12:L20">
    <cfRule type="cellIs" dxfId="11" priority="13" stopIfTrue="1" operator="between">
      <formula>16</formula>
      <formula>25</formula>
    </cfRule>
    <cfRule type="cellIs" dxfId="10" priority="14" stopIfTrue="1" operator="between">
      <formula>9</formula>
      <formula>15</formula>
    </cfRule>
  </conditionalFormatting>
  <conditionalFormatting sqref="L12:L20">
    <cfRule type="cellIs" dxfId="9" priority="12" stopIfTrue="1" operator="between">
      <formula>0</formula>
      <formula>8</formula>
    </cfRule>
  </conditionalFormatting>
  <conditionalFormatting sqref="L25:L35">
    <cfRule type="cellIs" dxfId="8" priority="10" stopIfTrue="1" operator="between">
      <formula>16</formula>
      <formula>25</formula>
    </cfRule>
    <cfRule type="cellIs" dxfId="7" priority="11" stopIfTrue="1" operator="between">
      <formula>9</formula>
      <formula>15</formula>
    </cfRule>
  </conditionalFormatting>
  <conditionalFormatting sqref="L25:L35">
    <cfRule type="cellIs" dxfId="6" priority="9" stopIfTrue="1" operator="between">
      <formula>0</formula>
      <formula>8</formula>
    </cfRule>
  </conditionalFormatting>
  <conditionalFormatting sqref="L36 L40:L99">
    <cfRule type="cellIs" dxfId="5" priority="6" stopIfTrue="1" operator="between">
      <formula>0</formula>
      <formula>8</formula>
    </cfRule>
  </conditionalFormatting>
  <conditionalFormatting sqref="S25:T36 S40:T100">
    <cfRule type="cellIs" dxfId="4" priority="5" stopIfTrue="1" operator="equal">
      <formula>0</formula>
    </cfRule>
  </conditionalFormatting>
  <conditionalFormatting sqref="L37:L39">
    <cfRule type="cellIs" dxfId="3" priority="3" stopIfTrue="1" operator="between">
      <formula>16</formula>
      <formula>25</formula>
    </cfRule>
    <cfRule type="cellIs" dxfId="2" priority="4" stopIfTrue="1" operator="between">
      <formula>9</formula>
      <formula>15</formula>
    </cfRule>
  </conditionalFormatting>
  <conditionalFormatting sqref="L37:L39">
    <cfRule type="cellIs" dxfId="1" priority="2" stopIfTrue="1" operator="between">
      <formula>0</formula>
      <formula>8</formula>
    </cfRule>
  </conditionalFormatting>
  <conditionalFormatting sqref="S37:T39">
    <cfRule type="cellIs" dxfId="0" priority="1" stopIfTrue="1" operator="equal">
      <formula>0</formula>
    </cfRule>
  </conditionalFormatting>
  <pageMargins left="0.70866141732283472" right="0.70866141732283472" top="0.74803149606299213" bottom="0.74803149606299213" header="0.31496062992125984" footer="0.31496062992125984"/>
  <pageSetup paperSize="8" scale="54" fitToHeight="0" orientation="landscape" r:id="rId1"/>
  <headerFooter>
    <oddFooter>&amp;CPagina &amp;P van &amp;N&amp;R&amp;F &amp;A</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447" ma:contentTypeDescription="document WL" ma:contentTypeScope="" ma:versionID="c57196eb512a8b04368980c52e675f93">
  <xsd:schema xmlns:xsd="http://www.w3.org/2001/XMLSchema" xmlns:xs="http://www.w3.org/2001/XMLSchema" xmlns:p="http://schemas.microsoft.com/office/2006/metadata/properties" xmlns:ns1="c41d040b-1f23-46d8-95f8-73c4343eacb6" xmlns:ns2="http://schemas.microsoft.com/sharepoint/v3" xmlns:ns4="9729beee-8231-416b-840d-ac6e112eeed3" xmlns:ns5="dfc62a55-fff3-4b8d-9937-2b197328c51d" targetNamespace="http://schemas.microsoft.com/office/2006/metadata/properties" ma:root="true" ma:fieldsID="836e54d65cb976e717855079b6c02b30" ns1:_="" ns2:_="" ns4:_="" ns5:_="">
    <xsd:import namespace="c41d040b-1f23-46d8-95f8-73c4343eacb6"/>
    <xsd:import namespace="http://schemas.microsoft.com/sharepoint/v3"/>
    <xsd:import namespace="9729beee-8231-416b-840d-ac6e112eeed3"/>
    <xsd:import namespace="dfc62a55-fff3-4b8d-9937-2b197328c51d"/>
    <xsd:element name="properties">
      <xsd:complexType>
        <xsd:sequence>
          <xsd:element name="documentManagement">
            <xsd:complexType>
              <xsd:all>
                <xsd:element ref="ns1:Documentomschrijving" minOccurs="0"/>
                <xsd:element ref="ns1:Documentsortering1" minOccurs="0"/>
                <xsd:element ref="ns1:Documentsortering2" minOccurs="0"/>
                <xsd:element ref="ns1:UwKenmerk" minOccurs="0"/>
                <xsd:element ref="ns1:DatumDocument" minOccurs="0"/>
                <xsd:element ref="ns1:Verzenddatum" minOccurs="0"/>
                <xsd:element ref="ns1:DatumVervanging" minOccurs="0"/>
                <xsd:element ref="ns1:Documentnummer" minOccurs="0"/>
                <xsd:element ref="ns1:DocumentcreatieXML" minOccurs="0"/>
                <xsd:element ref="ns1:n267401cbecb47ff9785abaaf40f91cf" minOccurs="0"/>
                <xsd:element ref="ns1:TaxCatchAll" minOccurs="0"/>
                <xsd:element ref="ns1:TaxCatchAllLabel" minOccurs="0"/>
                <xsd:element ref="ns1:ContactTelefoon" minOccurs="0"/>
                <xsd:element ref="ns1:ContactPlaats" minOccurs="0"/>
                <xsd:element ref="ns1:ContactAdres" minOccurs="0"/>
                <xsd:element ref="ns1:IdentificatiekenmerkTMLO" minOccurs="0"/>
                <xsd:element ref="ns1:KlantPlaats" minOccurs="0"/>
                <xsd:element ref="ns1:ZaakId" minOccurs="0"/>
                <xsd:element ref="ns4:Bestandsgrootte" minOccurs="0"/>
                <xsd:element ref="ns4:AfgewekenVanInkoopbeleid" minOccurs="0"/>
                <xsd:element ref="ns4:Inkoopcategorie" minOccurs="0"/>
                <xsd:element ref="ns4:DuurzaamheidscriteriumPianoo" minOccurs="0"/>
                <xsd:element ref="ns4:VoorgeschrevenProcedure" minOccurs="0"/>
                <xsd:element ref="ns4:Gunningscriterium" minOccurs="0"/>
                <xsd:element ref="ns4:SoortAanbesteding" minOccurs="0"/>
                <xsd:element ref="ns1:KlantNaam" minOccurs="0"/>
                <xsd:element ref="ns2:DocumentSetDescription" minOccurs="0"/>
                <xsd:element ref="ns1:KlantLand" minOccurs="0"/>
                <xsd:element ref="ns1:KlantPostcode" minOccurs="0"/>
                <xsd:element ref="ns1:KlantAdres" minOccurs="0"/>
                <xsd:element ref="ns1:Zaaknummer" minOccurs="0"/>
                <xsd:element ref="ns5:MediaServiceDateTaken" minOccurs="0"/>
                <xsd:element ref="ns5:MediaServiceLocation" minOccurs="0"/>
                <xsd:element ref="ns5:MediaLengthInSeconds" minOccurs="0"/>
                <xsd:element ref="ns1:KlantVestigingsnummer" minOccurs="0"/>
                <xsd:element ref="ns1:Zaakbehandelaar" minOccurs="0"/>
                <xsd:element ref="ns5:lcf76f155ced4ddcb4097134ff3c332f" minOccurs="0"/>
                <xsd:element ref="ns1:ContactNaam" minOccurs="0"/>
                <xsd:element ref="ns1:ContactLand" minOccurs="0"/>
                <xsd:element ref="ns1:ContactEmail" minOccurs="0"/>
                <xsd:element ref="ns1:ContactPostcod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2" nillable="true" ma:displayName="Documentomschrijving" ma:internalName="Documentomschrijving" ma:readOnly="false">
      <xsd:simpleType>
        <xsd:restriction base="dms:Text">
          <xsd:maxLength value="255"/>
        </xsd:restriction>
      </xsd:simpleType>
    </xsd:element>
    <xsd:element name="Documentsortering1" ma:index="3" nillable="true" ma:displayName="Documentsortering 1" ma:internalName="Documentsortering1" ma:readOnly="false">
      <xsd:simpleType>
        <xsd:restriction base="dms:Text">
          <xsd:maxLength value="255"/>
        </xsd:restriction>
      </xsd:simpleType>
    </xsd:element>
    <xsd:element name="Documentsortering2" ma:index="4" nillable="true" ma:displayName="Documentsortering 2" ma:internalName="Documentsortering2" ma:readOnly="false">
      <xsd:simpleType>
        <xsd:restriction base="dms:Text">
          <xsd:maxLength value="255"/>
        </xsd:restriction>
      </xsd:simpleType>
    </xsd:element>
    <xsd:element name="UwKenmerk" ma:index="6" nillable="true" ma:displayName="Uw kenmerk" ma:internalName="UwKenmerk" ma:readOnly="false">
      <xsd:simpleType>
        <xsd:restriction base="dms:Text">
          <xsd:maxLength value="255"/>
        </xsd:restriction>
      </xsd:simpleType>
    </xsd:element>
    <xsd:element name="DatumDocument" ma:index="7" nillable="true" ma:displayName="Datum document" ma:format="DateOnly" ma:internalName="DatumDocument" ma:readOnly="false">
      <xsd:simpleType>
        <xsd:restriction base="dms:DateTime"/>
      </xsd:simpleType>
    </xsd:element>
    <xsd:element name="Verzenddatum" ma:index="8" nillable="true" ma:displayName="Verzenddatum" ma:format="DateOnly" ma:internalName="Verzenddatum" ma:readOnly="false">
      <xsd:simpleType>
        <xsd:restriction base="dms:DateTime"/>
      </xsd:simpleType>
    </xsd:element>
    <xsd:element name="DatumVervanging" ma:index="9" nillable="true" ma:displayName="Datum vervanging" ma:format="DateOnly" ma:internalName="DatumVervanging" ma:readOnly="false">
      <xsd:simpleType>
        <xsd:restriction base="dms:DateTime"/>
      </xsd:simpleType>
    </xsd:element>
    <xsd:element name="Documentnummer" ma:index="10" nillable="true" ma:displayName="Documentnummer" ma:internalName="Documentnummer">
      <xsd:simpleType>
        <xsd:restriction base="dms:Text">
          <xsd:maxLength value="255"/>
        </xsd:restriction>
      </xsd:simpleType>
    </xsd:element>
    <xsd:element name="DocumentcreatieXML" ma:index="12" nillable="true" ma:displayName="DocumentcreatieXML" ma:internalName="DocumentcreatieXML">
      <xsd:simpleType>
        <xsd:restriction base="dms:Text">
          <xsd:maxLength value="255"/>
        </xsd:restriction>
      </xsd:simpleType>
    </xsd:element>
    <xsd:element name="n267401cbecb47ff9785abaaf40f91cf" ma:index="18" nillable="true" ma:taxonomy="true" ma:internalName="n267401cbecb47ff9785abaaf40f91cf" ma:taxonomyFieldName="Documenttype" ma:displayName="Documenttype" ma:default="" ma:fieldId="{7267401c-becb-47ff-9785-abaaf40f91cf}" ma:sspId="9e1b9b6d-b887-446c-9dce-4968e9b06264" ma:termSetId="31087dcf-b377-4b03-ad44-db64b9698891" ma:anchorId="00000000-0000-0000-0000-000000000000" ma:open="false" ma:isKeyword="false">
      <xsd:complexType>
        <xsd:sequence>
          <xsd:element ref="pc:Terms" minOccurs="0" maxOccurs="1"/>
        </xsd:sequence>
      </xsd:complexType>
    </xsd:element>
    <xsd:element name="TaxCatchAll" ma:index="19" nillable="true" ma:displayName="Taxonomy Catch All Column" ma:hidden="true" ma:list="{62f95e99-3900-489d-96a3-8ccfeeed63b5}" ma:internalName="TaxCatchAll" ma:showField="CatchAllData"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TaxCatchAllLabel" ma:index="20" nillable="true" ma:displayName="Taxonomy Catch All Column1" ma:hidden="true" ma:list="{62f95e99-3900-489d-96a3-8ccfeeed63b5}" ma:internalName="TaxCatchAllLabel" ma:readOnly="true" ma:showField="CatchAllDataLabel"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ContactTelefoon" ma:index="22" nillable="true" ma:displayName="Contact telefoon" ma:internalName="ContactTelefoon" ma:readOnly="false">
      <xsd:simpleType>
        <xsd:restriction base="dms:Text">
          <xsd:maxLength value="255"/>
        </xsd:restriction>
      </xsd:simpleType>
    </xsd:element>
    <xsd:element name="ContactPlaats" ma:index="23" nillable="true" ma:displayName="Contact  Plaats" ma:internalName="ContactPlaats" ma:readOnly="false">
      <xsd:simpleType>
        <xsd:restriction base="dms:Text">
          <xsd:maxLength value="255"/>
        </xsd:restriction>
      </xsd:simpleType>
    </xsd:element>
    <xsd:element name="ContactAdres" ma:index="24" nillable="true" ma:displayName="Contact adres" ma:internalName="ContactAdres" ma:readOnly="false">
      <xsd:simpleType>
        <xsd:restriction base="dms:Text">
          <xsd:maxLength value="255"/>
        </xsd:restriction>
      </xsd:simpleType>
    </xsd:element>
    <xsd:element name="IdentificatiekenmerkTMLO" ma:index="2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26" nillable="true" ma:displayName="Klant plaats" ma:internalName="KlantPlaats" ma:readOnly="false">
      <xsd:simpleType>
        <xsd:restriction base="dms:Text">
          <xsd:maxLength value="255"/>
        </xsd:restriction>
      </xsd:simpleType>
    </xsd:element>
    <xsd:element name="ZaakId" ma:index="27" nillable="true" ma:displayName="ZaakId" ma:indexed="true" ma:internalName="ZaakId">
      <xsd:simpleType>
        <xsd:restriction base="dms:Text">
          <xsd:maxLength value="255"/>
        </xsd:restriction>
      </xsd:simpleType>
    </xsd:element>
    <xsd:element name="KlantNaam" ma:index="35" nillable="true" ma:displayName="Klant naam" ma:internalName="KlantNaam" ma:readOnly="false">
      <xsd:simpleType>
        <xsd:restriction base="dms:Text">
          <xsd:maxLength value="255"/>
        </xsd:restriction>
      </xsd:simpleType>
    </xsd:element>
    <xsd:element name="KlantLand" ma:index="37"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8" nillable="true" ma:displayName="Klant postcode" ma:internalName="KlantPostcode" ma:readOnly="false">
      <xsd:simpleType>
        <xsd:restriction base="dms:Text">
          <xsd:maxLength value="255"/>
        </xsd:restriction>
      </xsd:simpleType>
    </xsd:element>
    <xsd:element name="KlantAdres" ma:index="39" nillable="true" ma:displayName="Klant adres" ma:internalName="KlantAdres" ma:readOnly="false">
      <xsd:simpleType>
        <xsd:restriction base="dms:Text">
          <xsd:maxLength value="255"/>
        </xsd:restriction>
      </xsd:simpleType>
    </xsd:element>
    <xsd:element name="Zaaknummer" ma:index="40" nillable="true" ma:displayName="Zaaknummer" ma:indexed="true" ma:internalName="Zaaknummer" ma:readOnly="false">
      <xsd:simpleType>
        <xsd:restriction base="dms:Text">
          <xsd:maxLength value="255"/>
        </xsd:restriction>
      </xsd:simpleType>
    </xsd:element>
    <xsd:element name="KlantVestigingsnummer" ma:index="44" nillable="true" ma:displayName="Klant vestigingsnummer" ma:internalName="KlantVestigingsnummer" ma:readOnly="false">
      <xsd:simpleType>
        <xsd:restriction base="dms:Text">
          <xsd:maxLength value="255"/>
        </xsd:restriction>
      </xsd:simpleType>
    </xsd:element>
    <xsd:element name="Zaakbehandelaar" ma:index="45" nillable="true" ma:displayName="Zaakbehandelaar" ma:indexed="true" ma:internalName="Zaakbehandelaar">
      <xsd:simpleType>
        <xsd:restriction base="dms:Text">
          <xsd:maxLength value="255"/>
        </xsd:restriction>
      </xsd:simpleType>
    </xsd:element>
    <xsd:element name="ContactNaam" ma:index="48" nillable="true" ma:displayName="Contact naam" ma:internalName="ContactNaam" ma:readOnly="false">
      <xsd:simpleType>
        <xsd:restriction base="dms:Text">
          <xsd:maxLength value="255"/>
        </xsd:restriction>
      </xsd:simpleType>
    </xsd:element>
    <xsd:element name="ContactLand" ma:index="49"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Email" ma:index="50" nillable="true" ma:displayName="Contact email" ma:internalName="ContactEmail" ma:readOnly="false">
      <xsd:simpleType>
        <xsd:restriction base="dms:Text">
          <xsd:maxLength value="255"/>
        </xsd:restriction>
      </xsd:simpleType>
    </xsd:element>
    <xsd:element name="ContactPostcode" ma:index="51" nillable="true" ma:displayName="Contact postcode" ma:internalName="ContactPos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6"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Bestandsgrootte" ma:index="28" nillable="true" ma:displayName="Bestandsgrootte" ma:hidden="true" ma:internalName="Bestandsgrootte" ma:readOnly="false">
      <xsd:simpleType>
        <xsd:restriction base="dms:Text">
          <xsd:maxLength value="255"/>
        </xsd:restriction>
      </xsd:simpleType>
    </xsd:element>
    <xsd:element name="AfgewekenVanInkoopbeleid" ma:index="29" nillable="true" ma:displayName="Afgeweken van inkoopbeleid" ma:default="Maak uw keuze" ma:format="Dropdown" ma:internalName="AfgewekenVanInkoopbeleid" ma:readOnly="false">
      <xsd:simpleType>
        <xsd:restriction base="dms:Choice">
          <xsd:enumeration value="Maak uw keuze"/>
          <xsd:enumeration value="Ja"/>
          <xsd:enumeration value="Nee"/>
        </xsd:restriction>
      </xsd:simpleType>
    </xsd:element>
    <xsd:element name="Inkoopcategorie" ma:index="30"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31"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32"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Gunningscriterium" ma:index="33"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4"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_dlc_DocId" ma:index="52" nillable="true" ma:displayName="Waarde van de document-id" ma:description="De waarde van de document-id die aan dit item is toegewezen." ma:internalName="_dlc_DocId" ma:readOnly="true">
      <xsd:simpleType>
        <xsd:restriction base="dms:Text"/>
      </xsd:simpleType>
    </xsd:element>
    <xsd:element name="_dlc_DocIdUrl" ma:index="5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4"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41" nillable="true" ma:displayName="MediaServiceDateTaken" ma:hidden="true" ma:internalName="MediaServiceDateTaken" ma:readOnly="true">
      <xsd:simpleType>
        <xsd:restriction base="dms:Text"/>
      </xsd:simpleType>
    </xsd:element>
    <xsd:element name="MediaServiceLocation" ma:index="42" nillable="true" ma:displayName="Location" ma:internalName="MediaServiceLocation" ma:readOnly="true">
      <xsd:simpleType>
        <xsd:restriction base="dms:Text"/>
      </xsd:simpleType>
    </xsd:element>
    <xsd:element name="MediaLengthInSeconds" ma:index="43" nillable="true" ma:displayName="Length (seconds)" ma:internalName="MediaLengthInSeconds" ma:readOnly="true">
      <xsd:simpleType>
        <xsd:restriction base="dms:Unknown"/>
      </xsd:simpleType>
    </xsd:element>
    <xsd:element name="lcf76f155ced4ddcb4097134ff3c332f" ma:index="47" nillable="true" ma:taxonomy="true" ma:internalName="lcf76f155ced4ddcb4097134ff3c332f" ma:taxonomyFieldName="MediaServiceImageTags" ma:displayName="Afbeeldingtags" ma:readOnly="false" ma:fieldId="{5cf76f15-5ced-4ddc-b409-7134ff3c332f}" ma:taxonomyMulti="true" ma:sspId="9e1b9b6d-b887-446c-9dce-4968e9b06264"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5" ma:displayName="Auteur"/>
        <xsd:element ref="dcterms:created" minOccurs="0" maxOccurs="1"/>
        <xsd:element ref="dc:identifier" minOccurs="0" maxOccurs="1"/>
        <xsd:element name="contentType" minOccurs="0" maxOccurs="1" type="xsd:string" ma:index="21" ma:displayName="Inhoudstype"/>
        <xsd:element ref="dc:title" minOccurs="0" maxOccurs="1" ma:index="1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e1b9b6d-b887-446c-9dce-4968e9b06264" ContentTypeId="0x010100DCD422DC78816243BC06FDD53AB4B000"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Inkoop conditiemetingen NEN 2767 waterkeringen</DocumentSetDescription>
    <TaxCatchAll xmlns="c41d040b-1f23-46d8-95f8-73c4343eacb6" xsi:nil="true"/>
    <Documentomschrijving xmlns="c41d040b-1f23-46d8-95f8-73c4343eacb6">Bijlage 5 - Format risicodossier</Documentomschrijving>
    <Verzenddatum xmlns="c41d040b-1f23-46d8-95f8-73c4343eacb6" xsi:nil="true"/>
    <Zaaknummer xmlns="c41d040b-1f23-46d8-95f8-73c4343eacb6">2022-Z8974</Zaaknummer>
    <Bestandsgrootte xmlns="9729beee-8231-416b-840d-ac6e112eeed3" xsi:nil="true"/>
    <ContactPlaats xmlns="c41d040b-1f23-46d8-95f8-73c4343eacb6" xsi:nil="true"/>
    <Inkoopcategorie xmlns="9729beee-8231-416b-840d-ac6e112eeed3">Maak uw keuze</Inkoopcategorie>
    <Documentnummer xmlns="c41d040b-1f23-46d8-95f8-73c4343eacb6">2019-D74905</Documentnummer>
    <Gunningscriterium xmlns="9729beee-8231-416b-840d-ac6e112eeed3">Maak uw keuze</Gunningscriterium>
    <n267401cbecb47ff9785abaaf40f91cf xmlns="c41d040b-1f23-46d8-95f8-73c4343eacb6">
      <Terms xmlns="http://schemas.microsoft.com/office/infopath/2007/PartnerControls"/>
    </n267401cbecb47ff9785abaaf40f91cf>
    <KlantLand xmlns="c41d040b-1f23-46d8-95f8-73c4343eacb6">Nederland</KlantLand>
    <KlantAdres xmlns="c41d040b-1f23-46d8-95f8-73c4343eacb6" xsi:nil="true"/>
    <KlantVestigingsnummer xmlns="c41d040b-1f23-46d8-95f8-73c4343eacb6" xsi:nil="true"/>
    <IdentificatiekenmerkTMLO xmlns="c41d040b-1f23-46d8-95f8-73c4343eacb6">Waterschap Limburg</IdentificatiekenmerkTMLO>
    <ZaakId xmlns="c41d040b-1f23-46d8-95f8-73c4343eacb6">145254</ZaakId>
    <SoortAanbesteding xmlns="9729beee-8231-416b-840d-ac6e112eeed3">Maak uw keuze</SoortAanbesteding>
    <KlantNaam xmlns="c41d040b-1f23-46d8-95f8-73c4343eacb6" xsi:nil="true"/>
    <Documentsortering1 xmlns="c41d040b-1f23-46d8-95f8-73c4343eacb6" xsi:nil="true"/>
    <ContactTelefoon xmlns="c41d040b-1f23-46d8-95f8-73c4343eacb6" xsi:nil="true"/>
    <Zaakbehandelaar xmlns="c41d040b-1f23-46d8-95f8-73c4343eacb6">;#Edwin Stevens;#wsl\e.stevens;#</Zaakbehandelaar>
    <Documentsortering2 xmlns="c41d040b-1f23-46d8-95f8-73c4343eacb6" xsi:nil="true"/>
    <UwKenmerk xmlns="c41d040b-1f23-46d8-95f8-73c4343eacb6" xsi:nil="true"/>
    <ContactAdres xmlns="c41d040b-1f23-46d8-95f8-73c4343eacb6" xsi:nil="true"/>
    <ContactLand xmlns="c41d040b-1f23-46d8-95f8-73c4343eacb6">Nederland</ContactLand>
    <KlantPlaats xmlns="c41d040b-1f23-46d8-95f8-73c4343eacb6" xsi:nil="true"/>
    <DatumDocument xmlns="c41d040b-1f23-46d8-95f8-73c4343eacb6" xsi:nil="true"/>
    <DocumentcreatieXML xmlns="c41d040b-1f23-46d8-95f8-73c4343eacb6" xsi:nil="true"/>
    <VoorgeschrevenProcedure xmlns="9729beee-8231-416b-840d-ac6e112eeed3">Maak uw keuze</VoorgeschrevenProcedure>
    <ContactNaam xmlns="c41d040b-1f23-46d8-95f8-73c4343eacb6" xsi:nil="true"/>
    <KlantPostcode xmlns="c41d040b-1f23-46d8-95f8-73c4343eacb6" xsi:nil="true"/>
    <DatumVervanging xmlns="c41d040b-1f23-46d8-95f8-73c4343eacb6" xsi:nil="true"/>
    <AfgewekenVanInkoopbeleid xmlns="9729beee-8231-416b-840d-ac6e112eeed3">Maak uw keuze</AfgewekenVanInkoopbeleid>
    <DuurzaamheidscriteriumPianoo xmlns="9729beee-8231-416b-840d-ac6e112eeed3">Maak uw keuze</DuurzaamheidscriteriumPianoo>
    <lcf76f155ced4ddcb4097134ff3c332f xmlns="dfc62a55-fff3-4b8d-9937-2b197328c51d">
      <Terms xmlns="http://schemas.microsoft.com/office/infopath/2007/PartnerControls"/>
    </lcf76f155ced4ddcb4097134ff3c332f>
    <ContactPostcode xmlns="c41d040b-1f23-46d8-95f8-73c4343eacb6" xsi:nil="true"/>
    <ContactEmail xmlns="c41d040b-1f23-46d8-95f8-73c4343eacb6" xsi:nil="true"/>
    <_dlc_DocId xmlns="9729beee-8231-416b-840d-ac6e112eeed3">WLDOC-1187088822-240419</_dlc_DocId>
    <_dlc_DocIdUrl xmlns="9729beee-8231-416b-840d-ac6e112eeed3">
      <Url>https://waterschaplimburg.sharepoint.com/sites/Inkoop/_layouts/15/DocIdRedir.aspx?ID=WLDOC-1187088822-240419</Url>
      <Description>WLDOC-1187088822-240419</Description>
    </_dlc_DocIdUrl>
  </documentManagement>
</p:properties>
</file>

<file path=customXml/itemProps1.xml><?xml version="1.0" encoding="utf-8"?>
<ds:datastoreItem xmlns:ds="http://schemas.openxmlformats.org/officeDocument/2006/customXml" ds:itemID="{5486B64D-D8DD-455E-98A0-BB165403BE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1d040b-1f23-46d8-95f8-73c4343eacb6"/>
    <ds:schemaRef ds:uri="http://schemas.microsoft.com/sharepoint/v3"/>
    <ds:schemaRef ds:uri="9729beee-8231-416b-840d-ac6e112eeed3"/>
    <ds:schemaRef ds:uri="dfc62a55-fff3-4b8d-9937-2b197328c5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E8435C-D145-40AB-AFD5-E5FB61B750AA}">
  <ds:schemaRefs>
    <ds:schemaRef ds:uri="Microsoft.SharePoint.Taxonomy.ContentTypeSync"/>
  </ds:schemaRefs>
</ds:datastoreItem>
</file>

<file path=customXml/itemProps3.xml><?xml version="1.0" encoding="utf-8"?>
<ds:datastoreItem xmlns:ds="http://schemas.openxmlformats.org/officeDocument/2006/customXml" ds:itemID="{F05F6835-CF71-4F27-87BA-46FE8259913D}">
  <ds:schemaRefs>
    <ds:schemaRef ds:uri="http://schemas.microsoft.com/sharepoint/events"/>
  </ds:schemaRefs>
</ds:datastoreItem>
</file>

<file path=customXml/itemProps4.xml><?xml version="1.0" encoding="utf-8"?>
<ds:datastoreItem xmlns:ds="http://schemas.openxmlformats.org/officeDocument/2006/customXml" ds:itemID="{B6895D39-17B4-4478-A9CA-F2599550B9C0}">
  <ds:schemaRefs>
    <ds:schemaRef ds:uri="http://schemas.microsoft.com/sharepoint/v3/contenttype/forms"/>
  </ds:schemaRefs>
</ds:datastoreItem>
</file>

<file path=customXml/itemProps5.xml><?xml version="1.0" encoding="utf-8"?>
<ds:datastoreItem xmlns:ds="http://schemas.openxmlformats.org/officeDocument/2006/customXml" ds:itemID="{1A4F2179-F38A-489C-9B8D-107B86342BCC}">
  <ds:schemaRefs>
    <ds:schemaRef ds:uri="http://purl.org/dc/elements/1.1/"/>
    <ds:schemaRef ds:uri="http://schemas.microsoft.com/office/2006/metadata/properties"/>
    <ds:schemaRef ds:uri="c41d040b-1f23-46d8-95f8-73c4343eacb6"/>
    <ds:schemaRef ds:uri="9729beee-8231-416b-840d-ac6e112eeed3"/>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dfc62a55-fff3-4b8d-9937-2b197328c51d"/>
    <ds:schemaRef ds:uri="http://schemas.microsoft.com/sharepoint/v3"/>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Coderingen</vt:lpstr>
      <vt:lpstr>Risico's</vt:lpstr>
      <vt:lpstr>RK-LOOBEEK leeg</vt:lpstr>
      <vt:lpstr>RK-LOOBEEK</vt:lpstr>
      <vt:lpstr>template</vt:lpstr>
      <vt:lpstr>Risico's en kansen (5-5-2015)</vt:lpstr>
      <vt:lpstr>Coderingen!Afdrukbereik</vt:lpstr>
      <vt:lpstr>'Risico''s'!Afdrukbereik</vt:lpstr>
      <vt:lpstr>'RK-LOOBEEK'!Afdrukbereik</vt:lpstr>
      <vt:lpstr>'RK-LOOBEEK leeg'!Afdrukbereik</vt:lpstr>
      <vt:lpstr>'Risico''s en kansen (5-5-2015)'!Afdruktitels</vt:lpstr>
    </vt:vector>
  </TitlesOfParts>
  <Manager/>
  <Company>Waterschap Peel &amp; Maasvallei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verantwoordingsformulier 2019-D74905</dc:title>
  <dc:subject/>
  <dc:creator>Frank van Rengs</dc:creator>
  <cp:keywords/>
  <dc:description/>
  <cp:lastModifiedBy>Renée Hekers</cp:lastModifiedBy>
  <cp:revision/>
  <dcterms:created xsi:type="dcterms:W3CDTF">2015-05-04T12:08:04Z</dcterms:created>
  <dcterms:modified xsi:type="dcterms:W3CDTF">2023-05-16T14:36:32Z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if2b51a8f0cc49eeb1091a783dca6e1c">
    <vt:lpwstr>WSL|fb89f2ed-b4ad-4787-be01-c5239b4a2654</vt:lpwstr>
  </property>
  <property fmtid="{D5CDD505-2E9C-101B-9397-08002B2CF9AE}" pid="4" name="Documentnummer">
    <vt:lpwstr>2018-D207758</vt:lpwstr>
  </property>
  <property fmtid="{D5CDD505-2E9C-101B-9397-08002B2CF9AE}" pid="5" name="Zaakbehandelaar">
    <vt:lpwstr>;#Edwin Stevens;#wsl\e.stevens;#</vt:lpwstr>
  </property>
  <property fmtid="{D5CDD505-2E9C-101B-9397-08002B2CF9AE}" pid="6" name="Identificatie kenmerk TMLO">
    <vt:lpwstr>1;#WSL|fb89f2ed-b4ad-4787-be01-c5239b4a2654</vt:lpwstr>
  </property>
  <property fmtid="{D5CDD505-2E9C-101B-9397-08002B2CF9AE}" pid="7" name="_docset_NoMedatataSyncRequired">
    <vt:lpwstr>False</vt:lpwstr>
  </property>
  <property fmtid="{D5CDD505-2E9C-101B-9397-08002B2CF9AE}" pid="8" name="_dlc_DocIdItemGuid">
    <vt:lpwstr>58f092dc-06c9-4d54-b085-c84b1a0d4958</vt:lpwstr>
  </property>
  <property fmtid="{D5CDD505-2E9C-101B-9397-08002B2CF9AE}" pid="9" name="MediaServiceImageTags">
    <vt:lpwstr/>
  </property>
  <property fmtid="{D5CDD505-2E9C-101B-9397-08002B2CF9AE}" pid="10" name="Documenttype">
    <vt:lpwstr/>
  </property>
</Properties>
</file>