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Q:\SSO-CFD\UG_HKT_Inkoop-UNIT\80-INKOOPDOSSIERS-ICT\IUC23-001 UX-lab 2.0\04 - BESCHRIJVENDE DOCUMENTEN\Actuele versie\"/>
    </mc:Choice>
  </mc:AlternateContent>
  <xr:revisionPtr revIDLastSave="0" documentId="13_ncr:1_{0436241E-6303-4781-8F3E-DE0B12850D99}" xr6:coauthVersionLast="47" xr6:coauthVersionMax="47" xr10:uidLastSave="{00000000-0000-0000-0000-000000000000}"/>
  <bookViews>
    <workbookView xWindow="-108" yWindow="-108" windowWidth="23256" windowHeight="12576" activeTab="5" xr2:uid="{00000000-000D-0000-FFFF-FFFF00000000}"/>
  </bookViews>
  <sheets>
    <sheet name="Samenvatting" sheetId="1" r:id="rId1"/>
    <sheet name="1. Implementatie" sheetId="2" r:id="rId2"/>
    <sheet name="2. Oplossing" sheetId="3" r:id="rId3"/>
    <sheet name="3. Additionele diensten" sheetId="4" r:id="rId4"/>
    <sheet name="Blad1" sheetId="11" state="hidden" r:id="rId5"/>
    <sheet name="BPK-Grafiek" sheetId="12" r:id="rId6"/>
    <sheet name="DATA (2)" sheetId="13" state="hidden" r:id="rId7"/>
    <sheet name="DATA" sheetId="10" state="hidden" r:id="rId8"/>
  </sheets>
  <externalReferences>
    <externalReference r:id="rId9"/>
  </externalReferences>
  <definedNames>
    <definedName name="AuthenticatieBeheerPerMedewerker">#REF!</definedName>
    <definedName name="AuthenticatieInitieelPerMedewerker">#REF!</definedName>
    <definedName name="BKNKoppelingPerMaand">#REF!</definedName>
    <definedName name="BKNSnelheidsmatrix">#REF!</definedName>
    <definedName name="BKNSnleheidskeuze">#REF!</definedName>
    <definedName name="HousingPerUPerJaar">#REF!</definedName>
    <definedName name="InrichtingBegeleidingHousing">#REF!</definedName>
    <definedName name="LAQ">[1]Superformule!$K$22</definedName>
    <definedName name="Maximaal">'[1]HULP-velden'!$L$20</definedName>
    <definedName name="Percentage_Qeisen">'[1]HULP-velden'!$J$80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2" l="1"/>
  <c r="B3" i="12"/>
  <c r="F82" i="12"/>
  <c r="F19" i="12"/>
  <c r="E15" i="12" s="1"/>
  <c r="F18" i="12"/>
  <c r="F20" i="12" s="1"/>
  <c r="G20" i="12" s="1"/>
  <c r="G12" i="12"/>
  <c r="F11" i="12"/>
  <c r="F13" i="12" s="1"/>
  <c r="D7" i="13" s="1"/>
  <c r="F7" i="13" l="1"/>
  <c r="G19" i="12"/>
  <c r="G18" i="12"/>
  <c r="G11" i="12"/>
  <c r="G13" i="12" s="1"/>
  <c r="K111" i="3" l="1"/>
  <c r="J111" i="3"/>
  <c r="K88" i="3"/>
  <c r="J88" i="3"/>
  <c r="K87" i="3"/>
  <c r="J87" i="3"/>
  <c r="K86" i="3"/>
  <c r="J86" i="3"/>
  <c r="K85" i="3"/>
  <c r="J85" i="3"/>
  <c r="K84" i="3"/>
  <c r="J84" i="3"/>
  <c r="K83" i="3"/>
  <c r="J83" i="3"/>
  <c r="J49" i="3"/>
  <c r="K49" i="3" s="1"/>
  <c r="K48" i="3"/>
  <c r="J48" i="3"/>
  <c r="K47" i="3"/>
  <c r="J47" i="3"/>
  <c r="K46" i="3"/>
  <c r="J46" i="3"/>
  <c r="K45" i="3"/>
  <c r="J45" i="3"/>
  <c r="K44" i="3"/>
  <c r="K89" i="3" l="1"/>
  <c r="J44" i="3"/>
  <c r="K50" i="3" s="1"/>
  <c r="J14" i="3"/>
  <c r="D7" i="10" l="1"/>
  <c r="F7" i="10" s="1"/>
  <c r="C15" i="1" l="1"/>
  <c r="F13" i="4"/>
  <c r="F15" i="4" s="1"/>
  <c r="F15" i="1" s="1"/>
  <c r="B5" i="4"/>
  <c r="B3" i="4"/>
  <c r="J112" i="3"/>
  <c r="K112" i="3" s="1"/>
  <c r="J113" i="3"/>
  <c r="K113" i="3" s="1"/>
  <c r="J114" i="3"/>
  <c r="K114" i="3" s="1"/>
  <c r="J115" i="3"/>
  <c r="K115" i="3" s="1"/>
  <c r="J116" i="3"/>
  <c r="K116" i="3" s="1"/>
  <c r="J94" i="3"/>
  <c r="J95" i="3"/>
  <c r="J96" i="3"/>
  <c r="J97" i="3"/>
  <c r="J98" i="3"/>
  <c r="J99" i="3"/>
  <c r="J100" i="3"/>
  <c r="J101" i="3"/>
  <c r="J102" i="3"/>
  <c r="J103" i="3"/>
  <c r="J104" i="3"/>
  <c r="J105" i="3"/>
  <c r="J106" i="3"/>
  <c r="J93" i="3"/>
  <c r="J55" i="3"/>
  <c r="J56" i="3"/>
  <c r="J57" i="3"/>
  <c r="J58" i="3"/>
  <c r="J59" i="3"/>
  <c r="J60" i="3"/>
  <c r="J61" i="3"/>
  <c r="J62" i="3"/>
  <c r="J63" i="3"/>
  <c r="J64" i="3"/>
  <c r="J65" i="3"/>
  <c r="J66" i="3"/>
  <c r="J67" i="3"/>
  <c r="J68" i="3"/>
  <c r="J69" i="3"/>
  <c r="J70" i="3"/>
  <c r="J71" i="3"/>
  <c r="J72" i="3"/>
  <c r="J73" i="3"/>
  <c r="J74" i="3"/>
  <c r="J75" i="3"/>
  <c r="J76" i="3"/>
  <c r="J77" i="3"/>
  <c r="J78" i="3"/>
  <c r="J54" i="3"/>
  <c r="J15" i="3"/>
  <c r="J16" i="3"/>
  <c r="J17" i="3"/>
  <c r="J18" i="3"/>
  <c r="J19" i="3"/>
  <c r="J20" i="3"/>
  <c r="J21" i="3"/>
  <c r="J22" i="3"/>
  <c r="J23" i="3"/>
  <c r="J24" i="3"/>
  <c r="J25" i="3"/>
  <c r="J26" i="3"/>
  <c r="J27" i="3"/>
  <c r="J28" i="3"/>
  <c r="J29" i="3"/>
  <c r="J30" i="3"/>
  <c r="J31" i="3"/>
  <c r="J32" i="3"/>
  <c r="J33" i="3"/>
  <c r="J34" i="3"/>
  <c r="J35" i="3"/>
  <c r="J36" i="3"/>
  <c r="J37" i="3"/>
  <c r="J38" i="3"/>
  <c r="J39" i="3"/>
  <c r="J122" i="3"/>
  <c r="C13" i="1"/>
  <c r="B5" i="3"/>
  <c r="B3" i="3"/>
  <c r="C11" i="1"/>
  <c r="B3" i="2"/>
  <c r="B5" i="2"/>
  <c r="C17" i="2"/>
  <c r="E22" i="2"/>
  <c r="K117" i="3" l="1"/>
  <c r="F11" i="1"/>
  <c r="J79" i="3"/>
  <c r="J117" i="3"/>
  <c r="J107" i="3"/>
  <c r="J89" i="3"/>
  <c r="J50" i="3"/>
  <c r="J40" i="3"/>
  <c r="J126" i="3" l="1"/>
  <c r="F13" i="1" s="1"/>
  <c r="F17" i="1" s="1"/>
  <c r="C7" i="10" l="1"/>
  <c r="E7" i="10" s="1"/>
  <c r="F8" i="12"/>
  <c r="C7" i="13" s="1"/>
  <c r="E7" i="13" s="1"/>
  <c r="F14" i="12" s="1"/>
</calcChain>
</file>

<file path=xl/sharedStrings.xml><?xml version="1.0" encoding="utf-8"?>
<sst xmlns="http://schemas.openxmlformats.org/spreadsheetml/2006/main" count="270" uniqueCount="109">
  <si>
    <t>Europese aanbesteding</t>
  </si>
  <si>
    <t>Samenvatting</t>
  </si>
  <si>
    <t>(prijzen exclusief BTW)</t>
  </si>
  <si>
    <t xml:space="preserve">Naam inschrijver: </t>
  </si>
  <si>
    <t>1</t>
  </si>
  <si>
    <t>Vergelijkingswaarde t.b.v. EMVI-formule</t>
  </si>
  <si>
    <t>Implementatie</t>
  </si>
  <si>
    <t>Omschrijving</t>
  </si>
  <si>
    <t>Totaalprijs Implementatie</t>
  </si>
  <si>
    <t>Alle activiteiten – zoals o.a. benoemd in paragraaf 2.4 van het Beschrijvend document en hoofdstuk 7 van Bijlage A Specificatie van de opdracht die gericht zijn op het technisch beschikbaar stellen en inrichten van de Oplossing, zodat de Oplossing na Acceptatie conform Specificaties door Opdrachtgever gebruikt kan worden.</t>
  </si>
  <si>
    <t>Naar Vergelijkingswaarde</t>
  </si>
  <si>
    <t>Opleiding</t>
  </si>
  <si>
    <t>Omschrijving / specificatie</t>
  </si>
  <si>
    <t>Prijs per onderzoeker (#10)</t>
  </si>
  <si>
    <t>Prijs per beheerder (#3)</t>
  </si>
  <si>
    <t>Het opleiden van 13 Gebruikers zodat zij in staat zijn optimaal gebruik te maken van de Oplossing.</t>
  </si>
  <si>
    <t>Oplossing</t>
  </si>
  <si>
    <t>UX-lab Producten en Programmatuur</t>
  </si>
  <si>
    <t>Producten vaste opstelling</t>
  </si>
  <si>
    <t xml:space="preserve">Productnaam </t>
  </si>
  <si>
    <t>Artikelnr.</t>
  </si>
  <si>
    <t>Aantal</t>
  </si>
  <si>
    <t>Bruto Prijs</t>
  </si>
  <si>
    <t xml:space="preserve"> </t>
  </si>
  <si>
    <t>Subtotaal</t>
  </si>
  <si>
    <t>Programmatuur vaste opstelling</t>
  </si>
  <si>
    <t>Versie</t>
  </si>
  <si>
    <t>Producten mobiele opstelling</t>
  </si>
  <si>
    <t>Programmatuur mobiele opstelling</t>
  </si>
  <si>
    <t>Producten UX-lab overig</t>
  </si>
  <si>
    <t>Programmatuur UX-lab overig</t>
  </si>
  <si>
    <t>Beheer en Onderhoud</t>
  </si>
  <si>
    <t>Alle activiteiten van Opdrachtnemer gericht op het verbeteren, herstellen, waaronder het uitvoeren van service- en onderhoudswerkzaamheden en/of in aanvaardbare werkbare (operationele) situatie houden van de Oplossing conform het gestelde in de Aanbestedingsstukken. Dit alles met inbegrip van de (eventuele) nieuwe functionaliteiten, gericht op het in operationele staat brengen en houden van de Oplossing, evenals de helpdeskactiviteiten in de vorm van Support.</t>
  </si>
  <si>
    <t>Prijs per jaar</t>
  </si>
  <si>
    <t>Korting</t>
  </si>
  <si>
    <t>Additionele diensten</t>
  </si>
  <si>
    <t>Uurtarief</t>
  </si>
  <si>
    <t>Indicatie 
aantal uren
Jaar 1 t/m 5</t>
  </si>
  <si>
    <t>Totaal 
Jaar 1 t/m 5</t>
  </si>
  <si>
    <t>Consultancy: productgerelateerde dienstverlening niet zijnde Onderhoud en Support</t>
  </si>
  <si>
    <t>Europese Aanbesteding</t>
  </si>
  <si>
    <t>Vergelijkingswaarde</t>
  </si>
  <si>
    <t>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</si>
  <si>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</si>
  <si>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</si>
  <si>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</si>
  <si>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</si>
  <si>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</si>
  <si>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</si>
  <si>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*1</t>
  </si>
  <si>
    <t>Opbouw Score voor kwaliteit</t>
  </si>
  <si>
    <t>Punten</t>
  </si>
  <si>
    <t xml:space="preserve">Eisen </t>
  </si>
  <si>
    <t>Wensen</t>
  </si>
  <si>
    <t>Totaal</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</si>
  <si>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</si>
  <si>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</si>
  <si>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</si>
  <si>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</si>
  <si>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</si>
  <si>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</si>
  <si>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</si>
  <si>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</si>
  <si>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</si>
  <si>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</si>
  <si>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</si>
  <si>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</si>
  <si>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</si>
  <si>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</si>
  <si>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</si>
  <si>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</si>
  <si>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</si>
  <si>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</si>
  <si>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</si>
  <si>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</si>
  <si>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</si>
  <si>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</si>
  <si>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</si>
  <si>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</si>
  <si>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</si>
  <si>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</si>
  <si>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</si>
  <si>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</si>
  <si>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</si>
  <si>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</si>
  <si>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</si>
  <si>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</si>
  <si>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</si>
  <si>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</si>
  <si>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</si>
  <si>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</si>
  <si>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</si>
  <si>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</si>
  <si>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</si>
  <si>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</si>
  <si>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</si>
  <si>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</si>
  <si>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</si>
  <si>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BPK-Grafiek</t>
  </si>
  <si>
    <t>Totaalprijs
5 jaar</t>
  </si>
  <si>
    <t>Subscription</t>
  </si>
  <si>
    <t>Type licentie</t>
  </si>
  <si>
    <t>Perpetual</t>
  </si>
  <si>
    <t>Netto Prijs jaar 2tm5  (Subscription)</t>
  </si>
  <si>
    <t>Totaal Prijs Opleiding</t>
  </si>
  <si>
    <t>Netto Prijs
jaar 1</t>
  </si>
  <si>
    <t>Indicatie BPK-score</t>
  </si>
  <si>
    <t>UX-lab 2.0</t>
  </si>
  <si>
    <t>IUC23-001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</si>
</sst>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43" formatCode="_ * #,##0.00_ ;_ * \-#,##0.00_ ;_ * &quot;-&quot;??_ ;_ @_ "/>
    <numFmt numFmtId="164" formatCode="&quot;€&quot;\ #,##0.00_-"/>
    <numFmt numFmtId="165" formatCode="0_ ;\-0\ "/>
    <numFmt numFmtId="166" formatCode="_-* #,##0.00_-;_-* #,##0.00\-;_-* &quot;-&quot;??_-;_-@_-"/>
    <numFmt numFmtId="167" formatCode="_-* #,##0_-;_-* #,##0\-;_-* &quot;-&quot;??_-;_-@_-"/>
    <numFmt numFmtId="168" formatCode="_ * #,##0_ ;_ * \-#,##0_ ;_ * &quot;-&quot;??_ ;_ @_ "/>
    <numFmt numFmtId="169" formatCode="_(&quot;€&quot;* #,##0.00_);_(&quot;€&quot;* \(#,##0.00\);_(&quot;€&quot;* &quot;-&quot;??_);_(@_)"/>
    <numFmt numFmtId="170" formatCode="&quot;€&quot;#,##0.00_);\(&quot;€&quot;#,##0.00\)"/>
    <numFmt numFmtId="171" formatCode="0.0"/>
    <numFmt numFmtId="172" formatCode="0.000"/>
    <numFmt numFmtId="173" formatCode="_(* #,##0.00_);_(* \(#,##0.00\);_(* &quot;-&quot;??_);_(@_)"/>
    <numFmt numFmtId="174" formatCode="_ &quot;€&quot;\ * #,##0_ ;_ &quot;€&quot;\ * \-#,##0_ ;_ &quot;€&quot;\ * &quot;-&quot;??_ ;_ @_ "/>
  </numFmts>
  <fonts count="38"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4"/>
      <color theme="1"/>
      <name val="Verdana"/>
      <family val="2"/>
    </font>
    <font>
      <b/>
      <sz val="18"/>
      <color rgb="FFFF0000"/>
      <name val="Verdana"/>
      <family val="2"/>
    </font>
    <font>
      <b/>
      <sz val="14"/>
      <color theme="0"/>
      <name val="Verdana"/>
      <family val="2"/>
    </font>
    <font>
      <b/>
      <sz val="10"/>
      <color theme="1"/>
      <name val="Verdana"/>
      <family val="2"/>
    </font>
    <font>
      <i/>
      <sz val="10"/>
      <color theme="1"/>
      <name val="Verdana"/>
      <family val="2"/>
    </font>
    <font>
      <sz val="8"/>
      <name val="Verdana"/>
      <family val="2"/>
    </font>
    <font>
      <b/>
      <sz val="12"/>
      <color theme="1"/>
      <name val="Verdana"/>
      <family val="2"/>
    </font>
    <font>
      <sz val="10"/>
      <color indexed="8"/>
      <name val="Verdana"/>
      <family val="2"/>
    </font>
    <font>
      <sz val="10"/>
      <color indexed="9"/>
      <name val="Verdana"/>
      <family val="2"/>
    </font>
    <font>
      <sz val="10"/>
      <name val="Verdana"/>
      <family val="2"/>
    </font>
    <font>
      <b/>
      <sz val="12"/>
      <name val="Verdana"/>
      <family val="2"/>
    </font>
    <font>
      <sz val="18"/>
      <color theme="1"/>
      <name val="Verdana"/>
      <family val="2"/>
    </font>
    <font>
      <b/>
      <sz val="8"/>
      <color theme="1"/>
      <name val="Verdana"/>
      <family val="2"/>
    </font>
    <font>
      <b/>
      <sz val="10"/>
      <name val="Verdana"/>
      <family val="2"/>
    </font>
    <font>
      <i/>
      <sz val="10"/>
      <name val="Verdana"/>
      <family val="2"/>
    </font>
    <font>
      <sz val="10"/>
      <name val="Arial"/>
      <family val="2"/>
    </font>
    <font>
      <b/>
      <sz val="8"/>
      <color indexed="10"/>
      <name val="Verdana"/>
      <family val="2"/>
    </font>
    <font>
      <b/>
      <sz val="8"/>
      <color theme="0"/>
      <name val="Verdana"/>
      <family val="2"/>
    </font>
    <font>
      <b/>
      <sz val="10"/>
      <color rgb="FFFF0000"/>
      <name val="Verdana"/>
      <family val="2"/>
    </font>
    <font>
      <sz val="11"/>
      <color theme="1"/>
      <name val="Verdana"/>
      <family val="2"/>
    </font>
    <font>
      <b/>
      <sz val="18"/>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8">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
      <patternFill patternType="solid">
        <fgColor rgb="FFF4F169"/>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0" borderId="0"/>
    <xf numFmtId="166" fontId="19" fillId="0" borderId="0" applyFont="0" applyFill="0" applyBorder="0" applyAlignment="0" applyProtection="0"/>
    <xf numFmtId="169" fontId="1" fillId="0" borderId="0" applyFont="0" applyFill="0" applyBorder="0" applyAlignment="0" applyProtection="0"/>
    <xf numFmtId="0" fontId="1" fillId="0" borderId="0"/>
    <xf numFmtId="173" fontId="1" fillId="0" borderId="0" applyFont="0" applyFill="0" applyBorder="0" applyAlignment="0" applyProtection="0"/>
  </cellStyleXfs>
  <cellXfs count="250">
    <xf numFmtId="0" fontId="0" fillId="0" borderId="0" xfId="0"/>
    <xf numFmtId="0" fontId="2" fillId="2" borderId="0" xfId="0" applyFont="1" applyFill="1" applyBorder="1" applyProtection="1">
      <protection hidden="1"/>
    </xf>
    <xf numFmtId="0" fontId="3" fillId="2" borderId="0" xfId="0" applyFont="1" applyFill="1" applyProtection="1">
      <protection hidden="1"/>
    </xf>
    <xf numFmtId="0" fontId="4" fillId="2" borderId="0" xfId="0" applyFont="1" applyFill="1" applyBorder="1" applyProtection="1">
      <protection hidden="1"/>
    </xf>
    <xf numFmtId="0" fontId="5" fillId="2" borderId="0" xfId="0" applyFont="1" applyFill="1" applyProtection="1">
      <protection hidden="1"/>
    </xf>
    <xf numFmtId="0" fontId="6" fillId="2" borderId="0" xfId="0" applyFont="1" applyFill="1" applyAlignment="1" applyProtection="1">
      <protection hidden="1"/>
    </xf>
    <xf numFmtId="0" fontId="7" fillId="2" borderId="0" xfId="0" applyFont="1" applyFill="1" applyAlignment="1" applyProtection="1">
      <alignment horizontal="left" vertical="top"/>
      <protection hidden="1"/>
    </xf>
    <xf numFmtId="0" fontId="8" fillId="2" borderId="0" xfId="0" applyFont="1" applyFill="1" applyBorder="1" applyProtection="1">
      <protection hidden="1"/>
    </xf>
    <xf numFmtId="0" fontId="9" fillId="2" borderId="0" xfId="0" applyFont="1" applyFill="1" applyAlignment="1" applyProtection="1">
      <alignment horizontal="right"/>
      <protection hidden="1"/>
    </xf>
    <xf numFmtId="0" fontId="10" fillId="2" borderId="0" xfId="0" applyFont="1" applyFill="1" applyAlignment="1" applyProtection="1">
      <alignment horizontal="right" vertical="center"/>
      <protection hidden="1"/>
    </xf>
    <xf numFmtId="0" fontId="7" fillId="2" borderId="0" xfId="0" applyFont="1" applyFill="1" applyProtection="1">
      <protection hidden="1"/>
    </xf>
    <xf numFmtId="0" fontId="12" fillId="2" borderId="0" xfId="0" applyFont="1" applyFill="1" applyProtection="1">
      <protection hidden="1"/>
    </xf>
    <xf numFmtId="1" fontId="13" fillId="0" borderId="3" xfId="0" applyNumberFormat="1" applyFont="1" applyFill="1" applyBorder="1" applyProtection="1">
      <protection hidden="1"/>
    </xf>
    <xf numFmtId="1" fontId="9" fillId="0" borderId="3" xfId="0" applyNumberFormat="1" applyFont="1" applyFill="1" applyBorder="1" applyProtection="1">
      <protection hidden="1"/>
    </xf>
    <xf numFmtId="1" fontId="9" fillId="0" borderId="3" xfId="0" applyNumberFormat="1" applyFont="1" applyFill="1" applyBorder="1" applyAlignment="1" applyProtection="1">
      <alignment horizontal="right"/>
      <protection hidden="1"/>
    </xf>
    <xf numFmtId="1" fontId="13" fillId="0" borderId="0" xfId="0" applyNumberFormat="1" applyFont="1" applyFill="1" applyBorder="1" applyProtection="1">
      <protection hidden="1"/>
    </xf>
    <xf numFmtId="1" fontId="9" fillId="0" borderId="0" xfId="0" applyNumberFormat="1" applyFont="1" applyFill="1" applyBorder="1" applyProtection="1">
      <protection hidden="1"/>
    </xf>
    <xf numFmtId="1" fontId="9" fillId="0" borderId="0" xfId="0" applyNumberFormat="1" applyFont="1" applyFill="1" applyBorder="1" applyAlignment="1" applyProtection="1">
      <alignment horizontal="right"/>
      <protection hidden="1"/>
    </xf>
    <xf numFmtId="164" fontId="4" fillId="2" borderId="1" xfId="0" quotePrefix="1" applyNumberFormat="1" applyFont="1" applyFill="1" applyBorder="1" applyAlignment="1" applyProtection="1">
      <alignment horizontal="center" vertical="center"/>
      <protection hidden="1"/>
    </xf>
    <xf numFmtId="164" fontId="4" fillId="2" borderId="1" xfId="0" applyNumberFormat="1" applyFont="1" applyFill="1" applyBorder="1" applyAlignment="1" applyProtection="1">
      <alignment vertical="center"/>
      <protection hidden="1"/>
    </xf>
    <xf numFmtId="164" fontId="4" fillId="2" borderId="2" xfId="0" applyNumberFormat="1" applyFont="1" applyFill="1" applyBorder="1" applyAlignment="1" applyProtection="1">
      <alignment vertical="center"/>
      <protection hidden="1"/>
    </xf>
    <xf numFmtId="44" fontId="13" fillId="4" borderId="4" xfId="2" applyFont="1" applyFill="1" applyBorder="1" applyAlignment="1" applyProtection="1">
      <alignment vertical="center"/>
      <protection hidden="1"/>
    </xf>
    <xf numFmtId="0" fontId="9" fillId="0" borderId="0" xfId="0" applyFont="1" applyAlignment="1" applyProtection="1">
      <alignment horizontal="center"/>
      <protection hidden="1"/>
    </xf>
    <xf numFmtId="0" fontId="9" fillId="0" borderId="0" xfId="0" applyFont="1" applyAlignment="1" applyProtection="1">
      <protection hidden="1"/>
    </xf>
    <xf numFmtId="0" fontId="4" fillId="2" borderId="2" xfId="0" applyFont="1" applyFill="1" applyBorder="1" applyAlignment="1" applyProtection="1">
      <alignment horizontal="left"/>
      <protection hidden="1"/>
    </xf>
    <xf numFmtId="0" fontId="4" fillId="5" borderId="0" xfId="0" applyFont="1" applyFill="1" applyBorder="1" applyAlignment="1" applyProtection="1">
      <alignment horizontal="left"/>
      <protection hidden="1"/>
    </xf>
    <xf numFmtId="0" fontId="9" fillId="0" borderId="0" xfId="0" applyFont="1" applyAlignment="1" applyProtection="1">
      <alignment horizontal="right"/>
      <protection hidden="1"/>
    </xf>
    <xf numFmtId="0" fontId="8" fillId="0" borderId="0" xfId="0" applyFont="1" applyBorder="1" applyAlignment="1" applyProtection="1">
      <alignment horizontal="center" vertical="top" wrapText="1"/>
      <protection hidden="1"/>
    </xf>
    <xf numFmtId="0" fontId="8" fillId="5" borderId="0" xfId="0" applyFont="1" applyFill="1" applyBorder="1" applyAlignment="1" applyProtection="1">
      <alignment horizontal="center" vertical="top" wrapText="1"/>
      <protection hidden="1"/>
    </xf>
    <xf numFmtId="0" fontId="13" fillId="0" borderId="0" xfId="0" applyFont="1" applyBorder="1" applyAlignment="1" applyProtection="1">
      <alignment vertical="center"/>
      <protection hidden="1"/>
    </xf>
    <xf numFmtId="0" fontId="9" fillId="4" borderId="5" xfId="0" applyFont="1" applyFill="1" applyBorder="1" applyAlignment="1" applyProtection="1">
      <alignment horizontal="right"/>
      <protection hidden="1"/>
    </xf>
    <xf numFmtId="0" fontId="2" fillId="4" borderId="6" xfId="0" applyFont="1" applyFill="1" applyBorder="1" applyProtection="1">
      <protection hidden="1"/>
    </xf>
    <xf numFmtId="0" fontId="9" fillId="4" borderId="6" xfId="0" applyFont="1" applyFill="1" applyBorder="1" applyAlignment="1" applyProtection="1">
      <protection hidden="1"/>
    </xf>
    <xf numFmtId="44" fontId="14" fillId="4" borderId="7" xfId="0" applyNumberFormat="1" applyFont="1" applyFill="1" applyBorder="1" applyAlignment="1" applyProtection="1">
      <alignment vertical="center"/>
      <protection hidden="1"/>
    </xf>
    <xf numFmtId="164" fontId="16" fillId="2" borderId="0" xfId="0" applyNumberFormat="1" applyFont="1" applyFill="1" applyBorder="1" applyProtection="1">
      <protection hidden="1"/>
    </xf>
    <xf numFmtId="0" fontId="7" fillId="2" borderId="0" xfId="0" applyFont="1" applyFill="1" applyBorder="1" applyProtection="1">
      <protection hidden="1"/>
    </xf>
    <xf numFmtId="3" fontId="16" fillId="2" borderId="0" xfId="0" applyNumberFormat="1" applyFont="1" applyFill="1" applyBorder="1" applyAlignment="1" applyProtection="1">
      <alignment horizontal="right"/>
      <protection hidden="1"/>
    </xf>
    <xf numFmtId="1" fontId="16" fillId="2" borderId="0" xfId="0" applyNumberFormat="1" applyFont="1" applyFill="1" applyBorder="1" applyAlignment="1" applyProtection="1">
      <alignment horizontal="right"/>
      <protection hidden="1"/>
    </xf>
    <xf numFmtId="164" fontId="16" fillId="2" borderId="0" xfId="0" applyNumberFormat="1" applyFont="1" applyFill="1" applyBorder="1" applyAlignment="1" applyProtection="1">
      <alignment horizontal="right"/>
      <protection hidden="1"/>
    </xf>
    <xf numFmtId="0" fontId="10" fillId="2" borderId="1" xfId="0" applyFont="1" applyFill="1" applyBorder="1" applyAlignment="1" applyProtection="1">
      <alignment vertical="center"/>
      <protection hidden="1"/>
    </xf>
    <xf numFmtId="0" fontId="10" fillId="2" borderId="8" xfId="0" applyFont="1" applyFill="1" applyBorder="1" applyAlignment="1" applyProtection="1">
      <alignment vertical="center"/>
      <protection hidden="1"/>
    </xf>
    <xf numFmtId="164" fontId="3" fillId="2" borderId="8" xfId="0" applyNumberFormat="1" applyFont="1" applyFill="1" applyBorder="1" applyProtection="1">
      <protection hidden="1"/>
    </xf>
    <xf numFmtId="1" fontId="17" fillId="2" borderId="4" xfId="0" applyNumberFormat="1" applyFont="1" applyFill="1" applyBorder="1" applyProtection="1">
      <protection hidden="1"/>
    </xf>
    <xf numFmtId="1" fontId="17" fillId="2" borderId="4" xfId="0" applyNumberFormat="1" applyFont="1" applyFill="1" applyBorder="1" applyAlignment="1" applyProtection="1">
      <alignment horizontal="center" vertical="center" wrapText="1"/>
      <protection hidden="1"/>
    </xf>
    <xf numFmtId="164" fontId="17" fillId="4" borderId="4" xfId="4" applyNumberFormat="1" applyFont="1" applyFill="1" applyBorder="1" applyAlignment="1" applyProtection="1">
      <alignment horizontal="right" vertical="center"/>
      <protection hidden="1"/>
    </xf>
    <xf numFmtId="164" fontId="4" fillId="2" borderId="12" xfId="0" applyNumberFormat="1" applyFont="1" applyFill="1" applyBorder="1" applyProtection="1">
      <protection hidden="1"/>
    </xf>
    <xf numFmtId="164" fontId="7" fillId="2" borderId="13" xfId="0" applyNumberFormat="1" applyFont="1" applyFill="1" applyBorder="1" applyProtection="1">
      <protection hidden="1"/>
    </xf>
    <xf numFmtId="164" fontId="7" fillId="2" borderId="14" xfId="0" applyNumberFormat="1" applyFont="1" applyFill="1" applyBorder="1" applyProtection="1">
      <protection hidden="1"/>
    </xf>
    <xf numFmtId="0" fontId="20" fillId="0" borderId="0" xfId="0" applyFont="1" applyProtection="1">
      <protection hidden="1"/>
    </xf>
    <xf numFmtId="164" fontId="7" fillId="2" borderId="15" xfId="0" applyNumberFormat="1" applyFont="1" applyFill="1" applyBorder="1" applyProtection="1">
      <protection hidden="1"/>
    </xf>
    <xf numFmtId="164" fontId="7" fillId="2" borderId="16" xfId="0" applyNumberFormat="1" applyFont="1" applyFill="1" applyBorder="1" applyAlignment="1" applyProtection="1">
      <alignment horizontal="center" vertical="center" wrapText="1"/>
      <protection hidden="1"/>
    </xf>
    <xf numFmtId="0" fontId="7" fillId="2" borderId="16"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13" fillId="0" borderId="4" xfId="4" quotePrefix="1" applyFont="1" applyFill="1" applyBorder="1" applyAlignment="1" applyProtection="1">
      <alignment horizontal="left" vertical="center" wrapText="1"/>
      <protection hidden="1"/>
    </xf>
    <xf numFmtId="44" fontId="13" fillId="3" borderId="11" xfId="4" applyNumberFormat="1" applyFont="1" applyFill="1" applyBorder="1" applyAlignment="1" applyProtection="1">
      <alignment horizontal="right" vertical="center"/>
      <protection locked="0"/>
    </xf>
    <xf numFmtId="3" fontId="4" fillId="2" borderId="1" xfId="0" quotePrefix="1" applyNumberFormat="1" applyFont="1" applyFill="1" applyBorder="1" applyAlignment="1" applyProtection="1">
      <alignment horizontal="center" vertical="center"/>
      <protection hidden="1"/>
    </xf>
    <xf numFmtId="164" fontId="10" fillId="2" borderId="12" xfId="0" applyNumberFormat="1" applyFont="1" applyFill="1" applyBorder="1" applyAlignment="1" applyProtection="1">
      <alignment vertical="center"/>
      <protection hidden="1"/>
    </xf>
    <xf numFmtId="164" fontId="21" fillId="2" borderId="13" xfId="0" applyNumberFormat="1" applyFont="1" applyFill="1" applyBorder="1" applyAlignment="1" applyProtection="1">
      <alignment vertical="center"/>
      <protection hidden="1"/>
    </xf>
    <xf numFmtId="0" fontId="7" fillId="2" borderId="15" xfId="0" applyFont="1" applyFill="1" applyBorder="1" applyAlignment="1" applyProtection="1">
      <alignment vertical="center"/>
      <protection hidden="1"/>
    </xf>
    <xf numFmtId="164" fontId="7" fillId="2" borderId="0" xfId="0" applyNumberFormat="1" applyFont="1" applyFill="1" applyBorder="1" applyAlignment="1" applyProtection="1">
      <alignment horizontal="left" vertical="center"/>
      <protection hidden="1"/>
    </xf>
    <xf numFmtId="0" fontId="11" fillId="3" borderId="11" xfId="0" applyFont="1" applyFill="1" applyBorder="1" applyAlignment="1" applyProtection="1">
      <alignment horizontal="left" vertical="top" wrapText="1"/>
      <protection locked="0"/>
    </xf>
    <xf numFmtId="165" fontId="11" fillId="3" borderId="15" xfId="1" applyNumberFormat="1" applyFont="1" applyFill="1" applyBorder="1" applyAlignment="1" applyProtection="1">
      <alignment horizontal="left" vertical="top" wrapText="1"/>
      <protection locked="0"/>
    </xf>
    <xf numFmtId="165" fontId="11" fillId="3" borderId="11" xfId="1" applyNumberFormat="1" applyFont="1" applyFill="1" applyBorder="1" applyAlignment="1" applyProtection="1">
      <alignment horizontal="left" vertical="top" wrapText="1"/>
      <protection locked="0"/>
    </xf>
    <xf numFmtId="165" fontId="11" fillId="3" borderId="4" xfId="1" applyNumberFormat="1" applyFont="1" applyFill="1" applyBorder="1" applyAlignment="1" applyProtection="1">
      <alignment horizontal="center" vertical="top" wrapText="1"/>
      <protection locked="0"/>
    </xf>
    <xf numFmtId="164" fontId="2" fillId="2" borderId="0" xfId="0" applyNumberFormat="1" applyFont="1" applyFill="1" applyBorder="1" applyProtection="1">
      <protection hidden="1"/>
    </xf>
    <xf numFmtId="164" fontId="2" fillId="2" borderId="0" xfId="0" applyNumberFormat="1" applyFont="1" applyFill="1" applyBorder="1" applyAlignment="1" applyProtection="1">
      <alignment horizontal="right"/>
      <protection hidden="1"/>
    </xf>
    <xf numFmtId="0" fontId="17" fillId="0" borderId="3" xfId="4" applyFont="1" applyFill="1" applyBorder="1" applyProtection="1">
      <protection hidden="1"/>
    </xf>
    <xf numFmtId="164" fontId="13" fillId="0" borderId="3" xfId="4" applyNumberFormat="1" applyFont="1" applyFill="1" applyBorder="1" applyProtection="1">
      <protection hidden="1"/>
    </xf>
    <xf numFmtId="167" fontId="13" fillId="0" borderId="3" xfId="5" applyNumberFormat="1" applyFont="1" applyFill="1" applyBorder="1" applyAlignment="1" applyProtection="1">
      <alignment horizontal="center"/>
      <protection hidden="1"/>
    </xf>
    <xf numFmtId="0" fontId="17" fillId="0" borderId="0" xfId="4" applyFont="1" applyFill="1" applyBorder="1" applyProtection="1">
      <protection hidden="1"/>
    </xf>
    <xf numFmtId="164" fontId="13" fillId="0" borderId="0" xfId="4" applyNumberFormat="1" applyFont="1" applyFill="1" applyBorder="1" applyAlignment="1" applyProtection="1">
      <alignment horizontal="right"/>
      <protection hidden="1"/>
    </xf>
    <xf numFmtId="0" fontId="13" fillId="0" borderId="0" xfId="4" applyFont="1" applyFill="1" applyBorder="1" applyAlignment="1" applyProtection="1">
      <alignment horizontal="right"/>
      <protection hidden="1"/>
    </xf>
    <xf numFmtId="164" fontId="4" fillId="2" borderId="0" xfId="0" applyNumberFormat="1" applyFont="1" applyFill="1" applyBorder="1" applyProtection="1">
      <protection hidden="1"/>
    </xf>
    <xf numFmtId="164" fontId="22" fillId="2" borderId="0" xfId="0" applyNumberFormat="1" applyFont="1" applyFill="1" applyBorder="1" applyProtection="1">
      <protection hidden="1"/>
    </xf>
    <xf numFmtId="164" fontId="7" fillId="2" borderId="0" xfId="0" applyNumberFormat="1" applyFont="1" applyFill="1" applyBorder="1" applyProtection="1">
      <protection hidden="1"/>
    </xf>
    <xf numFmtId="164" fontId="7" fillId="2" borderId="0" xfId="0" applyNumberFormat="1" applyFont="1" applyFill="1" applyBorder="1" applyAlignment="1" applyProtection="1">
      <alignment horizontal="right"/>
      <protection hidden="1"/>
    </xf>
    <xf numFmtId="164" fontId="7" fillId="2" borderId="0" xfId="0" applyNumberFormat="1" applyFont="1" applyFill="1" applyBorder="1" applyAlignment="1" applyProtection="1">
      <alignment horizontal="right" wrapText="1"/>
      <protection hidden="1"/>
    </xf>
    <xf numFmtId="0" fontId="7" fillId="2" borderId="0" xfId="0" applyNumberFormat="1" applyFont="1" applyFill="1" applyBorder="1" applyAlignment="1" applyProtection="1">
      <alignment horizontal="right" wrapText="1"/>
      <protection hidden="1"/>
    </xf>
    <xf numFmtId="164" fontId="13" fillId="3" borderId="4" xfId="4" applyNumberFormat="1" applyFont="1" applyFill="1" applyBorder="1" applyAlignment="1" applyProtection="1">
      <alignment horizontal="right" vertical="center"/>
      <protection locked="0"/>
    </xf>
    <xf numFmtId="164" fontId="7" fillId="2" borderId="0" xfId="0" applyNumberFormat="1" applyFont="1" applyFill="1" applyBorder="1" applyAlignment="1" applyProtection="1">
      <alignment horizontal="right" vertical="center"/>
      <protection hidden="1"/>
    </xf>
    <xf numFmtId="168" fontId="3" fillId="0" borderId="4" xfId="1" applyNumberFormat="1" applyFont="1" applyFill="1" applyBorder="1" applyAlignment="1" applyProtection="1">
      <alignment horizontal="right" vertical="center"/>
      <protection hidden="1"/>
    </xf>
    <xf numFmtId="0" fontId="13" fillId="0" borderId="0" xfId="4" quotePrefix="1" applyFont="1" applyFill="1" applyBorder="1" applyAlignment="1" applyProtection="1">
      <alignment horizontal="left" vertical="center" wrapText="1"/>
      <protection hidden="1"/>
    </xf>
    <xf numFmtId="0" fontId="23" fillId="0" borderId="0" xfId="0" applyFont="1" applyProtection="1">
      <protection hidden="1"/>
    </xf>
    <xf numFmtId="0" fontId="25" fillId="2" borderId="0" xfId="0" applyFont="1" applyFill="1" applyAlignment="1" applyProtection="1">
      <alignment vertical="center"/>
      <protection hidden="1"/>
    </xf>
    <xf numFmtId="169" fontId="9" fillId="0" borderId="0" xfId="6" applyFont="1" applyAlignment="1" applyProtection="1">
      <alignment horizontal="left"/>
      <protection hidden="1"/>
    </xf>
    <xf numFmtId="0" fontId="23" fillId="0" borderId="0" xfId="0" applyFont="1" applyAlignment="1" applyProtection="1">
      <alignment wrapText="1"/>
      <protection hidden="1"/>
    </xf>
    <xf numFmtId="170" fontId="27" fillId="4" borderId="4" xfId="6" quotePrefix="1" applyNumberFormat="1" applyFont="1" applyFill="1" applyBorder="1" applyAlignment="1" applyProtection="1">
      <alignment horizontal="right" vertical="center" wrapText="1"/>
      <protection hidden="1"/>
    </xf>
    <xf numFmtId="3" fontId="27" fillId="5" borderId="4" xfId="0" quotePrefix="1" applyNumberFormat="1" applyFont="1" applyFill="1" applyBorder="1" applyAlignment="1" applyProtection="1">
      <alignment horizontal="right" vertical="center" wrapText="1"/>
      <protection hidden="1"/>
    </xf>
    <xf numFmtId="171" fontId="27" fillId="0" borderId="1" xfId="0" applyNumberFormat="1" applyFont="1" applyBorder="1" applyAlignment="1" applyProtection="1">
      <alignment horizontal="right" vertical="center"/>
      <protection hidden="1"/>
    </xf>
    <xf numFmtId="171" fontId="27" fillId="0" borderId="2" xfId="0" applyNumberFormat="1" applyFont="1" applyBorder="1" applyAlignment="1" applyProtection="1">
      <alignment horizontal="left" vertical="center"/>
      <protection hidden="1"/>
    </xf>
    <xf numFmtId="3" fontId="27" fillId="7" borderId="4" xfId="0" quotePrefix="1" applyNumberFormat="1" applyFont="1" applyFill="1" applyBorder="1" applyAlignment="1" applyProtection="1">
      <alignment horizontal="right" vertical="center" wrapText="1"/>
      <protection locked="0"/>
    </xf>
    <xf numFmtId="0" fontId="23" fillId="0" borderId="1" xfId="0" applyFont="1" applyBorder="1" applyAlignment="1" applyProtection="1">
      <alignment horizontal="center" vertical="center"/>
      <protection hidden="1"/>
    </xf>
    <xf numFmtId="3" fontId="23" fillId="0" borderId="4" xfId="0" applyNumberFormat="1" applyFont="1" applyBorder="1" applyAlignment="1" applyProtection="1">
      <alignment horizontal="right" vertical="center"/>
      <protection hidden="1"/>
    </xf>
    <xf numFmtId="0" fontId="28" fillId="0" borderId="1" xfId="0" applyFont="1" applyBorder="1" applyAlignment="1" applyProtection="1">
      <alignment horizontal="right" vertical="center"/>
      <protection hidden="1"/>
    </xf>
    <xf numFmtId="0" fontId="8" fillId="0" borderId="8" xfId="7" applyFont="1" applyBorder="1" applyAlignment="1" applyProtection="1">
      <alignment vertical="center"/>
      <protection hidden="1"/>
    </xf>
    <xf numFmtId="0" fontId="27" fillId="0" borderId="2" xfId="7" applyFont="1" applyBorder="1" applyAlignment="1" applyProtection="1">
      <alignment vertical="center"/>
      <protection hidden="1"/>
    </xf>
    <xf numFmtId="0" fontId="27" fillId="0" borderId="18" xfId="7" applyFont="1" applyBorder="1" applyAlignment="1" applyProtection="1">
      <alignment vertical="center"/>
      <protection hidden="1"/>
    </xf>
    <xf numFmtId="0" fontId="25" fillId="2" borderId="13" xfId="0" applyFont="1" applyFill="1" applyBorder="1" applyAlignment="1" applyProtection="1">
      <alignment horizontal="right" vertical="center" wrapText="1"/>
      <protection hidden="1"/>
    </xf>
    <xf numFmtId="0" fontId="27" fillId="0" borderId="0" xfId="0" applyFont="1" applyProtection="1">
      <protection hidden="1"/>
    </xf>
    <xf numFmtId="0" fontId="0" fillId="0" borderId="0" xfId="0" applyProtection="1">
      <protection hidden="1"/>
    </xf>
    <xf numFmtId="0" fontId="23" fillId="0" borderId="4" xfId="0" applyFont="1" applyBorder="1" applyAlignment="1" applyProtection="1">
      <alignment horizontal="right" vertical="center"/>
      <protection hidden="1"/>
    </xf>
    <xf numFmtId="0" fontId="27" fillId="0" borderId="1" xfId="3" applyNumberFormat="1" applyFont="1" applyBorder="1" applyAlignment="1" applyProtection="1">
      <alignment vertical="center"/>
      <protection hidden="1"/>
    </xf>
    <xf numFmtId="0" fontId="30" fillId="5" borderId="0" xfId="0" applyFont="1" applyFill="1" applyBorder="1" applyProtection="1">
      <protection hidden="1"/>
    </xf>
    <xf numFmtId="0" fontId="31" fillId="5" borderId="0" xfId="0" applyFont="1" applyFill="1" applyBorder="1" applyProtection="1">
      <protection hidden="1"/>
    </xf>
    <xf numFmtId="0" fontId="31" fillId="5" borderId="0" xfId="0" applyFont="1" applyFill="1" applyBorder="1" applyAlignment="1" applyProtection="1">
      <alignment wrapText="1"/>
      <protection hidden="1"/>
    </xf>
    <xf numFmtId="0" fontId="33" fillId="5" borderId="0" xfId="0" applyFont="1" applyFill="1" applyBorder="1" applyAlignment="1" applyProtection="1">
      <alignment horizontal="left" vertical="center"/>
      <protection hidden="1"/>
    </xf>
    <xf numFmtId="0" fontId="31" fillId="5" borderId="0" xfId="0" applyFont="1" applyFill="1" applyBorder="1" applyAlignment="1" applyProtection="1">
      <alignment horizontal="center" vertical="center"/>
      <protection hidden="1"/>
    </xf>
    <xf numFmtId="169" fontId="31" fillId="5" borderId="0" xfId="6" applyNumberFormat="1" applyFont="1" applyFill="1" applyBorder="1" applyAlignment="1" applyProtection="1">
      <alignment horizontal="right" vertical="center" wrapText="1"/>
      <protection hidden="1"/>
    </xf>
    <xf numFmtId="171" fontId="31" fillId="5" borderId="0" xfId="0" applyNumberFormat="1" applyFont="1" applyFill="1" applyBorder="1" applyAlignment="1" applyProtection="1">
      <alignment horizontal="right" vertical="center" wrapText="1"/>
      <protection hidden="1"/>
    </xf>
    <xf numFmtId="172" fontId="34" fillId="5" borderId="0" xfId="0" applyNumberFormat="1" applyFont="1" applyFill="1" applyBorder="1" applyAlignment="1" applyProtection="1">
      <alignment horizontal="right" vertical="center"/>
      <protection hidden="1"/>
    </xf>
    <xf numFmtId="1" fontId="34" fillId="5" borderId="0" xfId="0" applyNumberFormat="1" applyFont="1" applyFill="1" applyBorder="1" applyAlignment="1" applyProtection="1">
      <alignment horizontal="right" vertical="center"/>
      <protection hidden="1"/>
    </xf>
    <xf numFmtId="0" fontId="35" fillId="5" borderId="0" xfId="0" applyFont="1" applyFill="1" applyBorder="1" applyAlignment="1" applyProtection="1">
      <alignment vertical="center"/>
      <protection hidden="1"/>
    </xf>
    <xf numFmtId="0" fontId="36" fillId="5" borderId="0" xfId="0" applyFont="1" applyFill="1" applyBorder="1" applyAlignment="1" applyProtection="1">
      <alignment vertical="center"/>
      <protection hidden="1"/>
    </xf>
    <xf numFmtId="0" fontId="31" fillId="5" borderId="0" xfId="0" applyFont="1" applyFill="1" applyBorder="1" applyAlignment="1" applyProtection="1">
      <alignment vertical="center"/>
      <protection hidden="1"/>
    </xf>
    <xf numFmtId="0" fontId="33" fillId="5" borderId="0" xfId="0" applyFont="1" applyFill="1" applyBorder="1" applyAlignment="1" applyProtection="1">
      <alignment horizontal="left" vertical="center"/>
      <protection locked="0"/>
    </xf>
    <xf numFmtId="0" fontId="33" fillId="5" borderId="0" xfId="0" applyFont="1" applyFill="1" applyBorder="1" applyAlignment="1" applyProtection="1">
      <alignment horizontal="right" vertical="center"/>
      <protection locked="0"/>
    </xf>
    <xf numFmtId="0" fontId="31" fillId="5" borderId="0" xfId="0" applyFont="1" applyFill="1" applyBorder="1" applyProtection="1">
      <protection locked="0"/>
    </xf>
    <xf numFmtId="0" fontId="34" fillId="5" borderId="0" xfId="0" applyFont="1" applyFill="1" applyBorder="1" applyAlignment="1" applyProtection="1">
      <alignment horizontal="center" vertical="center"/>
      <protection locked="0"/>
    </xf>
    <xf numFmtId="170" fontId="34" fillId="5" borderId="0" xfId="6" applyNumberFormat="1" applyFont="1" applyFill="1" applyBorder="1" applyAlignment="1" applyProtection="1">
      <alignment horizontal="right" vertical="center"/>
      <protection locked="0"/>
    </xf>
    <xf numFmtId="171" fontId="34" fillId="5" borderId="0" xfId="0" applyNumberFormat="1" applyFont="1" applyFill="1" applyBorder="1" applyAlignment="1" applyProtection="1">
      <alignment horizontal="right" vertical="center"/>
      <protection locked="0"/>
    </xf>
    <xf numFmtId="172" fontId="34" fillId="5" borderId="0" xfId="0" applyNumberFormat="1" applyFont="1" applyFill="1" applyBorder="1" applyAlignment="1" applyProtection="1">
      <alignment horizontal="right" vertical="center"/>
      <protection locked="0"/>
    </xf>
    <xf numFmtId="0" fontId="33" fillId="5" borderId="0" xfId="0" applyFont="1" applyFill="1" applyBorder="1" applyAlignment="1" applyProtection="1">
      <alignment vertical="center"/>
      <protection locked="0"/>
    </xf>
    <xf numFmtId="173" fontId="31" fillId="5" borderId="0" xfId="8" applyNumberFormat="1" applyFont="1" applyFill="1" applyBorder="1" applyAlignment="1" applyProtection="1">
      <alignment vertical="center"/>
      <protection locked="0"/>
    </xf>
    <xf numFmtId="173" fontId="33" fillId="5" borderId="0" xfId="8" applyNumberFormat="1" applyFont="1" applyFill="1" applyBorder="1" applyAlignment="1" applyProtection="1">
      <alignment vertical="center"/>
      <protection locked="0"/>
    </xf>
    <xf numFmtId="0" fontId="31" fillId="5" borderId="0" xfId="0" applyFont="1" applyFill="1" applyBorder="1" applyAlignment="1" applyProtection="1">
      <alignment vertical="center" wrapText="1"/>
      <protection locked="0"/>
    </xf>
    <xf numFmtId="0" fontId="31" fillId="5" borderId="0" xfId="0" applyFont="1" applyFill="1" applyBorder="1" applyAlignment="1" applyProtection="1">
      <alignment vertical="center"/>
      <protection locked="0"/>
    </xf>
    <xf numFmtId="0" fontId="31" fillId="5" borderId="0" xfId="0" applyFont="1" applyFill="1" applyBorder="1" applyAlignment="1" applyProtection="1">
      <alignment wrapText="1"/>
      <protection locked="0"/>
    </xf>
    <xf numFmtId="2" fontId="31" fillId="5" borderId="0" xfId="0" applyNumberFormat="1" applyFont="1" applyFill="1" applyBorder="1" applyProtection="1">
      <protection locked="0"/>
    </xf>
    <xf numFmtId="173" fontId="31" fillId="5" borderId="0" xfId="8" applyFont="1" applyFill="1" applyBorder="1" applyAlignment="1" applyProtection="1">
      <alignment horizontal="right"/>
      <protection locked="0"/>
    </xf>
    <xf numFmtId="0" fontId="30" fillId="5" borderId="0" xfId="0" applyFont="1" applyFill="1" applyBorder="1" applyProtection="1">
      <protection locked="0"/>
    </xf>
    <xf numFmtId="0" fontId="31" fillId="5" borderId="0" xfId="0" applyFont="1" applyFill="1" applyBorder="1" applyAlignment="1" applyProtection="1">
      <alignment horizontal="center" vertical="center"/>
      <protection locked="0"/>
    </xf>
    <xf numFmtId="174" fontId="31" fillId="5" borderId="0" xfId="6" applyNumberFormat="1" applyFont="1" applyFill="1" applyBorder="1" applyAlignment="1" applyProtection="1">
      <alignment horizontal="right" vertical="center"/>
      <protection locked="0"/>
    </xf>
    <xf numFmtId="1" fontId="31" fillId="5" borderId="0" xfId="0" applyNumberFormat="1" applyFont="1" applyFill="1" applyBorder="1" applyAlignment="1" applyProtection="1">
      <alignment horizontal="right" vertical="center"/>
      <protection locked="0"/>
    </xf>
    <xf numFmtId="169" fontId="31" fillId="5" borderId="0" xfId="6" applyFont="1" applyFill="1" applyBorder="1" applyAlignment="1" applyProtection="1">
      <alignment horizontal="center" vertical="center"/>
      <protection locked="0"/>
    </xf>
    <xf numFmtId="0" fontId="31" fillId="5" borderId="0" xfId="0" applyFont="1" applyFill="1" applyBorder="1" applyAlignment="1" applyProtection="1">
      <alignment horizontal="right" vertical="center"/>
      <protection locked="0"/>
    </xf>
    <xf numFmtId="1" fontId="31" fillId="5" borderId="0" xfId="8" applyNumberFormat="1" applyFont="1" applyFill="1" applyBorder="1" applyAlignment="1" applyProtection="1">
      <alignment horizontal="center" vertical="center"/>
      <protection locked="0"/>
    </xf>
    <xf numFmtId="1" fontId="31" fillId="5" borderId="0" xfId="0" applyNumberFormat="1" applyFont="1" applyFill="1" applyBorder="1" applyAlignment="1" applyProtection="1">
      <alignment horizontal="center" vertical="center"/>
      <protection locked="0"/>
    </xf>
    <xf numFmtId="169" fontId="31" fillId="5" borderId="0" xfId="6" applyFont="1" applyFill="1" applyBorder="1" applyAlignment="1" applyProtection="1">
      <alignment horizontal="right" vertical="center"/>
      <protection locked="0"/>
    </xf>
    <xf numFmtId="0" fontId="30" fillId="5" borderId="0" xfId="0" applyFont="1" applyFill="1" applyBorder="1" applyAlignment="1" applyProtection="1">
      <alignment horizontal="center" vertical="center"/>
      <protection locked="0"/>
    </xf>
    <xf numFmtId="7" fontId="17" fillId="6" borderId="4" xfId="2" applyNumberFormat="1" applyFont="1" applyFill="1" applyBorder="1" applyAlignment="1" applyProtection="1">
      <alignment horizontal="right" vertical="center"/>
      <protection hidden="1"/>
    </xf>
    <xf numFmtId="1" fontId="15" fillId="2" borderId="0" xfId="0" applyNumberFormat="1" applyFont="1" applyFill="1" applyBorder="1" applyAlignment="1" applyProtection="1">
      <alignment horizontal="right"/>
      <protection hidden="1"/>
    </xf>
    <xf numFmtId="164" fontId="3" fillId="2" borderId="8" xfId="0" applyNumberFormat="1" applyFont="1" applyFill="1" applyBorder="1" applyAlignment="1" applyProtection="1">
      <alignment horizontal="right"/>
      <protection hidden="1"/>
    </xf>
    <xf numFmtId="164" fontId="21" fillId="2" borderId="13" xfId="0" applyNumberFormat="1" applyFont="1" applyFill="1" applyBorder="1" applyAlignment="1" applyProtection="1">
      <alignment horizontal="right" vertical="center"/>
      <protection hidden="1"/>
    </xf>
    <xf numFmtId="164" fontId="7" fillId="2" borderId="16" xfId="0" applyNumberFormat="1" applyFont="1" applyFill="1" applyBorder="1" applyAlignment="1" applyProtection="1">
      <alignment horizontal="right" vertical="center"/>
      <protection hidden="1"/>
    </xf>
    <xf numFmtId="165" fontId="11" fillId="3" borderId="4" xfId="1" applyNumberFormat="1" applyFont="1" applyFill="1" applyBorder="1" applyAlignment="1" applyProtection="1">
      <alignment horizontal="right" vertical="top" wrapText="1"/>
      <protection locked="0"/>
    </xf>
    <xf numFmtId="7" fontId="11" fillId="3" borderId="2" xfId="1" applyNumberFormat="1" applyFont="1" applyFill="1" applyBorder="1" applyAlignment="1" applyProtection="1">
      <alignment horizontal="right" vertical="top" wrapText="1"/>
      <protection locked="0"/>
    </xf>
    <xf numFmtId="10" fontId="11" fillId="3" borderId="2" xfId="1" applyNumberFormat="1" applyFont="1" applyFill="1" applyBorder="1" applyAlignment="1" applyProtection="1">
      <alignment horizontal="right" vertical="top" wrapText="1"/>
      <protection locked="0"/>
    </xf>
    <xf numFmtId="7" fontId="11" fillId="3" borderId="4" xfId="1" applyNumberFormat="1" applyFont="1" applyFill="1" applyBorder="1" applyAlignment="1" applyProtection="1">
      <alignment horizontal="right" vertical="top" wrapText="1"/>
      <protection locked="0"/>
    </xf>
    <xf numFmtId="10" fontId="11" fillId="3" borderId="4" xfId="1" applyNumberFormat="1" applyFont="1" applyFill="1" applyBorder="1" applyAlignment="1" applyProtection="1">
      <alignment horizontal="right" vertical="top" wrapText="1"/>
      <protection locked="0"/>
    </xf>
    <xf numFmtId="164" fontId="21" fillId="2" borderId="14" xfId="0" applyNumberFormat="1" applyFont="1" applyFill="1" applyBorder="1" applyAlignment="1" applyProtection="1">
      <alignment horizontal="right" vertical="center"/>
      <protection hidden="1"/>
    </xf>
    <xf numFmtId="7" fontId="13" fillId="6" borderId="4" xfId="2" applyNumberFormat="1" applyFont="1" applyFill="1" applyBorder="1" applyAlignment="1" applyProtection="1">
      <alignment horizontal="right" vertical="center"/>
      <protection hidden="1"/>
    </xf>
    <xf numFmtId="164" fontId="7" fillId="2" borderId="4" xfId="0" applyNumberFormat="1" applyFont="1" applyFill="1" applyBorder="1" applyAlignment="1" applyProtection="1">
      <alignment horizontal="right" vertical="center" wrapText="1"/>
      <protection hidden="1"/>
    </xf>
    <xf numFmtId="164" fontId="3" fillId="2" borderId="2" xfId="0" applyNumberFormat="1" applyFont="1" applyFill="1" applyBorder="1" applyAlignment="1" applyProtection="1">
      <alignment horizontal="right"/>
      <protection hidden="1"/>
    </xf>
    <xf numFmtId="164" fontId="7" fillId="2" borderId="17" xfId="0" applyNumberFormat="1" applyFont="1" applyFill="1" applyBorder="1" applyAlignment="1" applyProtection="1">
      <alignment horizontal="right" vertical="center" wrapText="1"/>
      <protection hidden="1"/>
    </xf>
    <xf numFmtId="165" fontId="11" fillId="3" borderId="4" xfId="1" applyNumberFormat="1" applyFont="1" applyFill="1" applyBorder="1" applyAlignment="1" applyProtection="1">
      <alignment horizontal="left" vertical="top" wrapText="1"/>
      <protection locked="0"/>
    </xf>
    <xf numFmtId="165" fontId="11" fillId="3" borderId="1" xfId="1" applyNumberFormat="1" applyFont="1" applyFill="1" applyBorder="1" applyAlignment="1" applyProtection="1">
      <alignment horizontal="left" vertical="top" wrapText="1"/>
      <protection locked="0"/>
    </xf>
    <xf numFmtId="165" fontId="11" fillId="3" borderId="2" xfId="1" applyNumberFormat="1" applyFont="1" applyFill="1" applyBorder="1" applyAlignment="1" applyProtection="1">
      <alignment horizontal="left" vertical="top" wrapText="1"/>
      <protection locked="0"/>
    </xf>
    <xf numFmtId="164" fontId="7" fillId="2" borderId="16" xfId="0" applyNumberFormat="1" applyFont="1" applyFill="1" applyBorder="1" applyAlignment="1" applyProtection="1">
      <alignment horizontal="left" vertical="center"/>
      <protection hidden="1"/>
    </xf>
    <xf numFmtId="0" fontId="0" fillId="0" borderId="0" xfId="0" applyAlignment="1" applyProtection="1">
      <alignment horizontal="right"/>
      <protection hidden="1"/>
    </xf>
    <xf numFmtId="0" fontId="25" fillId="2" borderId="2" xfId="0" applyFont="1" applyFill="1" applyBorder="1" applyAlignment="1" applyProtection="1">
      <alignment horizontal="right" vertical="center" wrapText="1"/>
      <protection hidden="1"/>
    </xf>
    <xf numFmtId="0" fontId="23" fillId="0" borderId="2" xfId="0" applyFont="1" applyBorder="1" applyAlignment="1" applyProtection="1">
      <alignment horizontal="right" vertical="center"/>
      <protection hidden="1"/>
    </xf>
    <xf numFmtId="0" fontId="9" fillId="0" borderId="0" xfId="0" applyFont="1" applyProtection="1">
      <protection hidden="1"/>
    </xf>
    <xf numFmtId="0" fontId="2" fillId="2" borderId="0" xfId="0" applyFont="1" applyFill="1" applyProtection="1">
      <protection hidden="1"/>
    </xf>
    <xf numFmtId="0" fontId="23" fillId="2" borderId="0" xfId="0" applyFont="1" applyFill="1" applyProtection="1">
      <protection hidden="1"/>
    </xf>
    <xf numFmtId="0" fontId="4" fillId="2" borderId="0" xfId="0" applyFont="1" applyFill="1" applyProtection="1">
      <protection hidden="1"/>
    </xf>
    <xf numFmtId="0" fontId="24" fillId="2" borderId="0" xfId="0" applyFont="1" applyFill="1" applyProtection="1">
      <protection hidden="1"/>
    </xf>
    <xf numFmtId="1" fontId="13" fillId="0" borderId="3" xfId="0" applyNumberFormat="1" applyFont="1" applyBorder="1" applyProtection="1">
      <protection hidden="1"/>
    </xf>
    <xf numFmtId="1" fontId="9" fillId="0" borderId="3" xfId="0" applyNumberFormat="1" applyFont="1" applyBorder="1" applyAlignment="1" applyProtection="1">
      <alignment horizontal="right"/>
      <protection hidden="1"/>
    </xf>
    <xf numFmtId="1" fontId="9" fillId="0" borderId="3" xfId="0" applyNumberFormat="1" applyFont="1" applyBorder="1" applyProtection="1">
      <protection hidden="1"/>
    </xf>
    <xf numFmtId="1" fontId="26" fillId="0" borderId="3" xfId="0" applyNumberFormat="1" applyFont="1" applyBorder="1" applyProtection="1">
      <protection hidden="1"/>
    </xf>
    <xf numFmtId="172" fontId="29" fillId="0" borderId="4" xfId="0" applyNumberFormat="1" applyFont="1" applyBorder="1" applyAlignment="1" applyProtection="1">
      <alignment horizontal="right" vertical="center"/>
      <protection hidden="1"/>
    </xf>
    <xf numFmtId="0" fontId="27" fillId="0" borderId="0" xfId="7" applyFont="1" applyAlignment="1" applyProtection="1">
      <alignment horizontal="left" vertical="center"/>
      <protection hidden="1"/>
    </xf>
    <xf numFmtId="0" fontId="28" fillId="0" borderId="0" xfId="0" applyFont="1" applyAlignment="1" applyProtection="1">
      <alignment horizontal="right" vertical="center"/>
      <protection hidden="1"/>
    </xf>
    <xf numFmtId="3" fontId="23" fillId="0" borderId="0" xfId="0" applyNumberFormat="1" applyFont="1" applyAlignment="1" applyProtection="1">
      <alignment horizontal="right" vertical="center"/>
      <protection hidden="1"/>
    </xf>
    <xf numFmtId="171" fontId="27" fillId="0" borderId="0" xfId="0" applyNumberFormat="1" applyFont="1" applyAlignment="1" applyProtection="1">
      <alignment horizontal="right" vertical="center"/>
      <protection hidden="1"/>
    </xf>
    <xf numFmtId="171" fontId="27" fillId="0" borderId="0" xfId="0" applyNumberFormat="1" applyFont="1" applyAlignment="1" applyProtection="1">
      <alignment horizontal="left" vertical="center"/>
      <protection hidden="1"/>
    </xf>
    <xf numFmtId="0" fontId="30" fillId="5" borderId="0" xfId="0" applyFont="1" applyFill="1" applyProtection="1">
      <protection hidden="1"/>
    </xf>
    <xf numFmtId="0" fontId="31" fillId="5" borderId="0" xfId="0" applyFont="1" applyFill="1" applyProtection="1">
      <protection hidden="1"/>
    </xf>
    <xf numFmtId="0" fontId="31" fillId="5" borderId="0" xfId="0" applyFont="1" applyFill="1" applyAlignment="1" applyProtection="1">
      <alignment wrapText="1"/>
      <protection hidden="1"/>
    </xf>
    <xf numFmtId="0" fontId="33" fillId="5" borderId="0" xfId="0" applyFont="1" applyFill="1" applyAlignment="1" applyProtection="1">
      <alignment horizontal="left" vertical="center"/>
      <protection hidden="1"/>
    </xf>
    <xf numFmtId="0" fontId="31" fillId="5" borderId="0" xfId="0" applyFont="1" applyFill="1" applyAlignment="1" applyProtection="1">
      <alignment horizontal="center" vertical="center"/>
      <protection hidden="1"/>
    </xf>
    <xf numFmtId="169" fontId="31" fillId="5" borderId="0" xfId="6" applyFont="1" applyFill="1" applyBorder="1" applyAlignment="1" applyProtection="1">
      <alignment horizontal="right" vertical="center" wrapText="1"/>
      <protection hidden="1"/>
    </xf>
    <xf numFmtId="171" fontId="31" fillId="5" borderId="0" xfId="0" applyNumberFormat="1" applyFont="1" applyFill="1" applyAlignment="1" applyProtection="1">
      <alignment horizontal="right" vertical="center" wrapText="1"/>
      <protection hidden="1"/>
    </xf>
    <xf numFmtId="172" fontId="34" fillId="5" borderId="0" xfId="0" applyNumberFormat="1" applyFont="1" applyFill="1" applyAlignment="1" applyProtection="1">
      <alignment horizontal="right" vertical="center"/>
      <protection hidden="1"/>
    </xf>
    <xf numFmtId="1" fontId="34" fillId="5" borderId="0" xfId="0" applyNumberFormat="1" applyFont="1" applyFill="1" applyAlignment="1" applyProtection="1">
      <alignment horizontal="right" vertical="center"/>
      <protection hidden="1"/>
    </xf>
    <xf numFmtId="0" fontId="35" fillId="5" borderId="0" xfId="0" applyFont="1" applyFill="1" applyAlignment="1" applyProtection="1">
      <alignment vertical="center"/>
      <protection hidden="1"/>
    </xf>
    <xf numFmtId="0" fontId="36" fillId="5" borderId="0" xfId="0" applyFont="1" applyFill="1" applyAlignment="1" applyProtection="1">
      <alignment vertical="center"/>
      <protection hidden="1"/>
    </xf>
    <xf numFmtId="0" fontId="31" fillId="5" borderId="0" xfId="0" applyFont="1" applyFill="1" applyAlignment="1" applyProtection="1">
      <alignment vertical="center"/>
      <protection hidden="1"/>
    </xf>
    <xf numFmtId="0" fontId="33" fillId="5" borderId="0" xfId="0" applyFont="1" applyFill="1" applyAlignment="1" applyProtection="1">
      <alignment horizontal="left" vertical="center"/>
      <protection locked="0"/>
    </xf>
    <xf numFmtId="0" fontId="33" fillId="5" borderId="0" xfId="0" applyFont="1" applyFill="1" applyAlignment="1" applyProtection="1">
      <alignment horizontal="right" vertical="center"/>
      <protection locked="0"/>
    </xf>
    <xf numFmtId="0" fontId="31" fillId="5" borderId="0" xfId="0" applyFont="1" applyFill="1" applyProtection="1">
      <protection locked="0"/>
    </xf>
    <xf numFmtId="0" fontId="34" fillId="5" borderId="0" xfId="0" applyFont="1" applyFill="1" applyAlignment="1" applyProtection="1">
      <alignment horizontal="center" vertical="center"/>
      <protection locked="0"/>
    </xf>
    <xf numFmtId="171" fontId="34" fillId="5" borderId="0" xfId="0" applyNumberFormat="1" applyFont="1" applyFill="1" applyAlignment="1" applyProtection="1">
      <alignment horizontal="right" vertical="center"/>
      <protection locked="0"/>
    </xf>
    <xf numFmtId="172" fontId="34" fillId="5" borderId="0" xfId="0" applyNumberFormat="1" applyFont="1" applyFill="1" applyAlignment="1" applyProtection="1">
      <alignment horizontal="right" vertical="center"/>
      <protection locked="0"/>
    </xf>
    <xf numFmtId="0" fontId="33" fillId="5" borderId="0" xfId="0" applyFont="1" applyFill="1" applyAlignment="1" applyProtection="1">
      <alignment vertical="center"/>
      <protection locked="0"/>
    </xf>
    <xf numFmtId="173" fontId="31" fillId="5" borderId="0" xfId="8" applyFont="1" applyFill="1" applyBorder="1" applyAlignment="1" applyProtection="1">
      <alignment vertical="center"/>
      <protection locked="0"/>
    </xf>
    <xf numFmtId="173" fontId="33" fillId="5" borderId="0" xfId="8" applyFont="1" applyFill="1" applyBorder="1" applyAlignment="1" applyProtection="1">
      <alignment vertical="center"/>
      <protection locked="0"/>
    </xf>
    <xf numFmtId="0" fontId="31" fillId="5" borderId="0" xfId="0" applyFont="1" applyFill="1" applyAlignment="1" applyProtection="1">
      <alignment vertical="center" wrapText="1"/>
      <protection locked="0"/>
    </xf>
    <xf numFmtId="0" fontId="31" fillId="5" borderId="0" xfId="0" applyFont="1" applyFill="1" applyAlignment="1" applyProtection="1">
      <alignment vertical="center"/>
      <protection locked="0"/>
    </xf>
    <xf numFmtId="0" fontId="31" fillId="5" borderId="0" xfId="0" applyFont="1" applyFill="1" applyAlignment="1" applyProtection="1">
      <alignment wrapText="1"/>
      <protection locked="0"/>
    </xf>
    <xf numFmtId="2" fontId="31" fillId="5" borderId="0" xfId="0" applyNumberFormat="1" applyFont="1" applyFill="1" applyProtection="1">
      <protection locked="0"/>
    </xf>
    <xf numFmtId="0" fontId="30" fillId="5" borderId="0" xfId="0" applyFont="1" applyFill="1" applyProtection="1">
      <protection locked="0"/>
    </xf>
    <xf numFmtId="0" fontId="31" fillId="5" borderId="0" xfId="0" applyFont="1" applyFill="1" applyAlignment="1" applyProtection="1">
      <alignment horizontal="center" vertical="center"/>
      <protection locked="0"/>
    </xf>
    <xf numFmtId="1" fontId="31" fillId="5" borderId="0" xfId="0" applyNumberFormat="1" applyFont="1" applyFill="1" applyAlignment="1" applyProtection="1">
      <alignment horizontal="right" vertical="center"/>
      <protection locked="0"/>
    </xf>
    <xf numFmtId="0" fontId="31" fillId="5" borderId="0" xfId="0" applyFont="1" applyFill="1" applyAlignment="1" applyProtection="1">
      <alignment horizontal="right" vertical="center"/>
      <protection locked="0"/>
    </xf>
    <xf numFmtId="1" fontId="31" fillId="5" borderId="0" xfId="0" applyNumberFormat="1" applyFont="1" applyFill="1" applyAlignment="1" applyProtection="1">
      <alignment horizontal="center" vertical="center"/>
      <protection locked="0"/>
    </xf>
    <xf numFmtId="0" fontId="30" fillId="5" borderId="0" xfId="0" applyFont="1" applyFill="1" applyAlignment="1" applyProtection="1">
      <alignment horizontal="center" vertical="center"/>
      <protection locked="0"/>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1" fontId="18" fillId="0" borderId="4" xfId="0" applyNumberFormat="1" applyFont="1" applyFill="1" applyBorder="1" applyAlignment="1" applyProtection="1">
      <alignment horizontal="left" vertical="top" wrapText="1"/>
      <protection hidden="1"/>
    </xf>
    <xf numFmtId="44" fontId="13" fillId="3" borderId="9" xfId="4" applyNumberFormat="1" applyFont="1" applyFill="1" applyBorder="1" applyAlignment="1" applyProtection="1">
      <alignment horizontal="center" vertical="center"/>
      <protection locked="0"/>
    </xf>
    <xf numFmtId="44" fontId="13" fillId="3" borderId="10" xfId="4" applyNumberFormat="1" applyFont="1" applyFill="1" applyBorder="1" applyAlignment="1" applyProtection="1">
      <alignment horizontal="center" vertical="center"/>
      <protection locked="0"/>
    </xf>
    <xf numFmtId="44" fontId="13" fillId="3" borderId="11" xfId="4" applyNumberFormat="1" applyFont="1" applyFill="1" applyBorder="1" applyAlignment="1" applyProtection="1">
      <alignment horizontal="center" vertical="center"/>
      <protection locked="0"/>
    </xf>
    <xf numFmtId="165" fontId="11" fillId="3" borderId="1" xfId="1" applyNumberFormat="1" applyFont="1" applyFill="1" applyBorder="1" applyAlignment="1" applyProtection="1">
      <alignment horizontal="left" vertical="top" wrapText="1"/>
      <protection locked="0"/>
    </xf>
    <xf numFmtId="165" fontId="11" fillId="3" borderId="8" xfId="1" applyNumberFormat="1" applyFont="1" applyFill="1" applyBorder="1" applyAlignment="1" applyProtection="1">
      <alignment horizontal="left" vertical="top" wrapText="1"/>
      <protection locked="0"/>
    </xf>
    <xf numFmtId="165" fontId="11" fillId="3" borderId="2" xfId="1" applyNumberFormat="1" applyFont="1" applyFill="1" applyBorder="1" applyAlignment="1" applyProtection="1">
      <alignment horizontal="left" vertical="top" wrapText="1"/>
      <protection locked="0"/>
    </xf>
    <xf numFmtId="164" fontId="7" fillId="2" borderId="16" xfId="0" applyNumberFormat="1" applyFont="1" applyFill="1" applyBorder="1" applyAlignment="1" applyProtection="1">
      <alignment horizontal="left" vertical="center"/>
      <protection hidden="1"/>
    </xf>
    <xf numFmtId="7" fontId="17" fillId="6" borderId="9" xfId="2" applyNumberFormat="1" applyFont="1" applyFill="1" applyBorder="1" applyAlignment="1" applyProtection="1">
      <alignment horizontal="right" vertical="center"/>
      <protection hidden="1"/>
    </xf>
    <xf numFmtId="7" fontId="17" fillId="6" borderId="10" xfId="2" applyNumberFormat="1" applyFont="1" applyFill="1" applyBorder="1" applyAlignment="1" applyProtection="1">
      <alignment horizontal="right" vertical="center"/>
      <protection hidden="1"/>
    </xf>
    <xf numFmtId="7" fontId="17" fillId="6" borderId="11" xfId="2" applyNumberFormat="1" applyFont="1" applyFill="1" applyBorder="1" applyAlignment="1" applyProtection="1">
      <alignment horizontal="right" vertical="center"/>
      <protection hidden="1"/>
    </xf>
    <xf numFmtId="7" fontId="11" fillId="3" borderId="12" xfId="1" applyNumberFormat="1" applyFont="1" applyFill="1" applyBorder="1" applyAlignment="1" applyProtection="1">
      <alignment horizontal="right" vertical="center" wrapText="1"/>
      <protection locked="0"/>
    </xf>
    <xf numFmtId="7" fontId="11" fillId="3" borderId="14" xfId="1" applyNumberFormat="1" applyFont="1" applyFill="1" applyBorder="1" applyAlignment="1" applyProtection="1">
      <alignment horizontal="right" vertical="center" wrapText="1"/>
      <protection locked="0"/>
    </xf>
    <xf numFmtId="7" fontId="11" fillId="3" borderId="18" xfId="1" applyNumberFormat="1" applyFont="1" applyFill="1" applyBorder="1" applyAlignment="1" applyProtection="1">
      <alignment horizontal="right" vertical="center" wrapText="1"/>
      <protection locked="0"/>
    </xf>
    <xf numFmtId="7" fontId="11" fillId="3" borderId="19" xfId="1" applyNumberFormat="1" applyFont="1" applyFill="1" applyBorder="1" applyAlignment="1" applyProtection="1">
      <alignment horizontal="right" vertical="center" wrapText="1"/>
      <protection locked="0"/>
    </xf>
    <xf numFmtId="7" fontId="11" fillId="3" borderId="15" xfId="1" applyNumberFormat="1" applyFont="1" applyFill="1" applyBorder="1" applyAlignment="1" applyProtection="1">
      <alignment horizontal="right" vertical="center" wrapText="1"/>
      <protection locked="0"/>
    </xf>
    <xf numFmtId="7" fontId="11" fillId="3" borderId="17" xfId="1" applyNumberFormat="1" applyFont="1" applyFill="1" applyBorder="1" applyAlignment="1" applyProtection="1">
      <alignment horizontal="right" vertical="center" wrapText="1"/>
      <protection locked="0"/>
    </xf>
    <xf numFmtId="1" fontId="17" fillId="2" borderId="4" xfId="0" applyNumberFormat="1" applyFont="1" applyFill="1" applyBorder="1" applyAlignment="1" applyProtection="1">
      <alignment horizontal="left"/>
      <protection hidden="1"/>
    </xf>
    <xf numFmtId="164" fontId="7" fillId="2" borderId="1" xfId="0" applyNumberFormat="1" applyFont="1" applyFill="1" applyBorder="1" applyAlignment="1" applyProtection="1">
      <alignment horizontal="right" vertical="center" wrapText="1"/>
      <protection hidden="1"/>
    </xf>
    <xf numFmtId="164" fontId="7" fillId="2" borderId="2" xfId="0" applyNumberFormat="1" applyFont="1" applyFill="1" applyBorder="1" applyAlignment="1" applyProtection="1">
      <alignment horizontal="right" vertical="center" wrapText="1"/>
      <protection hidden="1"/>
    </xf>
    <xf numFmtId="0" fontId="10" fillId="2" borderId="1" xfId="0" applyFont="1" applyFill="1" applyBorder="1" applyAlignment="1" applyProtection="1">
      <alignment horizontal="center" vertical="center"/>
      <protection hidden="1"/>
    </xf>
    <xf numFmtId="0" fontId="10" fillId="2" borderId="8" xfId="0" applyFont="1" applyFill="1" applyBorder="1" applyAlignment="1" applyProtection="1">
      <alignment horizontal="center" vertical="center"/>
      <protection hidden="1"/>
    </xf>
    <xf numFmtId="0" fontId="10" fillId="2" borderId="2" xfId="0" applyFont="1" applyFill="1" applyBorder="1" applyAlignment="1" applyProtection="1">
      <alignment horizontal="center" vertical="center"/>
      <protection hidden="1"/>
    </xf>
    <xf numFmtId="7" fontId="17" fillId="6" borderId="1" xfId="2" applyNumberFormat="1" applyFont="1" applyFill="1" applyBorder="1" applyAlignment="1" applyProtection="1">
      <alignment horizontal="right" vertical="center"/>
      <protection hidden="1"/>
    </xf>
    <xf numFmtId="7" fontId="17" fillId="6" borderId="2" xfId="2" applyNumberFormat="1" applyFont="1" applyFill="1" applyBorder="1" applyAlignment="1" applyProtection="1">
      <alignment horizontal="right" vertical="center"/>
      <protection hidden="1"/>
    </xf>
    <xf numFmtId="0" fontId="25" fillId="2" borderId="18" xfId="0" applyFont="1" applyFill="1" applyBorder="1" applyAlignment="1" applyProtection="1">
      <alignment horizontal="center" vertical="center"/>
      <protection hidden="1"/>
    </xf>
    <xf numFmtId="0" fontId="25" fillId="2" borderId="0" xfId="0" applyFont="1" applyFill="1" applyAlignment="1" applyProtection="1">
      <alignment horizontal="center" vertical="center"/>
      <protection hidden="1"/>
    </xf>
    <xf numFmtId="0" fontId="25" fillId="2" borderId="1" xfId="0" applyFont="1" applyFill="1" applyBorder="1" applyAlignment="1" applyProtection="1">
      <alignment horizontal="left" vertical="center" wrapText="1"/>
      <protection hidden="1"/>
    </xf>
    <xf numFmtId="0" fontId="25" fillId="2" borderId="2" xfId="0" applyFont="1" applyFill="1" applyBorder="1" applyAlignment="1" applyProtection="1">
      <alignment horizontal="left" vertical="center" wrapText="1"/>
      <protection hidden="1"/>
    </xf>
    <xf numFmtId="0" fontId="25" fillId="2" borderId="1" xfId="0" applyFont="1" applyFill="1" applyBorder="1" applyAlignment="1" applyProtection="1">
      <alignment horizontal="right" vertical="center" wrapText="1"/>
      <protection hidden="1"/>
    </xf>
    <xf numFmtId="0" fontId="25" fillId="2" borderId="2" xfId="0" applyFont="1" applyFill="1" applyBorder="1" applyAlignment="1" applyProtection="1">
      <alignment horizontal="right" vertical="center" wrapText="1"/>
      <protection hidden="1"/>
    </xf>
    <xf numFmtId="0" fontId="25" fillId="0" borderId="4" xfId="0" applyFont="1" applyBorder="1" applyAlignment="1" applyProtection="1">
      <alignment horizontal="right" vertical="center"/>
      <protection hidden="1"/>
    </xf>
    <xf numFmtId="0" fontId="25" fillId="0" borderId="0" xfId="0" applyFont="1" applyAlignment="1" applyProtection="1">
      <alignment horizontal="right" vertical="center"/>
      <protection hidden="1"/>
    </xf>
    <xf numFmtId="0" fontId="23" fillId="0" borderId="1" xfId="0" applyFont="1" applyBorder="1" applyAlignment="1" applyProtection="1">
      <alignment horizontal="right" vertical="center"/>
      <protection hidden="1"/>
    </xf>
    <xf numFmtId="0" fontId="23" fillId="0" borderId="2" xfId="0" applyFont="1" applyBorder="1" applyAlignment="1" applyProtection="1">
      <alignment horizontal="right" vertical="center"/>
      <protection hidden="1"/>
    </xf>
    <xf numFmtId="0" fontId="25" fillId="0" borderId="1" xfId="0" applyFont="1" applyBorder="1" applyAlignment="1" applyProtection="1">
      <alignment horizontal="right" vertical="center"/>
      <protection hidden="1"/>
    </xf>
    <xf numFmtId="0" fontId="25" fillId="0" borderId="2" xfId="0" applyFont="1" applyBorder="1" applyAlignment="1" applyProtection="1">
      <alignment horizontal="right" vertical="center"/>
      <protection hidden="1"/>
    </xf>
    <xf numFmtId="0" fontId="32" fillId="5" borderId="0" xfId="0" applyFont="1" applyFill="1" applyAlignment="1" applyProtection="1">
      <alignment vertical="center"/>
      <protection hidden="1"/>
    </xf>
    <xf numFmtId="0" fontId="36" fillId="5" borderId="0" xfId="0" applyFont="1" applyFill="1" applyAlignment="1" applyProtection="1">
      <alignment horizontal="left" vertical="top" wrapText="1"/>
      <protection hidden="1"/>
    </xf>
    <xf numFmtId="0" fontId="32" fillId="5" borderId="0" xfId="0" applyFont="1" applyFill="1" applyBorder="1" applyAlignment="1" applyProtection="1">
      <alignment vertical="center"/>
      <protection hidden="1"/>
    </xf>
    <xf numFmtId="0" fontId="36" fillId="5" borderId="0" xfId="0" applyFont="1" applyFill="1" applyBorder="1" applyAlignment="1" applyProtection="1">
      <alignment horizontal="left" vertical="top" wrapText="1"/>
      <protection hidden="1"/>
    </xf>
  </cellXfs>
  <cellStyles count="9">
    <cellStyle name="Komma" xfId="1" builtinId="3"/>
    <cellStyle name="Komma 2" xfId="5" xr:uid="{00000000-0005-0000-0000-000001000000}"/>
    <cellStyle name="Komma 3" xfId="8" xr:uid="{00000000-0005-0000-0000-000002000000}"/>
    <cellStyle name="Procent" xfId="3" builtinId="5"/>
    <cellStyle name="Standaard" xfId="0" builtinId="0"/>
    <cellStyle name="Standaard 3" xfId="7" xr:uid="{00000000-0005-0000-0000-000005000000}"/>
    <cellStyle name="Standaard 4" xfId="4" xr:uid="{00000000-0005-0000-0000-000006000000}"/>
    <cellStyle name="Valuta" xfId="2" builtinId="4"/>
    <cellStyle name="Valuta 2" xfId="6" xr:uid="{00000000-0005-0000-0000-000008000000}"/>
  </cellStyles>
  <dxfs count="6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 (2)'!$D$20:$Z$20</c:f>
              <c:numCache>
                <c:formatCode>_(* #,##0.00_);_(* \(#,##0.00\);_(* "-"??_);_(@_)</c:formatCode>
                <c:ptCount val="23"/>
                <c:pt idx="0">
                  <c:v>49.791847198286916</c:v>
                </c:pt>
                <c:pt idx="1">
                  <c:v>50.419449108308335</c:v>
                </c:pt>
                <c:pt idx="2">
                  <c:v>51.047051018329746</c:v>
                </c:pt>
                <c:pt idx="3">
                  <c:v>52.302254838372562</c:v>
                </c:pt>
                <c:pt idx="4">
                  <c:v>54.812662478458222</c:v>
                </c:pt>
                <c:pt idx="5">
                  <c:v>57.323070118543875</c:v>
                </c:pt>
                <c:pt idx="6">
                  <c:v>59.833477758629527</c:v>
                </c:pt>
                <c:pt idx="7">
                  <c:v>62.34388539871518</c:v>
                </c:pt>
                <c:pt idx="8">
                  <c:v>64.854293038800833</c:v>
                </c:pt>
                <c:pt idx="9">
                  <c:v>67.364700678886493</c:v>
                </c:pt>
                <c:pt idx="10">
                  <c:v>69.875108318972138</c:v>
                </c:pt>
                <c:pt idx="11">
                  <c:v>72.385515959057798</c:v>
                </c:pt>
                <c:pt idx="12">
                  <c:v>74.895923599143458</c:v>
                </c:pt>
                <c:pt idx="13">
                  <c:v>77.406331239229118</c:v>
                </c:pt>
                <c:pt idx="14">
                  <c:v>79.916738879314764</c:v>
                </c:pt>
                <c:pt idx="15">
                  <c:v>82.427146519400424</c:v>
                </c:pt>
                <c:pt idx="16">
                  <c:v>84.937554159486069</c:v>
                </c:pt>
                <c:pt idx="17">
                  <c:v>87.447961799571715</c:v>
                </c:pt>
                <c:pt idx="18">
                  <c:v>89.958369439657389</c:v>
                </c:pt>
                <c:pt idx="19">
                  <c:v>92.468777079743049</c:v>
                </c:pt>
                <c:pt idx="20">
                  <c:v>94.979184719828694</c:v>
                </c:pt>
                <c:pt idx="21">
                  <c:v>97.48959235991434</c:v>
                </c:pt>
                <c:pt idx="22">
                  <c:v>100</c:v>
                </c:pt>
              </c:numCache>
            </c:numRef>
          </c:xVal>
          <c:yVal>
            <c:numRef>
              <c:f>'DATA (2)'!$D$19:$Z$19</c:f>
              <c:numCache>
                <c:formatCode>_(* #,##0.00_);_(* \(#,##0.00\);_(* "-"??_);_(@_)</c:formatCode>
                <c:ptCount val="23"/>
                <c:pt idx="0">
                  <c:v>0</c:v>
                </c:pt>
                <c:pt idx="1">
                  <c:v>28864.733903729008</c:v>
                </c:pt>
                <c:pt idx="2">
                  <c:v>40767.442642308895</c:v>
                </c:pt>
                <c:pt idx="3">
                  <c:v>57502.377089115675</c:v>
                </c:pt>
                <c:pt idx="4">
                  <c:v>80890.451776719245</c:v>
                </c:pt>
                <c:pt idx="5">
                  <c:v>98540.476217788892</c:v>
                </c:pt>
                <c:pt idx="6">
                  <c:v>113169.80235318749</c:v>
                </c:pt>
                <c:pt idx="7">
                  <c:v>125836.40698515841</c:v>
                </c:pt>
                <c:pt idx="8">
                  <c:v>137085.43660087799</c:v>
                </c:pt>
                <c:pt idx="9">
                  <c:v>147242.15082650844</c:v>
                </c:pt>
                <c:pt idx="10">
                  <c:v>156519.33899305607</c:v>
                </c:pt>
                <c:pt idx="11">
                  <c:v>165065.36409699684</c:v>
                </c:pt>
                <c:pt idx="12">
                  <c:v>172988.62337439734</c:v>
                </c:pt>
                <c:pt idx="13">
                  <c:v>180371.20517507242</c:v>
                </c:pt>
                <c:pt idx="14">
                  <c:v>187277.06197634301</c:v>
                </c:pt>
                <c:pt idx="15">
                  <c:v>193757.1745136629</c:v>
                </c:pt>
                <c:pt idx="16">
                  <c:v>199852.96058700004</c:v>
                </c:pt>
                <c:pt idx="17">
                  <c:v>205598.60768522721</c:v>
                </c:pt>
                <c:pt idx="18">
                  <c:v>211022.7181032009</c:v>
                </c:pt>
                <c:pt idx="19">
                  <c:v>216149.49936575379</c:v>
                </c:pt>
                <c:pt idx="20">
                  <c:v>220999.64489408807</c:v>
                </c:pt>
                <c:pt idx="21">
                  <c:v>225590.99817458153</c:v>
                </c:pt>
                <c:pt idx="22">
                  <c:v>229939.0621846125</c:v>
                </c:pt>
              </c:numCache>
            </c:numRef>
          </c:yVal>
          <c:smooth val="0"/>
          <c:extLst>
            <c:ext xmlns:c16="http://schemas.microsoft.com/office/drawing/2014/chart" uri="{C3380CC4-5D6E-409C-BE32-E72D297353CC}">
              <c16:uniqueId val="{00000000-4826-4AFB-8C06-EE07751FFA56}"/>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 (2)'!$D$23:$Z$23</c:f>
              <c:numCache>
                <c:formatCode>_(* #,##0.00_);_(* \(#,##0.00\);_(* "-"??_);_(@_)</c:formatCode>
                <c:ptCount val="23"/>
                <c:pt idx="0">
                  <c:v>61.812662478458215</c:v>
                </c:pt>
                <c:pt idx="1">
                  <c:v>62.290004197477479</c:v>
                </c:pt>
                <c:pt idx="2">
                  <c:v>62.767345916496765</c:v>
                </c:pt>
                <c:pt idx="3">
                  <c:v>63.722029354535302</c:v>
                </c:pt>
                <c:pt idx="4">
                  <c:v>65.631396230612395</c:v>
                </c:pt>
                <c:pt idx="5">
                  <c:v>67.540763106689482</c:v>
                </c:pt>
                <c:pt idx="6">
                  <c:v>69.450129982766569</c:v>
                </c:pt>
                <c:pt idx="7">
                  <c:v>71.35949685884367</c:v>
                </c:pt>
                <c:pt idx="8">
                  <c:v>73.268863734920743</c:v>
                </c:pt>
                <c:pt idx="9">
                  <c:v>75.178230610997844</c:v>
                </c:pt>
                <c:pt idx="10">
                  <c:v>77.087597487074916</c:v>
                </c:pt>
                <c:pt idx="11">
                  <c:v>78.996964363152017</c:v>
                </c:pt>
                <c:pt idx="12">
                  <c:v>80.906331239229104</c:v>
                </c:pt>
                <c:pt idx="13">
                  <c:v>82.815698115306205</c:v>
                </c:pt>
                <c:pt idx="14">
                  <c:v>84.725064991383277</c:v>
                </c:pt>
                <c:pt idx="15">
                  <c:v>86.634431867460364</c:v>
                </c:pt>
                <c:pt idx="16">
                  <c:v>88.543798743537465</c:v>
                </c:pt>
                <c:pt idx="17">
                  <c:v>90.453165619614538</c:v>
                </c:pt>
                <c:pt idx="18">
                  <c:v>92.362532495691639</c:v>
                </c:pt>
                <c:pt idx="19">
                  <c:v>94.271899371768725</c:v>
                </c:pt>
                <c:pt idx="20">
                  <c:v>96.181266247845826</c:v>
                </c:pt>
                <c:pt idx="21">
                  <c:v>98.090633123922913</c:v>
                </c:pt>
                <c:pt idx="22">
                  <c:v>100</c:v>
                </c:pt>
              </c:numCache>
            </c:numRef>
          </c:xVal>
          <c:yVal>
            <c:numRef>
              <c:f>'DATA (2)'!$D$22:$Z$22</c:f>
              <c:numCache>
                <c:formatCode>_(* #,##0.00_);_(* \(#,##0.00\);_(* "-"??_);_(@_)</c:formatCode>
                <c:ptCount val="23"/>
                <c:pt idx="0">
                  <c:v>0</c:v>
                </c:pt>
                <c:pt idx="1">
                  <c:v>23886.328758669271</c:v>
                </c:pt>
                <c:pt idx="2">
                  <c:v>33743.005792377757</c:v>
                </c:pt>
                <c:pt idx="3">
                  <c:v>47613.9583198935</c:v>
                </c:pt>
                <c:pt idx="4">
                  <c:v>67035.890701145268</c:v>
                </c:pt>
                <c:pt idx="5">
                  <c:v>81732.275421781917</c:v>
                </c:pt>
                <c:pt idx="6">
                  <c:v>93947.600488074808</c:v>
                </c:pt>
                <c:pt idx="7">
                  <c:v>104555.10995465794</c:v>
                </c:pt>
                <c:pt idx="8">
                  <c:v>114004.48669290624</c:v>
                </c:pt>
                <c:pt idx="9">
                  <c:v>122563.89167660389</c:v>
                </c:pt>
                <c:pt idx="10">
                  <c:v>130408.6833306521</c:v>
                </c:pt>
                <c:pt idx="11">
                  <c:v>137661.08535629479</c:v>
                </c:pt>
                <c:pt idx="12">
                  <c:v>144410.3761619319</c:v>
                </c:pt>
                <c:pt idx="13">
                  <c:v>150724.1574974198</c:v>
                </c:pt>
                <c:pt idx="14">
                  <c:v>156655.0961561804</c:v>
                </c:pt>
                <c:pt idx="15">
                  <c:v>162245.18248137919</c:v>
                </c:pt>
                <c:pt idx="16">
                  <c:v>167528.54059368122</c:v>
                </c:pt>
                <c:pt idx="17">
                  <c:v>172533.35091164304</c:v>
                </c:pt>
                <c:pt idx="18">
                  <c:v>177283.20571467109</c:v>
                </c:pt>
                <c:pt idx="19">
                  <c:v>181798.08983721308</c:v>
                </c:pt>
                <c:pt idx="20">
                  <c:v>186095.10605270413</c:v>
                </c:pt>
                <c:pt idx="21">
                  <c:v>190189.02206329824</c:v>
                </c:pt>
                <c:pt idx="22">
                  <c:v>194092.69001778276</c:v>
                </c:pt>
              </c:numCache>
            </c:numRef>
          </c:yVal>
          <c:smooth val="0"/>
          <c:extLst>
            <c:ext xmlns:c16="http://schemas.microsoft.com/office/drawing/2014/chart" uri="{C3380CC4-5D6E-409C-BE32-E72D297353CC}">
              <c16:uniqueId val="{00000001-4826-4AFB-8C06-EE07751FFA56}"/>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 (2)'!$D$26:$Z$26</c:f>
              <c:numCache>
                <c:formatCode>_(* #,##0.00_);_(* \(#,##0.00\);_(* "-"??_);_(@_)</c:formatCode>
                <c:ptCount val="23"/>
                <c:pt idx="0">
                  <c:v>73.833477758629513</c:v>
                </c:pt>
                <c:pt idx="1">
                  <c:v>74.160559286646659</c:v>
                </c:pt>
                <c:pt idx="2">
                  <c:v>74.487640814663777</c:v>
                </c:pt>
                <c:pt idx="3">
                  <c:v>75.141803870698041</c:v>
                </c:pt>
                <c:pt idx="4">
                  <c:v>76.450129982766569</c:v>
                </c:pt>
                <c:pt idx="5">
                  <c:v>77.758456094835097</c:v>
                </c:pt>
                <c:pt idx="6">
                  <c:v>79.066782206903625</c:v>
                </c:pt>
                <c:pt idx="7">
                  <c:v>80.375108318972138</c:v>
                </c:pt>
                <c:pt idx="8">
                  <c:v>81.683434431040666</c:v>
                </c:pt>
                <c:pt idx="9">
                  <c:v>82.991760543109194</c:v>
                </c:pt>
                <c:pt idx="10">
                  <c:v>84.300086655177722</c:v>
                </c:pt>
                <c:pt idx="11">
                  <c:v>85.608412767246236</c:v>
                </c:pt>
                <c:pt idx="12">
                  <c:v>86.916738879314764</c:v>
                </c:pt>
                <c:pt idx="13">
                  <c:v>88.225064991383277</c:v>
                </c:pt>
                <c:pt idx="14">
                  <c:v>89.533391103451805</c:v>
                </c:pt>
                <c:pt idx="15">
                  <c:v>90.841717215520333</c:v>
                </c:pt>
                <c:pt idx="16">
                  <c:v>92.150043327588861</c:v>
                </c:pt>
                <c:pt idx="17">
                  <c:v>93.458369439657375</c:v>
                </c:pt>
                <c:pt idx="18">
                  <c:v>94.766695551725903</c:v>
                </c:pt>
                <c:pt idx="19">
                  <c:v>96.075021663794431</c:v>
                </c:pt>
                <c:pt idx="20">
                  <c:v>97.383347775862944</c:v>
                </c:pt>
                <c:pt idx="21">
                  <c:v>98.691673887931472</c:v>
                </c:pt>
                <c:pt idx="22">
                  <c:v>100</c:v>
                </c:pt>
              </c:numCache>
            </c:numRef>
          </c:xVal>
          <c:yVal>
            <c:numRef>
              <c:f>'DATA (2)'!$D$25:$Z$25</c:f>
              <c:numCache>
                <c:formatCode>_(* #,##0.00_);_(* \(#,##0.00\);_(* "-"??_);_(@_)</c:formatCode>
                <c:ptCount val="23"/>
                <c:pt idx="0">
                  <c:v>0</c:v>
                </c:pt>
                <c:pt idx="1">
                  <c:v>18646.461857451723</c:v>
                </c:pt>
                <c:pt idx="2">
                  <c:v>26347.609003758298</c:v>
                </c:pt>
                <c:pt idx="3">
                  <c:v>37197.509095076057</c:v>
                </c:pt>
                <c:pt idx="4">
                  <c:v>52424.766051457751</c:v>
                </c:pt>
                <c:pt idx="5">
                  <c:v>63985.187645387319</c:v>
                </c:pt>
                <c:pt idx="6">
                  <c:v>73626.755396895824</c:v>
                </c:pt>
                <c:pt idx="7">
                  <c:v>82028.901689141057</c:v>
                </c:pt>
                <c:pt idx="8">
                  <c:v>89541.214221009868</c:v>
                </c:pt>
                <c:pt idx="9">
                  <c:v>96372.00893315619</c:v>
                </c:pt>
                <c:pt idx="10">
                  <c:v>102657.42007884975</c:v>
                </c:pt>
                <c:pt idx="11">
                  <c:v>108492.27815135986</c:v>
                </c:pt>
                <c:pt idx="12">
                  <c:v>113945.81900838763</c:v>
                </c:pt>
                <c:pt idx="13">
                  <c:v>119070.44826616702</c:v>
                </c:pt>
                <c:pt idx="14">
                  <c:v>123906.98269634866</c:v>
                </c:pt>
                <c:pt idx="15">
                  <c:v>128487.959752321</c:v>
                </c:pt>
                <c:pt idx="16">
                  <c:v>132839.82072973609</c:v>
                </c:pt>
                <c:pt idx="17">
                  <c:v>136984.40375274964</c:v>
                </c:pt>
                <c:pt idx="18">
                  <c:v>140939.99610216325</c:v>
                </c:pt>
                <c:pt idx="19">
                  <c:v>144722.09527523021</c:v>
                </c:pt>
                <c:pt idx="20">
                  <c:v>148343.97173536025</c:v>
                </c:pt>
                <c:pt idx="21">
                  <c:v>151817.09313968392</c:v>
                </c:pt>
                <c:pt idx="22">
                  <c:v>155151.44961726625</c:v>
                </c:pt>
              </c:numCache>
            </c:numRef>
          </c:yVal>
          <c:smooth val="0"/>
          <c:extLst>
            <c:ext xmlns:c16="http://schemas.microsoft.com/office/drawing/2014/chart" uri="{C3380CC4-5D6E-409C-BE32-E72D297353CC}">
              <c16:uniqueId val="{00000002-4826-4AFB-8C06-EE07751FFA56}"/>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 (2)'!$D$29:$Z$29</c:f>
              <c:numCache>
                <c:formatCode>_(* #,##0.00_);_(* \(#,##0.00\);_(* "-"??_);_(@_)</c:formatCode>
                <c:ptCount val="23"/>
                <c:pt idx="0">
                  <c:v>85.854293038800847</c:v>
                </c:pt>
                <c:pt idx="1">
                  <c:v>86.031114375815832</c:v>
                </c:pt>
                <c:pt idx="2">
                  <c:v>86.207935712830817</c:v>
                </c:pt>
                <c:pt idx="3">
                  <c:v>86.561578386860802</c:v>
                </c:pt>
                <c:pt idx="4">
                  <c:v>87.268863734920757</c:v>
                </c:pt>
                <c:pt idx="5">
                  <c:v>87.976149082980712</c:v>
                </c:pt>
                <c:pt idx="6">
                  <c:v>88.683434431040681</c:v>
                </c:pt>
                <c:pt idx="7">
                  <c:v>89.390719779100635</c:v>
                </c:pt>
                <c:pt idx="8">
                  <c:v>90.09800512716059</c:v>
                </c:pt>
                <c:pt idx="9">
                  <c:v>90.805290475220545</c:v>
                </c:pt>
                <c:pt idx="10">
                  <c:v>91.5125758232805</c:v>
                </c:pt>
                <c:pt idx="11">
                  <c:v>92.219861171340469</c:v>
                </c:pt>
                <c:pt idx="12">
                  <c:v>92.927146519400424</c:v>
                </c:pt>
                <c:pt idx="13">
                  <c:v>93.634431867460378</c:v>
                </c:pt>
                <c:pt idx="14">
                  <c:v>94.341717215520333</c:v>
                </c:pt>
                <c:pt idx="15">
                  <c:v>95.049002563580302</c:v>
                </c:pt>
                <c:pt idx="16">
                  <c:v>95.756287911640243</c:v>
                </c:pt>
                <c:pt idx="17">
                  <c:v>96.463573259700212</c:v>
                </c:pt>
                <c:pt idx="18">
                  <c:v>97.170858607760167</c:v>
                </c:pt>
                <c:pt idx="19">
                  <c:v>97.878143955820136</c:v>
                </c:pt>
                <c:pt idx="20">
                  <c:v>98.585429303880076</c:v>
                </c:pt>
                <c:pt idx="21">
                  <c:v>99.292714651940045</c:v>
                </c:pt>
                <c:pt idx="22">
                  <c:v>100</c:v>
                </c:pt>
              </c:numCache>
            </c:numRef>
          </c:xVal>
          <c:yVal>
            <c:numRef>
              <c:f>'DATA (2)'!$D$28:$Z$28</c:f>
              <c:numCache>
                <c:formatCode>_(* #,##0.00_);_(* \(#,##0.00\);_(* "-"??_);_(@_)</c:formatCode>
                <c:ptCount val="23"/>
                <c:pt idx="0">
                  <c:v>0</c:v>
                </c:pt>
                <c:pt idx="1">
                  <c:v>12828.654568409313</c:v>
                </c:pt>
                <c:pt idx="2">
                  <c:v>18132.913735123173</c:v>
                </c:pt>
                <c:pt idx="3">
                  <c:v>25616.797982338918</c:v>
                </c:pt>
                <c:pt idx="4">
                  <c:v>36151.093330689677</c:v>
                </c:pt>
                <c:pt idx="5">
                  <c:v>44181.937829941569</c:v>
                </c:pt>
                <c:pt idx="6">
                  <c:v>50908.217245173095</c:v>
                </c:pt>
                <c:pt idx="7">
                  <c:v>56795.337898659891</c:v>
                </c:pt>
                <c:pt idx="8">
                  <c:v>62082.48627618327</c:v>
                </c:pt>
                <c:pt idx="9">
                  <c:v>66912.036799893831</c:v>
                </c:pt>
                <c:pt idx="10">
                  <c:v>71376.936796534705</c:v>
                </c:pt>
                <c:pt idx="11">
                  <c:v>75541.871935179093</c:v>
                </c:pt>
                <c:pt idx="12">
                  <c:v>79454.028190858822</c:v>
                </c:pt>
                <c:pt idx="13">
                  <c:v>83149.092883235338</c:v>
                </c:pt>
                <c:pt idx="14">
                  <c:v>86654.841585016664</c:v>
                </c:pt>
                <c:pt idx="15">
                  <c:v>89993.401781531036</c:v>
                </c:pt>
                <c:pt idx="16">
                  <c:v>93182.745342515744</c:v>
                </c:pt>
                <c:pt idx="17">
                  <c:v>96237.7086499492</c:v>
                </c:pt>
                <c:pt idx="18">
                  <c:v>99170.711271449443</c:v>
                </c:pt>
                <c:pt idx="19">
                  <c:v>101992.27545871404</c:v>
                </c:pt>
                <c:pt idx="20">
                  <c:v>104711.41009305295</c:v>
                </c:pt>
                <c:pt idx="21">
                  <c:v>107335.89998399015</c:v>
                </c:pt>
                <c:pt idx="22">
                  <c:v>109872.52758692275</c:v>
                </c:pt>
              </c:numCache>
            </c:numRef>
          </c:yVal>
          <c:smooth val="0"/>
          <c:extLst>
            <c:ext xmlns:c16="http://schemas.microsoft.com/office/drawing/2014/chart" uri="{C3380CC4-5D6E-409C-BE32-E72D297353CC}">
              <c16:uniqueId val="{00000003-4826-4AFB-8C06-EE07751FFA56}"/>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 (2)'!$C$41:$D$41</c:f>
              <c:numCache>
                <c:formatCode>General</c:formatCode>
                <c:ptCount val="2"/>
                <c:pt idx="0">
                  <c:v>50</c:v>
                </c:pt>
                <c:pt idx="1">
                  <c:v>50</c:v>
                </c:pt>
              </c:numCache>
            </c:numRef>
          </c:xVal>
          <c:yVal>
            <c:numRef>
              <c:f>'DATA (2)'!$C$43:$D$43</c:f>
              <c:numCache>
                <c:formatCode>_ "€"\ * #,##0_ ;_ "€"\ * \-#,##0_ ;_ "€"\ * "-"??_ ;_ @_ </c:formatCode>
                <c:ptCount val="2"/>
                <c:pt idx="0" formatCode="_(&quot;€&quot;* #,##0.00_);_(&quot;€&quot;* \(#,##0.00\);_(&quot;€&quot;* &quot;-&quot;??_);_(@_)">
                  <c:v>0</c:v>
                </c:pt>
                <c:pt idx="1">
                  <c:v>400000.00000000012</c:v>
                </c:pt>
              </c:numCache>
            </c:numRef>
          </c:yVal>
          <c:smooth val="0"/>
          <c:extLst>
            <c:ext xmlns:c16="http://schemas.microsoft.com/office/drawing/2014/chart" uri="{C3380CC4-5D6E-409C-BE32-E72D297353CC}">
              <c16:uniqueId val="{00000004-4826-4AFB-8C06-EE07751FFA56}"/>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 (2)'!$C$40:$D$40</c:f>
              <c:numCache>
                <c:formatCode>General</c:formatCode>
                <c:ptCount val="2"/>
                <c:pt idx="0">
                  <c:v>100</c:v>
                </c:pt>
                <c:pt idx="1">
                  <c:v>100</c:v>
                </c:pt>
              </c:numCache>
            </c:numRef>
          </c:xVal>
          <c:yVal>
            <c:numRef>
              <c:f>'DATA (2)'!$C$43:$D$43</c:f>
              <c:numCache>
                <c:formatCode>_ "€"\ * #,##0_ ;_ "€"\ * \-#,##0_ ;_ "€"\ * "-"??_ ;_ @_ </c:formatCode>
                <c:ptCount val="2"/>
                <c:pt idx="0" formatCode="_(&quot;€&quot;* #,##0.00_);_(&quot;€&quot;* \(#,##0.00\);_(&quot;€&quot;* &quot;-&quot;??_);_(@_)">
                  <c:v>0</c:v>
                </c:pt>
                <c:pt idx="1">
                  <c:v>400000.00000000012</c:v>
                </c:pt>
              </c:numCache>
            </c:numRef>
          </c:yVal>
          <c:smooth val="0"/>
          <c:extLst>
            <c:ext xmlns:c16="http://schemas.microsoft.com/office/drawing/2014/chart" uri="{C3380CC4-5D6E-409C-BE32-E72D297353CC}">
              <c16:uniqueId val="{00000005-4826-4AFB-8C06-EE07751FFA56}"/>
            </c:ext>
          </c:extLst>
        </c:ser>
        <c:ser>
          <c:idx val="15"/>
          <c:order val="6"/>
          <c:tx>
            <c:strRef>
              <c:f>'DATA (2)'!$B$38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826-4AFB-8C06-EE07751FFA56}"/>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 (2)'!$D$38</c:f>
              <c:numCache>
                <c:formatCode>0</c:formatCode>
                <c:ptCount val="1"/>
                <c:pt idx="0">
                  <c:v>85</c:v>
                </c:pt>
              </c:numCache>
            </c:numRef>
          </c:xVal>
          <c:yVal>
            <c:numRef>
              <c:f>'DATA (2)'!$C$38</c:f>
              <c:numCache>
                <c:formatCode>_ "€"\ * #,##0_ ;_ "€"\ * \-#,##0_ ;_ "€"\ * "-"??_ ;_ @_ </c:formatCode>
                <c:ptCount val="1"/>
                <c:pt idx="0">
                  <c:v>200000</c:v>
                </c:pt>
              </c:numCache>
            </c:numRef>
          </c:yVal>
          <c:smooth val="0"/>
          <c:extLst>
            <c:ext xmlns:c16="http://schemas.microsoft.com/office/drawing/2014/chart" uri="{C3380CC4-5D6E-409C-BE32-E72D297353CC}">
              <c16:uniqueId val="{00000007-4826-4AFB-8C06-EE07751FFA56}"/>
            </c:ext>
          </c:extLst>
        </c:ser>
        <c:ser>
          <c:idx val="16"/>
          <c:order val="7"/>
          <c:tx>
            <c:strRef>
              <c:f>'DATA (2)'!$B$39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4826-4AFB-8C06-EE07751FFA56}"/>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 (2)'!$D$39</c:f>
              <c:numCache>
                <c:formatCode>0</c:formatCode>
                <c:ptCount val="1"/>
                <c:pt idx="0">
                  <c:v>100</c:v>
                </c:pt>
              </c:numCache>
            </c:numRef>
          </c:xVal>
          <c:yVal>
            <c:numRef>
              <c:f>'DATA (2)'!$C$39</c:f>
              <c:numCache>
                <c:formatCode>_ "€"\ * #,##0_ ;_ "€"\ * \-#,##0_ ;_ "€"\ * "-"??_ ;_ @_ </c:formatCode>
                <c:ptCount val="1"/>
                <c:pt idx="0">
                  <c:v>229939.0621846125</c:v>
                </c:pt>
              </c:numCache>
            </c:numRef>
          </c:yVal>
          <c:smooth val="0"/>
          <c:extLst>
            <c:ext xmlns:c16="http://schemas.microsoft.com/office/drawing/2014/chart" uri="{C3380CC4-5D6E-409C-BE32-E72D297353CC}">
              <c16:uniqueId val="{00000009-4826-4AFB-8C06-EE07751FFA56}"/>
            </c:ext>
          </c:extLst>
        </c:ser>
        <c:ser>
          <c:idx val="1"/>
          <c:order val="8"/>
          <c:tx>
            <c:strRef>
              <c:f>'DATA (2)'!$B$7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4826-4AFB-8C06-EE07751FFA5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 (2)'!$F$7</c:f>
              <c:numCache>
                <c:formatCode>0</c:formatCode>
                <c:ptCount val="1"/>
                <c:pt idx="0">
                  <c:v>50</c:v>
                </c:pt>
              </c:numCache>
            </c:numRef>
          </c:xVal>
          <c:yVal>
            <c:numRef>
              <c:f>'DATA (2)'!$C$7</c:f>
              <c:numCache>
                <c:formatCode>_("€"* #,##0.00_);_("€"* \(#,##0.00\);_("€"* "-"??_);_(@_)</c:formatCode>
                <c:ptCount val="1"/>
                <c:pt idx="0">
                  <c:v>0</c:v>
                </c:pt>
              </c:numCache>
            </c:numRef>
          </c:yVal>
          <c:smooth val="0"/>
          <c:extLst>
            <c:ext xmlns:c16="http://schemas.microsoft.com/office/drawing/2014/chart" uri="{C3380CC4-5D6E-409C-BE32-E72D297353CC}">
              <c16:uniqueId val="{0000000B-4826-4AFB-8C06-EE07751FFA56}"/>
            </c:ext>
          </c:extLst>
        </c:ser>
        <c:ser>
          <c:idx val="3"/>
          <c:order val="9"/>
          <c:tx>
            <c:strRef>
              <c:f>'DATA (2)'!$G$41</c:f>
              <c:strCache>
                <c:ptCount val="1"/>
                <c:pt idx="0">
                  <c:v>165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4826-4AFB-8C06-EE07751FFA5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 (2)'!$C$41</c:f>
              <c:numCache>
                <c:formatCode>General</c:formatCode>
                <c:ptCount val="1"/>
                <c:pt idx="0">
                  <c:v>50</c:v>
                </c:pt>
              </c:numCache>
            </c:numRef>
          </c:xVal>
          <c:yVal>
            <c:numRef>
              <c:f>'DATA (2)'!$C$43</c:f>
              <c:numCache>
                <c:formatCode>_("€"* #,##0.00_);_("€"* \(#,##0.00\);_("€"* "-"??_);_(@_)</c:formatCode>
                <c:ptCount val="1"/>
                <c:pt idx="0">
                  <c:v>0</c:v>
                </c:pt>
              </c:numCache>
            </c:numRef>
          </c:yVal>
          <c:smooth val="0"/>
          <c:extLst>
            <c:ext xmlns:c16="http://schemas.microsoft.com/office/drawing/2014/chart" uri="{C3380CC4-5D6E-409C-BE32-E72D297353CC}">
              <c16:uniqueId val="{0000000D-4826-4AFB-8C06-EE07751FFA56}"/>
            </c:ext>
          </c:extLst>
        </c:ser>
        <c:ser>
          <c:idx val="5"/>
          <c:order val="10"/>
          <c:tx>
            <c:strRef>
              <c:f>'DATA (2)'!$G$40</c:f>
              <c:strCache>
                <c:ptCount val="1"/>
                <c:pt idx="0">
                  <c:v>330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4826-4AFB-8C06-EE07751FFA5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 (2)'!$C$40</c:f>
              <c:numCache>
                <c:formatCode>General</c:formatCode>
                <c:ptCount val="1"/>
                <c:pt idx="0">
                  <c:v>100</c:v>
                </c:pt>
              </c:numCache>
            </c:numRef>
          </c:xVal>
          <c:yVal>
            <c:numRef>
              <c:f>'DATA (2)'!$C$43</c:f>
              <c:numCache>
                <c:formatCode>_("€"* #,##0.00_);_("€"* \(#,##0.00\);_("€"* "-"??_);_(@_)</c:formatCode>
                <c:ptCount val="1"/>
                <c:pt idx="0">
                  <c:v>0</c:v>
                </c:pt>
              </c:numCache>
            </c:numRef>
          </c:yVal>
          <c:smooth val="0"/>
          <c:extLst>
            <c:ext xmlns:c16="http://schemas.microsoft.com/office/drawing/2014/chart" uri="{C3380CC4-5D6E-409C-BE32-E72D297353CC}">
              <c16:uniqueId val="{0000000F-4826-4AFB-8C06-EE07751FFA56}"/>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 (2)'!$D$43</c:f>
              <c:numCache>
                <c:formatCode>_ "€"\ * #,##0_ ;_ "€"\ * \-#,##0_ ;_ "€"\ * "-"??_ ;_ @_ </c:formatCode>
                <c:ptCount val="1"/>
                <c:pt idx="0">
                  <c:v>400000.00000000012</c:v>
                </c:pt>
              </c:numCache>
            </c:numRef>
          </c:yVal>
          <c:smooth val="0"/>
          <c:extLst>
            <c:ext xmlns:c16="http://schemas.microsoft.com/office/drawing/2014/chart" uri="{C3380CC4-5D6E-409C-BE32-E72D297353CC}">
              <c16:uniqueId val="{00000010-4826-4AFB-8C06-EE07751FFA56}"/>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 (2)'!$G$44:$H$44</c:f>
              <c:numCache>
                <c:formatCode>0</c:formatCode>
                <c:ptCount val="2"/>
                <c:pt idx="0">
                  <c:v>-3.0303030303030303</c:v>
                </c:pt>
                <c:pt idx="1">
                  <c:v>-3.0303030303030303</c:v>
                </c:pt>
              </c:numCache>
            </c:numRef>
          </c:xVal>
          <c:yVal>
            <c:numRef>
              <c:f>'DATA (2)'!$C$43:$D$43</c:f>
              <c:numCache>
                <c:formatCode>_ "€"\ * #,##0_ ;_ "€"\ * \-#,##0_ ;_ "€"\ * "-"??_ ;_ @_ </c:formatCode>
                <c:ptCount val="2"/>
                <c:pt idx="0" formatCode="_(&quot;€&quot;* #,##0.00_);_(&quot;€&quot;* \(#,##0.00\);_(&quot;€&quot;* &quot;-&quot;??_);_(@_)">
                  <c:v>0</c:v>
                </c:pt>
                <c:pt idx="1">
                  <c:v>400000.00000000012</c:v>
                </c:pt>
              </c:numCache>
            </c:numRef>
          </c:yVal>
          <c:smooth val="0"/>
          <c:extLst>
            <c:ext xmlns:c16="http://schemas.microsoft.com/office/drawing/2014/chart" uri="{C3380CC4-5D6E-409C-BE32-E72D297353CC}">
              <c16:uniqueId val="{00000011-4826-4AFB-8C06-EE07751FFA56}"/>
            </c:ext>
          </c:extLst>
        </c:ser>
        <c:dLbls>
          <c:showLegendKey val="0"/>
          <c:showVal val="0"/>
          <c:showCatName val="0"/>
          <c:showSerName val="0"/>
          <c:showPercent val="0"/>
          <c:showBubbleSize val="0"/>
        </c:dLbls>
        <c:axId val="151728224"/>
        <c:axId val="224857624"/>
        <c:extLst/>
      </c:scatterChart>
      <c:valAx>
        <c:axId val="151728224"/>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224857624"/>
        <c:crosses val="autoZero"/>
        <c:crossBetween val="midCat"/>
        <c:majorUnit val="10"/>
      </c:valAx>
      <c:valAx>
        <c:axId val="224857624"/>
        <c:scaling>
          <c:orientation val="minMax"/>
          <c:max val="400000.0000000001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151728224"/>
        <c:crosses val="autoZero"/>
        <c:crossBetween val="midCat"/>
        <c:majorUnit val="2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260537</xdr:colOff>
      <xdr:row>1</xdr:row>
      <xdr:rowOff>274544</xdr:rowOff>
    </xdr:from>
    <xdr:ext cx="1076325" cy="801902"/>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581577" y="404084"/>
          <a:ext cx="1076325" cy="801902"/>
        </a:xfrm>
        <a:prstGeom prst="rect">
          <a:avLst/>
        </a:prstGeom>
      </xdr:spPr>
    </xdr:pic>
    <xdr:clientData/>
  </xdr:oneCellAnchor>
  <xdr:oneCellAnchor>
    <xdr:from>
      <xdr:col>2</xdr:col>
      <xdr:colOff>451821</xdr:colOff>
      <xdr:row>2</xdr:row>
      <xdr:rowOff>212017</xdr:rowOff>
    </xdr:from>
    <xdr:ext cx="2304762" cy="333375"/>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a:srcRect t="19675" b="22940"/>
        <a:stretch/>
      </xdr:blipFill>
      <xdr:spPr>
        <a:xfrm>
          <a:off x="3804621" y="676837"/>
          <a:ext cx="2304762" cy="3333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3000375</xdr:colOff>
      <xdr:row>2</xdr:row>
      <xdr:rowOff>95461</xdr:rowOff>
    </xdr:from>
    <xdr:ext cx="2304762" cy="580952"/>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212042" y="484928"/>
          <a:ext cx="2304762" cy="580952"/>
        </a:xfrm>
        <a:prstGeom prst="rect">
          <a:avLst/>
        </a:prstGeom>
      </xdr:spPr>
    </xdr:pic>
    <xdr:clientData/>
  </xdr:oneCellAnchor>
  <xdr:oneCellAnchor>
    <xdr:from>
      <xdr:col>3</xdr:col>
      <xdr:colOff>208190</xdr:colOff>
      <xdr:row>1</xdr:row>
      <xdr:rowOff>210911</xdr:rowOff>
    </xdr:from>
    <xdr:ext cx="1076325" cy="801902"/>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383361" y="395968"/>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769620</xdr:colOff>
      <xdr:row>2</xdr:row>
      <xdr:rowOff>169545</xdr:rowOff>
    </xdr:from>
    <xdr:ext cx="2304762" cy="58095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230880" y="634365"/>
          <a:ext cx="2304762" cy="580952"/>
        </a:xfrm>
        <a:prstGeom prst="rect">
          <a:avLst/>
        </a:prstGeom>
      </xdr:spPr>
    </xdr:pic>
    <xdr:clientData/>
  </xdr:oneCellAnchor>
  <xdr:oneCellAnchor>
    <xdr:from>
      <xdr:col>8</xdr:col>
      <xdr:colOff>470985</xdr:colOff>
      <xdr:row>1</xdr:row>
      <xdr:rowOff>188483</xdr:rowOff>
    </xdr:from>
    <xdr:ext cx="1076325" cy="801902"/>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919535" y="312308"/>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2120266</xdr:colOff>
      <xdr:row>3</xdr:row>
      <xdr:rowOff>173121</xdr:rowOff>
    </xdr:from>
    <xdr:to>
      <xdr:col>2</xdr:col>
      <xdr:colOff>515621</xdr:colOff>
      <xdr:row>6</xdr:row>
      <xdr:rowOff>121847</xdr:rowOff>
    </xdr:to>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2320291" y="830346"/>
          <a:ext cx="2072005" cy="529751"/>
        </a:xfrm>
        <a:prstGeom prst="rect">
          <a:avLst/>
        </a:prstGeom>
      </xdr:spPr>
    </xdr:pic>
    <xdr:clientData/>
  </xdr:twoCellAnchor>
  <xdr:twoCellAnchor editAs="oneCell">
    <xdr:from>
      <xdr:col>4</xdr:col>
      <xdr:colOff>626745</xdr:colOff>
      <xdr:row>1</xdr:row>
      <xdr:rowOff>171450</xdr:rowOff>
    </xdr:from>
    <xdr:to>
      <xdr:col>5</xdr:col>
      <xdr:colOff>293370</xdr:colOff>
      <xdr:row>6</xdr:row>
      <xdr:rowOff>11327</xdr:rowOff>
    </xdr:to>
    <xdr:pic>
      <xdr:nvPicPr>
        <xdr:cNvPr id="6" name="Afbeelding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341620" y="323850"/>
          <a:ext cx="1076325" cy="9257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a:extLst>
            <a:ext uri="{FF2B5EF4-FFF2-40B4-BE49-F238E27FC236}">
              <a16:creationId xmlns:a16="http://schemas.microsoft.com/office/drawing/2014/main" id="{D95441D4-8379-45BD-8E50-1AF4A488C342}"/>
            </a:ext>
          </a:extLst>
        </xdr:cNvPr>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a:extLst>
            <a:ext uri="{FF2B5EF4-FFF2-40B4-BE49-F238E27FC236}">
              <a16:creationId xmlns:a16="http://schemas.microsoft.com/office/drawing/2014/main" id="{C948AC27-9149-45BF-AA9F-9D1EC906D9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a:extLst>
            <a:ext uri="{FF2B5EF4-FFF2-40B4-BE49-F238E27FC236}">
              <a16:creationId xmlns:a16="http://schemas.microsoft.com/office/drawing/2014/main" id="{70F49349-E861-49F5-831B-5DBC00B90EA4}"/>
            </a:ext>
          </a:extLst>
        </xdr:cNvPr>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18%20Managed%20Platform%20SAP\Gunningsmodel\UITGANGSPUNTEN%20-%20IUC19-018%20-%20SAP%20HANA%20Infrastructuu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1.2197802197802199</v>
          </cell>
        </row>
        <row r="80">
          <cell r="J80">
            <v>0.7</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8"/>
  <sheetViews>
    <sheetView showGridLines="0" workbookViewId="0">
      <selection activeCell="D7" sqref="D7:E7"/>
    </sheetView>
  </sheetViews>
  <sheetFormatPr defaultRowHeight="14.4" x14ac:dyDescent="0.3"/>
  <cols>
    <col min="1" max="1" width="2.5546875" style="99" customWidth="1"/>
    <col min="2" max="2" width="17.109375" style="99" customWidth="1"/>
    <col min="3" max="3" width="60.88671875" style="99" customWidth="1"/>
    <col min="4" max="4" width="18.33203125" style="99" customWidth="1"/>
    <col min="5" max="5" width="2.33203125" style="99" customWidth="1"/>
    <col min="6" max="6" width="24.33203125" style="99" customWidth="1"/>
    <col min="7" max="16384" width="8.88671875" style="99"/>
  </cols>
  <sheetData>
    <row r="2" spans="2:6" ht="22.2" x14ac:dyDescent="0.35">
      <c r="B2" s="1" t="s">
        <v>0</v>
      </c>
      <c r="C2" s="2"/>
      <c r="D2" s="2"/>
      <c r="E2" s="2"/>
      <c r="F2" s="2"/>
    </row>
    <row r="3" spans="2:6" ht="22.2" x14ac:dyDescent="0.35">
      <c r="B3" s="3" t="s">
        <v>107</v>
      </c>
      <c r="C3" s="2"/>
      <c r="D3" s="4"/>
      <c r="E3" s="4"/>
      <c r="F3" s="2"/>
    </row>
    <row r="4" spans="2:6" ht="17.399999999999999" x14ac:dyDescent="0.3">
      <c r="B4" s="5" t="s">
        <v>1</v>
      </c>
      <c r="C4" s="2"/>
      <c r="D4" s="2"/>
      <c r="E4" s="2"/>
      <c r="F4" s="2"/>
    </row>
    <row r="5" spans="2:6" x14ac:dyDescent="0.3">
      <c r="B5" s="6" t="s">
        <v>108</v>
      </c>
      <c r="C5" s="2"/>
      <c r="D5" s="2"/>
      <c r="E5" s="2"/>
      <c r="F5" s="2"/>
    </row>
    <row r="6" spans="2:6" x14ac:dyDescent="0.3">
      <c r="B6" s="7" t="s">
        <v>2</v>
      </c>
      <c r="C6" s="2"/>
      <c r="D6" s="2"/>
      <c r="E6" s="2"/>
      <c r="F6" s="2"/>
    </row>
    <row r="7" spans="2:6" ht="16.2" x14ac:dyDescent="0.3">
      <c r="B7" s="8"/>
      <c r="C7" s="9" t="s">
        <v>3</v>
      </c>
      <c r="D7" s="207"/>
      <c r="E7" s="208"/>
      <c r="F7" s="2"/>
    </row>
    <row r="8" spans="2:6" x14ac:dyDescent="0.3">
      <c r="B8" s="8"/>
      <c r="C8" s="10"/>
      <c r="D8" s="11"/>
      <c r="E8" s="11"/>
      <c r="F8" s="11"/>
    </row>
    <row r="9" spans="2:6" ht="15" thickBot="1" x14ac:dyDescent="0.35">
      <c r="B9" s="12"/>
      <c r="C9" s="12"/>
      <c r="D9" s="13"/>
      <c r="E9" s="13"/>
      <c r="F9" s="14"/>
    </row>
    <row r="10" spans="2:6" x14ac:dyDescent="0.3">
      <c r="B10" s="15"/>
      <c r="C10" s="15"/>
      <c r="D10" s="16"/>
      <c r="E10" s="16"/>
      <c r="F10" s="17"/>
    </row>
    <row r="11" spans="2:6" ht="17.399999999999999" x14ac:dyDescent="0.3">
      <c r="B11" s="18" t="s">
        <v>4</v>
      </c>
      <c r="C11" s="19" t="str">
        <f>'1. Implementatie'!B4</f>
        <v>Implementatie</v>
      </c>
      <c r="D11" s="20"/>
      <c r="E11" s="16"/>
      <c r="F11" s="21">
        <f>'1. Implementatie'!C17+'1. Implementatie'!E22</f>
        <v>0</v>
      </c>
    </row>
    <row r="12" spans="2:6" x14ac:dyDescent="0.3">
      <c r="B12" s="22"/>
      <c r="C12" s="23"/>
      <c r="D12" s="23"/>
      <c r="E12" s="23"/>
      <c r="F12" s="23"/>
    </row>
    <row r="13" spans="2:6" ht="17.399999999999999" x14ac:dyDescent="0.3">
      <c r="B13" s="55">
        <v>2</v>
      </c>
      <c r="C13" s="19" t="str">
        <f>'2. Oplossing'!B4</f>
        <v>Oplossing</v>
      </c>
      <c r="D13" s="20"/>
      <c r="E13" s="16"/>
      <c r="F13" s="21">
        <f>'2. Oplossing'!J126</f>
        <v>0</v>
      </c>
    </row>
    <row r="14" spans="2:6" x14ac:dyDescent="0.3">
      <c r="B14" s="22"/>
      <c r="C14" s="23"/>
      <c r="D14" s="23"/>
      <c r="E14" s="23"/>
      <c r="F14" s="23"/>
    </row>
    <row r="15" spans="2:6" ht="17.399999999999999" x14ac:dyDescent="0.3">
      <c r="B15" s="55">
        <v>3</v>
      </c>
      <c r="C15" s="19" t="str">
        <f>'3. Additionele diensten'!B4</f>
        <v>Additionele diensten</v>
      </c>
      <c r="D15" s="24"/>
      <c r="E15" s="25"/>
      <c r="F15" s="21">
        <f>'3. Additionele diensten'!F15</f>
        <v>0</v>
      </c>
    </row>
    <row r="16" spans="2:6" ht="15" thickBot="1" x14ac:dyDescent="0.35">
      <c r="B16" s="26"/>
      <c r="C16" s="27"/>
      <c r="D16" s="27"/>
      <c r="E16" s="28"/>
      <c r="F16" s="29"/>
    </row>
    <row r="17" spans="2:6" ht="22.8" thickBot="1" x14ac:dyDescent="0.4">
      <c r="B17" s="30"/>
      <c r="C17" s="31" t="s">
        <v>5</v>
      </c>
      <c r="D17" s="32"/>
      <c r="E17" s="32"/>
      <c r="F17" s="33">
        <f>SUM(F11:F15)</f>
        <v>0</v>
      </c>
    </row>
    <row r="18" spans="2:6" ht="15" thickBot="1" x14ac:dyDescent="0.35">
      <c r="B18" s="12"/>
      <c r="C18" s="12"/>
      <c r="D18" s="13"/>
      <c r="E18" s="13"/>
      <c r="F18" s="14"/>
    </row>
  </sheetData>
  <sheetProtection algorithmName="SHA-512" hashValue="pOYNtMsJYTBF8XHEWZnLMdOS0dR3Q6V4gRBy5bF2SBWMQn/rbJC4un6o9mMwDMjGYvc81a2QfaR5GLOj9vHzNg==" saltValue="0qyftLn6kjuDppHXGJeBvA==" spinCount="100000" sheet="1" objects="1" scenarios="1"/>
  <mergeCells count="1">
    <mergeCell ref="D7:E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23"/>
  <sheetViews>
    <sheetView showGridLines="0" zoomScale="90" zoomScaleNormal="90" workbookViewId="0">
      <selection activeCell="B13" sqref="B13:B15"/>
    </sheetView>
  </sheetViews>
  <sheetFormatPr defaultRowHeight="14.4" x14ac:dyDescent="0.3"/>
  <cols>
    <col min="1" max="1" width="3.109375" style="99" customWidth="1"/>
    <col min="2" max="2" width="95.6640625" style="99" customWidth="1"/>
    <col min="3" max="5" width="20.6640625" style="99" customWidth="1"/>
    <col min="6" max="16384" width="8.88671875" style="99"/>
  </cols>
  <sheetData>
    <row r="1" spans="2:5" ht="8.4" customHeight="1" x14ac:dyDescent="0.3"/>
    <row r="2" spans="2:5" ht="22.2" x14ac:dyDescent="0.35">
      <c r="B2" s="1" t="s">
        <v>0</v>
      </c>
      <c r="C2" s="1"/>
      <c r="D2" s="1"/>
      <c r="E2" s="1"/>
    </row>
    <row r="3" spans="2:5" ht="17.399999999999999" x14ac:dyDescent="0.3">
      <c r="B3" s="3" t="str">
        <f>Samenvatting!B3</f>
        <v>UX-lab 2.0</v>
      </c>
      <c r="C3" s="3"/>
      <c r="D3" s="34"/>
      <c r="E3" s="34"/>
    </row>
    <row r="4" spans="2:5" ht="17.399999999999999" x14ac:dyDescent="0.3">
      <c r="B4" s="5" t="s">
        <v>6</v>
      </c>
      <c r="C4" s="5"/>
      <c r="D4" s="34"/>
      <c r="E4" s="34"/>
    </row>
    <row r="5" spans="2:5" x14ac:dyDescent="0.3">
      <c r="B5" s="6" t="str">
        <f>Samenvatting!B5</f>
        <v>IUC23-001</v>
      </c>
      <c r="C5" s="6"/>
      <c r="D5" s="34"/>
      <c r="E5" s="34"/>
    </row>
    <row r="6" spans="2:5" x14ac:dyDescent="0.3">
      <c r="B6" s="7" t="s">
        <v>2</v>
      </c>
      <c r="C6" s="7"/>
      <c r="D6" s="34"/>
      <c r="E6" s="34"/>
    </row>
    <row r="7" spans="2:5" x14ac:dyDescent="0.3">
      <c r="B7" s="35"/>
      <c r="C7" s="35"/>
      <c r="D7" s="36"/>
      <c r="E7" s="37"/>
    </row>
    <row r="8" spans="2:5" ht="15" thickBot="1" x14ac:dyDescent="0.35">
      <c r="B8" s="12"/>
      <c r="C8" s="12"/>
      <c r="D8" s="13"/>
      <c r="E8" s="13"/>
    </row>
    <row r="9" spans="2:5" x14ac:dyDescent="0.3">
      <c r="B9" s="15"/>
      <c r="C9" s="15"/>
      <c r="D9" s="16"/>
      <c r="E9" s="16"/>
    </row>
    <row r="10" spans="2:5" ht="16.2" x14ac:dyDescent="0.3">
      <c r="B10" s="39" t="s">
        <v>6</v>
      </c>
      <c r="C10" s="40"/>
      <c r="D10" s="41"/>
      <c r="E10" s="41"/>
    </row>
    <row r="11" spans="2:5" x14ac:dyDescent="0.3">
      <c r="B11" s="15"/>
      <c r="C11" s="15"/>
      <c r="D11" s="16"/>
      <c r="E11" s="16"/>
    </row>
    <row r="12" spans="2:5" ht="25.2" x14ac:dyDescent="0.3">
      <c r="B12" s="42" t="s">
        <v>7</v>
      </c>
      <c r="C12" s="43" t="s">
        <v>8</v>
      </c>
      <c r="D12" s="16"/>
      <c r="E12" s="16"/>
    </row>
    <row r="13" spans="2:5" x14ac:dyDescent="0.3">
      <c r="B13" s="209" t="s">
        <v>9</v>
      </c>
      <c r="C13" s="210">
        <v>0</v>
      </c>
      <c r="D13" s="16"/>
      <c r="E13" s="16"/>
    </row>
    <row r="14" spans="2:5" x14ac:dyDescent="0.3">
      <c r="B14" s="209"/>
      <c r="C14" s="211"/>
      <c r="D14" s="16"/>
      <c r="E14" s="16"/>
    </row>
    <row r="15" spans="2:5" ht="26.4" customHeight="1" x14ac:dyDescent="0.3">
      <c r="B15" s="209"/>
      <c r="C15" s="212"/>
      <c r="D15" s="16"/>
      <c r="E15" s="16"/>
    </row>
    <row r="16" spans="2:5" x14ac:dyDescent="0.3">
      <c r="B16" s="15"/>
      <c r="C16" s="15"/>
      <c r="D16" s="16"/>
      <c r="E16" s="16"/>
    </row>
    <row r="17" spans="2:5" ht="16.2" x14ac:dyDescent="0.3">
      <c r="B17" s="39" t="s">
        <v>10</v>
      </c>
      <c r="C17" s="44">
        <f>C13</f>
        <v>0</v>
      </c>
      <c r="E17" s="16"/>
    </row>
    <row r="18" spans="2:5" ht="15" thickBot="1" x14ac:dyDescent="0.35">
      <c r="B18" s="12"/>
      <c r="C18" s="12"/>
      <c r="D18" s="13"/>
      <c r="E18" s="13"/>
    </row>
    <row r="19" spans="2:5" x14ac:dyDescent="0.3">
      <c r="B19" s="15"/>
      <c r="C19" s="15"/>
      <c r="D19" s="16"/>
      <c r="E19" s="16"/>
    </row>
    <row r="20" spans="2:5" ht="17.399999999999999" x14ac:dyDescent="0.3">
      <c r="B20" s="45" t="s">
        <v>11</v>
      </c>
      <c r="C20" s="46"/>
      <c r="D20" s="46"/>
      <c r="E20" s="47"/>
    </row>
    <row r="21" spans="2:5" ht="37.799999999999997" x14ac:dyDescent="0.3">
      <c r="B21" s="49" t="s">
        <v>12</v>
      </c>
      <c r="C21" s="50" t="s">
        <v>13</v>
      </c>
      <c r="D21" s="51" t="s">
        <v>14</v>
      </c>
      <c r="E21" s="52" t="s">
        <v>104</v>
      </c>
    </row>
    <row r="22" spans="2:5" ht="25.2" x14ac:dyDescent="0.3">
      <c r="B22" s="53" t="s">
        <v>15</v>
      </c>
      <c r="C22" s="54">
        <v>0</v>
      </c>
      <c r="D22" s="54">
        <v>0</v>
      </c>
      <c r="E22" s="44">
        <f>(10*C22)+(3*D22)</f>
        <v>0</v>
      </c>
    </row>
    <row r="23" spans="2:5" x14ac:dyDescent="0.3">
      <c r="B23" s="15"/>
      <c r="C23" s="15"/>
      <c r="D23" s="16"/>
      <c r="E23" s="16"/>
    </row>
  </sheetData>
  <sheetProtection algorithmName="SHA-512" hashValue="JOfwH0gPBrQxYv7VEEYDqm7vgBQXdgRBEvg8dbIXb94xvORTTzqOtxkALXH2pGR0pw3E3cog2YEBqQzx0eaULg==" saltValue="ECpXywdkp064dQLX7SNhhw==" spinCount="100000" sheet="1" objects="1" scenarios="1"/>
  <mergeCells count="2">
    <mergeCell ref="B13:B15"/>
    <mergeCell ref="C13:C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126"/>
  <sheetViews>
    <sheetView showGridLines="0" workbookViewId="0">
      <selection activeCell="E12" sqref="E12"/>
    </sheetView>
  </sheetViews>
  <sheetFormatPr defaultRowHeight="14.4" x14ac:dyDescent="0.3"/>
  <cols>
    <col min="1" max="1" width="2" style="99" customWidth="1"/>
    <col min="2" max="2" width="27" style="99" customWidth="1"/>
    <col min="3" max="3" width="13.33203125" style="99" customWidth="1"/>
    <col min="4" max="4" width="11.33203125" style="99" customWidth="1"/>
    <col min="5" max="5" width="36" style="99" customWidth="1"/>
    <col min="6" max="6" width="16.33203125" style="99" customWidth="1"/>
    <col min="7" max="7" width="7.6640625" style="158" bestFit="1" customWidth="1"/>
    <col min="8" max="9" width="14.44140625" style="158" customWidth="1"/>
    <col min="10" max="10" width="20.44140625" style="158" customWidth="1"/>
    <col min="11" max="11" width="19.88671875" style="99" customWidth="1"/>
    <col min="12" max="16384" width="8.88671875" style="99"/>
  </cols>
  <sheetData>
    <row r="1" spans="2:11" ht="10.199999999999999" customHeight="1" x14ac:dyDescent="0.3"/>
    <row r="2" spans="2:11" ht="22.2" x14ac:dyDescent="0.35">
      <c r="B2" s="1" t="s">
        <v>0</v>
      </c>
      <c r="C2" s="1"/>
      <c r="D2" s="1"/>
      <c r="E2" s="1"/>
      <c r="F2" s="1"/>
      <c r="G2" s="140"/>
      <c r="H2" s="140"/>
      <c r="I2" s="140"/>
      <c r="J2" s="140"/>
    </row>
    <row r="3" spans="2:11" ht="17.399999999999999" x14ac:dyDescent="0.3">
      <c r="B3" s="3" t="str">
        <f>Samenvatting!B3</f>
        <v>UX-lab 2.0</v>
      </c>
      <c r="C3" s="3"/>
      <c r="D3" s="34"/>
      <c r="E3" s="34"/>
      <c r="F3" s="34"/>
      <c r="G3" s="38"/>
      <c r="H3" s="38"/>
      <c r="I3" s="38"/>
      <c r="J3" s="38"/>
    </row>
    <row r="4" spans="2:11" ht="17.399999999999999" x14ac:dyDescent="0.3">
      <c r="B4" s="5" t="s">
        <v>16</v>
      </c>
      <c r="C4" s="5"/>
      <c r="D4" s="34"/>
      <c r="E4" s="34"/>
      <c r="F4" s="34"/>
      <c r="G4" s="38"/>
      <c r="H4" s="38"/>
      <c r="I4" s="38"/>
      <c r="J4" s="38"/>
    </row>
    <row r="5" spans="2:11" x14ac:dyDescent="0.3">
      <c r="B5" s="6" t="str">
        <f>Samenvatting!B5</f>
        <v>IUC23-001</v>
      </c>
      <c r="C5" s="6"/>
      <c r="D5" s="34"/>
      <c r="E5" s="34"/>
      <c r="F5" s="34"/>
      <c r="G5" s="38"/>
      <c r="H5" s="38"/>
      <c r="I5" s="38"/>
      <c r="J5" s="38"/>
    </row>
    <row r="6" spans="2:11" x14ac:dyDescent="0.3">
      <c r="B6" s="7" t="s">
        <v>2</v>
      </c>
      <c r="C6" s="7"/>
      <c r="D6" s="34"/>
      <c r="E6" s="34"/>
      <c r="F6" s="34"/>
      <c r="G6" s="38"/>
      <c r="H6" s="38"/>
      <c r="I6" s="38"/>
      <c r="J6" s="38"/>
    </row>
    <row r="7" spans="2:11" x14ac:dyDescent="0.3">
      <c r="B7" s="35"/>
      <c r="C7" s="35"/>
      <c r="D7" s="36"/>
      <c r="E7" s="37"/>
      <c r="F7" s="37"/>
      <c r="G7" s="38"/>
      <c r="H7" s="38"/>
      <c r="I7" s="38"/>
      <c r="J7" s="38"/>
    </row>
    <row r="8" spans="2:11" ht="15" thickBot="1" x14ac:dyDescent="0.35">
      <c r="B8" s="12"/>
      <c r="C8" s="12"/>
      <c r="D8" s="13"/>
      <c r="E8" s="13"/>
      <c r="F8" s="13"/>
      <c r="G8" s="14"/>
      <c r="H8" s="14"/>
      <c r="I8" s="14"/>
      <c r="J8" s="14"/>
    </row>
    <row r="9" spans="2:11" x14ac:dyDescent="0.3">
      <c r="B9" s="15"/>
      <c r="C9" s="15"/>
      <c r="D9" s="16"/>
      <c r="E9" s="16"/>
      <c r="F9" s="16"/>
      <c r="G9" s="17"/>
      <c r="H9" s="17"/>
      <c r="I9" s="17"/>
      <c r="J9" s="17"/>
    </row>
    <row r="10" spans="2:11" ht="16.2" x14ac:dyDescent="0.3">
      <c r="B10" s="39" t="s">
        <v>17</v>
      </c>
      <c r="C10" s="40"/>
      <c r="D10" s="41"/>
      <c r="E10" s="41"/>
      <c r="F10" s="41"/>
      <c r="G10" s="141"/>
      <c r="H10" s="141"/>
      <c r="I10" s="141"/>
      <c r="J10" s="152"/>
    </row>
    <row r="11" spans="2:11" x14ac:dyDescent="0.3">
      <c r="B11" s="15"/>
      <c r="C11" s="15"/>
      <c r="D11" s="16"/>
      <c r="E11" s="16"/>
      <c r="F11" s="16"/>
      <c r="G11" s="17"/>
      <c r="H11" s="17"/>
      <c r="I11" s="17"/>
      <c r="J11" s="17"/>
    </row>
    <row r="12" spans="2:11" ht="16.2" x14ac:dyDescent="0.3">
      <c r="B12" s="56" t="s">
        <v>18</v>
      </c>
      <c r="C12" s="57"/>
      <c r="D12" s="57"/>
      <c r="E12" s="57"/>
      <c r="F12" s="57"/>
      <c r="G12" s="142"/>
      <c r="H12" s="142"/>
      <c r="I12" s="142"/>
      <c r="J12" s="149"/>
      <c r="K12" s="16"/>
    </row>
    <row r="13" spans="2:11" ht="25.2" x14ac:dyDescent="0.3">
      <c r="B13" s="58" t="s">
        <v>19</v>
      </c>
      <c r="C13" s="157" t="s">
        <v>20</v>
      </c>
      <c r="D13" s="216" t="s">
        <v>7</v>
      </c>
      <c r="E13" s="216"/>
      <c r="F13" s="216"/>
      <c r="G13" s="143" t="s">
        <v>21</v>
      </c>
      <c r="H13" s="143" t="s">
        <v>22</v>
      </c>
      <c r="I13" s="143" t="s">
        <v>34</v>
      </c>
      <c r="J13" s="153" t="s">
        <v>105</v>
      </c>
      <c r="K13" s="16"/>
    </row>
    <row r="14" spans="2:11" x14ac:dyDescent="0.3">
      <c r="B14" s="60"/>
      <c r="C14" s="61"/>
      <c r="D14" s="213"/>
      <c r="E14" s="214"/>
      <c r="F14" s="215"/>
      <c r="G14" s="144"/>
      <c r="H14" s="145"/>
      <c r="I14" s="146"/>
      <c r="J14" s="150">
        <f t="shared" ref="J14:J39" si="0">(G14*H14)*(100%-I14)</f>
        <v>0</v>
      </c>
      <c r="K14" s="16"/>
    </row>
    <row r="15" spans="2:11" x14ac:dyDescent="0.3">
      <c r="B15" s="60"/>
      <c r="C15" s="61"/>
      <c r="D15" s="213"/>
      <c r="E15" s="214"/>
      <c r="F15" s="215"/>
      <c r="G15" s="144"/>
      <c r="H15" s="145"/>
      <c r="I15" s="146"/>
      <c r="J15" s="150">
        <f t="shared" si="0"/>
        <v>0</v>
      </c>
      <c r="K15" s="16"/>
    </row>
    <row r="16" spans="2:11" x14ac:dyDescent="0.3">
      <c r="B16" s="60"/>
      <c r="C16" s="61"/>
      <c r="D16" s="213"/>
      <c r="E16" s="214"/>
      <c r="F16" s="215"/>
      <c r="G16" s="144"/>
      <c r="H16" s="145"/>
      <c r="I16" s="146"/>
      <c r="J16" s="150">
        <f t="shared" si="0"/>
        <v>0</v>
      </c>
      <c r="K16" s="16"/>
    </row>
    <row r="17" spans="2:11" x14ac:dyDescent="0.3">
      <c r="B17" s="60"/>
      <c r="C17" s="61"/>
      <c r="D17" s="213"/>
      <c r="E17" s="214"/>
      <c r="F17" s="215"/>
      <c r="G17" s="144"/>
      <c r="H17" s="145"/>
      <c r="I17" s="146"/>
      <c r="J17" s="150">
        <f t="shared" si="0"/>
        <v>0</v>
      </c>
      <c r="K17" s="16"/>
    </row>
    <row r="18" spans="2:11" x14ac:dyDescent="0.3">
      <c r="B18" s="60"/>
      <c r="C18" s="61"/>
      <c r="D18" s="213"/>
      <c r="E18" s="214"/>
      <c r="F18" s="215"/>
      <c r="G18" s="144"/>
      <c r="H18" s="145"/>
      <c r="I18" s="146"/>
      <c r="J18" s="150">
        <f t="shared" si="0"/>
        <v>0</v>
      </c>
      <c r="K18" s="16"/>
    </row>
    <row r="19" spans="2:11" x14ac:dyDescent="0.3">
      <c r="B19" s="60"/>
      <c r="C19" s="61"/>
      <c r="D19" s="213"/>
      <c r="E19" s="214"/>
      <c r="F19" s="215"/>
      <c r="G19" s="144"/>
      <c r="H19" s="145"/>
      <c r="I19" s="146"/>
      <c r="J19" s="150">
        <f t="shared" si="0"/>
        <v>0</v>
      </c>
      <c r="K19" s="16"/>
    </row>
    <row r="20" spans="2:11" x14ac:dyDescent="0.3">
      <c r="B20" s="60"/>
      <c r="C20" s="61"/>
      <c r="D20" s="213"/>
      <c r="E20" s="214"/>
      <c r="F20" s="215"/>
      <c r="G20" s="144"/>
      <c r="H20" s="145"/>
      <c r="I20" s="146"/>
      <c r="J20" s="150">
        <f t="shared" si="0"/>
        <v>0</v>
      </c>
      <c r="K20" s="16"/>
    </row>
    <row r="21" spans="2:11" x14ac:dyDescent="0.3">
      <c r="B21" s="60"/>
      <c r="C21" s="61"/>
      <c r="D21" s="213"/>
      <c r="E21" s="214"/>
      <c r="F21" s="215"/>
      <c r="G21" s="144"/>
      <c r="H21" s="145"/>
      <c r="I21" s="146"/>
      <c r="J21" s="150">
        <f t="shared" si="0"/>
        <v>0</v>
      </c>
      <c r="K21" s="16"/>
    </row>
    <row r="22" spans="2:11" x14ac:dyDescent="0.3">
      <c r="B22" s="60"/>
      <c r="C22" s="61"/>
      <c r="D22" s="213"/>
      <c r="E22" s="214"/>
      <c r="F22" s="215"/>
      <c r="G22" s="144"/>
      <c r="H22" s="145"/>
      <c r="I22" s="146"/>
      <c r="J22" s="150">
        <f t="shared" si="0"/>
        <v>0</v>
      </c>
      <c r="K22" s="16"/>
    </row>
    <row r="23" spans="2:11" x14ac:dyDescent="0.3">
      <c r="B23" s="60"/>
      <c r="C23" s="61"/>
      <c r="D23" s="213"/>
      <c r="E23" s="214"/>
      <c r="F23" s="215"/>
      <c r="G23" s="144"/>
      <c r="H23" s="145"/>
      <c r="I23" s="146"/>
      <c r="J23" s="150">
        <f t="shared" si="0"/>
        <v>0</v>
      </c>
      <c r="K23" s="16"/>
    </row>
    <row r="24" spans="2:11" x14ac:dyDescent="0.3">
      <c r="B24" s="60"/>
      <c r="C24" s="61"/>
      <c r="D24" s="213"/>
      <c r="E24" s="214"/>
      <c r="F24" s="215"/>
      <c r="G24" s="144"/>
      <c r="H24" s="145"/>
      <c r="I24" s="146"/>
      <c r="J24" s="150">
        <f t="shared" si="0"/>
        <v>0</v>
      </c>
      <c r="K24" s="16"/>
    </row>
    <row r="25" spans="2:11" x14ac:dyDescent="0.3">
      <c r="B25" s="60"/>
      <c r="C25" s="61"/>
      <c r="D25" s="213"/>
      <c r="E25" s="214"/>
      <c r="F25" s="215"/>
      <c r="G25" s="144"/>
      <c r="H25" s="145"/>
      <c r="I25" s="146"/>
      <c r="J25" s="150">
        <f t="shared" si="0"/>
        <v>0</v>
      </c>
      <c r="K25" s="16"/>
    </row>
    <row r="26" spans="2:11" x14ac:dyDescent="0.3">
      <c r="B26" s="60"/>
      <c r="C26" s="61"/>
      <c r="D26" s="213"/>
      <c r="E26" s="214"/>
      <c r="F26" s="215"/>
      <c r="G26" s="144"/>
      <c r="H26" s="145"/>
      <c r="I26" s="146"/>
      <c r="J26" s="150">
        <f t="shared" si="0"/>
        <v>0</v>
      </c>
      <c r="K26" s="16"/>
    </row>
    <row r="27" spans="2:11" x14ac:dyDescent="0.3">
      <c r="B27" s="60"/>
      <c r="C27" s="61"/>
      <c r="D27" s="213"/>
      <c r="E27" s="214"/>
      <c r="F27" s="215"/>
      <c r="G27" s="144"/>
      <c r="H27" s="145"/>
      <c r="I27" s="146"/>
      <c r="J27" s="150">
        <f t="shared" si="0"/>
        <v>0</v>
      </c>
      <c r="K27" s="16"/>
    </row>
    <row r="28" spans="2:11" x14ac:dyDescent="0.3">
      <c r="B28" s="60"/>
      <c r="C28" s="61"/>
      <c r="D28" s="213"/>
      <c r="E28" s="214"/>
      <c r="F28" s="215"/>
      <c r="G28" s="144"/>
      <c r="H28" s="145"/>
      <c r="I28" s="146"/>
      <c r="J28" s="150">
        <f t="shared" si="0"/>
        <v>0</v>
      </c>
      <c r="K28" s="16"/>
    </row>
    <row r="29" spans="2:11" x14ac:dyDescent="0.3">
      <c r="B29" s="60"/>
      <c r="C29" s="61"/>
      <c r="D29" s="213"/>
      <c r="E29" s="214"/>
      <c r="F29" s="215"/>
      <c r="G29" s="144"/>
      <c r="H29" s="145"/>
      <c r="I29" s="146"/>
      <c r="J29" s="150">
        <f t="shared" si="0"/>
        <v>0</v>
      </c>
      <c r="K29" s="16"/>
    </row>
    <row r="30" spans="2:11" x14ac:dyDescent="0.3">
      <c r="B30" s="60"/>
      <c r="C30" s="61"/>
      <c r="D30" s="213"/>
      <c r="E30" s="214"/>
      <c r="F30" s="215"/>
      <c r="G30" s="144"/>
      <c r="H30" s="145"/>
      <c r="I30" s="146"/>
      <c r="J30" s="150">
        <f t="shared" si="0"/>
        <v>0</v>
      </c>
      <c r="K30" s="16"/>
    </row>
    <row r="31" spans="2:11" x14ac:dyDescent="0.3">
      <c r="B31" s="60"/>
      <c r="C31" s="61"/>
      <c r="D31" s="213"/>
      <c r="E31" s="214"/>
      <c r="F31" s="215"/>
      <c r="G31" s="144"/>
      <c r="H31" s="145"/>
      <c r="I31" s="146"/>
      <c r="J31" s="150">
        <f t="shared" si="0"/>
        <v>0</v>
      </c>
      <c r="K31" s="16"/>
    </row>
    <row r="32" spans="2:11" x14ac:dyDescent="0.3">
      <c r="B32" s="60"/>
      <c r="C32" s="61"/>
      <c r="D32" s="213"/>
      <c r="E32" s="214"/>
      <c r="F32" s="215"/>
      <c r="G32" s="144"/>
      <c r="H32" s="145"/>
      <c r="I32" s="146"/>
      <c r="J32" s="150">
        <f t="shared" si="0"/>
        <v>0</v>
      </c>
      <c r="K32" s="16"/>
    </row>
    <row r="33" spans="2:11" x14ac:dyDescent="0.3">
      <c r="B33" s="60"/>
      <c r="C33" s="61"/>
      <c r="D33" s="213"/>
      <c r="E33" s="214"/>
      <c r="F33" s="215"/>
      <c r="G33" s="144"/>
      <c r="H33" s="145"/>
      <c r="I33" s="146"/>
      <c r="J33" s="150">
        <f t="shared" si="0"/>
        <v>0</v>
      </c>
      <c r="K33" s="16"/>
    </row>
    <row r="34" spans="2:11" x14ac:dyDescent="0.3">
      <c r="B34" s="60"/>
      <c r="C34" s="61"/>
      <c r="D34" s="213"/>
      <c r="E34" s="214"/>
      <c r="F34" s="215"/>
      <c r="G34" s="144"/>
      <c r="H34" s="145"/>
      <c r="I34" s="146"/>
      <c r="J34" s="150">
        <f t="shared" si="0"/>
        <v>0</v>
      </c>
      <c r="K34" s="16"/>
    </row>
    <row r="35" spans="2:11" x14ac:dyDescent="0.3">
      <c r="B35" s="60"/>
      <c r="C35" s="61"/>
      <c r="D35" s="213"/>
      <c r="E35" s="214"/>
      <c r="F35" s="215"/>
      <c r="G35" s="144"/>
      <c r="H35" s="145"/>
      <c r="I35" s="146"/>
      <c r="J35" s="150">
        <f t="shared" si="0"/>
        <v>0</v>
      </c>
      <c r="K35" s="16"/>
    </row>
    <row r="36" spans="2:11" x14ac:dyDescent="0.3">
      <c r="B36" s="60"/>
      <c r="C36" s="61"/>
      <c r="D36" s="213"/>
      <c r="E36" s="214"/>
      <c r="F36" s="215"/>
      <c r="G36" s="144"/>
      <c r="H36" s="145"/>
      <c r="I36" s="146"/>
      <c r="J36" s="150">
        <f t="shared" si="0"/>
        <v>0</v>
      </c>
      <c r="K36" s="16"/>
    </row>
    <row r="37" spans="2:11" x14ac:dyDescent="0.3">
      <c r="B37" s="60"/>
      <c r="C37" s="61"/>
      <c r="D37" s="213"/>
      <c r="E37" s="214"/>
      <c r="F37" s="215"/>
      <c r="G37" s="144"/>
      <c r="H37" s="145"/>
      <c r="I37" s="146"/>
      <c r="J37" s="150">
        <f t="shared" si="0"/>
        <v>0</v>
      </c>
      <c r="K37" s="16"/>
    </row>
    <row r="38" spans="2:11" x14ac:dyDescent="0.3">
      <c r="B38" s="60"/>
      <c r="C38" s="61"/>
      <c r="D38" s="213"/>
      <c r="E38" s="214"/>
      <c r="F38" s="215"/>
      <c r="G38" s="144"/>
      <c r="H38" s="145"/>
      <c r="I38" s="146"/>
      <c r="J38" s="150">
        <f t="shared" si="0"/>
        <v>0</v>
      </c>
      <c r="K38" s="16"/>
    </row>
    <row r="39" spans="2:11" x14ac:dyDescent="0.3">
      <c r="B39" s="60"/>
      <c r="C39" s="61"/>
      <c r="D39" s="213"/>
      <c r="E39" s="214"/>
      <c r="F39" s="215"/>
      <c r="G39" s="144"/>
      <c r="H39" s="145"/>
      <c r="I39" s="146"/>
      <c r="J39" s="150">
        <f t="shared" si="0"/>
        <v>0</v>
      </c>
      <c r="K39" s="16"/>
    </row>
    <row r="40" spans="2:11" x14ac:dyDescent="0.3">
      <c r="B40" s="15"/>
      <c r="C40" s="15"/>
      <c r="D40" s="16"/>
      <c r="E40" s="16"/>
      <c r="F40" s="16"/>
      <c r="G40" s="17"/>
      <c r="H40" s="232" t="s">
        <v>24</v>
      </c>
      <c r="I40" s="233"/>
      <c r="J40" s="139">
        <f>SUM(J14:J39)</f>
        <v>0</v>
      </c>
      <c r="K40" s="16"/>
    </row>
    <row r="41" spans="2:11" x14ac:dyDescent="0.3">
      <c r="B41" s="15"/>
      <c r="C41" s="15"/>
      <c r="D41" s="16"/>
      <c r="E41" s="16"/>
      <c r="F41" s="16"/>
      <c r="G41" s="17"/>
      <c r="H41" s="17"/>
      <c r="I41" s="17"/>
      <c r="J41" s="17"/>
      <c r="K41" s="16"/>
    </row>
    <row r="42" spans="2:11" ht="16.2" x14ac:dyDescent="0.3">
      <c r="B42" s="56" t="s">
        <v>25</v>
      </c>
      <c r="C42" s="57"/>
      <c r="D42" s="57"/>
      <c r="E42" s="57"/>
      <c r="F42" s="57"/>
      <c r="G42" s="142"/>
      <c r="H42" s="142"/>
      <c r="I42" s="142"/>
      <c r="J42" s="149"/>
      <c r="K42" s="149"/>
    </row>
    <row r="43" spans="2:11" ht="37.799999999999997" x14ac:dyDescent="0.3">
      <c r="B43" s="58" t="s">
        <v>19</v>
      </c>
      <c r="C43" s="157" t="s">
        <v>20</v>
      </c>
      <c r="D43" s="157" t="s">
        <v>26</v>
      </c>
      <c r="E43" s="157" t="s">
        <v>7</v>
      </c>
      <c r="F43" s="157" t="s">
        <v>101</v>
      </c>
      <c r="G43" s="143" t="s">
        <v>21</v>
      </c>
      <c r="H43" s="143" t="s">
        <v>22</v>
      </c>
      <c r="I43" s="143" t="s">
        <v>34</v>
      </c>
      <c r="J43" s="153" t="s">
        <v>105</v>
      </c>
      <c r="K43" s="153" t="s">
        <v>103</v>
      </c>
    </row>
    <row r="44" spans="2:11" x14ac:dyDescent="0.3">
      <c r="B44" s="60" t="s">
        <v>23</v>
      </c>
      <c r="C44" s="62"/>
      <c r="D44" s="62"/>
      <c r="E44" s="63" t="s">
        <v>23</v>
      </c>
      <c r="F44" s="154"/>
      <c r="G44" s="144"/>
      <c r="H44" s="147"/>
      <c r="I44" s="148"/>
      <c r="J44" s="150">
        <f t="shared" ref="J44" si="1">(G44*H44)*(100%-I44)</f>
        <v>0</v>
      </c>
      <c r="K44" s="150">
        <f t="shared" ref="K44:K49" si="2">IF(F44="Subscription",J44*4,0)</f>
        <v>0</v>
      </c>
    </row>
    <row r="45" spans="2:11" x14ac:dyDescent="0.3">
      <c r="B45" s="60"/>
      <c r="C45" s="62"/>
      <c r="D45" s="62"/>
      <c r="E45" s="63"/>
      <c r="F45" s="154"/>
      <c r="G45" s="144"/>
      <c r="H45" s="147"/>
      <c r="I45" s="148"/>
      <c r="J45" s="150">
        <f t="shared" ref="J45:J49" si="3">(G45*H45)*(100%-I45)</f>
        <v>0</v>
      </c>
      <c r="K45" s="150">
        <f t="shared" si="2"/>
        <v>0</v>
      </c>
    </row>
    <row r="46" spans="2:11" x14ac:dyDescent="0.3">
      <c r="B46" s="60"/>
      <c r="C46" s="62"/>
      <c r="D46" s="62"/>
      <c r="E46" s="63"/>
      <c r="F46" s="154"/>
      <c r="G46" s="144"/>
      <c r="H46" s="147"/>
      <c r="I46" s="148"/>
      <c r="J46" s="150">
        <f t="shared" si="3"/>
        <v>0</v>
      </c>
      <c r="K46" s="150">
        <f t="shared" si="2"/>
        <v>0</v>
      </c>
    </row>
    <row r="47" spans="2:11" x14ac:dyDescent="0.3">
      <c r="B47" s="60"/>
      <c r="C47" s="62"/>
      <c r="D47" s="62"/>
      <c r="E47" s="63"/>
      <c r="F47" s="154"/>
      <c r="G47" s="144"/>
      <c r="H47" s="147"/>
      <c r="I47" s="148"/>
      <c r="J47" s="150">
        <f t="shared" si="3"/>
        <v>0</v>
      </c>
      <c r="K47" s="150">
        <f t="shared" si="2"/>
        <v>0</v>
      </c>
    </row>
    <row r="48" spans="2:11" x14ac:dyDescent="0.3">
      <c r="B48" s="60"/>
      <c r="C48" s="62"/>
      <c r="D48" s="62"/>
      <c r="E48" s="63"/>
      <c r="F48" s="154"/>
      <c r="G48" s="144"/>
      <c r="H48" s="147"/>
      <c r="I48" s="148"/>
      <c r="J48" s="150">
        <f t="shared" si="3"/>
        <v>0</v>
      </c>
      <c r="K48" s="150">
        <f t="shared" si="2"/>
        <v>0</v>
      </c>
    </row>
    <row r="49" spans="2:11" x14ac:dyDescent="0.3">
      <c r="B49" s="60"/>
      <c r="C49" s="62"/>
      <c r="D49" s="62"/>
      <c r="E49" s="63"/>
      <c r="F49" s="154"/>
      <c r="G49" s="144"/>
      <c r="H49" s="147"/>
      <c r="I49" s="148"/>
      <c r="J49" s="150">
        <f t="shared" si="3"/>
        <v>0</v>
      </c>
      <c r="K49" s="150">
        <f t="shared" si="2"/>
        <v>0</v>
      </c>
    </row>
    <row r="50" spans="2:11" x14ac:dyDescent="0.3">
      <c r="B50" s="15"/>
      <c r="C50" s="15"/>
      <c r="D50" s="16"/>
      <c r="E50" s="16"/>
      <c r="F50" s="16"/>
      <c r="G50" s="17"/>
      <c r="H50" s="232" t="s">
        <v>24</v>
      </c>
      <c r="I50" s="233"/>
      <c r="J50" s="139">
        <f>SUM(J44:J49)</f>
        <v>0</v>
      </c>
      <c r="K50" s="139">
        <f>SUM(K44:K49)</f>
        <v>0</v>
      </c>
    </row>
    <row r="51" spans="2:11" x14ac:dyDescent="0.3">
      <c r="B51" s="15"/>
      <c r="C51" s="15"/>
      <c r="D51" s="16"/>
      <c r="E51" s="16"/>
      <c r="F51" s="16"/>
      <c r="G51" s="17"/>
      <c r="H51" s="17"/>
      <c r="I51" s="17"/>
      <c r="J51" s="17"/>
      <c r="K51" s="16"/>
    </row>
    <row r="52" spans="2:11" ht="16.2" x14ac:dyDescent="0.3">
      <c r="B52" s="56" t="s">
        <v>27</v>
      </c>
      <c r="C52" s="57"/>
      <c r="D52" s="57"/>
      <c r="E52" s="57"/>
      <c r="F52" s="57"/>
      <c r="G52" s="142"/>
      <c r="H52" s="142"/>
      <c r="I52" s="142"/>
      <c r="J52" s="149"/>
      <c r="K52" s="16"/>
    </row>
    <row r="53" spans="2:11" ht="25.2" x14ac:dyDescent="0.3">
      <c r="B53" s="58" t="s">
        <v>19</v>
      </c>
      <c r="C53" s="157" t="s">
        <v>20</v>
      </c>
      <c r="D53" s="59" t="s">
        <v>7</v>
      </c>
      <c r="E53" s="59"/>
      <c r="F53" s="59" t="s">
        <v>101</v>
      </c>
      <c r="G53" s="79" t="s">
        <v>21</v>
      </c>
      <c r="H53" s="143" t="s">
        <v>22</v>
      </c>
      <c r="I53" s="143" t="s">
        <v>34</v>
      </c>
      <c r="J53" s="153" t="s">
        <v>105</v>
      </c>
      <c r="K53" s="16"/>
    </row>
    <row r="54" spans="2:11" x14ac:dyDescent="0.3">
      <c r="B54" s="60" t="s">
        <v>23</v>
      </c>
      <c r="C54" s="61"/>
      <c r="D54" s="155" t="s">
        <v>23</v>
      </c>
      <c r="E54" s="156"/>
      <c r="F54" s="156"/>
      <c r="G54" s="144"/>
      <c r="H54" s="145"/>
      <c r="I54" s="146"/>
      <c r="J54" s="150">
        <f>(G54*H54)*(100%-I54)</f>
        <v>0</v>
      </c>
      <c r="K54" s="16"/>
    </row>
    <row r="55" spans="2:11" x14ac:dyDescent="0.3">
      <c r="B55" s="60"/>
      <c r="C55" s="61"/>
      <c r="D55" s="155"/>
      <c r="E55" s="156"/>
      <c r="F55" s="156"/>
      <c r="G55" s="144"/>
      <c r="H55" s="145"/>
      <c r="I55" s="146"/>
      <c r="J55" s="150">
        <f t="shared" ref="J55:J78" si="4">(G55*H55)*(100%-I55)</f>
        <v>0</v>
      </c>
      <c r="K55" s="16"/>
    </row>
    <row r="56" spans="2:11" x14ac:dyDescent="0.3">
      <c r="B56" s="60"/>
      <c r="C56" s="61"/>
      <c r="D56" s="155"/>
      <c r="E56" s="156"/>
      <c r="F56" s="156"/>
      <c r="G56" s="144"/>
      <c r="H56" s="145"/>
      <c r="I56" s="146"/>
      <c r="J56" s="150">
        <f t="shared" si="4"/>
        <v>0</v>
      </c>
      <c r="K56" s="16"/>
    </row>
    <row r="57" spans="2:11" x14ac:dyDescent="0.3">
      <c r="B57" s="60"/>
      <c r="C57" s="61"/>
      <c r="D57" s="155"/>
      <c r="E57" s="156"/>
      <c r="F57" s="156"/>
      <c r="G57" s="144"/>
      <c r="H57" s="145"/>
      <c r="I57" s="146"/>
      <c r="J57" s="150">
        <f t="shared" si="4"/>
        <v>0</v>
      </c>
      <c r="K57" s="16"/>
    </row>
    <row r="58" spans="2:11" x14ac:dyDescent="0.3">
      <c r="B58" s="60"/>
      <c r="C58" s="61"/>
      <c r="D58" s="155"/>
      <c r="E58" s="156"/>
      <c r="F58" s="156"/>
      <c r="G58" s="144"/>
      <c r="H58" s="145"/>
      <c r="I58" s="146"/>
      <c r="J58" s="150">
        <f t="shared" si="4"/>
        <v>0</v>
      </c>
      <c r="K58" s="16"/>
    </row>
    <row r="59" spans="2:11" x14ac:dyDescent="0.3">
      <c r="B59" s="60"/>
      <c r="C59" s="61"/>
      <c r="D59" s="155"/>
      <c r="E59" s="156"/>
      <c r="F59" s="156"/>
      <c r="G59" s="144"/>
      <c r="H59" s="145"/>
      <c r="I59" s="146"/>
      <c r="J59" s="150">
        <f t="shared" si="4"/>
        <v>0</v>
      </c>
      <c r="K59" s="16"/>
    </row>
    <row r="60" spans="2:11" x14ac:dyDescent="0.3">
      <c r="B60" s="60"/>
      <c r="C60" s="61"/>
      <c r="D60" s="155"/>
      <c r="E60" s="156"/>
      <c r="F60" s="156"/>
      <c r="G60" s="144"/>
      <c r="H60" s="145"/>
      <c r="I60" s="146"/>
      <c r="J60" s="150">
        <f t="shared" si="4"/>
        <v>0</v>
      </c>
      <c r="K60" s="16"/>
    </row>
    <row r="61" spans="2:11" x14ac:dyDescent="0.3">
      <c r="B61" s="60"/>
      <c r="C61" s="61"/>
      <c r="D61" s="155"/>
      <c r="E61" s="156"/>
      <c r="F61" s="156"/>
      <c r="G61" s="144"/>
      <c r="H61" s="145"/>
      <c r="I61" s="146"/>
      <c r="J61" s="150">
        <f t="shared" si="4"/>
        <v>0</v>
      </c>
      <c r="K61" s="48"/>
    </row>
    <row r="62" spans="2:11" x14ac:dyDescent="0.3">
      <c r="B62" s="60"/>
      <c r="C62" s="61"/>
      <c r="D62" s="155"/>
      <c r="E62" s="156"/>
      <c r="F62" s="156"/>
      <c r="G62" s="144"/>
      <c r="H62" s="145"/>
      <c r="I62" s="146"/>
      <c r="J62" s="150">
        <f t="shared" si="4"/>
        <v>0</v>
      </c>
      <c r="K62" s="48"/>
    </row>
    <row r="63" spans="2:11" x14ac:dyDescent="0.3">
      <c r="B63" s="60"/>
      <c r="C63" s="61"/>
      <c r="D63" s="155"/>
      <c r="E63" s="156"/>
      <c r="F63" s="156"/>
      <c r="G63" s="144"/>
      <c r="H63" s="145"/>
      <c r="I63" s="146"/>
      <c r="J63" s="150">
        <f t="shared" si="4"/>
        <v>0</v>
      </c>
      <c r="K63" s="48"/>
    </row>
    <row r="64" spans="2:11" x14ac:dyDescent="0.3">
      <c r="B64" s="60"/>
      <c r="C64" s="61"/>
      <c r="D64" s="155"/>
      <c r="E64" s="156"/>
      <c r="F64" s="156"/>
      <c r="G64" s="144"/>
      <c r="H64" s="145"/>
      <c r="I64" s="146"/>
      <c r="J64" s="150">
        <f t="shared" si="4"/>
        <v>0</v>
      </c>
      <c r="K64" s="48"/>
    </row>
    <row r="65" spans="2:11" x14ac:dyDescent="0.3">
      <c r="B65" s="60"/>
      <c r="C65" s="61"/>
      <c r="D65" s="155"/>
      <c r="E65" s="156"/>
      <c r="F65" s="156"/>
      <c r="G65" s="144"/>
      <c r="H65" s="145"/>
      <c r="I65" s="146"/>
      <c r="J65" s="150">
        <f t="shared" si="4"/>
        <v>0</v>
      </c>
      <c r="K65" s="48"/>
    </row>
    <row r="66" spans="2:11" x14ac:dyDescent="0.3">
      <c r="B66" s="60"/>
      <c r="C66" s="61"/>
      <c r="D66" s="155"/>
      <c r="E66" s="156"/>
      <c r="F66" s="156"/>
      <c r="G66" s="144"/>
      <c r="H66" s="145"/>
      <c r="I66" s="146"/>
      <c r="J66" s="150">
        <f t="shared" si="4"/>
        <v>0</v>
      </c>
      <c r="K66" s="48"/>
    </row>
    <row r="67" spans="2:11" x14ac:dyDescent="0.3">
      <c r="B67" s="60"/>
      <c r="C67" s="61"/>
      <c r="D67" s="155"/>
      <c r="E67" s="156"/>
      <c r="F67" s="156"/>
      <c r="G67" s="144"/>
      <c r="H67" s="145"/>
      <c r="I67" s="146"/>
      <c r="J67" s="150">
        <f t="shared" si="4"/>
        <v>0</v>
      </c>
      <c r="K67" s="48"/>
    </row>
    <row r="68" spans="2:11" x14ac:dyDescent="0.3">
      <c r="B68" s="60"/>
      <c r="C68" s="61"/>
      <c r="D68" s="155"/>
      <c r="E68" s="156"/>
      <c r="F68" s="156"/>
      <c r="G68" s="144"/>
      <c r="H68" s="145"/>
      <c r="I68" s="146"/>
      <c r="J68" s="150">
        <f t="shared" si="4"/>
        <v>0</v>
      </c>
      <c r="K68" s="48"/>
    </row>
    <row r="69" spans="2:11" x14ac:dyDescent="0.3">
      <c r="B69" s="60"/>
      <c r="C69" s="61"/>
      <c r="D69" s="155"/>
      <c r="E69" s="156"/>
      <c r="F69" s="156"/>
      <c r="G69" s="144"/>
      <c r="H69" s="145"/>
      <c r="I69" s="146"/>
      <c r="J69" s="150">
        <f t="shared" si="4"/>
        <v>0</v>
      </c>
      <c r="K69" s="48"/>
    </row>
    <row r="70" spans="2:11" x14ac:dyDescent="0.3">
      <c r="B70" s="60"/>
      <c r="C70" s="61"/>
      <c r="D70" s="155"/>
      <c r="E70" s="156"/>
      <c r="F70" s="156"/>
      <c r="G70" s="144"/>
      <c r="H70" s="145"/>
      <c r="I70" s="146"/>
      <c r="J70" s="150">
        <f t="shared" si="4"/>
        <v>0</v>
      </c>
      <c r="K70" s="48"/>
    </row>
    <row r="71" spans="2:11" x14ac:dyDescent="0.3">
      <c r="B71" s="60"/>
      <c r="C71" s="61"/>
      <c r="D71" s="155"/>
      <c r="E71" s="156"/>
      <c r="F71" s="156"/>
      <c r="G71" s="144"/>
      <c r="H71" s="145"/>
      <c r="I71" s="146"/>
      <c r="J71" s="150">
        <f t="shared" si="4"/>
        <v>0</v>
      </c>
      <c r="K71" s="48"/>
    </row>
    <row r="72" spans="2:11" x14ac:dyDescent="0.3">
      <c r="B72" s="60"/>
      <c r="C72" s="61"/>
      <c r="D72" s="155"/>
      <c r="E72" s="156"/>
      <c r="F72" s="156"/>
      <c r="G72" s="144"/>
      <c r="H72" s="145"/>
      <c r="I72" s="146"/>
      <c r="J72" s="150">
        <f t="shared" si="4"/>
        <v>0</v>
      </c>
      <c r="K72" s="48"/>
    </row>
    <row r="73" spans="2:11" x14ac:dyDescent="0.3">
      <c r="B73" s="60"/>
      <c r="C73" s="61"/>
      <c r="D73" s="155"/>
      <c r="E73" s="156"/>
      <c r="F73" s="156"/>
      <c r="G73" s="144"/>
      <c r="H73" s="145"/>
      <c r="I73" s="146"/>
      <c r="J73" s="150">
        <f t="shared" si="4"/>
        <v>0</v>
      </c>
      <c r="K73" s="48"/>
    </row>
    <row r="74" spans="2:11" x14ac:dyDescent="0.3">
      <c r="B74" s="60"/>
      <c r="C74" s="61"/>
      <c r="D74" s="155"/>
      <c r="E74" s="156"/>
      <c r="F74" s="156"/>
      <c r="G74" s="144"/>
      <c r="H74" s="145"/>
      <c r="I74" s="146"/>
      <c r="J74" s="150">
        <f t="shared" si="4"/>
        <v>0</v>
      </c>
      <c r="K74" s="48"/>
    </row>
    <row r="75" spans="2:11" x14ac:dyDescent="0.3">
      <c r="B75" s="60"/>
      <c r="C75" s="61"/>
      <c r="D75" s="155"/>
      <c r="E75" s="156"/>
      <c r="F75" s="156"/>
      <c r="G75" s="144"/>
      <c r="H75" s="145"/>
      <c r="I75" s="146"/>
      <c r="J75" s="150">
        <f t="shared" si="4"/>
        <v>0</v>
      </c>
      <c r="K75" s="48"/>
    </row>
    <row r="76" spans="2:11" x14ac:dyDescent="0.3">
      <c r="B76" s="60"/>
      <c r="C76" s="61"/>
      <c r="D76" s="155"/>
      <c r="E76" s="156"/>
      <c r="F76" s="156"/>
      <c r="G76" s="144"/>
      <c r="H76" s="145"/>
      <c r="I76" s="146"/>
      <c r="J76" s="150">
        <f t="shared" si="4"/>
        <v>0</v>
      </c>
      <c r="K76" s="48"/>
    </row>
    <row r="77" spans="2:11" x14ac:dyDescent="0.3">
      <c r="B77" s="60"/>
      <c r="C77" s="61"/>
      <c r="D77" s="155"/>
      <c r="E77" s="156"/>
      <c r="F77" s="156"/>
      <c r="G77" s="144"/>
      <c r="H77" s="145"/>
      <c r="I77" s="146"/>
      <c r="J77" s="150">
        <f t="shared" si="4"/>
        <v>0</v>
      </c>
      <c r="K77" s="48"/>
    </row>
    <row r="78" spans="2:11" x14ac:dyDescent="0.3">
      <c r="B78" s="60"/>
      <c r="C78" s="61"/>
      <c r="D78" s="155"/>
      <c r="E78" s="156"/>
      <c r="F78" s="156"/>
      <c r="G78" s="144"/>
      <c r="H78" s="145"/>
      <c r="I78" s="146"/>
      <c r="J78" s="150">
        <f t="shared" si="4"/>
        <v>0</v>
      </c>
      <c r="K78" s="48"/>
    </row>
    <row r="79" spans="2:11" x14ac:dyDescent="0.3">
      <c r="B79" s="15"/>
      <c r="C79" s="16"/>
      <c r="D79" s="16"/>
      <c r="E79" s="16"/>
      <c r="F79" s="16"/>
      <c r="G79" s="17"/>
      <c r="H79" s="232" t="s">
        <v>24</v>
      </c>
      <c r="I79" s="233"/>
      <c r="J79" s="139">
        <f>SUM(J54:J78)</f>
        <v>0</v>
      </c>
      <c r="K79" s="48"/>
    </row>
    <row r="80" spans="2:11" x14ac:dyDescent="0.3">
      <c r="B80" s="15"/>
      <c r="C80" s="16"/>
      <c r="D80" s="16"/>
      <c r="E80" s="16"/>
      <c r="F80" s="16"/>
      <c r="G80" s="17"/>
      <c r="H80" s="17"/>
      <c r="I80" s="17"/>
      <c r="J80" s="17"/>
      <c r="K80" s="48"/>
    </row>
    <row r="81" spans="2:11" ht="16.2" x14ac:dyDescent="0.3">
      <c r="B81" s="56" t="s">
        <v>28</v>
      </c>
      <c r="C81" s="57"/>
      <c r="D81" s="57"/>
      <c r="E81" s="57"/>
      <c r="F81" s="57"/>
      <c r="G81" s="142"/>
      <c r="H81" s="142"/>
      <c r="I81" s="142"/>
      <c r="J81" s="149"/>
      <c r="K81" s="149"/>
    </row>
    <row r="82" spans="2:11" ht="37.799999999999997" x14ac:dyDescent="0.3">
      <c r="B82" s="58" t="s">
        <v>19</v>
      </c>
      <c r="C82" s="157" t="s">
        <v>20</v>
      </c>
      <c r="D82" s="157" t="s">
        <v>26</v>
      </c>
      <c r="E82" s="157" t="s">
        <v>7</v>
      </c>
      <c r="F82" s="157" t="s">
        <v>101</v>
      </c>
      <c r="G82" s="143" t="s">
        <v>21</v>
      </c>
      <c r="H82" s="143" t="s">
        <v>22</v>
      </c>
      <c r="I82" s="143" t="s">
        <v>34</v>
      </c>
      <c r="J82" s="153" t="s">
        <v>105</v>
      </c>
      <c r="K82" s="153" t="s">
        <v>103</v>
      </c>
    </row>
    <row r="83" spans="2:11" x14ac:dyDescent="0.3">
      <c r="B83" s="60" t="s">
        <v>23</v>
      </c>
      <c r="C83" s="62"/>
      <c r="D83" s="62"/>
      <c r="E83" s="63" t="s">
        <v>23</v>
      </c>
      <c r="F83" s="154"/>
      <c r="G83" s="144"/>
      <c r="H83" s="147"/>
      <c r="I83" s="148"/>
      <c r="J83" s="150">
        <f t="shared" ref="J83:J88" si="5">(G83*H83)*(100%-I83)</f>
        <v>0</v>
      </c>
      <c r="K83" s="150">
        <f t="shared" ref="K83:K88" si="6">IF(F83="Subscription",J83*4,0)</f>
        <v>0</v>
      </c>
    </row>
    <row r="84" spans="2:11" x14ac:dyDescent="0.3">
      <c r="B84" s="60"/>
      <c r="C84" s="62"/>
      <c r="D84" s="62"/>
      <c r="E84" s="63"/>
      <c r="F84" s="154"/>
      <c r="G84" s="144"/>
      <c r="H84" s="147"/>
      <c r="I84" s="148"/>
      <c r="J84" s="150">
        <f t="shared" si="5"/>
        <v>0</v>
      </c>
      <c r="K84" s="150">
        <f t="shared" si="6"/>
        <v>0</v>
      </c>
    </row>
    <row r="85" spans="2:11" x14ac:dyDescent="0.3">
      <c r="B85" s="60"/>
      <c r="C85" s="62"/>
      <c r="D85" s="62"/>
      <c r="E85" s="63"/>
      <c r="F85" s="154"/>
      <c r="G85" s="144"/>
      <c r="H85" s="147"/>
      <c r="I85" s="148"/>
      <c r="J85" s="150">
        <f t="shared" si="5"/>
        <v>0</v>
      </c>
      <c r="K85" s="150">
        <f t="shared" si="6"/>
        <v>0</v>
      </c>
    </row>
    <row r="86" spans="2:11" x14ac:dyDescent="0.3">
      <c r="B86" s="60"/>
      <c r="C86" s="62"/>
      <c r="D86" s="62"/>
      <c r="E86" s="63"/>
      <c r="F86" s="154"/>
      <c r="G86" s="144"/>
      <c r="H86" s="147"/>
      <c r="I86" s="148"/>
      <c r="J86" s="150">
        <f t="shared" si="5"/>
        <v>0</v>
      </c>
      <c r="K86" s="150">
        <f t="shared" si="6"/>
        <v>0</v>
      </c>
    </row>
    <row r="87" spans="2:11" x14ac:dyDescent="0.3">
      <c r="B87" s="60"/>
      <c r="C87" s="62"/>
      <c r="D87" s="62"/>
      <c r="E87" s="63"/>
      <c r="F87" s="154"/>
      <c r="G87" s="144"/>
      <c r="H87" s="147"/>
      <c r="I87" s="148"/>
      <c r="J87" s="150">
        <f t="shared" si="5"/>
        <v>0</v>
      </c>
      <c r="K87" s="150">
        <f t="shared" si="6"/>
        <v>0</v>
      </c>
    </row>
    <row r="88" spans="2:11" x14ac:dyDescent="0.3">
      <c r="B88" s="60"/>
      <c r="C88" s="62"/>
      <c r="D88" s="62"/>
      <c r="E88" s="63"/>
      <c r="F88" s="154"/>
      <c r="G88" s="144"/>
      <c r="H88" s="147"/>
      <c r="I88" s="148"/>
      <c r="J88" s="150">
        <f t="shared" si="5"/>
        <v>0</v>
      </c>
      <c r="K88" s="150">
        <f t="shared" si="6"/>
        <v>0</v>
      </c>
    </row>
    <row r="89" spans="2:11" x14ac:dyDescent="0.3">
      <c r="B89" s="16"/>
      <c r="C89" s="16"/>
      <c r="D89" s="16"/>
      <c r="E89" s="16"/>
      <c r="F89" s="16"/>
      <c r="G89" s="17"/>
      <c r="H89" s="232" t="s">
        <v>24</v>
      </c>
      <c r="I89" s="233"/>
      <c r="J89" s="139">
        <f>SUM(J83:J88)</f>
        <v>0</v>
      </c>
      <c r="K89" s="139">
        <f>SUM(K83:K88)</f>
        <v>0</v>
      </c>
    </row>
    <row r="90" spans="2:11" x14ac:dyDescent="0.3">
      <c r="B90" s="16"/>
      <c r="C90" s="16"/>
      <c r="D90" s="16"/>
      <c r="E90" s="16"/>
      <c r="F90" s="16"/>
      <c r="G90" s="17"/>
      <c r="H90" s="17"/>
      <c r="I90" s="17"/>
      <c r="J90" s="17"/>
      <c r="K90" s="16"/>
    </row>
    <row r="91" spans="2:11" ht="16.2" x14ac:dyDescent="0.3">
      <c r="B91" s="56" t="s">
        <v>29</v>
      </c>
      <c r="C91" s="57"/>
      <c r="D91" s="57"/>
      <c r="E91" s="57"/>
      <c r="F91" s="57"/>
      <c r="G91" s="142"/>
      <c r="H91" s="142"/>
      <c r="I91" s="142"/>
      <c r="J91" s="149"/>
      <c r="K91" s="16"/>
    </row>
    <row r="92" spans="2:11" ht="25.2" x14ac:dyDescent="0.3">
      <c r="B92" s="58" t="s">
        <v>19</v>
      </c>
      <c r="C92" s="157" t="s">
        <v>20</v>
      </c>
      <c r="D92" s="216" t="s">
        <v>7</v>
      </c>
      <c r="E92" s="216"/>
      <c r="F92" s="216"/>
      <c r="G92" s="79" t="s">
        <v>21</v>
      </c>
      <c r="H92" s="143" t="s">
        <v>22</v>
      </c>
      <c r="I92" s="143" t="s">
        <v>34</v>
      </c>
      <c r="J92" s="153" t="s">
        <v>105</v>
      </c>
      <c r="K92" s="16"/>
    </row>
    <row r="93" spans="2:11" x14ac:dyDescent="0.3">
      <c r="B93" s="60" t="s">
        <v>23</v>
      </c>
      <c r="C93" s="61"/>
      <c r="D93" s="213" t="s">
        <v>23</v>
      </c>
      <c r="E93" s="214"/>
      <c r="F93" s="215"/>
      <c r="G93" s="144"/>
      <c r="H93" s="145"/>
      <c r="I93" s="146"/>
      <c r="J93" s="150">
        <f>(G93*H93)*(100%-I93)</f>
        <v>0</v>
      </c>
      <c r="K93" s="16"/>
    </row>
    <row r="94" spans="2:11" x14ac:dyDescent="0.3">
      <c r="B94" s="60"/>
      <c r="C94" s="61"/>
      <c r="D94" s="213" t="s">
        <v>23</v>
      </c>
      <c r="E94" s="214"/>
      <c r="F94" s="215"/>
      <c r="G94" s="144"/>
      <c r="H94" s="145"/>
      <c r="I94" s="146"/>
      <c r="J94" s="150">
        <f t="shared" ref="J94:J106" si="7">(G94*H94)*(100%-I94)</f>
        <v>0</v>
      </c>
      <c r="K94" s="16"/>
    </row>
    <row r="95" spans="2:11" x14ac:dyDescent="0.3">
      <c r="B95" s="60"/>
      <c r="C95" s="61"/>
      <c r="D95" s="213" t="s">
        <v>23</v>
      </c>
      <c r="E95" s="214"/>
      <c r="F95" s="215"/>
      <c r="G95" s="144"/>
      <c r="H95" s="145"/>
      <c r="I95" s="146"/>
      <c r="J95" s="150">
        <f t="shared" si="7"/>
        <v>0</v>
      </c>
      <c r="K95" s="16"/>
    </row>
    <row r="96" spans="2:11" x14ac:dyDescent="0.3">
      <c r="B96" s="60"/>
      <c r="C96" s="61"/>
      <c r="D96" s="213" t="s">
        <v>23</v>
      </c>
      <c r="E96" s="214"/>
      <c r="F96" s="215"/>
      <c r="G96" s="144"/>
      <c r="H96" s="145"/>
      <c r="I96" s="146"/>
      <c r="J96" s="150">
        <f t="shared" si="7"/>
        <v>0</v>
      </c>
      <c r="K96" s="16"/>
    </row>
    <row r="97" spans="2:11" x14ac:dyDescent="0.3">
      <c r="B97" s="60"/>
      <c r="C97" s="61"/>
      <c r="D97" s="213" t="s">
        <v>23</v>
      </c>
      <c r="E97" s="214"/>
      <c r="F97" s="215"/>
      <c r="G97" s="144"/>
      <c r="H97" s="145"/>
      <c r="I97" s="146"/>
      <c r="J97" s="150">
        <f t="shared" si="7"/>
        <v>0</v>
      </c>
      <c r="K97" s="16"/>
    </row>
    <row r="98" spans="2:11" x14ac:dyDescent="0.3">
      <c r="B98" s="60"/>
      <c r="C98" s="61"/>
      <c r="D98" s="213" t="s">
        <v>23</v>
      </c>
      <c r="E98" s="214"/>
      <c r="F98" s="215"/>
      <c r="G98" s="144"/>
      <c r="H98" s="145"/>
      <c r="I98" s="146"/>
      <c r="J98" s="150">
        <f t="shared" si="7"/>
        <v>0</v>
      </c>
      <c r="K98" s="16"/>
    </row>
    <row r="99" spans="2:11" x14ac:dyDescent="0.3">
      <c r="B99" s="60"/>
      <c r="C99" s="61"/>
      <c r="D99" s="213" t="s">
        <v>23</v>
      </c>
      <c r="E99" s="214"/>
      <c r="F99" s="215"/>
      <c r="G99" s="144"/>
      <c r="H99" s="145"/>
      <c r="I99" s="146"/>
      <c r="J99" s="150">
        <f t="shared" si="7"/>
        <v>0</v>
      </c>
      <c r="K99" s="16"/>
    </row>
    <row r="100" spans="2:11" x14ac:dyDescent="0.3">
      <c r="B100" s="60"/>
      <c r="C100" s="61"/>
      <c r="D100" s="213" t="s">
        <v>23</v>
      </c>
      <c r="E100" s="214"/>
      <c r="F100" s="215"/>
      <c r="G100" s="144"/>
      <c r="H100" s="145"/>
      <c r="I100" s="146"/>
      <c r="J100" s="150">
        <f t="shared" si="7"/>
        <v>0</v>
      </c>
      <c r="K100" s="16"/>
    </row>
    <row r="101" spans="2:11" x14ac:dyDescent="0.3">
      <c r="B101" s="60"/>
      <c r="C101" s="61"/>
      <c r="D101" s="213" t="s">
        <v>23</v>
      </c>
      <c r="E101" s="214"/>
      <c r="F101" s="215"/>
      <c r="G101" s="144"/>
      <c r="H101" s="145"/>
      <c r="I101" s="146"/>
      <c r="J101" s="150">
        <f t="shared" si="7"/>
        <v>0</v>
      </c>
      <c r="K101" s="16"/>
    </row>
    <row r="102" spans="2:11" x14ac:dyDescent="0.3">
      <c r="B102" s="60"/>
      <c r="C102" s="61"/>
      <c r="D102" s="213" t="s">
        <v>23</v>
      </c>
      <c r="E102" s="214"/>
      <c r="F102" s="215"/>
      <c r="G102" s="144"/>
      <c r="H102" s="145"/>
      <c r="I102" s="146"/>
      <c r="J102" s="150">
        <f t="shared" si="7"/>
        <v>0</v>
      </c>
      <c r="K102" s="16"/>
    </row>
    <row r="103" spans="2:11" x14ac:dyDescent="0.3">
      <c r="B103" s="60"/>
      <c r="C103" s="61"/>
      <c r="D103" s="213" t="s">
        <v>23</v>
      </c>
      <c r="E103" s="214"/>
      <c r="F103" s="215"/>
      <c r="G103" s="144"/>
      <c r="H103" s="145"/>
      <c r="I103" s="146"/>
      <c r="J103" s="150">
        <f t="shared" si="7"/>
        <v>0</v>
      </c>
      <c r="K103" s="16"/>
    </row>
    <row r="104" spans="2:11" x14ac:dyDescent="0.3">
      <c r="B104" s="60"/>
      <c r="C104" s="61"/>
      <c r="D104" s="213" t="s">
        <v>23</v>
      </c>
      <c r="E104" s="214"/>
      <c r="F104" s="215"/>
      <c r="G104" s="144"/>
      <c r="H104" s="145"/>
      <c r="I104" s="146"/>
      <c r="J104" s="150">
        <f t="shared" si="7"/>
        <v>0</v>
      </c>
      <c r="K104" s="16"/>
    </row>
    <row r="105" spans="2:11" x14ac:dyDescent="0.3">
      <c r="B105" s="60"/>
      <c r="C105" s="61"/>
      <c r="D105" s="213" t="s">
        <v>23</v>
      </c>
      <c r="E105" s="214"/>
      <c r="F105" s="215"/>
      <c r="G105" s="144"/>
      <c r="H105" s="145"/>
      <c r="I105" s="146"/>
      <c r="J105" s="150">
        <f t="shared" si="7"/>
        <v>0</v>
      </c>
      <c r="K105" s="16"/>
    </row>
    <row r="106" spans="2:11" x14ac:dyDescent="0.3">
      <c r="B106" s="60"/>
      <c r="C106" s="61"/>
      <c r="D106" s="213" t="s">
        <v>23</v>
      </c>
      <c r="E106" s="214"/>
      <c r="F106" s="215"/>
      <c r="G106" s="144"/>
      <c r="H106" s="145"/>
      <c r="I106" s="146"/>
      <c r="J106" s="150">
        <f t="shared" si="7"/>
        <v>0</v>
      </c>
      <c r="K106" s="16"/>
    </row>
    <row r="107" spans="2:11" x14ac:dyDescent="0.3">
      <c r="B107" s="15"/>
      <c r="C107" s="15"/>
      <c r="D107" s="16"/>
      <c r="E107" s="16"/>
      <c r="F107" s="16"/>
      <c r="G107" s="17"/>
      <c r="H107" s="232" t="s">
        <v>24</v>
      </c>
      <c r="I107" s="233"/>
      <c r="J107" s="139">
        <f>SUM(J93:J106)</f>
        <v>0</v>
      </c>
      <c r="K107" s="16"/>
    </row>
    <row r="108" spans="2:11" x14ac:dyDescent="0.3">
      <c r="B108" s="15"/>
      <c r="C108" s="15"/>
      <c r="D108" s="16"/>
      <c r="E108" s="16"/>
      <c r="F108" s="16"/>
      <c r="G108" s="17"/>
      <c r="H108" s="17"/>
      <c r="I108" s="17"/>
      <c r="J108" s="17"/>
      <c r="K108" s="16"/>
    </row>
    <row r="109" spans="2:11" ht="16.2" x14ac:dyDescent="0.3">
      <c r="B109" s="56" t="s">
        <v>30</v>
      </c>
      <c r="C109" s="57"/>
      <c r="D109" s="57"/>
      <c r="E109" s="57"/>
      <c r="F109" s="57"/>
      <c r="G109" s="142"/>
      <c r="H109" s="142"/>
      <c r="I109" s="142"/>
      <c r="J109" s="149"/>
      <c r="K109" s="149"/>
    </row>
    <row r="110" spans="2:11" ht="37.799999999999997" x14ac:dyDescent="0.3">
      <c r="B110" s="58" t="s">
        <v>19</v>
      </c>
      <c r="C110" s="157" t="s">
        <v>20</v>
      </c>
      <c r="D110" s="157" t="s">
        <v>26</v>
      </c>
      <c r="E110" s="157" t="s">
        <v>7</v>
      </c>
      <c r="F110" s="157" t="s">
        <v>101</v>
      </c>
      <c r="G110" s="143" t="s">
        <v>21</v>
      </c>
      <c r="H110" s="143" t="s">
        <v>22</v>
      </c>
      <c r="I110" s="143" t="s">
        <v>34</v>
      </c>
      <c r="J110" s="153" t="s">
        <v>105</v>
      </c>
      <c r="K110" s="153" t="s">
        <v>103</v>
      </c>
    </row>
    <row r="111" spans="2:11" x14ac:dyDescent="0.3">
      <c r="B111" s="60" t="s">
        <v>23</v>
      </c>
      <c r="C111" s="62"/>
      <c r="D111" s="62"/>
      <c r="E111" s="63" t="s">
        <v>23</v>
      </c>
      <c r="F111" s="154"/>
      <c r="G111" s="144"/>
      <c r="H111" s="147"/>
      <c r="I111" s="148"/>
      <c r="J111" s="150">
        <f t="shared" ref="J111" si="8">(G111*H111)*(100%-I111)</f>
        <v>0</v>
      </c>
      <c r="K111" s="150">
        <f>IF(F111="Subscription",J111*4,0)</f>
        <v>0</v>
      </c>
    </row>
    <row r="112" spans="2:11" x14ac:dyDescent="0.3">
      <c r="B112" s="60"/>
      <c r="C112" s="62"/>
      <c r="D112" s="62"/>
      <c r="E112" s="63"/>
      <c r="F112" s="63"/>
      <c r="G112" s="144"/>
      <c r="H112" s="147"/>
      <c r="I112" s="148"/>
      <c r="J112" s="150">
        <f t="shared" ref="J112:K116" si="9">(G112*H112)*(100%-I112)</f>
        <v>0</v>
      </c>
      <c r="K112" s="150">
        <f t="shared" si="9"/>
        <v>0</v>
      </c>
    </row>
    <row r="113" spans="2:11" x14ac:dyDescent="0.3">
      <c r="B113" s="60"/>
      <c r="C113" s="62"/>
      <c r="D113" s="62"/>
      <c r="E113" s="63"/>
      <c r="F113" s="63"/>
      <c r="G113" s="144"/>
      <c r="H113" s="147"/>
      <c r="I113" s="148"/>
      <c r="J113" s="150">
        <f t="shared" si="9"/>
        <v>0</v>
      </c>
      <c r="K113" s="150">
        <f t="shared" si="9"/>
        <v>0</v>
      </c>
    </row>
    <row r="114" spans="2:11" x14ac:dyDescent="0.3">
      <c r="B114" s="60"/>
      <c r="C114" s="62"/>
      <c r="D114" s="62"/>
      <c r="E114" s="63"/>
      <c r="F114" s="63"/>
      <c r="G114" s="144"/>
      <c r="H114" s="147"/>
      <c r="I114" s="148"/>
      <c r="J114" s="150">
        <f t="shared" si="9"/>
        <v>0</v>
      </c>
      <c r="K114" s="150">
        <f t="shared" si="9"/>
        <v>0</v>
      </c>
    </row>
    <row r="115" spans="2:11" x14ac:dyDescent="0.3">
      <c r="B115" s="60"/>
      <c r="C115" s="62"/>
      <c r="D115" s="62"/>
      <c r="E115" s="63"/>
      <c r="F115" s="63"/>
      <c r="G115" s="144"/>
      <c r="H115" s="147"/>
      <c r="I115" s="148"/>
      <c r="J115" s="150">
        <f t="shared" si="9"/>
        <v>0</v>
      </c>
      <c r="K115" s="150">
        <f t="shared" si="9"/>
        <v>0</v>
      </c>
    </row>
    <row r="116" spans="2:11" x14ac:dyDescent="0.3">
      <c r="B116" s="60"/>
      <c r="C116" s="62"/>
      <c r="D116" s="62"/>
      <c r="E116" s="63"/>
      <c r="F116" s="63"/>
      <c r="G116" s="144"/>
      <c r="H116" s="147"/>
      <c r="I116" s="148"/>
      <c r="J116" s="150">
        <f t="shared" si="9"/>
        <v>0</v>
      </c>
      <c r="K116" s="150">
        <f t="shared" si="9"/>
        <v>0</v>
      </c>
    </row>
    <row r="117" spans="2:11" x14ac:dyDescent="0.3">
      <c r="B117" s="15"/>
      <c r="C117" s="15"/>
      <c r="D117" s="16"/>
      <c r="E117" s="16"/>
      <c r="F117" s="16"/>
      <c r="G117" s="17"/>
      <c r="H117" s="232" t="s">
        <v>24</v>
      </c>
      <c r="I117" s="233"/>
      <c r="J117" s="139">
        <f>SUM(J111:J116)</f>
        <v>0</v>
      </c>
      <c r="K117" s="139">
        <f>SUM(K111:K116)</f>
        <v>0</v>
      </c>
    </row>
    <row r="118" spans="2:11" x14ac:dyDescent="0.3">
      <c r="B118" s="15"/>
      <c r="C118" s="15"/>
      <c r="D118" s="16"/>
      <c r="E118" s="16"/>
      <c r="F118" s="16"/>
      <c r="G118" s="17"/>
      <c r="H118" s="17"/>
      <c r="I118" s="17"/>
      <c r="J118" s="17"/>
      <c r="K118" s="16"/>
    </row>
    <row r="119" spans="2:11" ht="16.2" x14ac:dyDescent="0.3">
      <c r="B119" s="39" t="s">
        <v>31</v>
      </c>
      <c r="C119" s="40"/>
      <c r="D119" s="41"/>
      <c r="E119" s="41"/>
      <c r="F119" s="41"/>
      <c r="G119" s="141"/>
      <c r="H119" s="141"/>
      <c r="I119" s="141"/>
      <c r="J119" s="152"/>
      <c r="K119" s="16"/>
    </row>
    <row r="121" spans="2:11" ht="37.950000000000003" customHeight="1" x14ac:dyDescent="0.3">
      <c r="B121" s="226" t="s">
        <v>7</v>
      </c>
      <c r="C121" s="226"/>
      <c r="D121" s="226"/>
      <c r="E121" s="226"/>
      <c r="F121" s="226"/>
      <c r="G121" s="226"/>
      <c r="H121" s="227" t="s">
        <v>33</v>
      </c>
      <c r="I121" s="228"/>
      <c r="J121" s="151" t="s">
        <v>99</v>
      </c>
    </row>
    <row r="122" spans="2:11" ht="37.950000000000003" customHeight="1" x14ac:dyDescent="0.3">
      <c r="B122" s="209" t="s">
        <v>32</v>
      </c>
      <c r="C122" s="209"/>
      <c r="D122" s="209"/>
      <c r="E122" s="209"/>
      <c r="F122" s="209"/>
      <c r="G122" s="209"/>
      <c r="H122" s="220">
        <v>0</v>
      </c>
      <c r="I122" s="221"/>
      <c r="J122" s="217">
        <f>5*H122</f>
        <v>0</v>
      </c>
    </row>
    <row r="123" spans="2:11" ht="40.950000000000003" customHeight="1" x14ac:dyDescent="0.3">
      <c r="B123" s="209"/>
      <c r="C123" s="209"/>
      <c r="D123" s="209"/>
      <c r="E123" s="209"/>
      <c r="F123" s="209"/>
      <c r="G123" s="209"/>
      <c r="H123" s="222"/>
      <c r="I123" s="223"/>
      <c r="J123" s="218"/>
    </row>
    <row r="124" spans="2:11" ht="16.2" customHeight="1" x14ac:dyDescent="0.3">
      <c r="B124" s="209"/>
      <c r="C124" s="209"/>
      <c r="D124" s="209"/>
      <c r="E124" s="209"/>
      <c r="F124" s="209"/>
      <c r="G124" s="209"/>
      <c r="H124" s="224"/>
      <c r="I124" s="225"/>
      <c r="J124" s="219"/>
    </row>
    <row r="125" spans="2:11" x14ac:dyDescent="0.3">
      <c r="B125" s="15"/>
      <c r="C125" s="15"/>
    </row>
    <row r="126" spans="2:11" ht="16.2" x14ac:dyDescent="0.3">
      <c r="E126" s="229" t="s">
        <v>10</v>
      </c>
      <c r="F126" s="230"/>
      <c r="G126" s="230"/>
      <c r="H126" s="230"/>
      <c r="I126" s="231"/>
      <c r="J126" s="44">
        <f>J122+J117+K117+J107+K89+J89+J79+K50+J50+J40</f>
        <v>0</v>
      </c>
    </row>
  </sheetData>
  <sheetProtection algorithmName="SHA-512" hashValue="ydqvAlyxj+7dNEtkQNFBUXvgWBmcWlJfvPa/MRjNN1op5V7fPimzk94QtIe3EIlinPQbc9RXlmFLr2wszf9dUg==" saltValue="jYEq4thRud04olCDA0oeeQ==" spinCount="100000" sheet="1" objects="1" scenarios="1"/>
  <mergeCells count="54">
    <mergeCell ref="E126:I126"/>
    <mergeCell ref="H40:I40"/>
    <mergeCell ref="H50:I50"/>
    <mergeCell ref="H79:I79"/>
    <mergeCell ref="H89:I89"/>
    <mergeCell ref="H107:I107"/>
    <mergeCell ref="H117:I117"/>
    <mergeCell ref="D95:F95"/>
    <mergeCell ref="D96:F96"/>
    <mergeCell ref="D97:F97"/>
    <mergeCell ref="D98:F98"/>
    <mergeCell ref="D99:F99"/>
    <mergeCell ref="D100:F100"/>
    <mergeCell ref="D101:F101"/>
    <mergeCell ref="D102:F102"/>
    <mergeCell ref="D103:F103"/>
    <mergeCell ref="J122:J124"/>
    <mergeCell ref="H122:I124"/>
    <mergeCell ref="B121:G121"/>
    <mergeCell ref="B122:G124"/>
    <mergeCell ref="H121:I121"/>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104:F104"/>
    <mergeCell ref="D105:F105"/>
    <mergeCell ref="D106:F106"/>
    <mergeCell ref="D38:F38"/>
    <mergeCell ref="D39:F39"/>
    <mergeCell ref="D92:F92"/>
    <mergeCell ref="D93:F93"/>
    <mergeCell ref="D94:F94"/>
  </mergeCells>
  <pageMargins left="0.7" right="0.7" top="0.75" bottom="0.75" header="0.3" footer="0.3"/>
  <pageSetup paperSize="9" orientation="portrait" r:id="rId1"/>
  <ignoredErrors>
    <ignoredError sqref="J89"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Blad1!$A$1:$A$2</xm:f>
          </x14:formula1>
          <xm:sqref>F83:F88 F54:F78 F44:F49 F111:F116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9"/>
  <sheetViews>
    <sheetView showGridLines="0" zoomScaleNormal="100" workbookViewId="0">
      <selection activeCell="C22" sqref="C22"/>
    </sheetView>
  </sheetViews>
  <sheetFormatPr defaultColWidth="62.6640625" defaultRowHeight="14.4" x14ac:dyDescent="0.3"/>
  <cols>
    <col min="1" max="1" width="2.88671875" style="99" customWidth="1"/>
    <col min="2" max="2" width="53.5546875" style="99" customWidth="1"/>
    <col min="3" max="3" width="20.6640625" style="99" customWidth="1"/>
    <col min="4" max="4" width="1.6640625" style="99" bestFit="1" customWidth="1"/>
    <col min="5" max="6" width="20.6640625" style="99" customWidth="1"/>
    <col min="7" max="16384" width="62.6640625" style="99"/>
  </cols>
  <sheetData>
    <row r="1" spans="2:6" ht="12" customHeight="1" x14ac:dyDescent="0.3"/>
    <row r="2" spans="2:6" ht="22.2" x14ac:dyDescent="0.35">
      <c r="B2" s="1" t="s">
        <v>0</v>
      </c>
      <c r="C2" s="1"/>
      <c r="D2" s="64"/>
      <c r="E2" s="65"/>
      <c r="F2" s="1"/>
    </row>
    <row r="3" spans="2:6" ht="17.399999999999999" x14ac:dyDescent="0.3">
      <c r="B3" s="3" t="str">
        <f>Samenvatting!B3</f>
        <v>UX-lab 2.0</v>
      </c>
      <c r="C3" s="34"/>
      <c r="D3" s="34"/>
      <c r="E3" s="38"/>
      <c r="F3" s="34"/>
    </row>
    <row r="4" spans="2:6" ht="17.399999999999999" x14ac:dyDescent="0.3">
      <c r="B4" s="5" t="s">
        <v>35</v>
      </c>
      <c r="C4" s="34"/>
      <c r="D4" s="34"/>
      <c r="E4" s="38"/>
      <c r="F4" s="34"/>
    </row>
    <row r="5" spans="2:6" x14ac:dyDescent="0.3">
      <c r="B5" s="6" t="str">
        <f>Samenvatting!B5</f>
        <v>IUC23-001</v>
      </c>
      <c r="C5" s="34"/>
      <c r="D5" s="34"/>
      <c r="E5" s="38"/>
      <c r="F5" s="34"/>
    </row>
    <row r="6" spans="2:6" x14ac:dyDescent="0.3">
      <c r="B6" s="7" t="s">
        <v>2</v>
      </c>
      <c r="C6" s="34"/>
      <c r="D6" s="34"/>
      <c r="E6" s="38"/>
      <c r="F6" s="34"/>
    </row>
    <row r="7" spans="2:6" x14ac:dyDescent="0.3">
      <c r="B7" s="35"/>
      <c r="C7" s="36"/>
      <c r="D7" s="37"/>
      <c r="E7" s="37"/>
      <c r="F7" s="37"/>
    </row>
    <row r="8" spans="2:6" ht="15" thickBot="1" x14ac:dyDescent="0.35">
      <c r="B8" s="66"/>
      <c r="C8" s="66"/>
      <c r="D8" s="67"/>
      <c r="E8" s="67"/>
      <c r="F8" s="68"/>
    </row>
    <row r="9" spans="2:6" x14ac:dyDescent="0.3">
      <c r="B9" s="69"/>
      <c r="C9" s="70"/>
      <c r="D9" s="70"/>
      <c r="E9" s="70"/>
      <c r="F9" s="71"/>
    </row>
    <row r="10" spans="2:6" ht="17.399999999999999" x14ac:dyDescent="0.3">
      <c r="B10" s="72" t="s">
        <v>35</v>
      </c>
      <c r="C10" s="73"/>
      <c r="D10" s="74"/>
      <c r="E10" s="74"/>
      <c r="F10" s="74"/>
    </row>
    <row r="11" spans="2:6" x14ac:dyDescent="0.3">
      <c r="B11" s="74"/>
      <c r="C11" s="74"/>
      <c r="D11" s="74"/>
      <c r="E11" s="74"/>
      <c r="F11" s="75"/>
    </row>
    <row r="12" spans="2:6" ht="39" x14ac:dyDescent="0.3">
      <c r="B12" s="74" t="s">
        <v>12</v>
      </c>
      <c r="C12" s="76" t="s">
        <v>36</v>
      </c>
      <c r="D12" s="75" t="s">
        <v>23</v>
      </c>
      <c r="E12" s="76" t="s">
        <v>37</v>
      </c>
      <c r="F12" s="77" t="s">
        <v>38</v>
      </c>
    </row>
    <row r="13" spans="2:6" ht="36.6" customHeight="1" x14ac:dyDescent="0.3">
      <c r="B13" s="53" t="s">
        <v>39</v>
      </c>
      <c r="C13" s="78">
        <v>0</v>
      </c>
      <c r="D13" s="79" t="s">
        <v>23</v>
      </c>
      <c r="E13" s="80">
        <v>120</v>
      </c>
      <c r="F13" s="139">
        <f>+C13*E13</f>
        <v>0</v>
      </c>
    </row>
    <row r="14" spans="2:6" x14ac:dyDescent="0.3">
      <c r="B14" s="81"/>
      <c r="C14" s="81"/>
      <c r="D14" s="81"/>
      <c r="E14" s="81"/>
      <c r="F14" s="81"/>
    </row>
    <row r="15" spans="2:6" ht="16.2" x14ac:dyDescent="0.3">
      <c r="B15" s="229" t="s">
        <v>10</v>
      </c>
      <c r="C15" s="230"/>
      <c r="D15" s="230"/>
      <c r="E15" s="231"/>
      <c r="F15" s="44">
        <f>F13</f>
        <v>0</v>
      </c>
    </row>
    <row r="16" spans="2:6" ht="23.4" customHeight="1" thickBot="1" x14ac:dyDescent="0.35">
      <c r="B16" s="66"/>
      <c r="C16" s="66"/>
      <c r="D16" s="67"/>
      <c r="E16" s="67"/>
      <c r="F16" s="68"/>
    </row>
    <row r="17" spans="5:5" ht="23.4" customHeight="1" x14ac:dyDescent="0.3"/>
    <row r="19" spans="5:5" x14ac:dyDescent="0.3">
      <c r="E19" s="99" t="s">
        <v>23</v>
      </c>
    </row>
  </sheetData>
  <sheetProtection algorithmName="SHA-512" hashValue="1LIvU5zQNP1hRW9USE3kEMZhTya1B1BG/KA6aOKqpSj88vEUM1M69mYSM0WUmyclrFwxWwzN9JRe9By8ITfX/Q==" saltValue="OIogXP6KOr+QnO0rbWkP7w==" spinCount="100000" sheet="1" objects="1" scenarios="1"/>
  <mergeCells count="1">
    <mergeCell ref="B15:E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D9" sqref="D9"/>
    </sheetView>
  </sheetViews>
  <sheetFormatPr defaultRowHeight="14.4" x14ac:dyDescent="0.3"/>
  <sheetData>
    <row r="1" spans="1:1" x14ac:dyDescent="0.3">
      <c r="A1" t="s">
        <v>100</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3D944-B962-42A0-BD30-275915D4120F}">
  <sheetPr>
    <tabColor theme="0" tint="-0.499984740745262"/>
    <pageSetUpPr fitToPage="1"/>
  </sheetPr>
  <dimension ref="A1:Q94"/>
  <sheetViews>
    <sheetView showGridLines="0" tabSelected="1" topLeftCell="A6" zoomScaleNormal="100" workbookViewId="0">
      <selection activeCell="E13" sqref="E13"/>
    </sheetView>
  </sheetViews>
  <sheetFormatPr defaultColWidth="0" defaultRowHeight="0" customHeight="1" zeroHeight="1" x14ac:dyDescent="0.3"/>
  <cols>
    <col min="1" max="1" width="3.6640625" style="99" customWidth="1"/>
    <col min="2" max="2" width="95.6640625" style="99" customWidth="1"/>
    <col min="3" max="3" width="1.6640625" style="99" customWidth="1"/>
    <col min="4" max="4" width="2.88671875" style="99" customWidth="1"/>
    <col min="5" max="5" width="54.5546875" style="99" customWidth="1"/>
    <col min="6" max="6" width="20.6640625" style="99" customWidth="1"/>
    <col min="7" max="7" width="11.33203125" style="99" customWidth="1"/>
    <col min="8" max="8" width="4.109375" style="99" customWidth="1"/>
    <col min="9" max="9" width="4.6640625" style="99" customWidth="1"/>
    <col min="10" max="10" width="3.6640625" style="99" customWidth="1"/>
    <col min="11" max="16384" width="9.109375" style="99" hidden="1"/>
  </cols>
  <sheetData>
    <row r="1" spans="1:11" s="82" customFormat="1" ht="21" customHeight="1" x14ac:dyDescent="0.25">
      <c r="A1" s="161"/>
      <c r="B1" s="161"/>
      <c r="C1" s="161"/>
      <c r="D1" s="161"/>
      <c r="E1" s="161"/>
      <c r="F1" s="161"/>
      <c r="G1" s="161"/>
      <c r="H1" s="161"/>
      <c r="I1" s="161"/>
    </row>
    <row r="2" spans="1:11" s="82" customFormat="1" ht="21" customHeight="1" x14ac:dyDescent="0.35">
      <c r="A2" s="161"/>
      <c r="B2" s="162" t="s">
        <v>40</v>
      </c>
      <c r="C2" s="2"/>
      <c r="D2" s="2"/>
      <c r="E2" s="2"/>
      <c r="F2" s="2"/>
      <c r="G2" s="163"/>
      <c r="H2" s="163"/>
      <c r="I2" s="163"/>
    </row>
    <row r="3" spans="1:11" s="82" customFormat="1" ht="21" customHeight="1" x14ac:dyDescent="0.3">
      <c r="A3" s="161"/>
      <c r="B3" s="164" t="str">
        <f>Samenvatting!B3</f>
        <v>UX-lab 2.0</v>
      </c>
      <c r="C3" s="2"/>
      <c r="D3" s="2"/>
      <c r="E3" s="2"/>
      <c r="F3" s="2"/>
      <c r="G3" s="163"/>
      <c r="H3" s="163"/>
      <c r="I3" s="163"/>
    </row>
    <row r="4" spans="1:11" s="82" customFormat="1" ht="21" customHeight="1" x14ac:dyDescent="0.35">
      <c r="A4" s="161"/>
      <c r="B4" s="165" t="s">
        <v>98</v>
      </c>
      <c r="C4" s="2"/>
      <c r="D4" s="2"/>
      <c r="E4" s="2"/>
      <c r="F4" s="2"/>
      <c r="G4" s="163"/>
      <c r="H4" s="163"/>
      <c r="I4" s="163"/>
    </row>
    <row r="5" spans="1:11" s="82" customFormat="1" ht="21" customHeight="1" x14ac:dyDescent="0.25">
      <c r="A5" s="161"/>
      <c r="B5" s="83" t="str">
        <f>Samenvatting!B5</f>
        <v>IUC23-001</v>
      </c>
      <c r="C5" s="2"/>
      <c r="D5" s="2"/>
      <c r="E5" s="2"/>
      <c r="F5" s="2"/>
      <c r="G5" s="163"/>
      <c r="H5" s="163"/>
      <c r="I5" s="163"/>
    </row>
    <row r="6" spans="1:11" s="161" customFormat="1" ht="15" customHeight="1" thickBot="1" x14ac:dyDescent="0.3">
      <c r="B6" s="166"/>
      <c r="C6" s="167"/>
      <c r="D6" s="167"/>
      <c r="E6" s="167"/>
      <c r="F6" s="168"/>
      <c r="G6" s="169"/>
      <c r="H6" s="169"/>
      <c r="I6" s="169"/>
      <c r="K6" s="84"/>
    </row>
    <row r="7" spans="1:11" s="82" customFormat="1" ht="15" customHeight="1" x14ac:dyDescent="0.25">
      <c r="A7" s="161"/>
    </row>
    <row r="8" spans="1:11" s="82" customFormat="1" ht="27.9" customHeight="1" x14ac:dyDescent="0.25">
      <c r="A8" s="85"/>
      <c r="B8" s="85"/>
      <c r="D8" s="240" t="s">
        <v>41</v>
      </c>
      <c r="E8" s="240"/>
      <c r="F8" s="86">
        <f>Samenvatting!F17</f>
        <v>0</v>
      </c>
    </row>
    <row r="9" spans="1:11" s="82" customFormat="1" ht="12.75" customHeight="1" x14ac:dyDescent="0.25">
      <c r="B9" s="85"/>
      <c r="C9" s="85"/>
    </row>
    <row r="10" spans="1:11" s="82" customFormat="1" ht="27.9" customHeight="1" x14ac:dyDescent="0.25">
      <c r="B10" s="85"/>
      <c r="C10" s="85"/>
      <c r="D10" s="236" t="s">
        <v>42</v>
      </c>
      <c r="E10" s="237"/>
      <c r="F10" s="159" t="s">
        <v>43</v>
      </c>
      <c r="G10" s="238" t="s">
        <v>44</v>
      </c>
      <c r="H10" s="239"/>
    </row>
    <row r="11" spans="1:11" s="82" customFormat="1" ht="27.9" customHeight="1" x14ac:dyDescent="0.25">
      <c r="B11" s="85"/>
      <c r="C11" s="85"/>
      <c r="D11" s="242" t="s">
        <v>45</v>
      </c>
      <c r="E11" s="243"/>
      <c r="F11" s="87">
        <f>+'DATA (2)'!G41</f>
        <v>165</v>
      </c>
      <c r="G11" s="88">
        <f>+F11/'DATA (2)'!$G$40*100</f>
        <v>50</v>
      </c>
      <c r="H11" s="89" t="s">
        <v>46</v>
      </c>
    </row>
    <row r="12" spans="1:11" s="82" customFormat="1" ht="27.9" customHeight="1" x14ac:dyDescent="0.25">
      <c r="B12" s="85"/>
      <c r="C12" s="85"/>
      <c r="D12" s="242" t="s">
        <v>47</v>
      </c>
      <c r="E12" s="243"/>
      <c r="F12" s="90">
        <v>0</v>
      </c>
      <c r="G12" s="88">
        <f>+F12/'DATA (2)'!$G$40*100</f>
        <v>0</v>
      </c>
      <c r="H12" s="89" t="s">
        <v>46</v>
      </c>
    </row>
    <row r="13" spans="1:11" s="82" customFormat="1" ht="27.9" customHeight="1" x14ac:dyDescent="0.25">
      <c r="C13" s="85"/>
      <c r="D13" s="91"/>
      <c r="E13" s="160" t="s">
        <v>48</v>
      </c>
      <c r="F13" s="92">
        <f>SUM(F11:F12)</f>
        <v>165</v>
      </c>
      <c r="G13" s="88">
        <f>SUM(G11:G12)</f>
        <v>50</v>
      </c>
      <c r="H13" s="89" t="s">
        <v>46</v>
      </c>
    </row>
    <row r="14" spans="1:11" s="82" customFormat="1" ht="27.9" customHeight="1" x14ac:dyDescent="0.25">
      <c r="C14" s="85"/>
      <c r="D14" s="244" t="s">
        <v>106</v>
      </c>
      <c r="E14" s="245"/>
      <c r="F14" s="170">
        <f>+'DATA (2)'!E7</f>
        <v>0.99826839696924352</v>
      </c>
    </row>
    <row r="15" spans="1:11" s="82" customFormat="1" ht="27.9" customHeight="1" x14ac:dyDescent="0.25">
      <c r="B15" s="85"/>
      <c r="C15" s="85"/>
      <c r="D15" s="93" t="s">
        <v>49</v>
      </c>
      <c r="E15" s="94" t="str">
        <f>"Eigen inschatting door Inschrijver. Waarde tussen 0 en "&amp;F19&amp;" punten."</f>
        <v>Eigen inschatting door Inschrijver. Waarde tussen 0 en 165 punten.</v>
      </c>
      <c r="F15" s="95"/>
      <c r="G15" s="96"/>
      <c r="H15" s="171"/>
    </row>
    <row r="16" spans="1:11" s="82" customFormat="1" ht="27.9" customHeight="1" x14ac:dyDescent="0.25">
      <c r="C16" s="85"/>
      <c r="D16" s="172"/>
      <c r="E16" s="171"/>
      <c r="F16" s="171"/>
      <c r="G16" s="171"/>
    </row>
    <row r="17" spans="1:13" s="82" customFormat="1" ht="27.9" customHeight="1" x14ac:dyDescent="0.25">
      <c r="C17" s="85"/>
      <c r="D17" s="236" t="s">
        <v>50</v>
      </c>
      <c r="E17" s="237"/>
      <c r="F17" s="97" t="s">
        <v>51</v>
      </c>
      <c r="G17" s="238" t="s">
        <v>44</v>
      </c>
      <c r="H17" s="239"/>
    </row>
    <row r="18" spans="1:13" s="82" customFormat="1" ht="27.9" customHeight="1" x14ac:dyDescent="0.25">
      <c r="C18" s="85"/>
      <c r="D18" s="240" t="s">
        <v>52</v>
      </c>
      <c r="E18" s="240"/>
      <c r="F18" s="92">
        <f>'DATA (2)'!G41</f>
        <v>165</v>
      </c>
      <c r="G18" s="88">
        <f>+F18/'DATA (2)'!$G$40*100</f>
        <v>50</v>
      </c>
      <c r="H18" s="89" t="s">
        <v>46</v>
      </c>
    </row>
    <row r="19" spans="1:13" s="82" customFormat="1" ht="27.9" customHeight="1" x14ac:dyDescent="0.25">
      <c r="C19" s="85"/>
      <c r="D19" s="240" t="s">
        <v>53</v>
      </c>
      <c r="E19" s="240"/>
      <c r="F19" s="92">
        <f>'DATA (2)'!G42</f>
        <v>165</v>
      </c>
      <c r="G19" s="88">
        <f>+F19/'DATA (2)'!$G$40*100</f>
        <v>50</v>
      </c>
      <c r="H19" s="89" t="s">
        <v>46</v>
      </c>
      <c r="K19" s="98"/>
      <c r="L19" s="98"/>
      <c r="M19" s="98"/>
    </row>
    <row r="20" spans="1:13" s="82" customFormat="1" ht="27.9" customHeight="1" x14ac:dyDescent="0.25">
      <c r="B20" s="85"/>
      <c r="C20" s="85"/>
      <c r="D20" s="240" t="s">
        <v>54</v>
      </c>
      <c r="E20" s="240"/>
      <c r="F20" s="92">
        <f>SUM(F18:F19)</f>
        <v>330</v>
      </c>
      <c r="G20" s="88">
        <f>+F20/'DATA (2)'!$G$40*100</f>
        <v>100</v>
      </c>
      <c r="H20" s="89" t="s">
        <v>46</v>
      </c>
    </row>
    <row r="21" spans="1:13" s="82" customFormat="1" ht="27.9" customHeight="1" x14ac:dyDescent="0.25">
      <c r="B21" s="85"/>
      <c r="C21" s="85"/>
      <c r="D21" s="85"/>
      <c r="E21" s="85"/>
      <c r="F21" s="85"/>
      <c r="G21" s="85"/>
      <c r="H21" s="85"/>
    </row>
    <row r="22" spans="1:13" s="82" customFormat="1" ht="27.9" customHeight="1" x14ac:dyDescent="0.25">
      <c r="B22" s="85"/>
      <c r="C22" s="85"/>
      <c r="D22" s="241"/>
      <c r="E22" s="241"/>
      <c r="F22" s="173"/>
      <c r="G22" s="174"/>
      <c r="H22" s="175"/>
    </row>
    <row r="23" spans="1:13" s="82" customFormat="1" ht="27.9" customHeight="1" x14ac:dyDescent="0.25">
      <c r="B23" s="85"/>
      <c r="C23" s="85"/>
      <c r="D23" s="85"/>
      <c r="E23" s="85"/>
      <c r="F23" s="85"/>
      <c r="G23" s="85"/>
      <c r="H23" s="85"/>
    </row>
    <row r="24" spans="1:13" s="82" customFormat="1" ht="27.9" customHeight="1" x14ac:dyDescent="0.25">
      <c r="B24" s="85"/>
      <c r="C24" s="85"/>
      <c r="D24" s="85"/>
      <c r="E24" s="85"/>
      <c r="F24" s="85"/>
      <c r="G24" s="85"/>
      <c r="H24" s="85"/>
    </row>
    <row r="25" spans="1:13" s="82" customFormat="1" ht="27.9" customHeight="1" x14ac:dyDescent="0.25">
      <c r="B25" s="85"/>
      <c r="C25" s="85"/>
      <c r="D25" s="85"/>
      <c r="E25" s="85"/>
      <c r="F25" s="85"/>
      <c r="G25" s="85"/>
      <c r="H25" s="85"/>
    </row>
    <row r="26" spans="1:13" s="82" customFormat="1" ht="27.75" customHeight="1" x14ac:dyDescent="0.25">
      <c r="A26" s="161"/>
      <c r="B26" s="85"/>
      <c r="C26" s="85"/>
      <c r="D26" s="85"/>
      <c r="E26" s="85"/>
      <c r="F26" s="85"/>
      <c r="G26" s="85"/>
      <c r="H26" s="85"/>
    </row>
    <row r="27" spans="1:13" s="82" customFormat="1" ht="15" customHeight="1" thickBot="1" x14ac:dyDescent="0.3">
      <c r="A27" s="161"/>
      <c r="B27" s="166"/>
      <c r="C27" s="167"/>
      <c r="D27" s="167"/>
      <c r="E27" s="167"/>
      <c r="F27" s="168"/>
      <c r="G27" s="169"/>
      <c r="H27" s="169"/>
    </row>
    <row r="28" spans="1:13" s="82" customFormat="1" ht="15" customHeight="1" x14ac:dyDescent="0.25"/>
    <row r="29" spans="1:13" s="82" customFormat="1" ht="27.9" hidden="1" customHeight="1" x14ac:dyDescent="0.25">
      <c r="B29" s="85"/>
    </row>
    <row r="30" spans="1:13" s="82" customFormat="1" ht="27.9" hidden="1" customHeight="1" x14ac:dyDescent="0.25">
      <c r="B30" s="85"/>
    </row>
    <row r="31" spans="1:13" s="82" customFormat="1" ht="27.9" hidden="1" customHeight="1" x14ac:dyDescent="0.25">
      <c r="B31" s="85"/>
    </row>
    <row r="32" spans="1:13" s="82" customFormat="1" ht="27.9" hidden="1" customHeight="1" x14ac:dyDescent="0.25">
      <c r="B32" s="85"/>
    </row>
    <row r="33" spans="2:17" s="82" customFormat="1" ht="27.9" hidden="1" customHeight="1" x14ac:dyDescent="0.25">
      <c r="B33" s="85"/>
    </row>
    <row r="34" spans="2:17" s="82" customFormat="1" ht="27.9" hidden="1" customHeight="1" x14ac:dyDescent="0.25">
      <c r="B34" s="85"/>
      <c r="Q34" s="82" t="s">
        <v>23</v>
      </c>
    </row>
    <row r="35" spans="2:17" s="82" customFormat="1" ht="27.9" hidden="1" customHeight="1" x14ac:dyDescent="0.25">
      <c r="B35" s="85"/>
    </row>
    <row r="36" spans="2:17" s="82" customFormat="1" ht="27.9" hidden="1" customHeight="1" x14ac:dyDescent="0.3">
      <c r="B36" s="85"/>
      <c r="G36" s="99"/>
    </row>
    <row r="37" spans="2:17" s="82" customFormat="1" ht="27.9" hidden="1" customHeight="1" x14ac:dyDescent="0.3">
      <c r="B37" s="85"/>
      <c r="G37" s="99"/>
    </row>
    <row r="38" spans="2:17" s="82" customFormat="1" ht="27.9" hidden="1" customHeight="1" x14ac:dyDescent="0.3">
      <c r="D38" s="99"/>
      <c r="E38" s="99"/>
      <c r="F38" s="99"/>
      <c r="G38" s="99"/>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s="99" customFormat="1" ht="15" hidden="1" customHeight="1" x14ac:dyDescent="0.3"/>
    <row r="50" s="99" customFormat="1" ht="15" hidden="1" customHeight="1" x14ac:dyDescent="0.3"/>
    <row r="51" s="99" customFormat="1" ht="15" hidden="1" customHeight="1" x14ac:dyDescent="0.3"/>
    <row r="52" s="99" customFormat="1" ht="15" hidden="1" customHeight="1" x14ac:dyDescent="0.3"/>
    <row r="53" s="99" customFormat="1" ht="15" hidden="1" customHeight="1" x14ac:dyDescent="0.3"/>
    <row r="54" s="99" customFormat="1" ht="15" hidden="1" customHeight="1" x14ac:dyDescent="0.3"/>
    <row r="55" s="99" customFormat="1" ht="15" hidden="1" customHeight="1" x14ac:dyDescent="0.3"/>
    <row r="56" s="99" customFormat="1" ht="15" hidden="1" customHeight="1" x14ac:dyDescent="0.3"/>
    <row r="57" s="99" customFormat="1" ht="15" hidden="1" customHeight="1" x14ac:dyDescent="0.3"/>
    <row r="58" s="99" customFormat="1" ht="15" hidden="1" customHeight="1" x14ac:dyDescent="0.3"/>
    <row r="59" s="99" customFormat="1" ht="15" hidden="1" customHeight="1" x14ac:dyDescent="0.3"/>
    <row r="60" s="99" customFormat="1" ht="15" hidden="1" customHeight="1" x14ac:dyDescent="0.3"/>
    <row r="61" s="99" customFormat="1" ht="15" hidden="1" customHeight="1" x14ac:dyDescent="0.3"/>
    <row r="62" s="99" customFormat="1" ht="15" hidden="1" customHeight="1" x14ac:dyDescent="0.3"/>
    <row r="63" s="99" customFormat="1" ht="15" hidden="1" customHeight="1" x14ac:dyDescent="0.3"/>
    <row r="64" s="99" customFormat="1" ht="15" hidden="1" customHeight="1" x14ac:dyDescent="0.3"/>
    <row r="65" s="99" customFormat="1" ht="15" hidden="1" customHeight="1" x14ac:dyDescent="0.3"/>
    <row r="66" s="99" customFormat="1" ht="15" hidden="1" customHeight="1" x14ac:dyDescent="0.3"/>
    <row r="67" s="99" customFormat="1" ht="15" hidden="1" customHeight="1" x14ac:dyDescent="0.3"/>
    <row r="68" s="99" customFormat="1" ht="15" hidden="1" customHeight="1" x14ac:dyDescent="0.3"/>
    <row r="69" s="99" customFormat="1" ht="15" hidden="1" customHeight="1" x14ac:dyDescent="0.3"/>
    <row r="70" s="99" customFormat="1" ht="15" hidden="1" customHeight="1" x14ac:dyDescent="0.3"/>
    <row r="71" s="99" customFormat="1" ht="15" hidden="1" customHeight="1" x14ac:dyDescent="0.3"/>
    <row r="72" s="99" customFormat="1" ht="15" hidden="1" customHeight="1" x14ac:dyDescent="0.3"/>
    <row r="73" s="99" customFormat="1" ht="15" hidden="1" customHeight="1" x14ac:dyDescent="0.3"/>
    <row r="74" s="99" customFormat="1" ht="15" hidden="1" customHeight="1" x14ac:dyDescent="0.3"/>
    <row r="75" s="99" customFormat="1" ht="15" hidden="1" customHeight="1" x14ac:dyDescent="0.3"/>
    <row r="76" s="99" customFormat="1" ht="15" hidden="1" customHeight="1" x14ac:dyDescent="0.3"/>
    <row r="77" s="99" customFormat="1" ht="15" hidden="1" customHeight="1" x14ac:dyDescent="0.3"/>
    <row r="78" s="99" customFormat="1" ht="15" hidden="1" customHeight="1" x14ac:dyDescent="0.3"/>
    <row r="79" s="99" customFormat="1" ht="15" hidden="1" customHeight="1" x14ac:dyDescent="0.3"/>
    <row r="80" s="99" customFormat="1" ht="15" hidden="1" customHeight="1" x14ac:dyDescent="0.3"/>
    <row r="81" spans="3:7" ht="15" hidden="1" customHeight="1" x14ac:dyDescent="0.3"/>
    <row r="82" spans="3:7" ht="15" hidden="1" customHeight="1" x14ac:dyDescent="0.3">
      <c r="C82" s="234" t="s">
        <v>48</v>
      </c>
      <c r="D82" s="235"/>
      <c r="E82" s="100">
        <v>1650</v>
      </c>
      <c r="F82" s="101" t="e">
        <f>+E82/Qmax*100</f>
        <v>#NAME?</v>
      </c>
      <c r="G82" s="89" t="s">
        <v>46</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sheetProtection algorithmName="SHA-512" hashValue="5Ykfz0iuJUOJfdgjNsgGhCv/57PK90o+EBm+KkyKh2q22xouzpRuVOEsmezOOTxh2MrJmVzbOf31k5D+LnJjrA==" saltValue="k+XRb8Nmh4N4k0tBxOfabA=="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D2C3-F155-4F34-B439-AF3371DF9EA1}">
  <dimension ref="A1:AE80"/>
  <sheetViews>
    <sheetView showGridLines="0" topLeftCell="A7" zoomScaleNormal="100" workbookViewId="0">
      <selection activeCell="F12" sqref="F12"/>
    </sheetView>
  </sheetViews>
  <sheetFormatPr defaultColWidth="0" defaultRowHeight="14.4" zeroHeight="1" x14ac:dyDescent="0.3"/>
  <cols>
    <col min="1" max="1" width="3.6640625" style="176" customWidth="1"/>
    <col min="2" max="27" width="21.6640625" style="176" customWidth="1"/>
    <col min="28" max="28" width="3.6640625" style="176" customWidth="1"/>
    <col min="29" max="31" width="21.6640625" style="176" hidden="1" customWidth="1"/>
    <col min="32" max="16384" width="9.109375" style="176" hidden="1"/>
  </cols>
  <sheetData>
    <row r="1" spans="2:28" ht="21" customHeight="1" x14ac:dyDescent="0.3">
      <c r="AB1" s="177"/>
    </row>
    <row r="2" spans="2:28" s="177" customFormat="1" ht="21" customHeight="1" x14ac:dyDescent="0.25">
      <c r="B2" s="246" t="s">
        <v>55</v>
      </c>
      <c r="C2" s="246"/>
      <c r="D2" s="246"/>
      <c r="E2" s="246"/>
    </row>
    <row r="3" spans="2:28" s="177" customFormat="1" ht="21" customHeight="1" x14ac:dyDescent="0.25">
      <c r="B3" s="246"/>
      <c r="C3" s="246"/>
      <c r="D3" s="246"/>
      <c r="E3" s="246"/>
    </row>
    <row r="4" spans="2:28" s="177" customFormat="1" ht="21" customHeight="1" x14ac:dyDescent="0.25">
      <c r="B4" s="246"/>
      <c r="C4" s="246"/>
      <c r="D4" s="246"/>
      <c r="E4" s="246"/>
    </row>
    <row r="5" spans="2:28" s="177" customFormat="1" ht="21" customHeight="1" x14ac:dyDescent="0.25">
      <c r="B5" s="178"/>
    </row>
    <row r="6" spans="2:28" s="177" customFormat="1" ht="27.9" customHeight="1" x14ac:dyDescent="0.25">
      <c r="B6" s="179" t="s">
        <v>56</v>
      </c>
    </row>
    <row r="7" spans="2:28" s="177" customFormat="1" ht="27.9" customHeight="1" x14ac:dyDescent="0.25">
      <c r="B7" s="180" t="s">
        <v>57</v>
      </c>
      <c r="C7" s="181">
        <f>+'BPK-Grafiek'!$F$8</f>
        <v>0</v>
      </c>
      <c r="D7" s="182">
        <f>+'BPK-Grafiek'!$F$13</f>
        <v>165</v>
      </c>
      <c r="E7" s="183">
        <f>IFERROR((0.5*($C$7/$G$38)^$F$38+0.5*(2-$D$7/$H$38)^$F$38)^(1/$F$38),0)</f>
        <v>0.99826839696924352</v>
      </c>
      <c r="F7" s="184">
        <f>+D7/G40*100</f>
        <v>50</v>
      </c>
    </row>
    <row r="8" spans="2:28" s="177" customFormat="1" ht="27.9" customHeight="1" x14ac:dyDescent="0.25"/>
    <row r="9" spans="2:28" s="187" customFormat="1" ht="27.9" customHeight="1" x14ac:dyDescent="0.3">
      <c r="B9" s="185" t="s">
        <v>58</v>
      </c>
      <c r="C9" s="247" t="s">
        <v>59</v>
      </c>
      <c r="D9" s="247"/>
      <c r="E9" s="247"/>
      <c r="F9" s="247"/>
      <c r="G9" s="247"/>
      <c r="H9" s="247"/>
      <c r="I9" s="247"/>
      <c r="J9" s="247"/>
      <c r="K9" s="186"/>
      <c r="L9" s="186"/>
    </row>
    <row r="10" spans="2:28" s="187" customFormat="1" ht="27.9" customHeight="1" x14ac:dyDescent="0.3">
      <c r="C10" s="247"/>
      <c r="D10" s="247"/>
      <c r="E10" s="247"/>
      <c r="F10" s="247"/>
      <c r="G10" s="247"/>
      <c r="H10" s="247"/>
      <c r="I10" s="247"/>
      <c r="J10" s="247"/>
    </row>
    <row r="11" spans="2:28" s="177" customFormat="1" ht="27.9" customHeight="1" x14ac:dyDescent="0.25">
      <c r="B11" s="188" t="s">
        <v>60</v>
      </c>
      <c r="C11" s="189" t="s">
        <v>61</v>
      </c>
      <c r="D11" s="189" t="s">
        <v>62</v>
      </c>
      <c r="E11" s="189" t="s">
        <v>63</v>
      </c>
      <c r="F11" s="190"/>
      <c r="G11" s="190"/>
      <c r="H11" s="190"/>
      <c r="I11" s="190"/>
      <c r="J11" s="190"/>
      <c r="K11" s="190"/>
      <c r="L11" s="190"/>
      <c r="M11" s="190"/>
      <c r="N11" s="190"/>
      <c r="O11" s="190"/>
      <c r="P11" s="190"/>
      <c r="Q11" s="190"/>
      <c r="R11" s="190"/>
      <c r="S11" s="190"/>
      <c r="T11" s="190"/>
      <c r="U11" s="190"/>
      <c r="V11" s="190"/>
      <c r="W11" s="190"/>
      <c r="X11" s="190"/>
      <c r="Y11" s="190"/>
      <c r="Z11" s="190"/>
      <c r="AA11" s="190"/>
    </row>
    <row r="12" spans="2:28" s="177" customFormat="1" ht="27.9" customHeight="1" x14ac:dyDescent="0.25">
      <c r="B12" s="191" t="s">
        <v>64</v>
      </c>
      <c r="C12" s="118">
        <v>200000</v>
      </c>
      <c r="D12" s="192">
        <v>280.5</v>
      </c>
      <c r="E12" s="193">
        <v>1</v>
      </c>
      <c r="F12" s="190"/>
      <c r="G12" s="190"/>
      <c r="H12" s="190"/>
      <c r="I12" s="190"/>
      <c r="J12" s="190"/>
      <c r="K12" s="190"/>
      <c r="L12" s="190"/>
      <c r="M12" s="190"/>
      <c r="N12" s="190"/>
      <c r="O12" s="190"/>
      <c r="P12" s="190"/>
      <c r="Q12" s="190"/>
      <c r="R12" s="190"/>
      <c r="S12" s="190"/>
      <c r="T12" s="190"/>
      <c r="U12" s="190"/>
      <c r="V12" s="190"/>
      <c r="W12" s="190"/>
      <c r="X12" s="190"/>
      <c r="Y12" s="190"/>
      <c r="Z12" s="190"/>
      <c r="AA12" s="190"/>
    </row>
    <row r="13" spans="2:28" s="177" customFormat="1" ht="27.9" customHeight="1" x14ac:dyDescent="0.25">
      <c r="B13" s="191" t="s">
        <v>65</v>
      </c>
      <c r="C13" s="118">
        <v>229939.0621846125</v>
      </c>
      <c r="D13" s="192">
        <v>330</v>
      </c>
      <c r="E13" s="193">
        <v>1</v>
      </c>
      <c r="F13" s="190"/>
      <c r="G13" s="190"/>
      <c r="H13" s="190"/>
      <c r="I13" s="190"/>
      <c r="J13" s="190"/>
      <c r="K13" s="190"/>
      <c r="L13" s="190"/>
      <c r="M13" s="190"/>
      <c r="N13" s="190"/>
      <c r="O13" s="190"/>
      <c r="P13" s="190"/>
      <c r="Q13" s="190"/>
      <c r="R13" s="190"/>
      <c r="S13" s="190"/>
      <c r="T13" s="190"/>
      <c r="U13" s="190"/>
      <c r="V13" s="190"/>
      <c r="W13" s="190"/>
      <c r="X13" s="190"/>
      <c r="Y13" s="190"/>
      <c r="Z13" s="190"/>
      <c r="AA13" s="190"/>
    </row>
    <row r="14" spans="2:28" s="177" customFormat="1" ht="27.9" customHeight="1" x14ac:dyDescent="0.25">
      <c r="B14" s="191" t="s">
        <v>66</v>
      </c>
      <c r="C14" s="118">
        <v>0</v>
      </c>
      <c r="D14" s="192">
        <v>164.31309575434682</v>
      </c>
      <c r="E14" s="193">
        <v>1</v>
      </c>
      <c r="F14" s="190"/>
      <c r="G14" s="190"/>
      <c r="H14" s="190"/>
      <c r="I14" s="190"/>
      <c r="J14" s="190"/>
      <c r="K14" s="190"/>
      <c r="L14" s="190"/>
      <c r="M14" s="190"/>
      <c r="N14" s="190"/>
      <c r="O14" s="190"/>
      <c r="P14" s="190"/>
      <c r="Q14" s="190"/>
      <c r="R14" s="190"/>
      <c r="S14" s="190"/>
      <c r="T14" s="190"/>
      <c r="U14" s="190"/>
      <c r="V14" s="190"/>
      <c r="W14" s="190"/>
      <c r="X14" s="190"/>
      <c r="Y14" s="190"/>
      <c r="Z14" s="190"/>
      <c r="AA14" s="190"/>
    </row>
    <row r="15" spans="2:28" s="177" customFormat="1" ht="27.9" customHeight="1" x14ac:dyDescent="0.25">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row>
    <row r="16" spans="2:28" s="177" customFormat="1" ht="27.9" customHeight="1" x14ac:dyDescent="0.25">
      <c r="B16" s="194" t="s">
        <v>67</v>
      </c>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row>
    <row r="17" spans="2:27" s="177" customFormat="1" ht="27.9" customHeight="1" x14ac:dyDescent="0.25">
      <c r="B17" s="190"/>
      <c r="C17" s="189" t="s">
        <v>68</v>
      </c>
      <c r="D17" s="195">
        <v>0</v>
      </c>
      <c r="E17" s="195">
        <v>1.2500000000000001E-2</v>
      </c>
      <c r="F17" s="195">
        <v>2.5000000000000001E-2</v>
      </c>
      <c r="G17" s="195">
        <v>0.05</v>
      </c>
      <c r="H17" s="195">
        <v>0.1</v>
      </c>
      <c r="I17" s="195">
        <v>0.15</v>
      </c>
      <c r="J17" s="195">
        <v>0.2</v>
      </c>
      <c r="K17" s="195">
        <v>0.25</v>
      </c>
      <c r="L17" s="195">
        <v>0.3</v>
      </c>
      <c r="M17" s="195">
        <v>0.35</v>
      </c>
      <c r="N17" s="195">
        <v>0.4</v>
      </c>
      <c r="O17" s="195">
        <v>0.45</v>
      </c>
      <c r="P17" s="195">
        <v>0.5</v>
      </c>
      <c r="Q17" s="195">
        <v>0.55000000000000004</v>
      </c>
      <c r="R17" s="195">
        <v>0.6</v>
      </c>
      <c r="S17" s="195">
        <v>0.65</v>
      </c>
      <c r="T17" s="195">
        <v>0.7</v>
      </c>
      <c r="U17" s="195">
        <v>0.75</v>
      </c>
      <c r="V17" s="195">
        <v>0.8</v>
      </c>
      <c r="W17" s="195">
        <v>0.85</v>
      </c>
      <c r="X17" s="195">
        <v>0.9</v>
      </c>
      <c r="Y17" s="195">
        <v>0.95</v>
      </c>
      <c r="Z17" s="195">
        <v>1</v>
      </c>
      <c r="AA17" s="196">
        <v>0</v>
      </c>
    </row>
    <row r="18" spans="2:27" s="177" customFormat="1" ht="27.9" customHeight="1" x14ac:dyDescent="0.25">
      <c r="B18" s="197" t="s">
        <v>69</v>
      </c>
      <c r="C18" s="195">
        <v>164.31309575434682</v>
      </c>
      <c r="D18" s="195">
        <v>164.31309575434682</v>
      </c>
      <c r="E18" s="195">
        <v>166.38418205741749</v>
      </c>
      <c r="F18" s="195">
        <v>168.45526836048816</v>
      </c>
      <c r="G18" s="195">
        <v>172.59744096662948</v>
      </c>
      <c r="H18" s="195">
        <v>180.88178617891214</v>
      </c>
      <c r="I18" s="195">
        <v>189.1661313911948</v>
      </c>
      <c r="J18" s="195">
        <v>197.45047660347745</v>
      </c>
      <c r="K18" s="195">
        <v>205.73482181576011</v>
      </c>
      <c r="L18" s="195">
        <v>214.01916702804277</v>
      </c>
      <c r="M18" s="195">
        <v>222.30351224032543</v>
      </c>
      <c r="N18" s="195">
        <v>230.58785745260809</v>
      </c>
      <c r="O18" s="195">
        <v>238.87220266489075</v>
      </c>
      <c r="P18" s="195">
        <v>247.15654787717341</v>
      </c>
      <c r="Q18" s="195">
        <v>255.4408930894561</v>
      </c>
      <c r="R18" s="195">
        <v>263.72523830173873</v>
      </c>
      <c r="S18" s="195">
        <v>272.00958351402141</v>
      </c>
      <c r="T18" s="195">
        <v>280.29392872630405</v>
      </c>
      <c r="U18" s="195">
        <v>288.57827393858668</v>
      </c>
      <c r="V18" s="195">
        <v>296.86261915086936</v>
      </c>
      <c r="W18" s="195">
        <v>305.14696436315205</v>
      </c>
      <c r="X18" s="195">
        <v>313.43130957543468</v>
      </c>
      <c r="Y18" s="195">
        <v>321.71565478771731</v>
      </c>
      <c r="Z18" s="195">
        <v>330</v>
      </c>
      <c r="AA18" s="195" t="s">
        <v>63</v>
      </c>
    </row>
    <row r="19" spans="2:27" s="177" customFormat="1" ht="27.9" customHeight="1" x14ac:dyDescent="0.25">
      <c r="B19" s="197" t="s">
        <v>70</v>
      </c>
      <c r="C19" s="195"/>
      <c r="D19" s="195">
        <v>0</v>
      </c>
      <c r="E19" s="195">
        <v>28864.733903729008</v>
      </c>
      <c r="F19" s="195">
        <v>40767.442642308895</v>
      </c>
      <c r="G19" s="195">
        <v>57502.377089115675</v>
      </c>
      <c r="H19" s="195">
        <v>80890.451776719245</v>
      </c>
      <c r="I19" s="195">
        <v>98540.476217788892</v>
      </c>
      <c r="J19" s="195">
        <v>113169.80235318749</v>
      </c>
      <c r="K19" s="195">
        <v>125836.40698515841</v>
      </c>
      <c r="L19" s="195">
        <v>137085.43660087799</v>
      </c>
      <c r="M19" s="195">
        <v>147242.15082650844</v>
      </c>
      <c r="N19" s="195">
        <v>156519.33899305607</v>
      </c>
      <c r="O19" s="195">
        <v>165065.36409699684</v>
      </c>
      <c r="P19" s="195">
        <v>172988.62337439734</v>
      </c>
      <c r="Q19" s="195">
        <v>180371.20517507242</v>
      </c>
      <c r="R19" s="195">
        <v>187277.06197634301</v>
      </c>
      <c r="S19" s="195">
        <v>193757.1745136629</v>
      </c>
      <c r="T19" s="195">
        <v>199852.96058700004</v>
      </c>
      <c r="U19" s="195">
        <v>205598.60768522721</v>
      </c>
      <c r="V19" s="195">
        <v>211022.7181032009</v>
      </c>
      <c r="W19" s="195">
        <v>216149.49936575379</v>
      </c>
      <c r="X19" s="195">
        <v>220999.64489408807</v>
      </c>
      <c r="Y19" s="195">
        <v>225590.99817458153</v>
      </c>
      <c r="Z19" s="195">
        <v>229939.0621846125</v>
      </c>
      <c r="AA19" s="195">
        <v>1</v>
      </c>
    </row>
    <row r="20" spans="2:27" s="177" customFormat="1" ht="27.9" customHeight="1" x14ac:dyDescent="0.25">
      <c r="B20" s="198"/>
      <c r="C20" s="195"/>
      <c r="D20" s="195">
        <v>49.791847198286916</v>
      </c>
      <c r="E20" s="195">
        <v>50.419449108308335</v>
      </c>
      <c r="F20" s="195">
        <v>51.047051018329746</v>
      </c>
      <c r="G20" s="195">
        <v>52.302254838372562</v>
      </c>
      <c r="H20" s="195">
        <v>54.812662478458222</v>
      </c>
      <c r="I20" s="195">
        <v>57.323070118543875</v>
      </c>
      <c r="J20" s="195">
        <v>59.833477758629527</v>
      </c>
      <c r="K20" s="195">
        <v>62.34388539871518</v>
      </c>
      <c r="L20" s="195">
        <v>64.854293038800833</v>
      </c>
      <c r="M20" s="195">
        <v>67.364700678886493</v>
      </c>
      <c r="N20" s="195">
        <v>69.875108318972138</v>
      </c>
      <c r="O20" s="195">
        <v>72.385515959057798</v>
      </c>
      <c r="P20" s="195">
        <v>74.895923599143458</v>
      </c>
      <c r="Q20" s="195">
        <v>77.406331239229118</v>
      </c>
      <c r="R20" s="195">
        <v>79.916738879314764</v>
      </c>
      <c r="S20" s="195">
        <v>82.427146519400424</v>
      </c>
      <c r="T20" s="195">
        <v>84.937554159486069</v>
      </c>
      <c r="U20" s="195">
        <v>87.447961799571715</v>
      </c>
      <c r="V20" s="195">
        <v>89.958369439657389</v>
      </c>
      <c r="W20" s="195">
        <v>92.468777079743049</v>
      </c>
      <c r="X20" s="195">
        <v>94.979184719828694</v>
      </c>
      <c r="Y20" s="195">
        <v>97.48959235991434</v>
      </c>
      <c r="Z20" s="195">
        <v>100</v>
      </c>
      <c r="AA20" s="195">
        <v>0</v>
      </c>
    </row>
    <row r="21" spans="2:27" s="177" customFormat="1" ht="27.9" customHeight="1" x14ac:dyDescent="0.25">
      <c r="B21" s="197" t="s">
        <v>71</v>
      </c>
      <c r="C21" s="195">
        <v>203.9817861789121</v>
      </c>
      <c r="D21" s="195">
        <v>203.9817861789121</v>
      </c>
      <c r="E21" s="195">
        <v>205.55701385167569</v>
      </c>
      <c r="F21" s="195">
        <v>207.13224152443931</v>
      </c>
      <c r="G21" s="195">
        <v>210.28269686996649</v>
      </c>
      <c r="H21" s="195">
        <v>216.5836075610209</v>
      </c>
      <c r="I21" s="195">
        <v>222.88451825207528</v>
      </c>
      <c r="J21" s="195">
        <v>229.18542894312969</v>
      </c>
      <c r="K21" s="195">
        <v>235.48633963418408</v>
      </c>
      <c r="L21" s="195">
        <v>241.78725032523846</v>
      </c>
      <c r="M21" s="195">
        <v>248.08816101629287</v>
      </c>
      <c r="N21" s="195">
        <v>254.38907170734726</v>
      </c>
      <c r="O21" s="195">
        <v>260.68998239840164</v>
      </c>
      <c r="P21" s="195">
        <v>266.99089308945605</v>
      </c>
      <c r="Q21" s="195">
        <v>273.29180378051046</v>
      </c>
      <c r="R21" s="195">
        <v>279.59271447156482</v>
      </c>
      <c r="S21" s="195">
        <v>285.89362516261923</v>
      </c>
      <c r="T21" s="195">
        <v>292.19453585367364</v>
      </c>
      <c r="U21" s="195">
        <v>298.495446544728</v>
      </c>
      <c r="V21" s="195">
        <v>304.79635723578241</v>
      </c>
      <c r="W21" s="195">
        <v>311.09726792683682</v>
      </c>
      <c r="X21" s="195">
        <v>317.39817861789123</v>
      </c>
      <c r="Y21" s="195">
        <v>323.69908930894559</v>
      </c>
      <c r="Z21" s="195">
        <v>330</v>
      </c>
      <c r="AA21" s="195" t="s">
        <v>63</v>
      </c>
    </row>
    <row r="22" spans="2:27" s="177" customFormat="1" ht="27.9" customHeight="1" x14ac:dyDescent="0.25">
      <c r="B22" s="197" t="s">
        <v>72</v>
      </c>
      <c r="C22" s="195"/>
      <c r="D22" s="195">
        <v>0</v>
      </c>
      <c r="E22" s="195">
        <v>23886.328758669271</v>
      </c>
      <c r="F22" s="195">
        <v>33743.005792377757</v>
      </c>
      <c r="G22" s="195">
        <v>47613.9583198935</v>
      </c>
      <c r="H22" s="195">
        <v>67035.890701145268</v>
      </c>
      <c r="I22" s="195">
        <v>81732.275421781917</v>
      </c>
      <c r="J22" s="195">
        <v>93947.600488074808</v>
      </c>
      <c r="K22" s="195">
        <v>104555.10995465794</v>
      </c>
      <c r="L22" s="195">
        <v>114004.48669290624</v>
      </c>
      <c r="M22" s="195">
        <v>122563.89167660389</v>
      </c>
      <c r="N22" s="195">
        <v>130408.6833306521</v>
      </c>
      <c r="O22" s="195">
        <v>137661.08535629479</v>
      </c>
      <c r="P22" s="195">
        <v>144410.3761619319</v>
      </c>
      <c r="Q22" s="195">
        <v>150724.1574974198</v>
      </c>
      <c r="R22" s="195">
        <v>156655.0961561804</v>
      </c>
      <c r="S22" s="195">
        <v>162245.18248137919</v>
      </c>
      <c r="T22" s="195">
        <v>167528.54059368122</v>
      </c>
      <c r="U22" s="195">
        <v>172533.35091164304</v>
      </c>
      <c r="V22" s="195">
        <v>177283.20571467109</v>
      </c>
      <c r="W22" s="195">
        <v>181798.08983721308</v>
      </c>
      <c r="X22" s="195">
        <v>186095.10605270413</v>
      </c>
      <c r="Y22" s="195">
        <v>190189.02206329824</v>
      </c>
      <c r="Z22" s="195">
        <v>194092.69001778276</v>
      </c>
      <c r="AA22" s="195">
        <v>0.9</v>
      </c>
    </row>
    <row r="23" spans="2:27" s="177" customFormat="1" ht="27.9" customHeight="1" x14ac:dyDescent="0.25">
      <c r="B23" s="198"/>
      <c r="C23" s="195"/>
      <c r="D23" s="195">
        <v>61.812662478458215</v>
      </c>
      <c r="E23" s="195">
        <v>62.290004197477479</v>
      </c>
      <c r="F23" s="195">
        <v>62.767345916496765</v>
      </c>
      <c r="G23" s="195">
        <v>63.722029354535302</v>
      </c>
      <c r="H23" s="195">
        <v>65.631396230612395</v>
      </c>
      <c r="I23" s="195">
        <v>67.540763106689482</v>
      </c>
      <c r="J23" s="195">
        <v>69.450129982766569</v>
      </c>
      <c r="K23" s="195">
        <v>71.35949685884367</v>
      </c>
      <c r="L23" s="195">
        <v>73.268863734920743</v>
      </c>
      <c r="M23" s="195">
        <v>75.178230610997844</v>
      </c>
      <c r="N23" s="195">
        <v>77.087597487074916</v>
      </c>
      <c r="O23" s="195">
        <v>78.996964363152017</v>
      </c>
      <c r="P23" s="195">
        <v>80.906331239229104</v>
      </c>
      <c r="Q23" s="195">
        <v>82.815698115306205</v>
      </c>
      <c r="R23" s="195">
        <v>84.725064991383277</v>
      </c>
      <c r="S23" s="195">
        <v>86.634431867460364</v>
      </c>
      <c r="T23" s="195">
        <v>88.543798743537465</v>
      </c>
      <c r="U23" s="195">
        <v>90.453165619614538</v>
      </c>
      <c r="V23" s="195">
        <v>92.362532495691639</v>
      </c>
      <c r="W23" s="195">
        <v>94.271899371768725</v>
      </c>
      <c r="X23" s="195">
        <v>96.181266247845826</v>
      </c>
      <c r="Y23" s="195">
        <v>98.090633123922913</v>
      </c>
      <c r="Z23" s="195">
        <v>100</v>
      </c>
      <c r="AA23" s="195">
        <v>0</v>
      </c>
    </row>
    <row r="24" spans="2:27" s="177" customFormat="1" ht="27.9" customHeight="1" x14ac:dyDescent="0.25">
      <c r="B24" s="197" t="s">
        <v>73</v>
      </c>
      <c r="C24" s="195">
        <v>243.65047660347741</v>
      </c>
      <c r="D24" s="195">
        <v>243.65047660347741</v>
      </c>
      <c r="E24" s="195">
        <v>244.72984564593395</v>
      </c>
      <c r="F24" s="195">
        <v>245.80921468839048</v>
      </c>
      <c r="G24" s="195">
        <v>247.96795277330355</v>
      </c>
      <c r="H24" s="195">
        <v>252.28542894312966</v>
      </c>
      <c r="I24" s="195">
        <v>256.6029051129558</v>
      </c>
      <c r="J24" s="195">
        <v>260.92038128278193</v>
      </c>
      <c r="K24" s="195">
        <v>265.23785745260807</v>
      </c>
      <c r="L24" s="195">
        <v>269.5553336224342</v>
      </c>
      <c r="M24" s="195">
        <v>273.87280979226034</v>
      </c>
      <c r="N24" s="195">
        <v>278.19028596208648</v>
      </c>
      <c r="O24" s="195">
        <v>282.50776213191256</v>
      </c>
      <c r="P24" s="195">
        <v>286.82523830173869</v>
      </c>
      <c r="Q24" s="195">
        <v>291.14271447156483</v>
      </c>
      <c r="R24" s="195">
        <v>295.46019064139097</v>
      </c>
      <c r="S24" s="195">
        <v>299.7776668112171</v>
      </c>
      <c r="T24" s="195">
        <v>304.09514298104324</v>
      </c>
      <c r="U24" s="195">
        <v>308.41261915086932</v>
      </c>
      <c r="V24" s="195">
        <v>312.73009532069545</v>
      </c>
      <c r="W24" s="195">
        <v>317.04757149052159</v>
      </c>
      <c r="X24" s="195">
        <v>321.36504766034773</v>
      </c>
      <c r="Y24" s="195">
        <v>325.68252383017386</v>
      </c>
      <c r="Z24" s="195">
        <v>330</v>
      </c>
      <c r="AA24" s="195" t="s">
        <v>63</v>
      </c>
    </row>
    <row r="25" spans="2:27" s="177" customFormat="1" ht="27.9" customHeight="1" x14ac:dyDescent="0.25">
      <c r="B25" s="197" t="s">
        <v>74</v>
      </c>
      <c r="C25" s="195"/>
      <c r="D25" s="195">
        <v>0</v>
      </c>
      <c r="E25" s="195">
        <v>18646.461857451723</v>
      </c>
      <c r="F25" s="195">
        <v>26347.609003758298</v>
      </c>
      <c r="G25" s="195">
        <v>37197.509095076057</v>
      </c>
      <c r="H25" s="195">
        <v>52424.766051457751</v>
      </c>
      <c r="I25" s="195">
        <v>63985.187645387319</v>
      </c>
      <c r="J25" s="195">
        <v>73626.755396895824</v>
      </c>
      <c r="K25" s="195">
        <v>82028.901689141057</v>
      </c>
      <c r="L25" s="195">
        <v>89541.214221009868</v>
      </c>
      <c r="M25" s="195">
        <v>96372.00893315619</v>
      </c>
      <c r="N25" s="195">
        <v>102657.42007884975</v>
      </c>
      <c r="O25" s="195">
        <v>108492.27815135986</v>
      </c>
      <c r="P25" s="195">
        <v>113945.81900838763</v>
      </c>
      <c r="Q25" s="195">
        <v>119070.44826616702</v>
      </c>
      <c r="R25" s="195">
        <v>123906.98269634866</v>
      </c>
      <c r="S25" s="195">
        <v>128487.959752321</v>
      </c>
      <c r="T25" s="195">
        <v>132839.82072973609</v>
      </c>
      <c r="U25" s="195">
        <v>136984.40375274964</v>
      </c>
      <c r="V25" s="195">
        <v>140939.99610216325</v>
      </c>
      <c r="W25" s="195">
        <v>144722.09527523021</v>
      </c>
      <c r="X25" s="195">
        <v>148343.97173536025</v>
      </c>
      <c r="Y25" s="195">
        <v>151817.09313968392</v>
      </c>
      <c r="Z25" s="195">
        <v>155151.44961726625</v>
      </c>
      <c r="AA25" s="195">
        <v>0.8</v>
      </c>
    </row>
    <row r="26" spans="2:27" s="177" customFormat="1" ht="27.9" customHeight="1" x14ac:dyDescent="0.25">
      <c r="B26" s="198"/>
      <c r="C26" s="195"/>
      <c r="D26" s="195">
        <v>73.833477758629513</v>
      </c>
      <c r="E26" s="195">
        <v>74.160559286646659</v>
      </c>
      <c r="F26" s="195">
        <v>74.487640814663777</v>
      </c>
      <c r="G26" s="195">
        <v>75.141803870698041</v>
      </c>
      <c r="H26" s="195">
        <v>76.450129982766569</v>
      </c>
      <c r="I26" s="195">
        <v>77.758456094835097</v>
      </c>
      <c r="J26" s="195">
        <v>79.066782206903625</v>
      </c>
      <c r="K26" s="195">
        <v>80.375108318972138</v>
      </c>
      <c r="L26" s="195">
        <v>81.683434431040666</v>
      </c>
      <c r="M26" s="195">
        <v>82.991760543109194</v>
      </c>
      <c r="N26" s="195">
        <v>84.300086655177722</v>
      </c>
      <c r="O26" s="195">
        <v>85.608412767246236</v>
      </c>
      <c r="P26" s="195">
        <v>86.916738879314764</v>
      </c>
      <c r="Q26" s="195">
        <v>88.225064991383277</v>
      </c>
      <c r="R26" s="195">
        <v>89.533391103451805</v>
      </c>
      <c r="S26" s="195">
        <v>90.841717215520333</v>
      </c>
      <c r="T26" s="195">
        <v>92.150043327588861</v>
      </c>
      <c r="U26" s="195">
        <v>93.458369439657375</v>
      </c>
      <c r="V26" s="195">
        <v>94.766695551725903</v>
      </c>
      <c r="W26" s="195">
        <v>96.075021663794431</v>
      </c>
      <c r="X26" s="195">
        <v>97.383347775862944</v>
      </c>
      <c r="Y26" s="195">
        <v>98.691673887931472</v>
      </c>
      <c r="Z26" s="195">
        <v>100</v>
      </c>
      <c r="AA26" s="195" t="s">
        <v>23</v>
      </c>
    </row>
    <row r="27" spans="2:27" s="177" customFormat="1" ht="27.9" customHeight="1" x14ac:dyDescent="0.25">
      <c r="B27" s="197" t="s">
        <v>75</v>
      </c>
      <c r="C27" s="195">
        <v>283.31916702804278</v>
      </c>
      <c r="D27" s="195">
        <v>283.31916702804278</v>
      </c>
      <c r="E27" s="195">
        <v>283.90267744019224</v>
      </c>
      <c r="F27" s="195">
        <v>284.48618785234169</v>
      </c>
      <c r="G27" s="195">
        <v>285.65320867664065</v>
      </c>
      <c r="H27" s="195">
        <v>287.98725032523851</v>
      </c>
      <c r="I27" s="195">
        <v>290.32129197383637</v>
      </c>
      <c r="J27" s="195">
        <v>292.65533362243423</v>
      </c>
      <c r="K27" s="195">
        <v>294.98937527103209</v>
      </c>
      <c r="L27" s="195">
        <v>297.32341691962995</v>
      </c>
      <c r="M27" s="195">
        <v>299.65745856822781</v>
      </c>
      <c r="N27" s="195">
        <v>301.99150021682567</v>
      </c>
      <c r="O27" s="195">
        <v>304.32554186542353</v>
      </c>
      <c r="P27" s="195">
        <v>306.65958351402139</v>
      </c>
      <c r="Q27" s="195">
        <v>308.99362516261925</v>
      </c>
      <c r="R27" s="195">
        <v>311.32766681121711</v>
      </c>
      <c r="S27" s="195">
        <v>313.66170845981497</v>
      </c>
      <c r="T27" s="195">
        <v>315.99575010841284</v>
      </c>
      <c r="U27" s="195">
        <v>318.3297917570107</v>
      </c>
      <c r="V27" s="195">
        <v>320.66383340560856</v>
      </c>
      <c r="W27" s="195">
        <v>322.99787505420642</v>
      </c>
      <c r="X27" s="195">
        <v>325.33191670280428</v>
      </c>
      <c r="Y27" s="195">
        <v>327.66595835140214</v>
      </c>
      <c r="Z27" s="195">
        <v>330</v>
      </c>
      <c r="AA27" s="195" t="s">
        <v>63</v>
      </c>
    </row>
    <row r="28" spans="2:27" s="177" customFormat="1" ht="27.9" customHeight="1" x14ac:dyDescent="0.25">
      <c r="B28" s="197" t="s">
        <v>76</v>
      </c>
      <c r="C28" s="195"/>
      <c r="D28" s="195">
        <v>0</v>
      </c>
      <c r="E28" s="195">
        <v>12828.654568409313</v>
      </c>
      <c r="F28" s="195">
        <v>18132.913735123173</v>
      </c>
      <c r="G28" s="195">
        <v>25616.797982338918</v>
      </c>
      <c r="H28" s="195">
        <v>36151.093330689677</v>
      </c>
      <c r="I28" s="195">
        <v>44181.937829941569</v>
      </c>
      <c r="J28" s="195">
        <v>50908.217245173095</v>
      </c>
      <c r="K28" s="195">
        <v>56795.337898659891</v>
      </c>
      <c r="L28" s="195">
        <v>62082.48627618327</v>
      </c>
      <c r="M28" s="195">
        <v>66912.036799893831</v>
      </c>
      <c r="N28" s="195">
        <v>71376.936796534705</v>
      </c>
      <c r="O28" s="195">
        <v>75541.871935179093</v>
      </c>
      <c r="P28" s="195">
        <v>79454.028190858822</v>
      </c>
      <c r="Q28" s="195">
        <v>83149.092883235338</v>
      </c>
      <c r="R28" s="195">
        <v>86654.841585016664</v>
      </c>
      <c r="S28" s="195">
        <v>89993.401781531036</v>
      </c>
      <c r="T28" s="195">
        <v>93182.745342515744</v>
      </c>
      <c r="U28" s="195">
        <v>96237.7086499492</v>
      </c>
      <c r="V28" s="195">
        <v>99170.711271449443</v>
      </c>
      <c r="W28" s="195">
        <v>101992.27545871404</v>
      </c>
      <c r="X28" s="195">
        <v>104711.41009305295</v>
      </c>
      <c r="Y28" s="195">
        <v>107335.89998399015</v>
      </c>
      <c r="Z28" s="195">
        <v>109872.52758692275</v>
      </c>
      <c r="AA28" s="195">
        <v>0.7</v>
      </c>
    </row>
    <row r="29" spans="2:27" s="177" customFormat="1" ht="27.9" customHeight="1" x14ac:dyDescent="0.25">
      <c r="B29" s="199"/>
      <c r="C29" s="190"/>
      <c r="D29" s="195">
        <v>85.854293038800847</v>
      </c>
      <c r="E29" s="195">
        <v>86.031114375815832</v>
      </c>
      <c r="F29" s="195">
        <v>86.207935712830817</v>
      </c>
      <c r="G29" s="195">
        <v>86.561578386860802</v>
      </c>
      <c r="H29" s="195">
        <v>87.268863734920757</v>
      </c>
      <c r="I29" s="195">
        <v>87.976149082980712</v>
      </c>
      <c r="J29" s="195">
        <v>88.683434431040681</v>
      </c>
      <c r="K29" s="195">
        <v>89.390719779100635</v>
      </c>
      <c r="L29" s="195">
        <v>90.09800512716059</v>
      </c>
      <c r="M29" s="195">
        <v>90.805290475220545</v>
      </c>
      <c r="N29" s="195">
        <v>91.5125758232805</v>
      </c>
      <c r="O29" s="195">
        <v>92.219861171340469</v>
      </c>
      <c r="P29" s="195">
        <v>92.927146519400424</v>
      </c>
      <c r="Q29" s="195">
        <v>93.634431867460378</v>
      </c>
      <c r="R29" s="195">
        <v>94.341717215520333</v>
      </c>
      <c r="S29" s="195">
        <v>95.049002563580302</v>
      </c>
      <c r="T29" s="195">
        <v>95.756287911640243</v>
      </c>
      <c r="U29" s="195">
        <v>96.463573259700212</v>
      </c>
      <c r="V29" s="195">
        <v>97.170858607760167</v>
      </c>
      <c r="W29" s="195">
        <v>97.878143955820136</v>
      </c>
      <c r="X29" s="195">
        <v>98.585429303880076</v>
      </c>
      <c r="Y29" s="195">
        <v>99.292714651940045</v>
      </c>
      <c r="Z29" s="195">
        <v>100</v>
      </c>
      <c r="AA29" s="195">
        <v>0</v>
      </c>
    </row>
    <row r="30" spans="2:27" s="177" customFormat="1" ht="27.9" customHeight="1" x14ac:dyDescent="0.25">
      <c r="B30" s="197" t="s">
        <v>77</v>
      </c>
      <c r="C30" s="195">
        <v>322.98785745260807</v>
      </c>
      <c r="D30" s="195">
        <v>322.98785745260807</v>
      </c>
      <c r="E30" s="195">
        <v>323.07550923445046</v>
      </c>
      <c r="F30" s="195">
        <v>323.16316101629286</v>
      </c>
      <c r="G30" s="195">
        <v>323.33846457997765</v>
      </c>
      <c r="H30" s="195">
        <v>323.68907170734724</v>
      </c>
      <c r="I30" s="195">
        <v>324.03967883471688</v>
      </c>
      <c r="J30" s="195">
        <v>324.39028596208647</v>
      </c>
      <c r="K30" s="195">
        <v>324.74089308945605</v>
      </c>
      <c r="L30" s="195">
        <v>325.09150021682564</v>
      </c>
      <c r="M30" s="195">
        <v>325.44210734419522</v>
      </c>
      <c r="N30" s="195">
        <v>325.79271447156486</v>
      </c>
      <c r="O30" s="195">
        <v>326.14332159893445</v>
      </c>
      <c r="P30" s="195">
        <v>326.49392872630403</v>
      </c>
      <c r="Q30" s="195">
        <v>326.84453585367362</v>
      </c>
      <c r="R30" s="195">
        <v>327.1951429810432</v>
      </c>
      <c r="S30" s="195">
        <v>327.54575010841285</v>
      </c>
      <c r="T30" s="195">
        <v>327.89635723578243</v>
      </c>
      <c r="U30" s="195">
        <v>328.24696436315202</v>
      </c>
      <c r="V30" s="195">
        <v>328.5975714905216</v>
      </c>
      <c r="W30" s="195">
        <v>328.94817861789119</v>
      </c>
      <c r="X30" s="195">
        <v>329.29878574526083</v>
      </c>
      <c r="Y30" s="195">
        <v>329.64939287263041</v>
      </c>
      <c r="Z30" s="195">
        <v>330</v>
      </c>
      <c r="AA30" s="195" t="s">
        <v>63</v>
      </c>
    </row>
    <row r="31" spans="2:27" s="177" customFormat="1" ht="27.75" customHeight="1" x14ac:dyDescent="0.25">
      <c r="B31" s="197" t="s">
        <v>78</v>
      </c>
      <c r="C31" s="195"/>
      <c r="D31" s="195">
        <v>0</v>
      </c>
      <c r="E31" s="195">
        <v>4605.2379167358267</v>
      </c>
      <c r="F31" s="195">
        <v>6512.1901719722528</v>
      </c>
      <c r="G31" s="195">
        <v>9207.9310845402997</v>
      </c>
      <c r="H31" s="195">
        <v>13017.181048844486</v>
      </c>
      <c r="I31" s="195">
        <v>15936.844819544147</v>
      </c>
      <c r="J31" s="195">
        <v>18395.490096464699</v>
      </c>
      <c r="K31" s="195">
        <v>20559.185336951829</v>
      </c>
      <c r="L31" s="195">
        <v>22513.133062552712</v>
      </c>
      <c r="M31" s="195">
        <v>24307.966422725698</v>
      </c>
      <c r="N31" s="195">
        <v>25976.687927209452</v>
      </c>
      <c r="O31" s="195">
        <v>27542.229620529091</v>
      </c>
      <c r="P31" s="195">
        <v>29021.294285668118</v>
      </c>
      <c r="Q31" s="195">
        <v>30426.495761159495</v>
      </c>
      <c r="R31" s="195">
        <v>31767.637295452638</v>
      </c>
      <c r="S31" s="195">
        <v>33052.517712121444</v>
      </c>
      <c r="T31" s="195">
        <v>34287.462542857509</v>
      </c>
      <c r="U31" s="195">
        <v>35477.686802956603</v>
      </c>
      <c r="V31" s="195">
        <v>36627.550380725545</v>
      </c>
      <c r="W31" s="195">
        <v>37740.742515742779</v>
      </c>
      <c r="X31" s="195">
        <v>38820.418044241669</v>
      </c>
      <c r="Y31" s="195">
        <v>39869.299985864345</v>
      </c>
      <c r="Z31" s="195">
        <v>40889.7581105477</v>
      </c>
      <c r="AA31" s="195">
        <v>0.6</v>
      </c>
    </row>
    <row r="32" spans="2:27" s="177" customFormat="1" ht="27.9" customHeight="1" x14ac:dyDescent="0.25">
      <c r="B32" s="198"/>
      <c r="C32" s="195"/>
      <c r="D32" s="195">
        <v>97.875108318972138</v>
      </c>
      <c r="E32" s="195">
        <v>97.901669464984991</v>
      </c>
      <c r="F32" s="195">
        <v>97.928230610997829</v>
      </c>
      <c r="G32" s="195">
        <v>97.981352903023534</v>
      </c>
      <c r="H32" s="195">
        <v>98.087597487074916</v>
      </c>
      <c r="I32" s="195">
        <v>98.193842071126326</v>
      </c>
      <c r="J32" s="195">
        <v>98.300086655177722</v>
      </c>
      <c r="K32" s="195">
        <v>98.406331239229104</v>
      </c>
      <c r="L32" s="195">
        <v>98.512575823280486</v>
      </c>
      <c r="M32" s="195">
        <v>98.618820407331881</v>
      </c>
      <c r="N32" s="195">
        <v>98.725064991383292</v>
      </c>
      <c r="O32" s="195">
        <v>98.831309575434673</v>
      </c>
      <c r="P32" s="195">
        <v>98.937554159486069</v>
      </c>
      <c r="Q32" s="195">
        <v>99.043798743537465</v>
      </c>
      <c r="R32" s="195">
        <v>99.150043327588861</v>
      </c>
      <c r="S32" s="195">
        <v>99.256287911640257</v>
      </c>
      <c r="T32" s="195">
        <v>99.362532495691653</v>
      </c>
      <c r="U32" s="195">
        <v>99.468777079743035</v>
      </c>
      <c r="V32" s="195">
        <v>99.575021663794431</v>
      </c>
      <c r="W32" s="195">
        <v>99.681266247845812</v>
      </c>
      <c r="X32" s="195">
        <v>99.787510831897222</v>
      </c>
      <c r="Y32" s="195">
        <v>99.893755415948618</v>
      </c>
      <c r="Z32" s="195">
        <v>100</v>
      </c>
      <c r="AA32" s="195" t="s">
        <v>23</v>
      </c>
    </row>
    <row r="33" spans="2:27" s="177" customFormat="1" ht="27.9" customHeight="1" x14ac:dyDescent="0.25">
      <c r="B33" s="197" t="s">
        <v>79</v>
      </c>
      <c r="C33" s="195">
        <v>124.64440532978145</v>
      </c>
      <c r="D33" s="195">
        <v>124.64440532978145</v>
      </c>
      <c r="E33" s="195">
        <v>127.21135026315918</v>
      </c>
      <c r="F33" s="195">
        <v>129.7782951965369</v>
      </c>
      <c r="G33" s="195">
        <v>134.91218506329238</v>
      </c>
      <c r="H33" s="195">
        <v>145.17996479680329</v>
      </c>
      <c r="I33" s="195">
        <v>155.44774453031422</v>
      </c>
      <c r="J33" s="195">
        <v>165.71552426382516</v>
      </c>
      <c r="K33" s="195">
        <v>175.98330399733609</v>
      </c>
      <c r="L33" s="195">
        <v>186.25108373084703</v>
      </c>
      <c r="M33" s="195">
        <v>196.51886346435793</v>
      </c>
      <c r="N33" s="195">
        <v>206.78664319786887</v>
      </c>
      <c r="O33" s="195">
        <v>217.0544229313798</v>
      </c>
      <c r="P33" s="195">
        <v>227.32220266489071</v>
      </c>
      <c r="Q33" s="195">
        <v>237.58998239840167</v>
      </c>
      <c r="R33" s="195">
        <v>247.85776213191258</v>
      </c>
      <c r="S33" s="195">
        <v>258.12554186542354</v>
      </c>
      <c r="T33" s="195">
        <v>268.39332159893445</v>
      </c>
      <c r="U33" s="195">
        <v>278.66110133244536</v>
      </c>
      <c r="V33" s="195">
        <v>288.92888106595626</v>
      </c>
      <c r="W33" s="195">
        <v>299.19666079946722</v>
      </c>
      <c r="X33" s="195">
        <v>309.46444053297819</v>
      </c>
      <c r="Y33" s="195">
        <v>319.73222026648909</v>
      </c>
      <c r="Z33" s="195">
        <v>330</v>
      </c>
      <c r="AA33" s="195" t="s">
        <v>63</v>
      </c>
    </row>
    <row r="34" spans="2:27" s="177" customFormat="1" ht="27.9" customHeight="1" x14ac:dyDescent="0.25">
      <c r="B34" s="197" t="s">
        <v>80</v>
      </c>
      <c r="C34" s="195"/>
      <c r="D34" s="195">
        <v>0</v>
      </c>
      <c r="E34" s="195">
        <v>33697.759941855242</v>
      </c>
      <c r="F34" s="195">
        <v>47585.484333811321</v>
      </c>
      <c r="G34" s="195">
        <v>67096.629683682055</v>
      </c>
      <c r="H34" s="195">
        <v>94322.424349608147</v>
      </c>
      <c r="I34" s="195">
        <v>114822.84642367666</v>
      </c>
      <c r="J34" s="195">
        <v>131775.02301973655</v>
      </c>
      <c r="K34" s="195">
        <v>146416.63712924931</v>
      </c>
      <c r="L34" s="195">
        <v>159385.72981918303</v>
      </c>
      <c r="M34" s="195">
        <v>171063.12991734437</v>
      </c>
      <c r="N34" s="195">
        <v>181698.05246510511</v>
      </c>
      <c r="O34" s="195">
        <v>191464.29021484707</v>
      </c>
      <c r="P34" s="195">
        <v>200488.82984023707</v>
      </c>
      <c r="Q34" s="195">
        <v>208867.83299328099</v>
      </c>
      <c r="R34" s="195">
        <v>216676.20250798177</v>
      </c>
      <c r="S34" s="195">
        <v>223973.62816327281</v>
      </c>
      <c r="T34" s="195">
        <v>230808.57825767499</v>
      </c>
      <c r="U34" s="195">
        <v>237221.03150312748</v>
      </c>
      <c r="V34" s="195">
        <v>243244.40401138848</v>
      </c>
      <c r="W34" s="195">
        <v>248906.94382373631</v>
      </c>
      <c r="X34" s="195">
        <v>254232.76262090786</v>
      </c>
      <c r="Y34" s="195">
        <v>259242.61378371876</v>
      </c>
      <c r="Z34" s="195">
        <v>263954.48910435132</v>
      </c>
      <c r="AA34" s="195">
        <v>1.1000000000000001</v>
      </c>
    </row>
    <row r="35" spans="2:27" s="177" customFormat="1" ht="27.9" customHeight="1" x14ac:dyDescent="0.25">
      <c r="B35" s="199"/>
      <c r="C35" s="190"/>
      <c r="D35" s="195">
        <v>37.77103191811559</v>
      </c>
      <c r="E35" s="195">
        <v>38.548894019139148</v>
      </c>
      <c r="F35" s="195">
        <v>39.326756120162699</v>
      </c>
      <c r="G35" s="195">
        <v>40.882480322209815</v>
      </c>
      <c r="H35" s="195">
        <v>43.993928726304027</v>
      </c>
      <c r="I35" s="195">
        <v>47.105377130398253</v>
      </c>
      <c r="J35" s="195">
        <v>50.216825534492472</v>
      </c>
      <c r="K35" s="195">
        <v>53.32827393858669</v>
      </c>
      <c r="L35" s="195">
        <v>56.439722342680923</v>
      </c>
      <c r="M35" s="195">
        <v>59.551170746775128</v>
      </c>
      <c r="N35" s="195">
        <v>62.662619150869361</v>
      </c>
      <c r="O35" s="195">
        <v>65.77406755496358</v>
      </c>
      <c r="P35" s="195">
        <v>68.885515959057784</v>
      </c>
      <c r="Q35" s="195">
        <v>71.996964363152031</v>
      </c>
      <c r="R35" s="195">
        <v>75.108412767246236</v>
      </c>
      <c r="S35" s="195">
        <v>78.219861171340469</v>
      </c>
      <c r="T35" s="195">
        <v>81.331309575434688</v>
      </c>
      <c r="U35" s="195">
        <v>84.442757979528892</v>
      </c>
      <c r="V35" s="195">
        <v>87.554206383623111</v>
      </c>
      <c r="W35" s="195">
        <v>90.665654787717344</v>
      </c>
      <c r="X35" s="195">
        <v>93.777103191811577</v>
      </c>
      <c r="Y35" s="195">
        <v>96.888551595905781</v>
      </c>
      <c r="Z35" s="195">
        <v>100</v>
      </c>
      <c r="AA35" s="195">
        <v>0</v>
      </c>
    </row>
    <row r="36" spans="2:27" s="177" customFormat="1" ht="27.9" customHeight="1" x14ac:dyDescent="0.25">
      <c r="B36" s="199"/>
      <c r="C36" s="190"/>
      <c r="D36" s="199"/>
      <c r="E36" s="200"/>
      <c r="F36" s="190"/>
      <c r="G36" s="128"/>
      <c r="H36" s="190"/>
      <c r="I36" s="190"/>
      <c r="J36" s="190"/>
      <c r="K36" s="190"/>
      <c r="L36" s="190"/>
      <c r="M36" s="190"/>
      <c r="N36" s="190"/>
      <c r="O36" s="190"/>
      <c r="P36" s="190"/>
      <c r="Q36" s="190"/>
      <c r="R36" s="190"/>
      <c r="S36" s="190"/>
      <c r="T36" s="190"/>
      <c r="U36" s="190"/>
      <c r="V36" s="190"/>
      <c r="W36" s="190"/>
      <c r="X36" s="190"/>
      <c r="Y36" s="190"/>
      <c r="Z36" s="190"/>
      <c r="AA36" s="190"/>
    </row>
    <row r="37" spans="2:27" ht="27.9" customHeight="1" x14ac:dyDescent="0.3">
      <c r="B37" s="188" t="s">
        <v>81</v>
      </c>
      <c r="C37" s="190"/>
      <c r="D37" s="190"/>
      <c r="E37" s="201"/>
      <c r="F37" s="188" t="s">
        <v>82</v>
      </c>
      <c r="G37" s="188" t="s">
        <v>83</v>
      </c>
      <c r="H37" s="188" t="s">
        <v>84</v>
      </c>
      <c r="I37" s="201"/>
      <c r="J37" s="201"/>
      <c r="K37" s="201"/>
      <c r="L37" s="201"/>
      <c r="M37" s="201"/>
      <c r="N37" s="201"/>
      <c r="O37" s="201"/>
      <c r="P37" s="201"/>
      <c r="Q37" s="201"/>
      <c r="R37" s="201"/>
      <c r="S37" s="201"/>
      <c r="T37" s="201"/>
      <c r="U37" s="201"/>
      <c r="V37" s="201"/>
      <c r="W37" s="201"/>
      <c r="X37" s="201"/>
      <c r="Y37" s="201"/>
      <c r="Z37" s="201"/>
      <c r="AA37" s="201"/>
    </row>
    <row r="38" spans="2:27" ht="27.9" customHeight="1" x14ac:dyDescent="0.3">
      <c r="B38" s="202" t="s">
        <v>85</v>
      </c>
      <c r="C38" s="131">
        <v>200000</v>
      </c>
      <c r="D38" s="203">
        <v>85</v>
      </c>
      <c r="E38" s="201"/>
      <c r="F38" s="202">
        <v>2</v>
      </c>
      <c r="G38" s="133">
        <v>200000</v>
      </c>
      <c r="H38" s="202">
        <v>280.5</v>
      </c>
      <c r="I38" s="201"/>
      <c r="J38" s="201"/>
      <c r="K38" s="201"/>
      <c r="L38" s="201"/>
      <c r="M38" s="201"/>
      <c r="N38" s="201"/>
      <c r="O38" s="201"/>
      <c r="P38" s="201"/>
      <c r="Q38" s="201"/>
      <c r="R38" s="201"/>
      <c r="S38" s="201"/>
      <c r="T38" s="201"/>
      <c r="U38" s="201"/>
      <c r="V38" s="201"/>
      <c r="W38" s="201"/>
      <c r="X38" s="201"/>
      <c r="Y38" s="201"/>
      <c r="Z38" s="201"/>
      <c r="AA38" s="201"/>
    </row>
    <row r="39" spans="2:27" ht="27.9" customHeight="1" x14ac:dyDescent="0.3">
      <c r="B39" s="202" t="s">
        <v>86</v>
      </c>
      <c r="C39" s="131">
        <v>229939.0621846125</v>
      </c>
      <c r="D39" s="203">
        <v>100</v>
      </c>
      <c r="E39" s="201"/>
      <c r="F39" s="188"/>
      <c r="G39" s="201"/>
      <c r="H39" s="201"/>
      <c r="I39" s="201"/>
      <c r="J39" s="201"/>
      <c r="K39" s="201"/>
      <c r="L39" s="201"/>
      <c r="M39" s="201"/>
      <c r="N39" s="201"/>
      <c r="O39" s="201"/>
      <c r="P39" s="201"/>
      <c r="Q39" s="201"/>
      <c r="R39" s="201"/>
      <c r="S39" s="201"/>
      <c r="T39" s="201"/>
      <c r="U39" s="201"/>
      <c r="V39" s="201"/>
      <c r="W39" s="201"/>
      <c r="X39" s="201"/>
      <c r="Y39" s="201"/>
      <c r="Z39" s="201"/>
      <c r="AA39" s="201"/>
    </row>
    <row r="40" spans="2:27" ht="27.9" customHeight="1" x14ac:dyDescent="0.3">
      <c r="B40" s="202" t="s">
        <v>87</v>
      </c>
      <c r="C40" s="204">
        <v>100</v>
      </c>
      <c r="D40" s="204">
        <v>100</v>
      </c>
      <c r="E40" s="201"/>
      <c r="F40" s="202" t="s">
        <v>87</v>
      </c>
      <c r="G40" s="135">
        <v>330</v>
      </c>
      <c r="H40" s="201"/>
      <c r="I40" s="201"/>
      <c r="J40" s="201"/>
      <c r="K40" s="201"/>
      <c r="L40" s="201"/>
      <c r="M40" s="201"/>
      <c r="N40" s="201"/>
      <c r="O40" s="201"/>
      <c r="P40" s="201"/>
      <c r="Q40" s="201"/>
      <c r="R40" s="201"/>
      <c r="S40" s="201"/>
      <c r="T40" s="201"/>
      <c r="U40" s="201"/>
      <c r="V40" s="201"/>
      <c r="W40" s="201"/>
      <c r="X40" s="201"/>
      <c r="Y40" s="201"/>
      <c r="Z40" s="201"/>
      <c r="AA40" s="201"/>
    </row>
    <row r="41" spans="2:27" ht="27.9" customHeight="1" x14ac:dyDescent="0.3">
      <c r="B41" s="202" t="s">
        <v>88</v>
      </c>
      <c r="C41" s="204">
        <v>50</v>
      </c>
      <c r="D41" s="204">
        <v>50</v>
      </c>
      <c r="E41" s="201"/>
      <c r="F41" s="202" t="s">
        <v>88</v>
      </c>
      <c r="G41" s="202">
        <v>165</v>
      </c>
      <c r="H41" s="201"/>
      <c r="I41" s="201"/>
      <c r="J41" s="201"/>
      <c r="K41" s="201"/>
      <c r="L41" s="201"/>
      <c r="M41" s="201"/>
      <c r="N41" s="201"/>
      <c r="O41" s="201"/>
      <c r="P41" s="201"/>
      <c r="Q41" s="201"/>
      <c r="R41" s="201"/>
      <c r="S41" s="201"/>
      <c r="T41" s="201"/>
      <c r="U41" s="201"/>
      <c r="V41" s="201"/>
      <c r="W41" s="201"/>
      <c r="X41" s="201"/>
      <c r="Y41" s="201"/>
      <c r="Z41" s="201"/>
      <c r="AA41" s="201"/>
    </row>
    <row r="42" spans="2:27" ht="27.9" customHeight="1" x14ac:dyDescent="0.3">
      <c r="B42" s="202" t="s">
        <v>84</v>
      </c>
      <c r="C42" s="204">
        <v>85</v>
      </c>
      <c r="D42" s="204">
        <v>85</v>
      </c>
      <c r="E42" s="201"/>
      <c r="F42" s="202" t="s">
        <v>89</v>
      </c>
      <c r="G42" s="205">
        <v>165</v>
      </c>
      <c r="H42" s="201"/>
      <c r="I42" s="201"/>
      <c r="J42" s="201"/>
      <c r="K42" s="201"/>
      <c r="L42" s="201"/>
      <c r="M42" s="201"/>
      <c r="N42" s="201"/>
      <c r="O42" s="201"/>
      <c r="P42" s="201"/>
      <c r="Q42" s="201"/>
      <c r="R42" s="201"/>
      <c r="S42" s="201"/>
      <c r="T42" s="201"/>
      <c r="U42" s="201"/>
      <c r="V42" s="201"/>
      <c r="W42" s="201"/>
      <c r="X42" s="201"/>
      <c r="Y42" s="201"/>
      <c r="Z42" s="201"/>
      <c r="AA42" s="201"/>
    </row>
    <row r="43" spans="2:27" ht="27.9" customHeight="1" x14ac:dyDescent="0.3">
      <c r="B43" s="202" t="s">
        <v>90</v>
      </c>
      <c r="C43" s="137">
        <v>0</v>
      </c>
      <c r="D43" s="131">
        <v>400000.00000000012</v>
      </c>
      <c r="E43" s="201"/>
      <c r="F43" s="202" t="s">
        <v>91</v>
      </c>
      <c r="G43" s="205">
        <v>-10</v>
      </c>
      <c r="H43" s="205">
        <v>-10</v>
      </c>
      <c r="I43" s="206" t="s">
        <v>92</v>
      </c>
      <c r="J43" s="201"/>
      <c r="K43" s="201"/>
      <c r="L43" s="201"/>
      <c r="M43" s="201"/>
      <c r="N43" s="201"/>
      <c r="O43" s="201"/>
      <c r="P43" s="201"/>
      <c r="Q43" s="201"/>
      <c r="R43" s="201"/>
      <c r="S43" s="201"/>
      <c r="T43" s="201"/>
      <c r="U43" s="201"/>
      <c r="V43" s="201"/>
      <c r="W43" s="201"/>
      <c r="X43" s="201"/>
      <c r="Y43" s="201"/>
      <c r="Z43" s="201"/>
      <c r="AA43" s="201"/>
    </row>
    <row r="44" spans="2:27" ht="27.9" customHeight="1" x14ac:dyDescent="0.3">
      <c r="B44" s="202" t="s">
        <v>93</v>
      </c>
      <c r="C44" s="204">
        <v>145.45454545454547</v>
      </c>
      <c r="D44" s="203">
        <v>145.45454545454547</v>
      </c>
      <c r="E44" s="201"/>
      <c r="F44" s="202" t="s">
        <v>94</v>
      </c>
      <c r="G44" s="205">
        <v>-3.0303030303030303</v>
      </c>
      <c r="H44" s="205">
        <v>-3.0303030303030303</v>
      </c>
      <c r="I44" s="201"/>
      <c r="J44" s="201"/>
      <c r="K44" s="201"/>
      <c r="L44" s="201"/>
      <c r="M44" s="201"/>
      <c r="N44" s="201"/>
      <c r="O44" s="201"/>
      <c r="P44" s="201"/>
      <c r="Q44" s="201"/>
      <c r="R44" s="201"/>
      <c r="S44" s="201"/>
      <c r="T44" s="201"/>
      <c r="U44" s="201"/>
      <c r="V44" s="201"/>
      <c r="W44" s="201"/>
      <c r="X44" s="201"/>
      <c r="Y44" s="201"/>
      <c r="Z44" s="201"/>
      <c r="AA44" s="201"/>
    </row>
    <row r="45" spans="2:27" ht="27.9" customHeight="1" x14ac:dyDescent="0.3">
      <c r="B45" s="202" t="s">
        <v>95</v>
      </c>
      <c r="C45" s="204">
        <v>25</v>
      </c>
      <c r="D45" s="137">
        <v>20000</v>
      </c>
      <c r="E45" s="201"/>
      <c r="F45" s="202" t="s">
        <v>96</v>
      </c>
      <c r="G45" s="205">
        <v>50</v>
      </c>
      <c r="H45" s="133">
        <v>0</v>
      </c>
      <c r="I45" s="201"/>
      <c r="J45" s="201"/>
      <c r="K45" s="201"/>
      <c r="L45" s="201"/>
      <c r="M45" s="201"/>
      <c r="N45" s="201"/>
      <c r="O45" s="201"/>
      <c r="P45" s="201"/>
      <c r="Q45" s="201"/>
      <c r="R45" s="201"/>
      <c r="S45" s="201"/>
      <c r="T45" s="201"/>
      <c r="U45" s="201"/>
      <c r="V45" s="201"/>
      <c r="W45" s="201"/>
      <c r="X45" s="201"/>
      <c r="Y45" s="201"/>
      <c r="Z45" s="201"/>
      <c r="AA45" s="201"/>
    </row>
    <row r="46" spans="2:27" ht="27.9" customHeight="1" x14ac:dyDescent="0.3">
      <c r="B46" s="202" t="s">
        <v>89</v>
      </c>
      <c r="C46" s="204">
        <v>75</v>
      </c>
      <c r="D46" s="137">
        <v>20000</v>
      </c>
      <c r="E46" s="201"/>
      <c r="F46" s="201"/>
      <c r="G46" s="201"/>
      <c r="H46" s="201"/>
      <c r="I46" s="201"/>
      <c r="J46" s="201"/>
      <c r="K46" s="201"/>
      <c r="L46" s="201"/>
      <c r="M46" s="201"/>
      <c r="N46" s="201"/>
      <c r="O46" s="201"/>
      <c r="P46" s="201"/>
      <c r="Q46" s="201"/>
      <c r="R46" s="201"/>
      <c r="S46" s="201"/>
      <c r="T46" s="201"/>
      <c r="U46" s="201"/>
      <c r="V46" s="201"/>
      <c r="W46" s="201"/>
      <c r="X46" s="201"/>
      <c r="Y46" s="201"/>
      <c r="Z46" s="201"/>
      <c r="AA46" s="201"/>
    </row>
    <row r="47" spans="2:27" ht="27.9" customHeight="1" x14ac:dyDescent="0.3">
      <c r="B47" s="202" t="s">
        <v>97</v>
      </c>
      <c r="C47" s="204">
        <v>122.72727272727273</v>
      </c>
      <c r="D47" s="137">
        <v>20000</v>
      </c>
      <c r="E47" s="201"/>
      <c r="F47" s="201"/>
      <c r="G47" s="201"/>
      <c r="H47" s="201"/>
      <c r="I47" s="201"/>
      <c r="J47" s="201"/>
      <c r="K47" s="201"/>
      <c r="L47" s="201"/>
      <c r="M47" s="201"/>
      <c r="N47" s="201"/>
      <c r="O47" s="201"/>
      <c r="P47" s="201"/>
      <c r="Q47" s="201"/>
      <c r="R47" s="201"/>
      <c r="S47" s="201"/>
      <c r="T47" s="201"/>
      <c r="U47" s="201"/>
      <c r="V47" s="201"/>
      <c r="W47" s="201"/>
      <c r="X47" s="201"/>
      <c r="Y47" s="201"/>
      <c r="Z47" s="201"/>
      <c r="AA47" s="201"/>
    </row>
    <row r="48" spans="2:27" ht="27.9" customHeight="1" x14ac:dyDescent="0.3"/>
    <row r="49" s="176" customFormat="1" ht="15" hidden="1" customHeight="1" x14ac:dyDescent="0.3"/>
    <row r="50" s="176" customFormat="1" ht="15" hidden="1" customHeight="1" x14ac:dyDescent="0.3"/>
    <row r="51" s="176" customFormat="1" ht="15" hidden="1" customHeight="1" x14ac:dyDescent="0.3"/>
    <row r="52" s="176" customFormat="1" ht="15" hidden="1" customHeight="1" x14ac:dyDescent="0.3"/>
    <row r="53" s="176" customFormat="1" ht="15" hidden="1" customHeight="1" x14ac:dyDescent="0.3"/>
    <row r="54" s="176" customFormat="1" ht="15" hidden="1" customHeight="1" x14ac:dyDescent="0.3"/>
    <row r="55" s="176" customFormat="1" ht="15" hidden="1" customHeight="1" x14ac:dyDescent="0.3"/>
    <row r="56" s="176" customFormat="1" ht="15" hidden="1" customHeight="1" x14ac:dyDescent="0.3"/>
    <row r="57" s="176" customFormat="1" ht="15" hidden="1" customHeight="1" x14ac:dyDescent="0.3"/>
    <row r="58" s="176" customFormat="1" ht="15" hidden="1" customHeight="1" x14ac:dyDescent="0.3"/>
    <row r="59" s="176" customFormat="1" ht="15" hidden="1" customHeight="1" x14ac:dyDescent="0.3"/>
    <row r="60" s="176" customFormat="1" ht="15" hidden="1" customHeight="1" x14ac:dyDescent="0.3"/>
    <row r="61" s="176" customFormat="1" ht="15" hidden="1" customHeight="1" x14ac:dyDescent="0.3"/>
    <row r="62" s="176" customFormat="1" ht="15" hidden="1" customHeight="1" x14ac:dyDescent="0.3"/>
    <row r="63" s="176" customFormat="1" ht="15" hidden="1" customHeight="1" x14ac:dyDescent="0.3"/>
    <row r="64" s="176" customFormat="1" ht="15" hidden="1" customHeight="1" x14ac:dyDescent="0.3"/>
    <row r="65" s="176" customFormat="1" ht="15" hidden="1" customHeight="1" x14ac:dyDescent="0.3"/>
    <row r="66" s="176" customFormat="1" ht="15" hidden="1" customHeight="1" x14ac:dyDescent="0.3"/>
    <row r="67" s="176" customFormat="1" ht="15" hidden="1" customHeight="1" x14ac:dyDescent="0.3"/>
    <row r="68" s="176" customFormat="1" ht="15" hidden="1" customHeight="1" x14ac:dyDescent="0.3"/>
    <row r="69" s="176" customFormat="1" ht="15" hidden="1" customHeight="1" x14ac:dyDescent="0.3"/>
    <row r="70" s="176" customFormat="1" ht="15" hidden="1" customHeight="1" x14ac:dyDescent="0.3"/>
    <row r="71" s="176" customFormat="1" ht="15" hidden="1" customHeight="1" x14ac:dyDescent="0.3"/>
    <row r="72" s="176" customFormat="1" ht="15" hidden="1" customHeight="1" x14ac:dyDescent="0.3"/>
    <row r="73" s="176" customFormat="1" ht="15" hidden="1" customHeight="1" x14ac:dyDescent="0.3"/>
    <row r="74" s="176" customFormat="1" ht="15" hidden="1" customHeight="1" x14ac:dyDescent="0.3"/>
    <row r="75" s="176" customFormat="1" ht="15" hidden="1" customHeight="1" x14ac:dyDescent="0.3"/>
    <row r="76" s="176" customFormat="1" ht="15" hidden="1" customHeight="1" x14ac:dyDescent="0.3"/>
    <row r="77" s="176" customFormat="1" ht="15" hidden="1" customHeight="1" x14ac:dyDescent="0.3"/>
    <row r="78" s="176" customFormat="1" ht="15" hidden="1" customHeight="1" x14ac:dyDescent="0.3"/>
    <row r="79" s="176" customFormat="1" ht="15" hidden="1" customHeight="1" x14ac:dyDescent="0.3"/>
    <row r="80" s="176" customFormat="1" ht="15" hidden="1" customHeight="1" x14ac:dyDescent="0.3"/>
  </sheetData>
  <mergeCells count="2">
    <mergeCell ref="B2:E4"/>
    <mergeCell ref="C9:J10"/>
  </mergeCells>
  <conditionalFormatting sqref="D18:D35 AA17:AA35">
    <cfRule type="expression" dxfId="65" priority="33">
      <formula>ISERROR(D17)</formula>
    </cfRule>
  </conditionalFormatting>
  <conditionalFormatting sqref="D21">
    <cfRule type="expression" dxfId="64" priority="32">
      <formula>ISERROR(D21)</formula>
    </cfRule>
  </conditionalFormatting>
  <conditionalFormatting sqref="D24">
    <cfRule type="expression" dxfId="63" priority="31">
      <formula>ISERROR(D24)</formula>
    </cfRule>
  </conditionalFormatting>
  <conditionalFormatting sqref="D27">
    <cfRule type="expression" dxfId="62" priority="30">
      <formula>ISERROR(D27)</formula>
    </cfRule>
  </conditionalFormatting>
  <conditionalFormatting sqref="D30">
    <cfRule type="expression" dxfId="61" priority="29">
      <formula>ISERROR(D30)</formula>
    </cfRule>
  </conditionalFormatting>
  <conditionalFormatting sqref="D33">
    <cfRule type="expression" dxfId="60" priority="28">
      <formula>ISERROR(D33)</formula>
    </cfRule>
  </conditionalFormatting>
  <conditionalFormatting sqref="E21">
    <cfRule type="expression" dxfId="59" priority="25">
      <formula>ISERROR(E21)</formula>
    </cfRule>
  </conditionalFormatting>
  <conditionalFormatting sqref="E24">
    <cfRule type="expression" dxfId="58" priority="24">
      <formula>ISERROR(E24)</formula>
    </cfRule>
  </conditionalFormatting>
  <conditionalFormatting sqref="E27">
    <cfRule type="expression" dxfId="57" priority="23">
      <formula>ISERROR(E27)</formula>
    </cfRule>
  </conditionalFormatting>
  <conditionalFormatting sqref="D17:Z35">
    <cfRule type="expression" dxfId="56" priority="27">
      <formula>ISERROR(D17)</formula>
    </cfRule>
  </conditionalFormatting>
  <conditionalFormatting sqref="E33">
    <cfRule type="expression" dxfId="55" priority="21">
      <formula>ISERROR(E33)</formula>
    </cfRule>
  </conditionalFormatting>
  <conditionalFormatting sqref="F17:Z17">
    <cfRule type="expression" dxfId="54" priority="13">
      <formula>ISERROR(F17)</formula>
    </cfRule>
  </conditionalFormatting>
  <conditionalFormatting sqref="E17">
    <cfRule type="expression" dxfId="53" priority="20">
      <formula>ISERROR(E17)</formula>
    </cfRule>
  </conditionalFormatting>
  <conditionalFormatting sqref="E18:E35">
    <cfRule type="expression" dxfId="52" priority="26">
      <formula>ISERROR(E18)</formula>
    </cfRule>
  </conditionalFormatting>
  <conditionalFormatting sqref="E30">
    <cfRule type="expression" dxfId="51" priority="22">
      <formula>ISERROR(E30)</formula>
    </cfRule>
  </conditionalFormatting>
  <conditionalFormatting sqref="F18:Z35">
    <cfRule type="expression" dxfId="50" priority="19">
      <formula>ISERROR(F18)</formula>
    </cfRule>
  </conditionalFormatting>
  <conditionalFormatting sqref="F21:Z21">
    <cfRule type="expression" dxfId="49" priority="18">
      <formula>ISERROR(F21)</formula>
    </cfRule>
  </conditionalFormatting>
  <conditionalFormatting sqref="F24:Z24">
    <cfRule type="expression" dxfId="48" priority="17">
      <formula>ISERROR(F24)</formula>
    </cfRule>
  </conditionalFormatting>
  <conditionalFormatting sqref="F27:Z27">
    <cfRule type="expression" dxfId="47" priority="16">
      <formula>ISERROR(F27)</formula>
    </cfRule>
  </conditionalFormatting>
  <conditionalFormatting sqref="F30:Z30">
    <cfRule type="expression" dxfId="46" priority="15">
      <formula>ISERROR(F30)</formula>
    </cfRule>
  </conditionalFormatting>
  <conditionalFormatting sqref="F33:Z33">
    <cfRule type="expression" dxfId="45" priority="14">
      <formula>ISERROR(F33)</formula>
    </cfRule>
  </conditionalFormatting>
  <conditionalFormatting sqref="C18">
    <cfRule type="expression" dxfId="44" priority="12">
      <formula>ISERROR(C18)</formula>
    </cfRule>
  </conditionalFormatting>
  <conditionalFormatting sqref="C18">
    <cfRule type="expression" dxfId="43" priority="11">
      <formula>ISERROR(C18)</formula>
    </cfRule>
  </conditionalFormatting>
  <conditionalFormatting sqref="C21">
    <cfRule type="expression" dxfId="42" priority="10">
      <formula>ISERROR(C21)</formula>
    </cfRule>
  </conditionalFormatting>
  <conditionalFormatting sqref="C21">
    <cfRule type="expression" dxfId="41" priority="9">
      <formula>ISERROR(C21)</formula>
    </cfRule>
  </conditionalFormatting>
  <conditionalFormatting sqref="C24">
    <cfRule type="expression" dxfId="40" priority="8">
      <formula>ISERROR(C24)</formula>
    </cfRule>
  </conditionalFormatting>
  <conditionalFormatting sqref="C24">
    <cfRule type="expression" dxfId="39" priority="7">
      <formula>ISERROR(C24)</formula>
    </cfRule>
  </conditionalFormatting>
  <conditionalFormatting sqref="C27">
    <cfRule type="expression" dxfId="38" priority="6">
      <formula>ISERROR(C27)</formula>
    </cfRule>
  </conditionalFormatting>
  <conditionalFormatting sqref="C27">
    <cfRule type="expression" dxfId="37" priority="5">
      <formula>ISERROR(C27)</formula>
    </cfRule>
  </conditionalFormatting>
  <conditionalFormatting sqref="C30">
    <cfRule type="expression" dxfId="36" priority="4">
      <formula>ISERROR(C30)</formula>
    </cfRule>
  </conditionalFormatting>
  <conditionalFormatting sqref="C30">
    <cfRule type="expression" dxfId="35" priority="3">
      <formula>ISERROR(C30)</formula>
    </cfRule>
  </conditionalFormatting>
  <conditionalFormatting sqref="C33">
    <cfRule type="expression" dxfId="34" priority="2">
      <formula>ISERROR(C33)</formula>
    </cfRule>
  </conditionalFormatting>
  <conditionalFormatting sqref="C33">
    <cfRule type="expression" dxfId="33" priority="1">
      <formula>ISERROR(C33)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80"/>
  <sheetViews>
    <sheetView showGridLines="0" topLeftCell="A7" zoomScaleNormal="100" workbookViewId="0">
      <selection activeCell="F12" sqref="F12"/>
    </sheetView>
  </sheetViews>
  <sheetFormatPr defaultColWidth="0" defaultRowHeight="14.4" zeroHeight="1" x14ac:dyDescent="0.3"/>
  <cols>
    <col min="1" max="1" width="3.6640625" style="102" customWidth="1"/>
    <col min="2" max="27" width="21.6640625" style="102" customWidth="1"/>
    <col min="28" max="28" width="3.6640625" style="102" customWidth="1"/>
    <col min="29" max="31" width="21.6640625" style="102" hidden="1" customWidth="1"/>
    <col min="32" max="16384" width="9.109375" style="102" hidden="1"/>
  </cols>
  <sheetData>
    <row r="1" spans="2:28" ht="21" customHeight="1" x14ac:dyDescent="0.3">
      <c r="AB1" s="103"/>
    </row>
    <row r="2" spans="2:28" s="103" customFormat="1" ht="21" customHeight="1" x14ac:dyDescent="0.25">
      <c r="B2" s="248" t="s">
        <v>55</v>
      </c>
      <c r="C2" s="248"/>
      <c r="D2" s="248"/>
      <c r="E2" s="248"/>
    </row>
    <row r="3" spans="2:28" s="103" customFormat="1" ht="21" customHeight="1" x14ac:dyDescent="0.25">
      <c r="B3" s="248"/>
      <c r="C3" s="248"/>
      <c r="D3" s="248"/>
      <c r="E3" s="248"/>
    </row>
    <row r="4" spans="2:28" s="103" customFormat="1" ht="21" customHeight="1" x14ac:dyDescent="0.25">
      <c r="B4" s="248"/>
      <c r="C4" s="248"/>
      <c r="D4" s="248"/>
      <c r="E4" s="248"/>
    </row>
    <row r="5" spans="2:28" s="103" customFormat="1" ht="21" customHeight="1" x14ac:dyDescent="0.25">
      <c r="B5" s="104"/>
    </row>
    <row r="6" spans="2:28" s="103" customFormat="1" ht="27.9" customHeight="1" x14ac:dyDescent="0.25">
      <c r="B6" s="105" t="s">
        <v>56</v>
      </c>
    </row>
    <row r="7" spans="2:28" s="103" customFormat="1" ht="27.9" customHeight="1" x14ac:dyDescent="0.25">
      <c r="B7" s="106" t="s">
        <v>57</v>
      </c>
      <c r="C7" s="107" t="e">
        <f>+#REF!</f>
        <v>#REF!</v>
      </c>
      <c r="D7" s="108" t="e">
        <f>+#REF!</f>
        <v>#REF!</v>
      </c>
      <c r="E7" s="109">
        <f>IFERROR((0.5*($C$7/$G$38)^$F$38+0.5*(2-$D$7/$H$38)^$F$38)^(1/$F$38),0)</f>
        <v>0</v>
      </c>
      <c r="F7" s="110" t="e">
        <f>+D7/G40*100</f>
        <v>#REF!</v>
      </c>
    </row>
    <row r="8" spans="2:28" s="103" customFormat="1" ht="27.9" customHeight="1" x14ac:dyDescent="0.25"/>
    <row r="9" spans="2:28" s="113" customFormat="1" ht="27.9" customHeight="1" x14ac:dyDescent="0.3">
      <c r="B9" s="111" t="s">
        <v>58</v>
      </c>
      <c r="C9" s="249" t="s">
        <v>59</v>
      </c>
      <c r="D9" s="249"/>
      <c r="E9" s="249"/>
      <c r="F9" s="249"/>
      <c r="G9" s="249"/>
      <c r="H9" s="249"/>
      <c r="I9" s="249"/>
      <c r="J9" s="249"/>
      <c r="K9" s="112"/>
      <c r="L9" s="112"/>
    </row>
    <row r="10" spans="2:28" s="113" customFormat="1" ht="27.9" customHeight="1" x14ac:dyDescent="0.3">
      <c r="C10" s="249"/>
      <c r="D10" s="249"/>
      <c r="E10" s="249"/>
      <c r="F10" s="249"/>
      <c r="G10" s="249"/>
      <c r="H10" s="249"/>
      <c r="I10" s="249"/>
      <c r="J10" s="249"/>
    </row>
    <row r="11" spans="2:28" s="103" customFormat="1" ht="27.9" customHeight="1" x14ac:dyDescent="0.25">
      <c r="B11" s="114" t="s">
        <v>60</v>
      </c>
      <c r="C11" s="115" t="s">
        <v>61</v>
      </c>
      <c r="D11" s="115" t="s">
        <v>62</v>
      </c>
      <c r="E11" s="115" t="s">
        <v>63</v>
      </c>
      <c r="F11" s="116"/>
      <c r="G11" s="116"/>
      <c r="H11" s="116"/>
      <c r="I11" s="116"/>
      <c r="J11" s="116"/>
      <c r="K11" s="116"/>
      <c r="L11" s="116"/>
      <c r="M11" s="116"/>
      <c r="N11" s="116"/>
      <c r="O11" s="116"/>
      <c r="P11" s="116"/>
      <c r="Q11" s="116"/>
      <c r="R11" s="116"/>
      <c r="S11" s="116"/>
      <c r="T11" s="116"/>
      <c r="U11" s="116"/>
      <c r="V11" s="116"/>
      <c r="W11" s="116"/>
      <c r="X11" s="116"/>
      <c r="Y11" s="116"/>
      <c r="Z11" s="116"/>
      <c r="AA11" s="116"/>
    </row>
    <row r="12" spans="2:28" s="103" customFormat="1" ht="27.9" customHeight="1" x14ac:dyDescent="0.25">
      <c r="B12" s="117" t="s">
        <v>64</v>
      </c>
      <c r="C12" s="118">
        <v>130000</v>
      </c>
      <c r="D12" s="119">
        <v>280.5</v>
      </c>
      <c r="E12" s="120">
        <v>1</v>
      </c>
      <c r="F12" s="116"/>
      <c r="G12" s="116"/>
      <c r="H12" s="116"/>
      <c r="I12" s="116"/>
      <c r="J12" s="116"/>
      <c r="K12" s="116"/>
      <c r="L12" s="116"/>
      <c r="M12" s="116"/>
      <c r="N12" s="116"/>
      <c r="O12" s="116"/>
      <c r="P12" s="116"/>
      <c r="Q12" s="116"/>
      <c r="R12" s="116"/>
      <c r="S12" s="116"/>
      <c r="T12" s="116"/>
      <c r="U12" s="116"/>
      <c r="V12" s="116"/>
      <c r="W12" s="116"/>
      <c r="X12" s="116"/>
      <c r="Y12" s="116"/>
      <c r="Z12" s="116"/>
      <c r="AA12" s="116"/>
    </row>
    <row r="13" spans="2:28" s="103" customFormat="1" ht="27.9" customHeight="1" x14ac:dyDescent="0.25">
      <c r="B13" s="117" t="s">
        <v>65</v>
      </c>
      <c r="C13" s="118">
        <v>149460.39041999812</v>
      </c>
      <c r="D13" s="119">
        <v>330</v>
      </c>
      <c r="E13" s="120">
        <v>1</v>
      </c>
      <c r="F13" s="116"/>
      <c r="G13" s="116"/>
      <c r="H13" s="116"/>
      <c r="I13" s="116"/>
      <c r="J13" s="116"/>
      <c r="K13" s="116"/>
      <c r="L13" s="116"/>
      <c r="M13" s="116"/>
      <c r="N13" s="116"/>
      <c r="O13" s="116"/>
      <c r="P13" s="116"/>
      <c r="Q13" s="116"/>
      <c r="R13" s="116"/>
      <c r="S13" s="116"/>
      <c r="T13" s="116"/>
      <c r="U13" s="116"/>
      <c r="V13" s="116"/>
      <c r="W13" s="116"/>
      <c r="X13" s="116"/>
      <c r="Y13" s="116"/>
      <c r="Z13" s="116"/>
      <c r="AA13" s="116"/>
    </row>
    <row r="14" spans="2:28" s="103" customFormat="1" ht="27.9" customHeight="1" x14ac:dyDescent="0.25">
      <c r="B14" s="117" t="s">
        <v>66</v>
      </c>
      <c r="C14" s="118">
        <v>0</v>
      </c>
      <c r="D14" s="119">
        <v>164.31309575434682</v>
      </c>
      <c r="E14" s="120">
        <v>1</v>
      </c>
      <c r="F14" s="116"/>
      <c r="G14" s="116"/>
      <c r="H14" s="116"/>
      <c r="I14" s="116"/>
      <c r="J14" s="116"/>
      <c r="K14" s="116"/>
      <c r="L14" s="116"/>
      <c r="M14" s="116"/>
      <c r="N14" s="116"/>
      <c r="O14" s="116"/>
      <c r="P14" s="116"/>
      <c r="Q14" s="116"/>
      <c r="R14" s="116"/>
      <c r="S14" s="116"/>
      <c r="T14" s="116"/>
      <c r="U14" s="116"/>
      <c r="V14" s="116"/>
      <c r="W14" s="116"/>
      <c r="X14" s="116"/>
      <c r="Y14" s="116"/>
      <c r="Z14" s="116"/>
      <c r="AA14" s="116"/>
    </row>
    <row r="15" spans="2:28" s="103" customFormat="1" ht="27.9" customHeight="1" x14ac:dyDescent="0.25">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row>
    <row r="16" spans="2:28" s="103" customFormat="1" ht="27.9" customHeight="1" x14ac:dyDescent="0.25">
      <c r="B16" s="121" t="s">
        <v>67</v>
      </c>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row>
    <row r="17" spans="2:27" s="103" customFormat="1" ht="27.9" customHeight="1" x14ac:dyDescent="0.25">
      <c r="B17" s="116"/>
      <c r="C17" s="115" t="s">
        <v>68</v>
      </c>
      <c r="D17" s="122">
        <v>0</v>
      </c>
      <c r="E17" s="122">
        <v>1.2500000000000001E-2</v>
      </c>
      <c r="F17" s="122">
        <v>2.5000000000000001E-2</v>
      </c>
      <c r="G17" s="122">
        <v>0.05</v>
      </c>
      <c r="H17" s="122">
        <v>0.1</v>
      </c>
      <c r="I17" s="122">
        <v>0.15</v>
      </c>
      <c r="J17" s="122">
        <v>0.2</v>
      </c>
      <c r="K17" s="122">
        <v>0.25</v>
      </c>
      <c r="L17" s="122">
        <v>0.3</v>
      </c>
      <c r="M17" s="122">
        <v>0.35</v>
      </c>
      <c r="N17" s="122">
        <v>0.4</v>
      </c>
      <c r="O17" s="122">
        <v>0.45</v>
      </c>
      <c r="P17" s="122">
        <v>0.5</v>
      </c>
      <c r="Q17" s="122">
        <v>0.55000000000000004</v>
      </c>
      <c r="R17" s="122">
        <v>0.6</v>
      </c>
      <c r="S17" s="122">
        <v>0.65</v>
      </c>
      <c r="T17" s="122">
        <v>0.7</v>
      </c>
      <c r="U17" s="122">
        <v>0.75</v>
      </c>
      <c r="V17" s="122">
        <v>0.8</v>
      </c>
      <c r="W17" s="122">
        <v>0.85</v>
      </c>
      <c r="X17" s="122">
        <v>0.9</v>
      </c>
      <c r="Y17" s="122">
        <v>0.95</v>
      </c>
      <c r="Z17" s="122">
        <v>1</v>
      </c>
      <c r="AA17" s="123">
        <v>0</v>
      </c>
    </row>
    <row r="18" spans="2:27" s="103" customFormat="1" ht="27.9" customHeight="1" x14ac:dyDescent="0.25">
      <c r="B18" s="124" t="s">
        <v>69</v>
      </c>
      <c r="C18" s="122">
        <v>164.31309575434682</v>
      </c>
      <c r="D18" s="122">
        <v>164.31309575434682</v>
      </c>
      <c r="E18" s="122">
        <v>166.38418205741749</v>
      </c>
      <c r="F18" s="122">
        <v>168.45526836048816</v>
      </c>
      <c r="G18" s="122">
        <v>172.59744096662948</v>
      </c>
      <c r="H18" s="122">
        <v>180.88178617891214</v>
      </c>
      <c r="I18" s="122">
        <v>189.1661313911948</v>
      </c>
      <c r="J18" s="122">
        <v>197.45047660347745</v>
      </c>
      <c r="K18" s="122">
        <v>205.73482181576011</v>
      </c>
      <c r="L18" s="122">
        <v>214.01916702804277</v>
      </c>
      <c r="M18" s="122">
        <v>222.30351224032543</v>
      </c>
      <c r="N18" s="122">
        <v>230.58785745260809</v>
      </c>
      <c r="O18" s="122">
        <v>238.87220266489075</v>
      </c>
      <c r="P18" s="122">
        <v>247.15654787717341</v>
      </c>
      <c r="Q18" s="122">
        <v>255.4408930894561</v>
      </c>
      <c r="R18" s="122">
        <v>263.72523830173873</v>
      </c>
      <c r="S18" s="122">
        <v>272.00958351402141</v>
      </c>
      <c r="T18" s="122">
        <v>280.29392872630405</v>
      </c>
      <c r="U18" s="122">
        <v>288.57827393858668</v>
      </c>
      <c r="V18" s="122">
        <v>296.86261915086936</v>
      </c>
      <c r="W18" s="122">
        <v>305.14696436315205</v>
      </c>
      <c r="X18" s="122">
        <v>313.43130957543468</v>
      </c>
      <c r="Y18" s="122">
        <v>321.71565478771731</v>
      </c>
      <c r="Z18" s="122">
        <v>330</v>
      </c>
      <c r="AA18" s="122" t="s">
        <v>63</v>
      </c>
    </row>
    <row r="19" spans="2:27" s="103" customFormat="1" ht="27.9" customHeight="1" x14ac:dyDescent="0.25">
      <c r="B19" s="124" t="s">
        <v>70</v>
      </c>
      <c r="C19" s="122"/>
      <c r="D19" s="122">
        <v>0</v>
      </c>
      <c r="E19" s="122">
        <v>18762.077037423853</v>
      </c>
      <c r="F19" s="122">
        <v>26498.837717500784</v>
      </c>
      <c r="G19" s="122">
        <v>37376.545107925187</v>
      </c>
      <c r="H19" s="122">
        <v>52578.793654867506</v>
      </c>
      <c r="I19" s="122">
        <v>64051.309541562783</v>
      </c>
      <c r="J19" s="122">
        <v>73560.371529571872</v>
      </c>
      <c r="K19" s="122">
        <v>81793.664540352969</v>
      </c>
      <c r="L19" s="122">
        <v>89105.533790570698</v>
      </c>
      <c r="M19" s="122">
        <v>95707.398037230494</v>
      </c>
      <c r="N19" s="122">
        <v>101737.57034548644</v>
      </c>
      <c r="O19" s="122">
        <v>107292.48666304794</v>
      </c>
      <c r="P19" s="122">
        <v>112442.60519335828</v>
      </c>
      <c r="Q19" s="122">
        <v>117241.28336379706</v>
      </c>
      <c r="R19" s="122">
        <v>121730.09028462296</v>
      </c>
      <c r="S19" s="122">
        <v>125942.16343388088</v>
      </c>
      <c r="T19" s="122">
        <v>129904.42438155002</v>
      </c>
      <c r="U19" s="122">
        <v>133639.09499539767</v>
      </c>
      <c r="V19" s="122">
        <v>137164.76676708058</v>
      </c>
      <c r="W19" s="122">
        <v>140497.17458773995</v>
      </c>
      <c r="X19" s="122">
        <v>143649.76918115726</v>
      </c>
      <c r="Y19" s="122">
        <v>146634.14881347798</v>
      </c>
      <c r="Z19" s="122">
        <v>149460.39041999812</v>
      </c>
      <c r="AA19" s="122">
        <v>1</v>
      </c>
    </row>
    <row r="20" spans="2:27" s="103" customFormat="1" ht="27.9" customHeight="1" x14ac:dyDescent="0.25">
      <c r="B20" s="125"/>
      <c r="C20" s="122"/>
      <c r="D20" s="122">
        <v>49.791847198286916</v>
      </c>
      <c r="E20" s="122">
        <v>50.419449108308335</v>
      </c>
      <c r="F20" s="122">
        <v>51.047051018329746</v>
      </c>
      <c r="G20" s="122">
        <v>52.302254838372562</v>
      </c>
      <c r="H20" s="122">
        <v>54.812662478458222</v>
      </c>
      <c r="I20" s="122">
        <v>57.323070118543875</v>
      </c>
      <c r="J20" s="122">
        <v>59.833477758629527</v>
      </c>
      <c r="K20" s="122">
        <v>62.34388539871518</v>
      </c>
      <c r="L20" s="122">
        <v>64.854293038800833</v>
      </c>
      <c r="M20" s="122">
        <v>67.364700678886493</v>
      </c>
      <c r="N20" s="122">
        <v>69.875108318972138</v>
      </c>
      <c r="O20" s="122">
        <v>72.385515959057798</v>
      </c>
      <c r="P20" s="122">
        <v>74.895923599143458</v>
      </c>
      <c r="Q20" s="122">
        <v>77.406331239229118</v>
      </c>
      <c r="R20" s="122">
        <v>79.916738879314764</v>
      </c>
      <c r="S20" s="122">
        <v>82.427146519400424</v>
      </c>
      <c r="T20" s="122">
        <v>84.937554159486069</v>
      </c>
      <c r="U20" s="122">
        <v>87.447961799571715</v>
      </c>
      <c r="V20" s="122">
        <v>89.958369439657389</v>
      </c>
      <c r="W20" s="122">
        <v>92.468777079743049</v>
      </c>
      <c r="X20" s="122">
        <v>94.979184719828694</v>
      </c>
      <c r="Y20" s="122">
        <v>97.48959235991434</v>
      </c>
      <c r="Z20" s="122">
        <v>100</v>
      </c>
      <c r="AA20" s="122">
        <v>0</v>
      </c>
    </row>
    <row r="21" spans="2:27" s="103" customFormat="1" ht="27.9" customHeight="1" x14ac:dyDescent="0.25">
      <c r="B21" s="124" t="s">
        <v>71</v>
      </c>
      <c r="C21" s="122">
        <v>203.9817861789121</v>
      </c>
      <c r="D21" s="122">
        <v>203.9817861789121</v>
      </c>
      <c r="E21" s="122">
        <v>205.55701385167569</v>
      </c>
      <c r="F21" s="122">
        <v>207.13224152443931</v>
      </c>
      <c r="G21" s="122">
        <v>210.28269686996649</v>
      </c>
      <c r="H21" s="122">
        <v>216.5836075610209</v>
      </c>
      <c r="I21" s="122">
        <v>222.88451825207528</v>
      </c>
      <c r="J21" s="122">
        <v>229.18542894312969</v>
      </c>
      <c r="K21" s="122">
        <v>235.48633963418408</v>
      </c>
      <c r="L21" s="122">
        <v>241.78725032523846</v>
      </c>
      <c r="M21" s="122">
        <v>248.08816101629287</v>
      </c>
      <c r="N21" s="122">
        <v>254.38907170734726</v>
      </c>
      <c r="O21" s="122">
        <v>260.68998239840164</v>
      </c>
      <c r="P21" s="122">
        <v>266.99089308945605</v>
      </c>
      <c r="Q21" s="122">
        <v>273.29180378051046</v>
      </c>
      <c r="R21" s="122">
        <v>279.59271447156482</v>
      </c>
      <c r="S21" s="122">
        <v>285.89362516261923</v>
      </c>
      <c r="T21" s="122">
        <v>292.19453585367364</v>
      </c>
      <c r="U21" s="122">
        <v>298.495446544728</v>
      </c>
      <c r="V21" s="122">
        <v>304.79635723578241</v>
      </c>
      <c r="W21" s="122">
        <v>311.09726792683682</v>
      </c>
      <c r="X21" s="122">
        <v>317.39817861789123</v>
      </c>
      <c r="Y21" s="122">
        <v>323.69908930894559</v>
      </c>
      <c r="Z21" s="122">
        <v>330</v>
      </c>
      <c r="AA21" s="122" t="s">
        <v>63</v>
      </c>
    </row>
    <row r="22" spans="2:27" s="103" customFormat="1" ht="27.9" customHeight="1" x14ac:dyDescent="0.25">
      <c r="B22" s="124" t="s">
        <v>72</v>
      </c>
      <c r="C22" s="122"/>
      <c r="D22" s="122">
        <v>0</v>
      </c>
      <c r="E22" s="122">
        <v>15526.113693135027</v>
      </c>
      <c r="F22" s="122">
        <v>21932.953765045542</v>
      </c>
      <c r="G22" s="122">
        <v>30949.072907930775</v>
      </c>
      <c r="H22" s="122">
        <v>43573.328955744422</v>
      </c>
      <c r="I22" s="122">
        <v>53125.979024158245</v>
      </c>
      <c r="J22" s="122">
        <v>61065.94031724862</v>
      </c>
      <c r="K22" s="122">
        <v>67960.821470527662</v>
      </c>
      <c r="L22" s="122">
        <v>74102.91635038906</v>
      </c>
      <c r="M22" s="122">
        <v>79666.529589792524</v>
      </c>
      <c r="N22" s="122">
        <v>84765.64416492387</v>
      </c>
      <c r="O22" s="122">
        <v>89479.70548159162</v>
      </c>
      <c r="P22" s="122">
        <v>93866.744505255745</v>
      </c>
      <c r="Q22" s="122">
        <v>97970.702373322871</v>
      </c>
      <c r="R22" s="122">
        <v>101825.81250151727</v>
      </c>
      <c r="S22" s="122">
        <v>105459.36861289646</v>
      </c>
      <c r="T22" s="122">
        <v>108893.5513858928</v>
      </c>
      <c r="U22" s="122">
        <v>112146.67809256798</v>
      </c>
      <c r="V22" s="122">
        <v>115234.0837145362</v>
      </c>
      <c r="W22" s="122">
        <v>118168.75839418851</v>
      </c>
      <c r="X22" s="122">
        <v>120961.8189342577</v>
      </c>
      <c r="Y22" s="122">
        <v>123622.86434114385</v>
      </c>
      <c r="Z22" s="122">
        <v>126160.24851155879</v>
      </c>
      <c r="AA22" s="122">
        <v>0.9</v>
      </c>
    </row>
    <row r="23" spans="2:27" s="103" customFormat="1" ht="27.9" customHeight="1" x14ac:dyDescent="0.25">
      <c r="B23" s="125"/>
      <c r="C23" s="122"/>
      <c r="D23" s="122">
        <v>61.812662478458215</v>
      </c>
      <c r="E23" s="122">
        <v>62.290004197477479</v>
      </c>
      <c r="F23" s="122">
        <v>62.767345916496765</v>
      </c>
      <c r="G23" s="122">
        <v>63.722029354535302</v>
      </c>
      <c r="H23" s="122">
        <v>65.631396230612395</v>
      </c>
      <c r="I23" s="122">
        <v>67.540763106689482</v>
      </c>
      <c r="J23" s="122">
        <v>69.450129982766569</v>
      </c>
      <c r="K23" s="122">
        <v>71.35949685884367</v>
      </c>
      <c r="L23" s="122">
        <v>73.268863734920743</v>
      </c>
      <c r="M23" s="122">
        <v>75.178230610997844</v>
      </c>
      <c r="N23" s="122">
        <v>77.087597487074916</v>
      </c>
      <c r="O23" s="122">
        <v>78.996964363152017</v>
      </c>
      <c r="P23" s="122">
        <v>80.906331239229104</v>
      </c>
      <c r="Q23" s="122">
        <v>82.815698115306205</v>
      </c>
      <c r="R23" s="122">
        <v>84.725064991383277</v>
      </c>
      <c r="S23" s="122">
        <v>86.634431867460364</v>
      </c>
      <c r="T23" s="122">
        <v>88.543798743537465</v>
      </c>
      <c r="U23" s="122">
        <v>90.453165619614538</v>
      </c>
      <c r="V23" s="122">
        <v>92.362532495691639</v>
      </c>
      <c r="W23" s="122">
        <v>94.271899371768725</v>
      </c>
      <c r="X23" s="122">
        <v>96.181266247845826</v>
      </c>
      <c r="Y23" s="122">
        <v>98.090633123922913</v>
      </c>
      <c r="Z23" s="122">
        <v>100</v>
      </c>
      <c r="AA23" s="122">
        <v>0</v>
      </c>
    </row>
    <row r="24" spans="2:27" s="103" customFormat="1" ht="27.9" customHeight="1" x14ac:dyDescent="0.25">
      <c r="B24" s="124" t="s">
        <v>73</v>
      </c>
      <c r="C24" s="122">
        <v>243.65047660347741</v>
      </c>
      <c r="D24" s="122">
        <v>243.65047660347741</v>
      </c>
      <c r="E24" s="122">
        <v>244.72984564593395</v>
      </c>
      <c r="F24" s="122">
        <v>245.80921468839048</v>
      </c>
      <c r="G24" s="122">
        <v>247.96795277330355</v>
      </c>
      <c r="H24" s="122">
        <v>252.28542894312966</v>
      </c>
      <c r="I24" s="122">
        <v>256.6029051129558</v>
      </c>
      <c r="J24" s="122">
        <v>260.92038128278193</v>
      </c>
      <c r="K24" s="122">
        <v>265.23785745260807</v>
      </c>
      <c r="L24" s="122">
        <v>269.5553336224342</v>
      </c>
      <c r="M24" s="122">
        <v>273.87280979226034</v>
      </c>
      <c r="N24" s="122">
        <v>278.19028596208648</v>
      </c>
      <c r="O24" s="122">
        <v>282.50776213191256</v>
      </c>
      <c r="P24" s="122">
        <v>286.82523830173869</v>
      </c>
      <c r="Q24" s="122">
        <v>291.14271447156483</v>
      </c>
      <c r="R24" s="122">
        <v>295.46019064139097</v>
      </c>
      <c r="S24" s="122">
        <v>299.7776668112171</v>
      </c>
      <c r="T24" s="122">
        <v>304.09514298104324</v>
      </c>
      <c r="U24" s="122">
        <v>308.41261915086932</v>
      </c>
      <c r="V24" s="122">
        <v>312.73009532069545</v>
      </c>
      <c r="W24" s="122">
        <v>317.04757149052159</v>
      </c>
      <c r="X24" s="122">
        <v>321.36504766034773</v>
      </c>
      <c r="Y24" s="122">
        <v>325.68252383017386</v>
      </c>
      <c r="Z24" s="122">
        <v>330</v>
      </c>
      <c r="AA24" s="122" t="s">
        <v>63</v>
      </c>
    </row>
    <row r="25" spans="2:27" s="103" customFormat="1" ht="27.9" customHeight="1" x14ac:dyDescent="0.25">
      <c r="B25" s="124" t="s">
        <v>74</v>
      </c>
      <c r="C25" s="122"/>
      <c r="D25" s="122">
        <v>0</v>
      </c>
      <c r="E25" s="122">
        <v>12120.200207343618</v>
      </c>
      <c r="F25" s="122">
        <v>17125.945852442896</v>
      </c>
      <c r="G25" s="122">
        <v>24178.380911799435</v>
      </c>
      <c r="H25" s="122">
        <v>34076.097933447534</v>
      </c>
      <c r="I25" s="122">
        <v>41590.371969501757</v>
      </c>
      <c r="J25" s="122">
        <v>47857.391007982289</v>
      </c>
      <c r="K25" s="122">
        <v>53318.786097941687</v>
      </c>
      <c r="L25" s="122">
        <v>58201.789243656414</v>
      </c>
      <c r="M25" s="122">
        <v>62641.805806551529</v>
      </c>
      <c r="N25" s="122">
        <v>66727.32305125233</v>
      </c>
      <c r="O25" s="122">
        <v>70519.980798383913</v>
      </c>
      <c r="P25" s="122">
        <v>74064.782355451956</v>
      </c>
      <c r="Q25" s="122">
        <v>77395.791373008557</v>
      </c>
      <c r="R25" s="122">
        <v>80539.538752626628</v>
      </c>
      <c r="S25" s="122">
        <v>83517.173839008639</v>
      </c>
      <c r="T25" s="122">
        <v>86345.883474328468</v>
      </c>
      <c r="U25" s="122">
        <v>89039.862439287273</v>
      </c>
      <c r="V25" s="122">
        <v>91610.997466406101</v>
      </c>
      <c r="W25" s="122">
        <v>94069.361928899641</v>
      </c>
      <c r="X25" s="122">
        <v>96423.581627984167</v>
      </c>
      <c r="Y25" s="122">
        <v>98681.110540794529</v>
      </c>
      <c r="Z25" s="122">
        <v>100848.44225122307</v>
      </c>
      <c r="AA25" s="122">
        <v>0.8</v>
      </c>
    </row>
    <row r="26" spans="2:27" s="103" customFormat="1" ht="27.9" customHeight="1" x14ac:dyDescent="0.25">
      <c r="B26" s="125"/>
      <c r="C26" s="122"/>
      <c r="D26" s="122">
        <v>73.833477758629513</v>
      </c>
      <c r="E26" s="122">
        <v>74.160559286646659</v>
      </c>
      <c r="F26" s="122">
        <v>74.487640814663777</v>
      </c>
      <c r="G26" s="122">
        <v>75.141803870698041</v>
      </c>
      <c r="H26" s="122">
        <v>76.450129982766569</v>
      </c>
      <c r="I26" s="122">
        <v>77.758456094835097</v>
      </c>
      <c r="J26" s="122">
        <v>79.066782206903625</v>
      </c>
      <c r="K26" s="122">
        <v>80.375108318972138</v>
      </c>
      <c r="L26" s="122">
        <v>81.683434431040666</v>
      </c>
      <c r="M26" s="122">
        <v>82.991760543109194</v>
      </c>
      <c r="N26" s="122">
        <v>84.300086655177722</v>
      </c>
      <c r="O26" s="122">
        <v>85.608412767246236</v>
      </c>
      <c r="P26" s="122">
        <v>86.916738879314764</v>
      </c>
      <c r="Q26" s="122">
        <v>88.225064991383277</v>
      </c>
      <c r="R26" s="122">
        <v>89.533391103451805</v>
      </c>
      <c r="S26" s="122">
        <v>90.841717215520333</v>
      </c>
      <c r="T26" s="122">
        <v>92.150043327588861</v>
      </c>
      <c r="U26" s="122">
        <v>93.458369439657375</v>
      </c>
      <c r="V26" s="122">
        <v>94.766695551725903</v>
      </c>
      <c r="W26" s="122">
        <v>96.075021663794431</v>
      </c>
      <c r="X26" s="122">
        <v>97.383347775862944</v>
      </c>
      <c r="Y26" s="122">
        <v>98.691673887931472</v>
      </c>
      <c r="Z26" s="122">
        <v>100</v>
      </c>
      <c r="AA26" s="122" t="s">
        <v>23</v>
      </c>
    </row>
    <row r="27" spans="2:27" s="103" customFormat="1" ht="27.9" customHeight="1" x14ac:dyDescent="0.25">
      <c r="B27" s="124" t="s">
        <v>75</v>
      </c>
      <c r="C27" s="122">
        <v>283.31916702804278</v>
      </c>
      <c r="D27" s="122">
        <v>283.31916702804278</v>
      </c>
      <c r="E27" s="122">
        <v>283.90267744019224</v>
      </c>
      <c r="F27" s="122">
        <v>284.48618785234169</v>
      </c>
      <c r="G27" s="122">
        <v>285.65320867664065</v>
      </c>
      <c r="H27" s="122">
        <v>287.98725032523851</v>
      </c>
      <c r="I27" s="122">
        <v>290.32129197383637</v>
      </c>
      <c r="J27" s="122">
        <v>292.65533362243423</v>
      </c>
      <c r="K27" s="122">
        <v>294.98937527103209</v>
      </c>
      <c r="L27" s="122">
        <v>297.32341691962995</v>
      </c>
      <c r="M27" s="122">
        <v>299.65745856822781</v>
      </c>
      <c r="N27" s="122">
        <v>301.99150021682567</v>
      </c>
      <c r="O27" s="122">
        <v>304.32554186542353</v>
      </c>
      <c r="P27" s="122">
        <v>306.65958351402139</v>
      </c>
      <c r="Q27" s="122">
        <v>308.99362516261925</v>
      </c>
      <c r="R27" s="122">
        <v>311.32766681121711</v>
      </c>
      <c r="S27" s="122">
        <v>313.66170845981497</v>
      </c>
      <c r="T27" s="122">
        <v>315.99575010841284</v>
      </c>
      <c r="U27" s="122">
        <v>318.3297917570107</v>
      </c>
      <c r="V27" s="122">
        <v>320.66383340560856</v>
      </c>
      <c r="W27" s="122">
        <v>322.99787505420642</v>
      </c>
      <c r="X27" s="122">
        <v>325.33191670280428</v>
      </c>
      <c r="Y27" s="122">
        <v>327.66595835140214</v>
      </c>
      <c r="Z27" s="122">
        <v>330</v>
      </c>
      <c r="AA27" s="122" t="s">
        <v>63</v>
      </c>
    </row>
    <row r="28" spans="2:27" s="103" customFormat="1" ht="27.9" customHeight="1" x14ac:dyDescent="0.25">
      <c r="B28" s="124" t="s">
        <v>76</v>
      </c>
      <c r="C28" s="122"/>
      <c r="D28" s="122">
        <v>0</v>
      </c>
      <c r="E28" s="122">
        <v>8338.6254694660529</v>
      </c>
      <c r="F28" s="122">
        <v>11786.39392783006</v>
      </c>
      <c r="G28" s="122">
        <v>16650.918688520298</v>
      </c>
      <c r="H28" s="122">
        <v>23498.210664948288</v>
      </c>
      <c r="I28" s="122">
        <v>28718.259589462021</v>
      </c>
      <c r="J28" s="122">
        <v>33090.341209362508</v>
      </c>
      <c r="K28" s="122">
        <v>36916.969634128931</v>
      </c>
      <c r="L28" s="122">
        <v>40353.616079519124</v>
      </c>
      <c r="M28" s="122">
        <v>43492.823919930997</v>
      </c>
      <c r="N28" s="122">
        <v>46395.00891774756</v>
      </c>
      <c r="O28" s="122">
        <v>49102.216757866408</v>
      </c>
      <c r="P28" s="122">
        <v>51645.11832405824</v>
      </c>
      <c r="Q28" s="122">
        <v>54046.910374102976</v>
      </c>
      <c r="R28" s="122">
        <v>56325.647030260829</v>
      </c>
      <c r="S28" s="122">
        <v>58495.711157995174</v>
      </c>
      <c r="T28" s="122">
        <v>60568.784472635234</v>
      </c>
      <c r="U28" s="122">
        <v>62554.51062246698</v>
      </c>
      <c r="V28" s="122">
        <v>64460.962326442139</v>
      </c>
      <c r="W28" s="122">
        <v>66294.979048164125</v>
      </c>
      <c r="X28" s="122">
        <v>68062.416560484417</v>
      </c>
      <c r="Y28" s="122">
        <v>69768.334989593597</v>
      </c>
      <c r="Z28" s="122">
        <v>71417.14293149978</v>
      </c>
      <c r="AA28" s="122">
        <v>0.7</v>
      </c>
    </row>
    <row r="29" spans="2:27" s="103" customFormat="1" ht="27.9" customHeight="1" x14ac:dyDescent="0.25">
      <c r="B29" s="126"/>
      <c r="C29" s="116"/>
      <c r="D29" s="122">
        <v>85.854293038800847</v>
      </c>
      <c r="E29" s="122">
        <v>86.031114375815832</v>
      </c>
      <c r="F29" s="122">
        <v>86.207935712830817</v>
      </c>
      <c r="G29" s="122">
        <v>86.561578386860802</v>
      </c>
      <c r="H29" s="122">
        <v>87.268863734920757</v>
      </c>
      <c r="I29" s="122">
        <v>87.976149082980712</v>
      </c>
      <c r="J29" s="122">
        <v>88.683434431040681</v>
      </c>
      <c r="K29" s="122">
        <v>89.390719779100635</v>
      </c>
      <c r="L29" s="122">
        <v>90.09800512716059</v>
      </c>
      <c r="M29" s="122">
        <v>90.805290475220545</v>
      </c>
      <c r="N29" s="122">
        <v>91.5125758232805</v>
      </c>
      <c r="O29" s="122">
        <v>92.219861171340469</v>
      </c>
      <c r="P29" s="122">
        <v>92.927146519400424</v>
      </c>
      <c r="Q29" s="122">
        <v>93.634431867460378</v>
      </c>
      <c r="R29" s="122">
        <v>94.341717215520333</v>
      </c>
      <c r="S29" s="122">
        <v>95.049002563580302</v>
      </c>
      <c r="T29" s="122">
        <v>95.756287911640243</v>
      </c>
      <c r="U29" s="122">
        <v>96.463573259700212</v>
      </c>
      <c r="V29" s="122">
        <v>97.170858607760167</v>
      </c>
      <c r="W29" s="122">
        <v>97.878143955820136</v>
      </c>
      <c r="X29" s="122">
        <v>98.585429303880076</v>
      </c>
      <c r="Y29" s="122">
        <v>99.292714651940045</v>
      </c>
      <c r="Z29" s="122">
        <v>100</v>
      </c>
      <c r="AA29" s="122">
        <v>0</v>
      </c>
    </row>
    <row r="30" spans="2:27" s="103" customFormat="1" ht="27.9" customHeight="1" x14ac:dyDescent="0.25">
      <c r="B30" s="124" t="s">
        <v>77</v>
      </c>
      <c r="C30" s="122">
        <v>322.98785745260807</v>
      </c>
      <c r="D30" s="122">
        <v>322.98785745260807</v>
      </c>
      <c r="E30" s="122">
        <v>323.07550923445046</v>
      </c>
      <c r="F30" s="122">
        <v>323.16316101629286</v>
      </c>
      <c r="G30" s="122">
        <v>323.33846457997765</v>
      </c>
      <c r="H30" s="122">
        <v>323.68907170734724</v>
      </c>
      <c r="I30" s="122">
        <v>324.03967883471688</v>
      </c>
      <c r="J30" s="122">
        <v>324.39028596208647</v>
      </c>
      <c r="K30" s="122">
        <v>324.74089308945605</v>
      </c>
      <c r="L30" s="122">
        <v>325.09150021682564</v>
      </c>
      <c r="M30" s="122">
        <v>325.44210734419522</v>
      </c>
      <c r="N30" s="122">
        <v>325.79271447156486</v>
      </c>
      <c r="O30" s="122">
        <v>326.14332159893445</v>
      </c>
      <c r="P30" s="122">
        <v>326.49392872630403</v>
      </c>
      <c r="Q30" s="122">
        <v>326.84453585367362</v>
      </c>
      <c r="R30" s="122">
        <v>327.1951429810432</v>
      </c>
      <c r="S30" s="122">
        <v>327.54575010841285</v>
      </c>
      <c r="T30" s="122">
        <v>327.89635723578243</v>
      </c>
      <c r="U30" s="122">
        <v>328.24696436315202</v>
      </c>
      <c r="V30" s="122">
        <v>328.5975714905216</v>
      </c>
      <c r="W30" s="122">
        <v>328.94817861789119</v>
      </c>
      <c r="X30" s="122">
        <v>329.29878574526083</v>
      </c>
      <c r="Y30" s="122">
        <v>329.64939287263041</v>
      </c>
      <c r="Z30" s="122">
        <v>330</v>
      </c>
      <c r="AA30" s="122" t="s">
        <v>63</v>
      </c>
    </row>
    <row r="31" spans="2:27" s="103" customFormat="1" ht="27.75" customHeight="1" x14ac:dyDescent="0.25">
      <c r="B31" s="124" t="s">
        <v>78</v>
      </c>
      <c r="C31" s="122"/>
      <c r="D31" s="122">
        <v>0</v>
      </c>
      <c r="E31" s="122">
        <v>2993.4046458782877</v>
      </c>
      <c r="F31" s="122">
        <v>4232.9236117819646</v>
      </c>
      <c r="G31" s="122">
        <v>5985.1552049511947</v>
      </c>
      <c r="H31" s="122">
        <v>8461.1676817489169</v>
      </c>
      <c r="I31" s="122">
        <v>10358.949132703696</v>
      </c>
      <c r="J31" s="122">
        <v>11957.068562702054</v>
      </c>
      <c r="K31" s="122">
        <v>13363.47046901869</v>
      </c>
      <c r="L31" s="122">
        <v>14633.536490659262</v>
      </c>
      <c r="M31" s="122">
        <v>15800.178174771703</v>
      </c>
      <c r="N31" s="122">
        <v>16884.847152686143</v>
      </c>
      <c r="O31" s="122">
        <v>17902.449253343908</v>
      </c>
      <c r="P31" s="122">
        <v>18863.841285684277</v>
      </c>
      <c r="Q31" s="122">
        <v>19777.22224475367</v>
      </c>
      <c r="R31" s="122">
        <v>20648.964242044214</v>
      </c>
      <c r="S31" s="122">
        <v>21484.136512878937</v>
      </c>
      <c r="T31" s="122">
        <v>22286.850652857382</v>
      </c>
      <c r="U31" s="122">
        <v>23060.496421921791</v>
      </c>
      <c r="V31" s="122">
        <v>23807.907747471603</v>
      </c>
      <c r="W31" s="122">
        <v>24531.482635232809</v>
      </c>
      <c r="X31" s="122">
        <v>25233.271728757085</v>
      </c>
      <c r="Y31" s="122">
        <v>25915.044990811824</v>
      </c>
      <c r="Z31" s="122">
        <v>26578.342771856001</v>
      </c>
      <c r="AA31" s="122">
        <v>0.6</v>
      </c>
    </row>
    <row r="32" spans="2:27" s="103" customFormat="1" ht="27.9" customHeight="1" x14ac:dyDescent="0.25">
      <c r="B32" s="125"/>
      <c r="C32" s="122"/>
      <c r="D32" s="122">
        <v>97.875108318972138</v>
      </c>
      <c r="E32" s="122">
        <v>97.901669464984991</v>
      </c>
      <c r="F32" s="122">
        <v>97.928230610997829</v>
      </c>
      <c r="G32" s="122">
        <v>97.981352903023534</v>
      </c>
      <c r="H32" s="122">
        <v>98.087597487074916</v>
      </c>
      <c r="I32" s="122">
        <v>98.193842071126326</v>
      </c>
      <c r="J32" s="122">
        <v>98.300086655177722</v>
      </c>
      <c r="K32" s="122">
        <v>98.406331239229104</v>
      </c>
      <c r="L32" s="122">
        <v>98.512575823280486</v>
      </c>
      <c r="M32" s="122">
        <v>98.618820407331881</v>
      </c>
      <c r="N32" s="122">
        <v>98.725064991383292</v>
      </c>
      <c r="O32" s="122">
        <v>98.831309575434673</v>
      </c>
      <c r="P32" s="122">
        <v>98.937554159486069</v>
      </c>
      <c r="Q32" s="122">
        <v>99.043798743537465</v>
      </c>
      <c r="R32" s="122">
        <v>99.150043327588861</v>
      </c>
      <c r="S32" s="122">
        <v>99.256287911640257</v>
      </c>
      <c r="T32" s="122">
        <v>99.362532495691653</v>
      </c>
      <c r="U32" s="122">
        <v>99.468777079743035</v>
      </c>
      <c r="V32" s="122">
        <v>99.575021663794431</v>
      </c>
      <c r="W32" s="122">
        <v>99.681266247845812</v>
      </c>
      <c r="X32" s="122">
        <v>99.787510831897222</v>
      </c>
      <c r="Y32" s="122">
        <v>99.893755415948618</v>
      </c>
      <c r="Z32" s="122">
        <v>100</v>
      </c>
      <c r="AA32" s="122" t="s">
        <v>23</v>
      </c>
    </row>
    <row r="33" spans="2:27" s="103" customFormat="1" ht="27.9" customHeight="1" x14ac:dyDescent="0.25">
      <c r="B33" s="124" t="s">
        <v>79</v>
      </c>
      <c r="C33" s="122">
        <v>124.64440532978145</v>
      </c>
      <c r="D33" s="122">
        <v>124.64440532978145</v>
      </c>
      <c r="E33" s="122">
        <v>127.21135026315918</v>
      </c>
      <c r="F33" s="122">
        <v>129.7782951965369</v>
      </c>
      <c r="G33" s="122">
        <v>134.91218506329238</v>
      </c>
      <c r="H33" s="122">
        <v>145.17996479680329</v>
      </c>
      <c r="I33" s="122">
        <v>155.44774453031422</v>
      </c>
      <c r="J33" s="122">
        <v>165.71552426382516</v>
      </c>
      <c r="K33" s="122">
        <v>175.98330399733609</v>
      </c>
      <c r="L33" s="122">
        <v>186.25108373084703</v>
      </c>
      <c r="M33" s="122">
        <v>196.51886346435793</v>
      </c>
      <c r="N33" s="122">
        <v>206.78664319786887</v>
      </c>
      <c r="O33" s="122">
        <v>217.0544229313798</v>
      </c>
      <c r="P33" s="122">
        <v>227.32220266489071</v>
      </c>
      <c r="Q33" s="122">
        <v>237.58998239840167</v>
      </c>
      <c r="R33" s="122">
        <v>247.85776213191258</v>
      </c>
      <c r="S33" s="122">
        <v>258.12554186542354</v>
      </c>
      <c r="T33" s="122">
        <v>268.39332159893445</v>
      </c>
      <c r="U33" s="122">
        <v>278.66110133244536</v>
      </c>
      <c r="V33" s="122">
        <v>288.92888106595626</v>
      </c>
      <c r="W33" s="122">
        <v>299.19666079946722</v>
      </c>
      <c r="X33" s="122">
        <v>309.46444053297819</v>
      </c>
      <c r="Y33" s="122">
        <v>319.73222026648909</v>
      </c>
      <c r="Z33" s="122">
        <v>330</v>
      </c>
      <c r="AA33" s="122" t="s">
        <v>63</v>
      </c>
    </row>
    <row r="34" spans="2:27" s="103" customFormat="1" ht="27.9" customHeight="1" x14ac:dyDescent="0.25">
      <c r="B34" s="124" t="s">
        <v>80</v>
      </c>
      <c r="C34" s="122"/>
      <c r="D34" s="122">
        <v>0</v>
      </c>
      <c r="E34" s="122">
        <v>21903.543962205909</v>
      </c>
      <c r="F34" s="122">
        <v>30930.564816977356</v>
      </c>
      <c r="G34" s="122">
        <v>43612.809294393337</v>
      </c>
      <c r="H34" s="122">
        <v>61309.575827245295</v>
      </c>
      <c r="I34" s="122">
        <v>74634.850175389831</v>
      </c>
      <c r="J34" s="122">
        <v>85653.764962828762</v>
      </c>
      <c r="K34" s="122">
        <v>95170.814134012049</v>
      </c>
      <c r="L34" s="122">
        <v>103600.72438246898</v>
      </c>
      <c r="M34" s="122">
        <v>111191.03444627383</v>
      </c>
      <c r="N34" s="122">
        <v>118103.73410231833</v>
      </c>
      <c r="O34" s="122">
        <v>124451.78863965061</v>
      </c>
      <c r="P34" s="122">
        <v>130317.73939615409</v>
      </c>
      <c r="Q34" s="122">
        <v>135764.09144563263</v>
      </c>
      <c r="R34" s="122">
        <v>140839.53163018814</v>
      </c>
      <c r="S34" s="122">
        <v>145582.85830612731</v>
      </c>
      <c r="T34" s="122">
        <v>150025.57586748875</v>
      </c>
      <c r="U34" s="122">
        <v>154193.67047703287</v>
      </c>
      <c r="V34" s="122">
        <v>158108.86260740252</v>
      </c>
      <c r="W34" s="122">
        <v>161789.51348542859</v>
      </c>
      <c r="X34" s="122">
        <v>165251.29570359012</v>
      </c>
      <c r="Y34" s="122">
        <v>168507.6989594172</v>
      </c>
      <c r="Z34" s="122">
        <v>171570.41791782834</v>
      </c>
      <c r="AA34" s="122">
        <v>1.1000000000000001</v>
      </c>
    </row>
    <row r="35" spans="2:27" s="103" customFormat="1" ht="27.9" customHeight="1" x14ac:dyDescent="0.25">
      <c r="B35" s="126"/>
      <c r="C35" s="116"/>
      <c r="D35" s="122">
        <v>37.77103191811559</v>
      </c>
      <c r="E35" s="122">
        <v>38.548894019139148</v>
      </c>
      <c r="F35" s="122">
        <v>39.326756120162699</v>
      </c>
      <c r="G35" s="122">
        <v>40.882480322209815</v>
      </c>
      <c r="H35" s="122">
        <v>43.993928726304027</v>
      </c>
      <c r="I35" s="122">
        <v>47.105377130398253</v>
      </c>
      <c r="J35" s="122">
        <v>50.216825534492472</v>
      </c>
      <c r="K35" s="122">
        <v>53.32827393858669</v>
      </c>
      <c r="L35" s="122">
        <v>56.439722342680923</v>
      </c>
      <c r="M35" s="122">
        <v>59.551170746775128</v>
      </c>
      <c r="N35" s="122">
        <v>62.662619150869361</v>
      </c>
      <c r="O35" s="122">
        <v>65.77406755496358</v>
      </c>
      <c r="P35" s="122">
        <v>68.885515959057784</v>
      </c>
      <c r="Q35" s="122">
        <v>71.996964363152031</v>
      </c>
      <c r="R35" s="122">
        <v>75.108412767246236</v>
      </c>
      <c r="S35" s="122">
        <v>78.219861171340469</v>
      </c>
      <c r="T35" s="122">
        <v>81.331309575434688</v>
      </c>
      <c r="U35" s="122">
        <v>84.442757979528892</v>
      </c>
      <c r="V35" s="122">
        <v>87.554206383623111</v>
      </c>
      <c r="W35" s="122">
        <v>90.665654787717344</v>
      </c>
      <c r="X35" s="122">
        <v>93.777103191811577</v>
      </c>
      <c r="Y35" s="122">
        <v>96.888551595905781</v>
      </c>
      <c r="Z35" s="122">
        <v>100</v>
      </c>
      <c r="AA35" s="122">
        <v>0</v>
      </c>
    </row>
    <row r="36" spans="2:27" s="103" customFormat="1" ht="27.9" customHeight="1" x14ac:dyDescent="0.25">
      <c r="B36" s="126"/>
      <c r="C36" s="116"/>
      <c r="D36" s="126"/>
      <c r="E36" s="127"/>
      <c r="F36" s="116"/>
      <c r="G36" s="128"/>
      <c r="H36" s="116"/>
      <c r="I36" s="116"/>
      <c r="J36" s="116"/>
      <c r="K36" s="116"/>
      <c r="L36" s="116"/>
      <c r="M36" s="116"/>
      <c r="N36" s="116"/>
      <c r="O36" s="116"/>
      <c r="P36" s="116"/>
      <c r="Q36" s="116"/>
      <c r="R36" s="116"/>
      <c r="S36" s="116"/>
      <c r="T36" s="116"/>
      <c r="U36" s="116"/>
      <c r="V36" s="116"/>
      <c r="W36" s="116"/>
      <c r="X36" s="116"/>
      <c r="Y36" s="116"/>
      <c r="Z36" s="116"/>
      <c r="AA36" s="116"/>
    </row>
    <row r="37" spans="2:27" ht="27.9" customHeight="1" x14ac:dyDescent="0.3">
      <c r="B37" s="114" t="s">
        <v>81</v>
      </c>
      <c r="C37" s="116"/>
      <c r="D37" s="116"/>
      <c r="E37" s="129"/>
      <c r="F37" s="114" t="s">
        <v>82</v>
      </c>
      <c r="G37" s="114" t="s">
        <v>83</v>
      </c>
      <c r="H37" s="114" t="s">
        <v>84</v>
      </c>
      <c r="I37" s="129"/>
      <c r="J37" s="129"/>
      <c r="K37" s="129"/>
      <c r="L37" s="129"/>
      <c r="M37" s="129"/>
      <c r="N37" s="129"/>
      <c r="O37" s="129"/>
      <c r="P37" s="129"/>
      <c r="Q37" s="129"/>
      <c r="R37" s="129"/>
      <c r="S37" s="129"/>
      <c r="T37" s="129"/>
      <c r="U37" s="129"/>
      <c r="V37" s="129"/>
      <c r="W37" s="129"/>
      <c r="X37" s="129"/>
      <c r="Y37" s="129"/>
      <c r="Z37" s="129"/>
      <c r="AA37" s="129"/>
    </row>
    <row r="38" spans="2:27" ht="27.9" customHeight="1" x14ac:dyDescent="0.3">
      <c r="B38" s="130" t="s">
        <v>85</v>
      </c>
      <c r="C38" s="131">
        <v>130000</v>
      </c>
      <c r="D38" s="132">
        <v>85</v>
      </c>
      <c r="E38" s="129"/>
      <c r="F38" s="130">
        <v>2</v>
      </c>
      <c r="G38" s="133">
        <v>130000</v>
      </c>
      <c r="H38" s="130">
        <v>280.5</v>
      </c>
      <c r="I38" s="129"/>
      <c r="J38" s="129"/>
      <c r="K38" s="129"/>
      <c r="L38" s="129"/>
      <c r="M38" s="129"/>
      <c r="N38" s="129"/>
      <c r="O38" s="129"/>
      <c r="P38" s="129"/>
      <c r="Q38" s="129"/>
      <c r="R38" s="129"/>
      <c r="S38" s="129"/>
      <c r="T38" s="129"/>
      <c r="U38" s="129"/>
      <c r="V38" s="129"/>
      <c r="W38" s="129"/>
      <c r="X38" s="129"/>
      <c r="Y38" s="129"/>
      <c r="Z38" s="129"/>
      <c r="AA38" s="129"/>
    </row>
    <row r="39" spans="2:27" ht="27.9" customHeight="1" x14ac:dyDescent="0.3">
      <c r="B39" s="130" t="s">
        <v>86</v>
      </c>
      <c r="C39" s="131">
        <v>149460.39041999812</v>
      </c>
      <c r="D39" s="132">
        <v>100</v>
      </c>
      <c r="E39" s="129"/>
      <c r="F39" s="114"/>
      <c r="G39" s="129"/>
      <c r="H39" s="129"/>
      <c r="I39" s="129"/>
      <c r="J39" s="129"/>
      <c r="K39" s="129"/>
      <c r="L39" s="129"/>
      <c r="M39" s="129"/>
      <c r="N39" s="129"/>
      <c r="O39" s="129"/>
      <c r="P39" s="129"/>
      <c r="Q39" s="129"/>
      <c r="R39" s="129"/>
      <c r="S39" s="129"/>
      <c r="T39" s="129"/>
      <c r="U39" s="129"/>
      <c r="V39" s="129"/>
      <c r="W39" s="129"/>
      <c r="X39" s="129"/>
      <c r="Y39" s="129"/>
      <c r="Z39" s="129"/>
      <c r="AA39" s="129"/>
    </row>
    <row r="40" spans="2:27" ht="27.9" customHeight="1" x14ac:dyDescent="0.3">
      <c r="B40" s="130" t="s">
        <v>87</v>
      </c>
      <c r="C40" s="134">
        <v>100</v>
      </c>
      <c r="D40" s="134">
        <v>100</v>
      </c>
      <c r="E40" s="129"/>
      <c r="F40" s="130" t="s">
        <v>87</v>
      </c>
      <c r="G40" s="135">
        <v>330</v>
      </c>
      <c r="H40" s="129"/>
      <c r="I40" s="129"/>
      <c r="J40" s="129"/>
      <c r="K40" s="129"/>
      <c r="L40" s="129"/>
      <c r="M40" s="129"/>
      <c r="N40" s="129"/>
      <c r="O40" s="129"/>
      <c r="P40" s="129"/>
      <c r="Q40" s="129"/>
      <c r="R40" s="129"/>
      <c r="S40" s="129"/>
      <c r="T40" s="129"/>
      <c r="U40" s="129"/>
      <c r="V40" s="129"/>
      <c r="W40" s="129"/>
      <c r="X40" s="129"/>
      <c r="Y40" s="129"/>
      <c r="Z40" s="129"/>
      <c r="AA40" s="129"/>
    </row>
    <row r="41" spans="2:27" ht="27.9" customHeight="1" x14ac:dyDescent="0.3">
      <c r="B41" s="130" t="s">
        <v>88</v>
      </c>
      <c r="C41" s="134">
        <v>50</v>
      </c>
      <c r="D41" s="134">
        <v>50</v>
      </c>
      <c r="E41" s="129"/>
      <c r="F41" s="130" t="s">
        <v>88</v>
      </c>
      <c r="G41" s="130">
        <v>165</v>
      </c>
      <c r="H41" s="129"/>
      <c r="I41" s="129"/>
      <c r="J41" s="129"/>
      <c r="K41" s="129"/>
      <c r="L41" s="129"/>
      <c r="M41" s="129"/>
      <c r="N41" s="129"/>
      <c r="O41" s="129"/>
      <c r="P41" s="129"/>
      <c r="Q41" s="129"/>
      <c r="R41" s="129"/>
      <c r="S41" s="129"/>
      <c r="T41" s="129"/>
      <c r="U41" s="129"/>
      <c r="V41" s="129"/>
      <c r="W41" s="129"/>
      <c r="X41" s="129"/>
      <c r="Y41" s="129"/>
      <c r="Z41" s="129"/>
      <c r="AA41" s="129"/>
    </row>
    <row r="42" spans="2:27" ht="27.9" customHeight="1" x14ac:dyDescent="0.3">
      <c r="B42" s="130" t="s">
        <v>84</v>
      </c>
      <c r="C42" s="134">
        <v>85</v>
      </c>
      <c r="D42" s="134">
        <v>85</v>
      </c>
      <c r="E42" s="129"/>
      <c r="F42" s="130" t="s">
        <v>89</v>
      </c>
      <c r="G42" s="136">
        <v>165</v>
      </c>
      <c r="H42" s="129"/>
      <c r="I42" s="129"/>
      <c r="J42" s="129"/>
      <c r="K42" s="129"/>
      <c r="L42" s="129"/>
      <c r="M42" s="129"/>
      <c r="N42" s="129"/>
      <c r="O42" s="129"/>
      <c r="P42" s="129"/>
      <c r="Q42" s="129"/>
      <c r="R42" s="129"/>
      <c r="S42" s="129"/>
      <c r="T42" s="129"/>
      <c r="U42" s="129"/>
      <c r="V42" s="129"/>
      <c r="W42" s="129"/>
      <c r="X42" s="129"/>
      <c r="Y42" s="129"/>
      <c r="Z42" s="129"/>
      <c r="AA42" s="129"/>
    </row>
    <row r="43" spans="2:27" ht="27.9" customHeight="1" x14ac:dyDescent="0.3">
      <c r="B43" s="130" t="s">
        <v>90</v>
      </c>
      <c r="C43" s="137">
        <v>0</v>
      </c>
      <c r="D43" s="131">
        <v>260000.00000000006</v>
      </c>
      <c r="E43" s="129"/>
      <c r="F43" s="130" t="s">
        <v>91</v>
      </c>
      <c r="G43" s="136">
        <v>-10</v>
      </c>
      <c r="H43" s="136">
        <v>-10</v>
      </c>
      <c r="I43" s="138" t="s">
        <v>92</v>
      </c>
      <c r="J43" s="129"/>
      <c r="K43" s="129"/>
      <c r="L43" s="129"/>
      <c r="M43" s="129"/>
      <c r="N43" s="129"/>
      <c r="O43" s="129"/>
      <c r="P43" s="129"/>
      <c r="Q43" s="129"/>
      <c r="R43" s="129"/>
      <c r="S43" s="129"/>
      <c r="T43" s="129"/>
      <c r="U43" s="129"/>
      <c r="V43" s="129"/>
      <c r="W43" s="129"/>
      <c r="X43" s="129"/>
      <c r="Y43" s="129"/>
      <c r="Z43" s="129"/>
      <c r="AA43" s="129"/>
    </row>
    <row r="44" spans="2:27" ht="27.9" customHeight="1" x14ac:dyDescent="0.3">
      <c r="B44" s="130" t="s">
        <v>93</v>
      </c>
      <c r="C44" s="134">
        <v>145.45454545454547</v>
      </c>
      <c r="D44" s="132">
        <v>145.45454545454547</v>
      </c>
      <c r="E44" s="129"/>
      <c r="F44" s="130" t="s">
        <v>94</v>
      </c>
      <c r="G44" s="136">
        <v>-3.0303030303030303</v>
      </c>
      <c r="H44" s="136">
        <v>-3.0303030303030303</v>
      </c>
      <c r="I44" s="129"/>
      <c r="J44" s="129"/>
      <c r="K44" s="129"/>
      <c r="L44" s="129"/>
      <c r="M44" s="129"/>
      <c r="N44" s="129"/>
      <c r="O44" s="129"/>
      <c r="P44" s="129"/>
      <c r="Q44" s="129"/>
      <c r="R44" s="129"/>
      <c r="S44" s="129"/>
      <c r="T44" s="129"/>
      <c r="U44" s="129"/>
      <c r="V44" s="129"/>
      <c r="W44" s="129"/>
      <c r="X44" s="129"/>
      <c r="Y44" s="129"/>
      <c r="Z44" s="129"/>
      <c r="AA44" s="129"/>
    </row>
    <row r="45" spans="2:27" ht="27.9" customHeight="1" x14ac:dyDescent="0.3">
      <c r="B45" s="130" t="s">
        <v>95</v>
      </c>
      <c r="C45" s="134">
        <v>25</v>
      </c>
      <c r="D45" s="137">
        <v>13000</v>
      </c>
      <c r="E45" s="129"/>
      <c r="F45" s="130" t="s">
        <v>96</v>
      </c>
      <c r="G45" s="136">
        <v>50</v>
      </c>
      <c r="H45" s="133">
        <v>0</v>
      </c>
      <c r="I45" s="129"/>
      <c r="J45" s="129"/>
      <c r="K45" s="129"/>
      <c r="L45" s="129"/>
      <c r="M45" s="129"/>
      <c r="N45" s="129"/>
      <c r="O45" s="129"/>
      <c r="P45" s="129"/>
      <c r="Q45" s="129"/>
      <c r="R45" s="129"/>
      <c r="S45" s="129"/>
      <c r="T45" s="129"/>
      <c r="U45" s="129"/>
      <c r="V45" s="129"/>
      <c r="W45" s="129"/>
      <c r="X45" s="129"/>
      <c r="Y45" s="129"/>
      <c r="Z45" s="129"/>
      <c r="AA45" s="129"/>
    </row>
    <row r="46" spans="2:27" ht="27.9" customHeight="1" x14ac:dyDescent="0.3">
      <c r="B46" s="130" t="s">
        <v>89</v>
      </c>
      <c r="C46" s="134">
        <v>75</v>
      </c>
      <c r="D46" s="137">
        <v>13000</v>
      </c>
      <c r="E46" s="129"/>
      <c r="F46" s="129"/>
      <c r="G46" s="129"/>
      <c r="H46" s="129"/>
      <c r="I46" s="129"/>
      <c r="J46" s="129"/>
      <c r="K46" s="129"/>
      <c r="L46" s="129"/>
      <c r="M46" s="129"/>
      <c r="N46" s="129"/>
      <c r="O46" s="129"/>
      <c r="P46" s="129"/>
      <c r="Q46" s="129"/>
      <c r="R46" s="129"/>
      <c r="S46" s="129"/>
      <c r="T46" s="129"/>
      <c r="U46" s="129"/>
      <c r="V46" s="129"/>
      <c r="W46" s="129"/>
      <c r="X46" s="129"/>
      <c r="Y46" s="129"/>
      <c r="Z46" s="129"/>
      <c r="AA46" s="129"/>
    </row>
    <row r="47" spans="2:27" ht="27.9" customHeight="1" x14ac:dyDescent="0.3">
      <c r="B47" s="130" t="s">
        <v>97</v>
      </c>
      <c r="C47" s="134">
        <v>122.72727272727273</v>
      </c>
      <c r="D47" s="137">
        <v>13000</v>
      </c>
      <c r="E47" s="129"/>
      <c r="F47" s="129"/>
      <c r="G47" s="129"/>
      <c r="H47" s="129"/>
      <c r="I47" s="129"/>
      <c r="J47" s="129"/>
      <c r="K47" s="129"/>
      <c r="L47" s="129"/>
      <c r="M47" s="129"/>
      <c r="N47" s="129"/>
      <c r="O47" s="129"/>
      <c r="P47" s="129"/>
      <c r="Q47" s="129"/>
      <c r="R47" s="129"/>
      <c r="S47" s="129"/>
      <c r="T47" s="129"/>
      <c r="U47" s="129"/>
      <c r="V47" s="129"/>
      <c r="W47" s="129"/>
      <c r="X47" s="129"/>
      <c r="Y47" s="129"/>
      <c r="Z47" s="129"/>
      <c r="AA47" s="129"/>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Samenvatting</vt:lpstr>
      <vt:lpstr>1. Implementatie</vt:lpstr>
      <vt:lpstr>2. Oplossing</vt:lpstr>
      <vt:lpstr>3. Additionele diensten</vt:lpstr>
      <vt:lpstr>Blad1</vt:lpstr>
      <vt:lpstr>BPK-Grafiek</vt:lpstr>
      <vt:lpstr>DATA (2)</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 Y. Bakker</dc:creator>
  <cp:lastModifiedBy>Yvo Y. Bakker</cp:lastModifiedBy>
  <dcterms:created xsi:type="dcterms:W3CDTF">2022-08-29T07:31:27Z</dcterms:created>
  <dcterms:modified xsi:type="dcterms:W3CDTF">2023-02-01T11:58:33Z</dcterms:modified>
</cp:coreProperties>
</file>