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66925"/>
  <mc:AlternateContent xmlns:mc="http://schemas.openxmlformats.org/markup-compatibility/2006">
    <mc:Choice Requires="x15">
      <x15ac:absPath xmlns:x15ac="http://schemas.microsoft.com/office/spreadsheetml/2010/11/ac" url="V:\HLNProces_Int\TECHNISCHE INSTALLATIES\Bestekken\Bestek OVL 2024\NVI2 documenten\"/>
    </mc:Choice>
  </mc:AlternateContent>
  <xr:revisionPtr revIDLastSave="0" documentId="13_ncr:1_{397A619F-4A4D-4D3C-A2C7-13205DEC68AC}" xr6:coauthVersionLast="47" xr6:coauthVersionMax="47" xr10:uidLastSave="{00000000-0000-0000-0000-000000000000}"/>
  <bookViews>
    <workbookView xWindow="-120" yWindow="-120" windowWidth="29040" windowHeight="15840" xr2:uid="{00000000-000D-0000-FFFF-FFFF00000000}"/>
  </bookViews>
  <sheets>
    <sheet name="Prijstabel" sheetId="5" r:id="rId1"/>
    <sheet name="Eenhedenstaat Heerlen" sheetId="1" r:id="rId2"/>
    <sheet name="Eenhedenstaat Landgraaf" sheetId="4" r:id="rId3"/>
    <sheet name="Eenhedenstaat Valkenburg" sheetId="7" r:id="rId4"/>
    <sheet name="Totaal" sheetId="3" r:id="rId5"/>
  </sheets>
  <definedNames>
    <definedName name="_xlnm._FilterDatabase" localSheetId="1" hidden="1">'Eenhedenstaat Heerlen'!$A$1:$I$243</definedName>
    <definedName name="_xlnm.Print_Area" localSheetId="1">'Eenhedenstaat Heerlen'!$A$1:$J$160</definedName>
    <definedName name="_xlnm.Print_Area" localSheetId="2">'Eenhedenstaat Landgraaf'!$A$1:$J$87</definedName>
    <definedName name="_xlnm.Print_Area" localSheetId="0">Prijstabel!$B$1:$G$185</definedName>
    <definedName name="_xlnm.Print_Area" localSheetId="4">Totaal!#REF!</definedName>
    <definedName name="_xlnm.Print_Titles" localSheetId="1">'Eenhedenstaat Heerlen'!$1:$2</definedName>
    <definedName name="_xlnm.Print_Titles" localSheetId="2">'Eenhedenstaat Landgraaf'!$1:$2</definedName>
    <definedName name="_xlnm.Print_Titles" localSheetId="0">Prijstabel!$1:$2</definedName>
    <definedName name="_xlnm.Print_Titles" localSheetId="4">Totaal!#REF!</definedName>
    <definedName name="NewArmBov4m">#REF!</definedName>
    <definedName name="NewArmTot4m">#REF!</definedName>
    <definedName name="Schildergroot">#REF!</definedName>
    <definedName name="Schilderklein">#REF!</definedName>
    <definedName name="SchilderUith">#REF!</definedName>
    <definedName name="TotArea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4" l="1"/>
  <c r="C12" i="7"/>
  <c r="C12" i="4"/>
  <c r="C12" i="1"/>
  <c r="G32" i="1"/>
  <c r="D32" i="1"/>
  <c r="G31" i="1"/>
  <c r="D31" i="1"/>
  <c r="G32" i="4"/>
  <c r="D32" i="4"/>
  <c r="G31" i="4"/>
  <c r="D31" i="4"/>
  <c r="G32" i="7"/>
  <c r="D32" i="7"/>
  <c r="G12" i="7"/>
  <c r="G13" i="7"/>
  <c r="G12" i="4"/>
  <c r="G13" i="4"/>
  <c r="G12" i="1"/>
  <c r="G13" i="1"/>
  <c r="I13" i="1" s="1"/>
  <c r="J13" i="1" s="1"/>
  <c r="C13" i="1"/>
  <c r="C9" i="1"/>
  <c r="I31" i="4" l="1"/>
  <c r="J31" i="4" s="1"/>
  <c r="I31" i="1"/>
  <c r="J31" i="1" s="1"/>
  <c r="I12" i="1"/>
  <c r="J12" i="1" s="1"/>
  <c r="I32" i="1"/>
  <c r="J32" i="1" s="1"/>
  <c r="I32" i="4"/>
  <c r="J32" i="4" s="1"/>
  <c r="I32" i="7"/>
  <c r="J32" i="7" s="1"/>
  <c r="E6" i="7"/>
  <c r="E7" i="7"/>
  <c r="E8" i="7"/>
  <c r="E5" i="7"/>
  <c r="D6" i="7"/>
  <c r="D7" i="7"/>
  <c r="D8" i="7"/>
  <c r="D5" i="7"/>
  <c r="E6" i="4"/>
  <c r="E7" i="4"/>
  <c r="E8" i="4"/>
  <c r="E5" i="4"/>
  <c r="D6" i="4"/>
  <c r="D7" i="4"/>
  <c r="D8" i="4"/>
  <c r="D5" i="4"/>
  <c r="E6" i="1"/>
  <c r="E7" i="1"/>
  <c r="E8" i="1"/>
  <c r="E5" i="1"/>
  <c r="D6" i="1"/>
  <c r="D7" i="1"/>
  <c r="D8" i="1"/>
  <c r="D5" i="1"/>
  <c r="G23" i="4"/>
  <c r="G18" i="4"/>
  <c r="D57" i="7"/>
  <c r="D58" i="7"/>
  <c r="D59" i="7"/>
  <c r="D60" i="7"/>
  <c r="D61" i="7"/>
  <c r="D62" i="7"/>
  <c r="D63" i="7"/>
  <c r="D56" i="7"/>
  <c r="D53" i="7"/>
  <c r="D51" i="7"/>
  <c r="D49" i="7"/>
  <c r="D47" i="7"/>
  <c r="D45" i="7"/>
  <c r="D16" i="7"/>
  <c r="D17" i="7"/>
  <c r="D18" i="7"/>
  <c r="D19" i="7"/>
  <c r="D20" i="7"/>
  <c r="D21" i="7"/>
  <c r="D22" i="7"/>
  <c r="D23" i="7"/>
  <c r="D24" i="7"/>
  <c r="D25" i="7"/>
  <c r="D26" i="7"/>
  <c r="D27" i="7"/>
  <c r="D28" i="7"/>
  <c r="D29" i="7"/>
  <c r="D30" i="7"/>
  <c r="D31" i="7"/>
  <c r="D33" i="7"/>
  <c r="D34" i="7"/>
  <c r="D35" i="7"/>
  <c r="D36" i="7"/>
  <c r="D37" i="7"/>
  <c r="D38" i="7"/>
  <c r="D39" i="7"/>
  <c r="D40" i="7"/>
  <c r="D41" i="7"/>
  <c r="D42" i="7"/>
  <c r="D43" i="7"/>
  <c r="D15" i="7"/>
  <c r="D16" i="4"/>
  <c r="D17" i="4"/>
  <c r="D18" i="4"/>
  <c r="D19" i="4"/>
  <c r="D20" i="4"/>
  <c r="D21" i="4"/>
  <c r="D22" i="4"/>
  <c r="D23" i="4"/>
  <c r="D24" i="4"/>
  <c r="D25" i="4"/>
  <c r="D26" i="4"/>
  <c r="D27" i="4"/>
  <c r="D28" i="4"/>
  <c r="D29" i="4"/>
  <c r="D30" i="4"/>
  <c r="D33" i="4"/>
  <c r="D34" i="4"/>
  <c r="D35" i="4"/>
  <c r="D36" i="4"/>
  <c r="D37" i="4"/>
  <c r="D38" i="4"/>
  <c r="D39" i="4"/>
  <c r="D40" i="4"/>
  <c r="D41" i="4"/>
  <c r="D42" i="4"/>
  <c r="D43" i="4"/>
  <c r="D15" i="4"/>
  <c r="D4" i="1"/>
  <c r="D16" i="1"/>
  <c r="D17" i="1"/>
  <c r="D18" i="1"/>
  <c r="D19" i="1"/>
  <c r="D20" i="1"/>
  <c r="D21" i="1"/>
  <c r="D22" i="1"/>
  <c r="D23" i="1"/>
  <c r="D24" i="1"/>
  <c r="D25" i="1"/>
  <c r="D26" i="1"/>
  <c r="D27" i="1"/>
  <c r="D28" i="1"/>
  <c r="D29" i="1"/>
  <c r="D30" i="1"/>
  <c r="D33" i="1"/>
  <c r="D34" i="1"/>
  <c r="D35" i="1"/>
  <c r="D36" i="1"/>
  <c r="D37" i="1"/>
  <c r="D38" i="1"/>
  <c r="D39" i="1"/>
  <c r="D40" i="1"/>
  <c r="D41" i="1"/>
  <c r="D42" i="1"/>
  <c r="D43" i="1"/>
  <c r="D15" i="1"/>
  <c r="D45" i="1"/>
  <c r="D57" i="4"/>
  <c r="D58" i="4"/>
  <c r="D59" i="4"/>
  <c r="D60" i="4"/>
  <c r="D61" i="4"/>
  <c r="D62" i="4"/>
  <c r="D63" i="4"/>
  <c r="D56" i="4"/>
  <c r="D53" i="4"/>
  <c r="D51" i="4"/>
  <c r="D49" i="4"/>
  <c r="D47" i="4"/>
  <c r="D45" i="4"/>
  <c r="D139" i="1"/>
  <c r="D138" i="1"/>
  <c r="D136" i="1"/>
  <c r="D135" i="1"/>
  <c r="D134" i="1"/>
  <c r="D133" i="1"/>
  <c r="D132" i="1"/>
  <c r="D131" i="1"/>
  <c r="D130" i="1"/>
  <c r="D129" i="1"/>
  <c r="D128" i="1"/>
  <c r="D127" i="1"/>
  <c r="D126" i="1"/>
  <c r="D125" i="1"/>
  <c r="D124" i="1"/>
  <c r="D123" i="1"/>
  <c r="D122" i="1"/>
  <c r="D121" i="1"/>
  <c r="D120" i="1"/>
  <c r="D119" i="1"/>
  <c r="D118" i="1"/>
  <c r="D117" i="1"/>
  <c r="D116" i="1"/>
  <c r="D115" i="1"/>
  <c r="D114" i="1"/>
  <c r="D113" i="1"/>
  <c r="D112" i="1"/>
  <c r="D111" i="1"/>
  <c r="D110" i="1"/>
  <c r="D109" i="1"/>
  <c r="D108" i="1"/>
  <c r="D107" i="1"/>
  <c r="D106" i="1"/>
  <c r="D99" i="1"/>
  <c r="D93" i="1"/>
  <c r="D87" i="1"/>
  <c r="D81" i="1"/>
  <c r="D75" i="1"/>
  <c r="D69" i="1"/>
  <c r="D57" i="1"/>
  <c r="G68" i="4"/>
  <c r="I68" i="4" s="1"/>
  <c r="I18" i="4" l="1"/>
  <c r="G34" i="1"/>
  <c r="I34" i="1" s="1"/>
  <c r="G34" i="7"/>
  <c r="I34" i="7" s="1"/>
  <c r="G34" i="4"/>
  <c r="I34" i="4" s="1"/>
  <c r="G81" i="4"/>
  <c r="I81" i="4" s="1"/>
  <c r="G80" i="4"/>
  <c r="I80" i="4" s="1"/>
  <c r="G79" i="4"/>
  <c r="I79" i="4" s="1"/>
  <c r="G78" i="4"/>
  <c r="I78" i="4" s="1"/>
  <c r="G77" i="4"/>
  <c r="I77" i="4" s="1"/>
  <c r="G76" i="4"/>
  <c r="I76" i="4" s="1"/>
  <c r="G75" i="4"/>
  <c r="I75" i="4" s="1"/>
  <c r="G74" i="4"/>
  <c r="I74" i="4" s="1"/>
  <c r="G73" i="4"/>
  <c r="I73" i="4" s="1"/>
  <c r="G72" i="4"/>
  <c r="I72" i="4" s="1"/>
  <c r="G71" i="4"/>
  <c r="I71" i="4" s="1"/>
  <c r="G70" i="4"/>
  <c r="I70" i="4" s="1"/>
  <c r="G69" i="4"/>
  <c r="I69" i="4" s="1"/>
  <c r="G86" i="7"/>
  <c r="I86" i="7" s="1"/>
  <c r="J86" i="7" s="1"/>
  <c r="G85" i="7"/>
  <c r="G84" i="7"/>
  <c r="G83" i="7"/>
  <c r="I83" i="7" s="1"/>
  <c r="J83" i="7" s="1"/>
  <c r="G81" i="7"/>
  <c r="G80" i="7"/>
  <c r="G79" i="7"/>
  <c r="I79" i="7" s="1"/>
  <c r="G78" i="7"/>
  <c r="I78" i="7" s="1"/>
  <c r="G77" i="7"/>
  <c r="G76" i="7"/>
  <c r="G75" i="7"/>
  <c r="I75" i="7" s="1"/>
  <c r="G74" i="7"/>
  <c r="I74" i="7" s="1"/>
  <c r="G73" i="7"/>
  <c r="G72" i="7"/>
  <c r="I72" i="7" s="1"/>
  <c r="G71" i="7"/>
  <c r="I71" i="7" s="1"/>
  <c r="G70" i="7"/>
  <c r="I70" i="7" s="1"/>
  <c r="G69" i="7"/>
  <c r="G68" i="7"/>
  <c r="I68" i="7" s="1"/>
  <c r="G66" i="7"/>
  <c r="I66" i="7" s="1"/>
  <c r="G65" i="7"/>
  <c r="I65" i="7" s="1"/>
  <c r="G53" i="7"/>
  <c r="I53" i="7" s="1"/>
  <c r="J53" i="7" s="1"/>
  <c r="G51" i="7"/>
  <c r="I51" i="7" s="1"/>
  <c r="J51" i="7" s="1"/>
  <c r="G49" i="7"/>
  <c r="I49" i="7" s="1"/>
  <c r="J49" i="7" s="1"/>
  <c r="G47" i="7"/>
  <c r="I47" i="7" s="1"/>
  <c r="J47" i="7" s="1"/>
  <c r="G45" i="7"/>
  <c r="I45" i="7" s="1"/>
  <c r="J45" i="7" s="1"/>
  <c r="G43" i="7"/>
  <c r="I43" i="7" s="1"/>
  <c r="G63" i="7"/>
  <c r="I63" i="7" s="1"/>
  <c r="G62" i="7"/>
  <c r="I62" i="7" s="1"/>
  <c r="G61" i="7"/>
  <c r="I61" i="7" s="1"/>
  <c r="G60" i="7"/>
  <c r="I60" i="7" s="1"/>
  <c r="G59" i="7"/>
  <c r="I59" i="7" s="1"/>
  <c r="G58" i="7"/>
  <c r="I58" i="7" s="1"/>
  <c r="G57" i="7"/>
  <c r="I57" i="7" s="1"/>
  <c r="G56" i="7"/>
  <c r="I56" i="7" s="1"/>
  <c r="G53" i="4"/>
  <c r="I53" i="4" s="1"/>
  <c r="G51" i="4"/>
  <c r="I51" i="4" s="1"/>
  <c r="G49" i="4"/>
  <c r="I49" i="4" s="1"/>
  <c r="G47" i="4"/>
  <c r="I47" i="4" s="1"/>
  <c r="G45" i="4"/>
  <c r="I45" i="4" s="1"/>
  <c r="H8" i="7"/>
  <c r="H7" i="7"/>
  <c r="H6" i="7"/>
  <c r="H5" i="7"/>
  <c r="G11" i="7"/>
  <c r="G10" i="7"/>
  <c r="I10" i="7" s="1"/>
  <c r="G9" i="7"/>
  <c r="G8" i="7"/>
  <c r="G7" i="7"/>
  <c r="G6" i="7"/>
  <c r="G5" i="7"/>
  <c r="G4" i="7"/>
  <c r="G99" i="1"/>
  <c r="I99" i="1" s="1"/>
  <c r="G93" i="1"/>
  <c r="I93" i="1" s="1"/>
  <c r="G87" i="1"/>
  <c r="I87" i="1" s="1"/>
  <c r="G81" i="1"/>
  <c r="I81" i="1" s="1"/>
  <c r="G75" i="1"/>
  <c r="I75" i="1" s="1"/>
  <c r="G69" i="1"/>
  <c r="I69" i="1" s="1"/>
  <c r="G57" i="1"/>
  <c r="I57" i="1" s="1"/>
  <c r="G154" i="1"/>
  <c r="I154" i="1" s="1"/>
  <c r="G153" i="1"/>
  <c r="I153" i="1" s="1"/>
  <c r="G152" i="1"/>
  <c r="I152" i="1" s="1"/>
  <c r="G151" i="1"/>
  <c r="I151" i="1" s="1"/>
  <c r="G150" i="1"/>
  <c r="I150" i="1" s="1"/>
  <c r="G149" i="1"/>
  <c r="I149" i="1" s="1"/>
  <c r="G148" i="1"/>
  <c r="I148" i="1" s="1"/>
  <c r="G147" i="1"/>
  <c r="I147" i="1" s="1"/>
  <c r="G146" i="1"/>
  <c r="I146" i="1" s="1"/>
  <c r="G145" i="1"/>
  <c r="I145" i="1" s="1"/>
  <c r="G144" i="1"/>
  <c r="I144" i="1" s="1"/>
  <c r="G143" i="1"/>
  <c r="I143" i="1" s="1"/>
  <c r="G142" i="1"/>
  <c r="I142" i="1" s="1"/>
  <c r="G141" i="1"/>
  <c r="I141" i="1" s="1"/>
  <c r="G106" i="1"/>
  <c r="I106" i="1" s="1"/>
  <c r="G41" i="7"/>
  <c r="I41" i="7" s="1"/>
  <c r="G42" i="7"/>
  <c r="I42" i="7" s="1"/>
  <c r="G43" i="4"/>
  <c r="I43" i="4" s="1"/>
  <c r="G41" i="4"/>
  <c r="I41" i="4" s="1"/>
  <c r="G42" i="4"/>
  <c r="I42" i="4" s="1"/>
  <c r="G4" i="4"/>
  <c r="G41" i="1"/>
  <c r="I41" i="1" s="1"/>
  <c r="G42" i="1"/>
  <c r="I42" i="1" s="1"/>
  <c r="G43" i="1"/>
  <c r="I43" i="1" s="1"/>
  <c r="G4" i="1"/>
  <c r="I4" i="1" s="1"/>
  <c r="D9" i="1"/>
  <c r="C4" i="4"/>
  <c r="C4" i="7"/>
  <c r="J70" i="7"/>
  <c r="J78" i="7"/>
  <c r="G40" i="7"/>
  <c r="I40" i="7" s="1"/>
  <c r="G39" i="7"/>
  <c r="I39" i="7" s="1"/>
  <c r="G38" i="7"/>
  <c r="I38" i="7" s="1"/>
  <c r="G37" i="7"/>
  <c r="I37" i="7" s="1"/>
  <c r="G36" i="7"/>
  <c r="I36" i="7" s="1"/>
  <c r="G35" i="7"/>
  <c r="I35" i="7" s="1"/>
  <c r="G33" i="7"/>
  <c r="I33" i="7" s="1"/>
  <c r="G31" i="7"/>
  <c r="I31" i="7" s="1"/>
  <c r="G30" i="7"/>
  <c r="I30" i="7" s="1"/>
  <c r="G29" i="7"/>
  <c r="I29" i="7" s="1"/>
  <c r="G28" i="7"/>
  <c r="I28" i="7" s="1"/>
  <c r="G27" i="7"/>
  <c r="I27" i="7" s="1"/>
  <c r="G26" i="7"/>
  <c r="I26" i="7" s="1"/>
  <c r="G25" i="7"/>
  <c r="I25" i="7" s="1"/>
  <c r="G24" i="7"/>
  <c r="I24" i="7" s="1"/>
  <c r="G23" i="7"/>
  <c r="I23" i="7" s="1"/>
  <c r="G22" i="7"/>
  <c r="I22" i="7" s="1"/>
  <c r="G21" i="7"/>
  <c r="I21" i="7" s="1"/>
  <c r="G20" i="7"/>
  <c r="I20" i="7" s="1"/>
  <c r="G19" i="7"/>
  <c r="I19" i="7" s="1"/>
  <c r="G18" i="7"/>
  <c r="I18" i="7" s="1"/>
  <c r="G17" i="7"/>
  <c r="I17" i="7" s="1"/>
  <c r="G16" i="7"/>
  <c r="I16" i="7" s="1"/>
  <c r="G15" i="7"/>
  <c r="I15" i="7" s="1"/>
  <c r="C11" i="7"/>
  <c r="C9" i="4" l="1"/>
  <c r="C13" i="4"/>
  <c r="I13" i="4" s="1"/>
  <c r="J13" i="4" s="1"/>
  <c r="I12" i="4"/>
  <c r="J12" i="4" s="1"/>
  <c r="C13" i="7"/>
  <c r="I13" i="7" s="1"/>
  <c r="J13" i="7" s="1"/>
  <c r="I12" i="7"/>
  <c r="J12" i="7" s="1"/>
  <c r="D4" i="7"/>
  <c r="C9" i="7"/>
  <c r="D9" i="7" s="1"/>
  <c r="I9" i="7" s="1"/>
  <c r="I11" i="7"/>
  <c r="J11" i="7" s="1"/>
  <c r="I84" i="7"/>
  <c r="J84" i="7" s="1"/>
  <c r="I85" i="7"/>
  <c r="J85" i="7" s="1"/>
  <c r="D4" i="4"/>
  <c r="I4" i="4"/>
  <c r="I76" i="7"/>
  <c r="J76" i="7" s="1"/>
  <c r="I80" i="7"/>
  <c r="J80" i="7" s="1"/>
  <c r="I69" i="7"/>
  <c r="J69" i="7" s="1"/>
  <c r="I73" i="7"/>
  <c r="J73" i="7" s="1"/>
  <c r="I77" i="7"/>
  <c r="J77" i="7" s="1"/>
  <c r="I81" i="7"/>
  <c r="J81" i="7" s="1"/>
  <c r="I4" i="7"/>
  <c r="J4" i="7" s="1"/>
  <c r="J74" i="7"/>
  <c r="J71" i="7"/>
  <c r="J75" i="7"/>
  <c r="J79" i="7"/>
  <c r="J68" i="7"/>
  <c r="J72" i="7"/>
  <c r="J59" i="7"/>
  <c r="J62" i="7"/>
  <c r="J63" i="7"/>
  <c r="J58" i="7"/>
  <c r="I7" i="7"/>
  <c r="J7" i="7" s="1"/>
  <c r="J34" i="7"/>
  <c r="J66" i="7"/>
  <c r="J65" i="7"/>
  <c r="J57" i="7"/>
  <c r="J61" i="7"/>
  <c r="J56" i="7"/>
  <c r="J60" i="7"/>
  <c r="I5" i="7"/>
  <c r="I6" i="7"/>
  <c r="J6" i="7" s="1"/>
  <c r="J10" i="7"/>
  <c r="I8" i="7"/>
  <c r="J8" i="7" s="1"/>
  <c r="J41" i="7"/>
  <c r="J42" i="7"/>
  <c r="J43" i="7"/>
  <c r="J38" i="7"/>
  <c r="J39" i="7"/>
  <c r="J35" i="7"/>
  <c r="J37" i="7"/>
  <c r="J16" i="7"/>
  <c r="J18" i="7"/>
  <c r="J20" i="7"/>
  <c r="J22" i="7"/>
  <c r="J24" i="7"/>
  <c r="J26" i="7"/>
  <c r="J28" i="7"/>
  <c r="J30" i="7"/>
  <c r="J33" i="7"/>
  <c r="J36" i="7"/>
  <c r="J15" i="7"/>
  <c r="J17" i="7"/>
  <c r="J19" i="7"/>
  <c r="J21" i="7"/>
  <c r="J23" i="7"/>
  <c r="J25" i="7"/>
  <c r="J27" i="7"/>
  <c r="J29" i="7"/>
  <c r="J31" i="7"/>
  <c r="J40" i="7"/>
  <c r="J4" i="1"/>
  <c r="J5" i="7" l="1"/>
  <c r="J70" i="4"/>
  <c r="J71" i="4"/>
  <c r="J72" i="4"/>
  <c r="J73" i="4"/>
  <c r="J77" i="4"/>
  <c r="J78" i="4"/>
  <c r="J79" i="4"/>
  <c r="J47" i="4"/>
  <c r="J49" i="4"/>
  <c r="J51" i="4"/>
  <c r="J53" i="4"/>
  <c r="J45" i="4"/>
  <c r="H8" i="4"/>
  <c r="G8" i="4"/>
  <c r="H7" i="4"/>
  <c r="G7" i="4"/>
  <c r="J4" i="4" l="1"/>
  <c r="I7" i="4"/>
  <c r="J7" i="4" s="1"/>
  <c r="I8" i="4"/>
  <c r="J8" i="4" s="1"/>
  <c r="J9" i="7" l="1"/>
  <c r="J87" i="7" s="1"/>
  <c r="D5" i="3" s="1"/>
  <c r="I87" i="7"/>
  <c r="J143" i="1"/>
  <c r="J144" i="1"/>
  <c r="J145" i="1"/>
  <c r="J146" i="1"/>
  <c r="J150" i="1"/>
  <c r="J151" i="1"/>
  <c r="J152" i="1"/>
  <c r="G116" i="1"/>
  <c r="I116" i="1" s="1"/>
  <c r="G115" i="1"/>
  <c r="I115" i="1" s="1"/>
  <c r="G114" i="1"/>
  <c r="I114" i="1" s="1"/>
  <c r="G113" i="1"/>
  <c r="I113" i="1" s="1"/>
  <c r="G112" i="1"/>
  <c r="I112" i="1" s="1"/>
  <c r="G111" i="1"/>
  <c r="I111" i="1" s="1"/>
  <c r="G110" i="1"/>
  <c r="I110" i="1" s="1"/>
  <c r="G109" i="1"/>
  <c r="I109" i="1" s="1"/>
  <c r="G108" i="1"/>
  <c r="I108" i="1" s="1"/>
  <c r="J34" i="1"/>
  <c r="J106" i="1"/>
  <c r="H8" i="1"/>
  <c r="G8" i="1"/>
  <c r="H7" i="1"/>
  <c r="G7" i="1"/>
  <c r="J110" i="1" l="1"/>
  <c r="J114" i="1"/>
  <c r="J116" i="1"/>
  <c r="J111" i="1"/>
  <c r="J115" i="1"/>
  <c r="I8" i="1"/>
  <c r="J8" i="1" s="1"/>
  <c r="J108" i="1"/>
  <c r="J112" i="1"/>
  <c r="J109" i="1"/>
  <c r="J113" i="1"/>
  <c r="I7" i="1"/>
  <c r="J7" i="1" s="1"/>
  <c r="J68" i="4"/>
  <c r="J81" i="4"/>
  <c r="J76" i="4"/>
  <c r="J75" i="4"/>
  <c r="J74" i="4"/>
  <c r="J80" i="4"/>
  <c r="J69" i="4"/>
  <c r="C11" i="4" l="1"/>
  <c r="G40" i="4"/>
  <c r="I40" i="4" s="1"/>
  <c r="G39" i="4"/>
  <c r="I39" i="4" s="1"/>
  <c r="G38" i="4"/>
  <c r="I38" i="4" s="1"/>
  <c r="G37" i="4"/>
  <c r="I37" i="4" s="1"/>
  <c r="G36" i="4"/>
  <c r="I36" i="4" s="1"/>
  <c r="G35" i="4"/>
  <c r="I35" i="4" s="1"/>
  <c r="G33" i="4"/>
  <c r="I33" i="4" s="1"/>
  <c r="G30" i="4"/>
  <c r="I30" i="4" s="1"/>
  <c r="G29" i="4"/>
  <c r="I29" i="4" s="1"/>
  <c r="G28" i="4"/>
  <c r="I28" i="4" s="1"/>
  <c r="G27" i="4"/>
  <c r="I27" i="4" s="1"/>
  <c r="G26" i="4"/>
  <c r="I26" i="4" s="1"/>
  <c r="G25" i="4"/>
  <c r="I25" i="4" s="1"/>
  <c r="G24" i="4"/>
  <c r="I24" i="4" s="1"/>
  <c r="I23" i="4"/>
  <c r="G22" i="4"/>
  <c r="I22" i="4" s="1"/>
  <c r="G21" i="4"/>
  <c r="I21" i="4" s="1"/>
  <c r="G20" i="4"/>
  <c r="I20" i="4" s="1"/>
  <c r="G19" i="4"/>
  <c r="I19" i="4" s="1"/>
  <c r="G17" i="4"/>
  <c r="I17" i="4" s="1"/>
  <c r="G16" i="4"/>
  <c r="I16" i="4" s="1"/>
  <c r="G15" i="4"/>
  <c r="I15" i="4" s="1"/>
  <c r="G11" i="4"/>
  <c r="I11" i="4" s="1"/>
  <c r="G10" i="4"/>
  <c r="I10" i="4" s="1"/>
  <c r="G9" i="4"/>
  <c r="H6" i="4"/>
  <c r="G6" i="4"/>
  <c r="H5" i="4"/>
  <c r="G5" i="4"/>
  <c r="I9" i="4" l="1"/>
  <c r="J9" i="4" s="1"/>
  <c r="I5" i="4"/>
  <c r="J16" i="4"/>
  <c r="J18" i="4"/>
  <c r="J15" i="4"/>
  <c r="J19" i="4"/>
  <c r="J20" i="4"/>
  <c r="J21" i="4"/>
  <c r="J22" i="4"/>
  <c r="J23" i="4"/>
  <c r="J24" i="4"/>
  <c r="J25" i="4"/>
  <c r="J26" i="4"/>
  <c r="J27" i="4"/>
  <c r="J28" i="4"/>
  <c r="J29" i="4"/>
  <c r="J30" i="4"/>
  <c r="J33" i="4"/>
  <c r="J34" i="4"/>
  <c r="J35" i="4"/>
  <c r="J36" i="4"/>
  <c r="J37" i="4"/>
  <c r="J38" i="4"/>
  <c r="J39" i="4"/>
  <c r="J40" i="4"/>
  <c r="J41" i="4"/>
  <c r="J42" i="4"/>
  <c r="J43" i="4"/>
  <c r="I6" i="4"/>
  <c r="J6" i="4" s="1"/>
  <c r="J11" i="4"/>
  <c r="J17" i="4"/>
  <c r="G11" i="1"/>
  <c r="C11" i="1"/>
  <c r="C10" i="1" l="1"/>
  <c r="I11" i="1"/>
  <c r="J11" i="1" s="1"/>
  <c r="J10" i="4"/>
  <c r="J5" i="4"/>
  <c r="G17" i="1"/>
  <c r="I17" i="1" s="1"/>
  <c r="G16" i="1"/>
  <c r="I16" i="1" s="1"/>
  <c r="G86" i="4" l="1"/>
  <c r="I86" i="4" s="1"/>
  <c r="G85" i="4"/>
  <c r="I85" i="4" s="1"/>
  <c r="G84" i="4"/>
  <c r="I84" i="4" s="1"/>
  <c r="G83" i="4"/>
  <c r="I83" i="4" s="1"/>
  <c r="G66" i="4"/>
  <c r="I66" i="4" s="1"/>
  <c r="G65" i="4"/>
  <c r="I65" i="4" s="1"/>
  <c r="G63" i="4"/>
  <c r="I63" i="4" s="1"/>
  <c r="G62" i="4"/>
  <c r="I62" i="4" s="1"/>
  <c r="G61" i="4"/>
  <c r="I61" i="4" s="1"/>
  <c r="G60" i="4"/>
  <c r="I60" i="4" s="1"/>
  <c r="G59" i="4"/>
  <c r="I59" i="4" s="1"/>
  <c r="G58" i="4"/>
  <c r="I58" i="4" s="1"/>
  <c r="G57" i="4"/>
  <c r="I57" i="4" s="1"/>
  <c r="G56" i="4"/>
  <c r="I56" i="4" s="1"/>
  <c r="G159" i="1"/>
  <c r="I159" i="1" s="1"/>
  <c r="G158" i="1"/>
  <c r="I158" i="1" s="1"/>
  <c r="G157" i="1"/>
  <c r="I157" i="1" s="1"/>
  <c r="G156" i="1"/>
  <c r="I156" i="1" s="1"/>
  <c r="G139" i="1"/>
  <c r="I139" i="1" s="1"/>
  <c r="G138" i="1"/>
  <c r="I138" i="1" s="1"/>
  <c r="G136" i="1"/>
  <c r="I136" i="1" s="1"/>
  <c r="G135" i="1"/>
  <c r="I135" i="1" s="1"/>
  <c r="G134" i="1"/>
  <c r="I134" i="1" s="1"/>
  <c r="G133" i="1"/>
  <c r="I133" i="1" s="1"/>
  <c r="G132" i="1"/>
  <c r="I132" i="1" s="1"/>
  <c r="G131" i="1"/>
  <c r="I131" i="1" s="1"/>
  <c r="G130" i="1"/>
  <c r="I130" i="1" s="1"/>
  <c r="G129" i="1"/>
  <c r="I129" i="1" s="1"/>
  <c r="G128" i="1"/>
  <c r="I128" i="1" s="1"/>
  <c r="G127" i="1"/>
  <c r="I127" i="1" s="1"/>
  <c r="G126" i="1"/>
  <c r="I126" i="1" s="1"/>
  <c r="G125" i="1"/>
  <c r="I125" i="1" s="1"/>
  <c r="G124" i="1"/>
  <c r="I124" i="1" s="1"/>
  <c r="G123" i="1"/>
  <c r="I123" i="1" s="1"/>
  <c r="G122" i="1"/>
  <c r="I122" i="1" s="1"/>
  <c r="G121" i="1"/>
  <c r="I121" i="1" s="1"/>
  <c r="G120" i="1"/>
  <c r="I120" i="1" s="1"/>
  <c r="G119" i="1"/>
  <c r="I119" i="1" s="1"/>
  <c r="G118" i="1"/>
  <c r="I118" i="1" s="1"/>
  <c r="G117" i="1"/>
  <c r="I117" i="1" s="1"/>
  <c r="G107" i="1"/>
  <c r="I107" i="1" s="1"/>
  <c r="G45" i="1"/>
  <c r="I45" i="1" s="1"/>
  <c r="G40" i="1"/>
  <c r="I40" i="1" s="1"/>
  <c r="G39" i="1"/>
  <c r="I39" i="1" s="1"/>
  <c r="G38" i="1"/>
  <c r="I38" i="1" s="1"/>
  <c r="G37" i="1"/>
  <c r="I37" i="1" s="1"/>
  <c r="G36" i="1"/>
  <c r="I36" i="1" s="1"/>
  <c r="G35" i="1"/>
  <c r="I35" i="1" s="1"/>
  <c r="G33" i="1"/>
  <c r="I33" i="1" s="1"/>
  <c r="G30" i="1"/>
  <c r="I30" i="1" s="1"/>
  <c r="G29" i="1"/>
  <c r="I29" i="1" s="1"/>
  <c r="G28" i="1"/>
  <c r="I28" i="1" s="1"/>
  <c r="G27" i="1"/>
  <c r="I27" i="1" s="1"/>
  <c r="G26" i="1"/>
  <c r="I26" i="1" s="1"/>
  <c r="G25" i="1"/>
  <c r="I25" i="1" s="1"/>
  <c r="G24" i="1"/>
  <c r="I24" i="1" s="1"/>
  <c r="G23" i="1"/>
  <c r="I23" i="1" s="1"/>
  <c r="G22" i="1"/>
  <c r="I22" i="1" s="1"/>
  <c r="G21" i="1"/>
  <c r="I21" i="1" s="1"/>
  <c r="G19" i="1"/>
  <c r="I19" i="1" s="1"/>
  <c r="G18" i="1"/>
  <c r="I18" i="1" s="1"/>
  <c r="G15" i="1"/>
  <c r="I15" i="1" s="1"/>
  <c r="G20" i="1"/>
  <c r="I20" i="1" s="1"/>
  <c r="G10" i="1"/>
  <c r="I10" i="1" s="1"/>
  <c r="G9" i="1"/>
  <c r="I9" i="1" s="1"/>
  <c r="H6" i="1"/>
  <c r="G6" i="1"/>
  <c r="H5" i="1"/>
  <c r="G5" i="1"/>
  <c r="J107" i="1" l="1"/>
  <c r="J118" i="1"/>
  <c r="J120" i="1"/>
  <c r="J122" i="1"/>
  <c r="J124" i="1"/>
  <c r="J126" i="1"/>
  <c r="J117" i="1"/>
  <c r="J119" i="1"/>
  <c r="J121" i="1"/>
  <c r="J123" i="1"/>
  <c r="J125" i="1"/>
  <c r="J127" i="1"/>
  <c r="J135" i="1"/>
  <c r="J16" i="1" l="1"/>
  <c r="J17" i="1"/>
  <c r="J58" i="4" l="1"/>
  <c r="J59" i="4"/>
  <c r="J62" i="4"/>
  <c r="J63" i="4"/>
  <c r="J65" i="4"/>
  <c r="J66" i="4"/>
  <c r="J83" i="4"/>
  <c r="J84" i="4"/>
  <c r="J85" i="4"/>
  <c r="J86" i="4"/>
  <c r="J61" i="4" l="1"/>
  <c r="J60" i="4"/>
  <c r="J57" i="4"/>
  <c r="J56" i="4" l="1"/>
  <c r="J87" i="4" s="1"/>
  <c r="I87" i="4"/>
  <c r="I6" i="1"/>
  <c r="J6" i="1" s="1"/>
  <c r="C5" i="3" l="1"/>
  <c r="J136" i="1" l="1"/>
  <c r="J134" i="1"/>
  <c r="J133" i="1"/>
  <c r="J132" i="1"/>
  <c r="J131" i="1"/>
  <c r="J130" i="1"/>
  <c r="J129" i="1"/>
  <c r="J128" i="1"/>
  <c r="I5" i="1"/>
  <c r="J5" i="1" s="1"/>
  <c r="J21" i="1"/>
  <c r="J22" i="1"/>
  <c r="J23" i="1"/>
  <c r="J24" i="1"/>
  <c r="J25" i="1"/>
  <c r="J26" i="1"/>
  <c r="J27" i="1"/>
  <c r="J28" i="1"/>
  <c r="J29" i="1"/>
  <c r="J30" i="1"/>
  <c r="J33" i="1"/>
  <c r="J35" i="1"/>
  <c r="J36" i="1"/>
  <c r="J37" i="1"/>
  <c r="J38" i="1"/>
  <c r="J39" i="1"/>
  <c r="J40" i="1"/>
  <c r="J41" i="1"/>
  <c r="J42" i="1"/>
  <c r="J43" i="1"/>
  <c r="J45" i="1"/>
  <c r="J57" i="1"/>
  <c r="J69" i="1"/>
  <c r="J75" i="1"/>
  <c r="J81" i="1"/>
  <c r="J87" i="1"/>
  <c r="J93" i="1"/>
  <c r="J99" i="1"/>
  <c r="J138" i="1"/>
  <c r="J139" i="1"/>
  <c r="J141" i="1"/>
  <c r="J142" i="1"/>
  <c r="J147" i="1"/>
  <c r="J148" i="1"/>
  <c r="J149" i="1"/>
  <c r="J153" i="1"/>
  <c r="J154" i="1"/>
  <c r="J156" i="1"/>
  <c r="J157" i="1"/>
  <c r="J158" i="1"/>
  <c r="J159" i="1"/>
  <c r="J20" i="1" l="1"/>
  <c r="J18" i="1"/>
  <c r="J19" i="1"/>
  <c r="J15" i="1"/>
  <c r="J9" i="1"/>
  <c r="J10" i="1"/>
  <c r="I160" i="1"/>
  <c r="J160" i="1" l="1"/>
  <c r="B5" i="3" s="1"/>
  <c r="C8" i="3" s="1"/>
</calcChain>
</file>

<file path=xl/sharedStrings.xml><?xml version="1.0" encoding="utf-8"?>
<sst xmlns="http://schemas.openxmlformats.org/spreadsheetml/2006/main" count="1316" uniqueCount="310">
  <si>
    <t>Aantal</t>
  </si>
  <si>
    <t xml:space="preserve"> Eenh.prijs </t>
  </si>
  <si>
    <t xml:space="preserve"> Bedrag </t>
  </si>
  <si>
    <t>1.00</t>
  </si>
  <si>
    <t>1.06</t>
  </si>
  <si>
    <t>stuks</t>
  </si>
  <si>
    <t>1.02</t>
  </si>
  <si>
    <t>1.03</t>
  </si>
  <si>
    <t>Inspectie constructieve veiligheid</t>
  </si>
  <si>
    <t>1.04</t>
  </si>
  <si>
    <t>Uitvoeren jaarlijkse remplace (lampvervanging, klein onderhoud)</t>
  </si>
  <si>
    <t>1.05</t>
  </si>
  <si>
    <t>1.07</t>
  </si>
  <si>
    <t>Schilderen enkele uithouder</t>
  </si>
  <si>
    <t>2.00</t>
  </si>
  <si>
    <t>2.01</t>
  </si>
  <si>
    <t>Plaatsen lichtmast ≤ 6m, incl. monteren armatuur, nummeren mast</t>
  </si>
  <si>
    <t>2.03</t>
  </si>
  <si>
    <t>2.02</t>
  </si>
  <si>
    <t>Plaatsen lichtmast ≤ 6m, incl. monteren armatuur, nummeren mast, meer dan 8 stuks</t>
  </si>
  <si>
    <t>Plaatsen lichtmast &gt; 6m, incl. monteren armatuur, nummeren mast</t>
  </si>
  <si>
    <t>2.04</t>
  </si>
  <si>
    <t>Plaatsen lichtmast &gt; 6m, incl. monteren armatuur, nummeren mast, meer dan 8 stuks</t>
  </si>
  <si>
    <t>2.05</t>
  </si>
  <si>
    <t>Verplaatsen lichtmast ≤ 6m, binnen straal 10 meter</t>
  </si>
  <si>
    <t>2.06</t>
  </si>
  <si>
    <t>Verplaatsen lichtmast &gt; 6m, binnen straal 10 meter</t>
  </si>
  <si>
    <t>2.11</t>
  </si>
  <si>
    <t>2.07</t>
  </si>
  <si>
    <t>Verwijderen lichtmast</t>
  </si>
  <si>
    <t>2.22</t>
  </si>
  <si>
    <t>2.08</t>
  </si>
  <si>
    <t>Plaatsen uitlegger</t>
  </si>
  <si>
    <t>2.09</t>
  </si>
  <si>
    <t>2.12</t>
  </si>
  <si>
    <t>2.10</t>
  </si>
  <si>
    <t>Vervangen armatuur, lph ≤ 4m</t>
  </si>
  <si>
    <t>2.13</t>
  </si>
  <si>
    <t>Vervangen armatuur, lph &gt; 4m</t>
  </si>
  <si>
    <t>2.21</t>
  </si>
  <si>
    <t>Graven/dichten sleuf; niet voor aansluiting / conform DTE</t>
  </si>
  <si>
    <t>m</t>
  </si>
  <si>
    <t>2.14</t>
  </si>
  <si>
    <t>Leggen kabel; niet voor aansluiting / conform DTE</t>
  </si>
  <si>
    <t>2.15</t>
  </si>
  <si>
    <t>Herstellen verharding; niet voor aansluiting / conform DTE</t>
  </si>
  <si>
    <t>m²</t>
  </si>
  <si>
    <t>2.16</t>
  </si>
  <si>
    <t>Herstellen groenvoorziening; niet voor aansluiting / conform DTE</t>
  </si>
  <si>
    <t>2.17</t>
  </si>
  <si>
    <t>Tegelbestrating opnemen</t>
  </si>
  <si>
    <t>2.18</t>
  </si>
  <si>
    <t>Tegelbestrating herstellen</t>
  </si>
  <si>
    <t>2.20</t>
  </si>
  <si>
    <t>Aanbrengen (verkeers)bord</t>
  </si>
  <si>
    <t>Verwijderen (verkeers)bord</t>
  </si>
  <si>
    <t>Plaatsen en aansluiten lichtreclame</t>
  </si>
  <si>
    <t>2.23</t>
  </si>
  <si>
    <t>Verwijderen en afsluiten lichtreclame</t>
  </si>
  <si>
    <t>2.24</t>
  </si>
  <si>
    <t>2.25</t>
  </si>
  <si>
    <t>Plaatsen afschermkap Ind. Kegel-2000</t>
  </si>
  <si>
    <t>3.00</t>
  </si>
  <si>
    <t>3.01</t>
  </si>
  <si>
    <t>Aluminium lichtmast met lph 4m; CO2 / maaiveldbeschermer</t>
  </si>
  <si>
    <t>3.02</t>
  </si>
  <si>
    <t>Aluminium lichtmast met lph 6m; CO2 / maaiveldbeschermer</t>
  </si>
  <si>
    <t>3.03</t>
  </si>
  <si>
    <t>Stalen lichtmast met lph 8m PT; maaiveldbeschermer</t>
  </si>
  <si>
    <t>3.04</t>
  </si>
  <si>
    <t>Stalen lichtmast met lph 8m t.b.v. enkele uithouder; maaiveldbeschermer</t>
  </si>
  <si>
    <t>3.05</t>
  </si>
  <si>
    <t>Stalen lichtmast met lph 8m t.b.v. dubbele uithouder; maaiveldbeschermer</t>
  </si>
  <si>
    <t>3.06</t>
  </si>
  <si>
    <t>Stalen lichtmast met lph 10m PT; maaiveldbeschermer</t>
  </si>
  <si>
    <t>3.07</t>
  </si>
  <si>
    <t>Stalen lichtmast met lph 10m t.b.v. enkele uithouder; maaiveldbeschermer</t>
  </si>
  <si>
    <t>3.08</t>
  </si>
  <si>
    <t>Stalen lichtmast met lph 10m t.b.v. dubbele uithouder; maaiveldbeschermer</t>
  </si>
  <si>
    <t>4.00</t>
  </si>
  <si>
    <t>4.02</t>
  </si>
  <si>
    <t>4.03</t>
  </si>
  <si>
    <t>4.04</t>
  </si>
  <si>
    <t>4.05</t>
  </si>
  <si>
    <t>4.06</t>
  </si>
  <si>
    <t>4.07</t>
  </si>
  <si>
    <t>4.08</t>
  </si>
  <si>
    <t>4.09</t>
  </si>
  <si>
    <t>4.10</t>
  </si>
  <si>
    <t>Philips Townguide BDP102 20L 2000lm; CLO / dim / dali interface</t>
  </si>
  <si>
    <t>4.11</t>
  </si>
  <si>
    <t>Philips Townguide BDP102 60L 6000lm; CLO / dim / dali interface</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</si>
  <si>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</si>
  <si>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</si>
  <si>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</si>
  <si>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</si>
  <si>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</si>
  <si>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</si>
  <si>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</si>
  <si>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</si>
  <si>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</si>
  <si>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</si>
  <si>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</si>
  <si>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</si>
  <si>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</si>
  <si>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</si>
  <si>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</si>
  <si>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</si>
  <si>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</si>
  <si>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</si>
  <si>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</si>
  <si>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</si>
  <si>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</si>
  <si>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</si>
  <si>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</si>
  <si>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</si>
  <si>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</si>
  <si>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</si>
  <si>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</si>
  <si>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</si>
  <si>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5.00</t>
  </si>
  <si>
    <t>5.01</t>
  </si>
  <si>
    <t xml:space="preserve">Kabel RTPR 4x1,5mm² 450/750V </t>
  </si>
  <si>
    <t>5.02</t>
  </si>
  <si>
    <t>Snoer VMvL 3x1,5mm² 500V</t>
  </si>
  <si>
    <t>6.00</t>
  </si>
  <si>
    <t>6.01</t>
  </si>
  <si>
    <t>6.02</t>
  </si>
  <si>
    <t>6.03</t>
  </si>
  <si>
    <t>6.04</t>
  </si>
  <si>
    <t xml:space="preserve">Technische opname </t>
  </si>
  <si>
    <t>6.05</t>
  </si>
  <si>
    <t>6.06</t>
  </si>
  <si>
    <t>6.07</t>
  </si>
  <si>
    <t>6.08</t>
  </si>
  <si>
    <t>6.09</t>
  </si>
  <si>
    <t>7.00</t>
  </si>
  <si>
    <t>7.01</t>
  </si>
  <si>
    <t>Engineer</t>
  </si>
  <si>
    <t>uur</t>
  </si>
  <si>
    <t>7.02</t>
  </si>
  <si>
    <t>Monteur</t>
  </si>
  <si>
    <t>7.03</t>
  </si>
  <si>
    <t>Technicus</t>
  </si>
  <si>
    <t>7.04</t>
  </si>
  <si>
    <t>Hoogwerker incl. bediener</t>
  </si>
  <si>
    <t>Totaal exclusief BTW</t>
  </si>
  <si>
    <t>Alle kosten moeten worden opgenomen in de bovenstaande kosten specificatie. Bijv. kosten voor hoogwerkers of maken van lichten mogen niet separaat worden doorberekend.</t>
  </si>
  <si>
    <t>ID</t>
  </si>
  <si>
    <t>A kwaliteit</t>
  </si>
  <si>
    <t>B kwaliteit</t>
  </si>
  <si>
    <t>per jaar</t>
  </si>
  <si>
    <t>Bedrag</t>
  </si>
  <si>
    <t>Ontwerp levensduur: 50 jaar</t>
  </si>
  <si>
    <t>Uithouder: geen</t>
  </si>
  <si>
    <t>Uitvoeringsvorm: conisch</t>
  </si>
  <si>
    <t>Voetdiameter: 114mm</t>
  </si>
  <si>
    <t>Grondstukbescherming</t>
  </si>
  <si>
    <t>Beschermingswijze: verzinkt</t>
  </si>
  <si>
    <t>Fabrikaat: Valmont Atlantis (100N162) of gelijkwaardig</t>
  </si>
  <si>
    <t>T.b.v. een enkele uithouder 1500mm</t>
  </si>
  <si>
    <t>Fabrikaat: Valmont Comet (100N122) of gelijkwaardig</t>
  </si>
  <si>
    <t>Fabrikaat: Valmont Comet (100N123) of gelijkwaardig</t>
  </si>
  <si>
    <t>Fabrikaat: Valmont Atlantis (100S188) of gelijkwaardig</t>
  </si>
  <si>
    <t>Fabrikaat: Valmont Comet (100S130) of gelijkwaardig</t>
  </si>
  <si>
    <t>T.b.v. een dubbele uithouder 1500mm</t>
  </si>
  <si>
    <t>Fabrikaat: Valmont Comet (100S131) of gelijkwaardig</t>
  </si>
  <si>
    <t>Voor alle in deze eenhedenstaat genoemde materialen geldt: OF GELIJKWAARDIG waarbij opdrachtnemer de gelijkwaardigheid aantoont van een alternatieve keuze en dit ter acceptatie voorlegt aan de opdrachtgever. Bij onoverbrugbare meningverschillen hierover zal dit door opdrachtgever worden voorgelegd aan een onafhankelijk deskundige waarna deze een bindende uitspraak doet voor beide partijen.</t>
  </si>
  <si>
    <t xml:space="preserve"> (indicatief)</t>
  </si>
  <si>
    <t>Beschrijving ( Dit blad niet invullen of aanpassen!)</t>
  </si>
  <si>
    <t>een-</t>
  </si>
  <si>
    <t>heid</t>
  </si>
  <si>
    <t>Alle prijzen zijn excl. BTW</t>
  </si>
  <si>
    <t>Opmerkingen:</t>
  </si>
  <si>
    <t>1. Geen regels bijmaken of verwijderen</t>
  </si>
  <si>
    <t>2. Zie opmerkingen onder aan de blz.</t>
  </si>
  <si>
    <t>Schilderen mast 4 m</t>
  </si>
  <si>
    <t>Schilderen mast 6 m</t>
  </si>
  <si>
    <t>Schilderen mast 8 m</t>
  </si>
  <si>
    <t>Schilderen mast 10 m</t>
  </si>
  <si>
    <t>1.08</t>
  </si>
  <si>
    <t>Opgave excl. kosten lamp. De lamp kan worden gefactureerd tegen inkoopfactuur met een opslag van 10%</t>
  </si>
  <si>
    <t>Inspectie electrische veiligheid conform NEN 3140</t>
  </si>
  <si>
    <t>Stuks</t>
  </si>
  <si>
    <t>U dient zelf de steekproefgrootte en frequentie van de inspecties te bepalen, conform de wettelijke normen en gelijkmatig te verdelen over de jaren</t>
  </si>
  <si>
    <t>Beheer en rapportage conform D.2.2.</t>
  </si>
  <si>
    <t>2.19</t>
  </si>
  <si>
    <t>2.26</t>
  </si>
  <si>
    <t>2.27</t>
  </si>
  <si>
    <t>2.28</t>
  </si>
  <si>
    <t>1.01</t>
  </si>
  <si>
    <t>Schréder Teceo-S 10L 1040-3470lm; max. 500mA / CLO / dim / dali interface</t>
  </si>
  <si>
    <t>Schréder Teceo-S 20L 2080-6940lm; max. 500mA / CLO / dim / dali interface</t>
  </si>
  <si>
    <t>Schréder Teceo-1 20L 2080-6940lm; max. 500mA / CLO / dim / dali interface</t>
  </si>
  <si>
    <t>Schréder Teceo-1 30L 3120-10410lm; max. 500mA / CLO / dim / dali interface</t>
  </si>
  <si>
    <t>Schréder Teceo-1 40L 4160-13880lm; max. 500mA / CLO / dim / dali interface</t>
  </si>
  <si>
    <t>Schréder Teceo-2 50L 5200-17350lm; max. 500mA / CLO / dim / dali interface</t>
  </si>
  <si>
    <t>Schréder Teceo-2 60L 6240-20820lm; max. 500mA / CLO / dim / dali interface</t>
  </si>
  <si>
    <t>Schréder Alura 16L 1664-5552lm; max 500mA /CLO / dim / dali interface</t>
  </si>
  <si>
    <t>Schréder Alura 24L 2496-8328lm; max 500mA /CLO / dim / dali interface</t>
  </si>
  <si>
    <t>Schréder Alura 32L 3328-8352lm; max 500mA /CLO / dim / dali interface</t>
  </si>
  <si>
    <t>Schréder Alura 48L 4992-12528lm; max 500mA /CLO / dim / dali interface</t>
  </si>
  <si>
    <t>Schréder Citea NG Midi 40L 4160-13880lm; max. 500mA / CLO / dim / dali interface</t>
  </si>
  <si>
    <t>Lightwell LW-SRDS2 Luxis Small 8L tot 2000lm / CLO / dim / dali interface</t>
  </si>
  <si>
    <t>Lightwell LW-SRDS2 Luxis Small 16L 1500-4000lm / CLO / dim / dali interface</t>
  </si>
  <si>
    <t>Lightwell LW-SRDS2 Luxis Small 24L 2200-6000lm / CLO / dim / dali interface</t>
  </si>
  <si>
    <t>Lightwell LW-SRDS2 Luxis Medium 32L 2700-8000lm / CLO / dim / dali interface</t>
  </si>
  <si>
    <t>Lightwell LW-SRDS2 Luxis Medium 48L 8000-12000lm / CLO / dim / dali interface</t>
  </si>
  <si>
    <t>Lightwell LW-SRDS2 Luxis Medium 64L 7000-16500lm / CLO / dim / dali interface</t>
  </si>
  <si>
    <t>Lightwell LW-SRDS2 Luxis Medium 80L 12500-20100lm / CLO / dim / dali interface</t>
  </si>
  <si>
    <t>Fabrikaat: Hydro (type 1204011484)  of gelijkwaardig</t>
  </si>
  <si>
    <t>Grondstukbescherming: corrosiewerende tape met 2-delige PP maaiveldbeschermer zwart</t>
  </si>
  <si>
    <t>Geschikt voor aanbrengen verkeersbord van 600x600mm met een gewicht van 5kg op een hoogte van 2100mm onderkant bord</t>
  </si>
  <si>
    <t>Aluminium paaltop lichtmast C02 neutraal Cradle to Cradle Certified Zilver met lichtpunthoogte 4m en maaibescherming</t>
  </si>
  <si>
    <t>Aluminium paaltop lichtmast C02 neutraal Cradle to Cradle Certified Zilver met lichtpunthoogte 6m en maaibescherming</t>
  </si>
  <si>
    <t>Fabrikaat: Hydro (type 1206011430)  of gelijkwaardig</t>
  </si>
  <si>
    <t>Zonder overgang passend inspectieluik, met dubbel excentrisch geslepen schuifsluiting</t>
  </si>
  <si>
    <t>Mast v.z.v. gelast verstevigingsprofiel 5+</t>
  </si>
  <si>
    <t>Lightronics Brisa 8L 800-2000lm; max. 500mA / CLO / dim / dali interface</t>
  </si>
  <si>
    <t>Lightronics Brisa 16L 800-4200lm; max. 500mA / CLO / dim / dali interface</t>
  </si>
  <si>
    <t>Lightronics Brisa 24L 2500-6000lm; max. 500mA / CLO / dim / dali interface</t>
  </si>
  <si>
    <t>Lightronics Brisa 32L 3240-8000lm; max. 500mA / CLO / dim / dali interface</t>
  </si>
  <si>
    <t>Lightronics KFK 16L 800-3000lm; max. 500mA / CLO / dim / dali interface</t>
  </si>
  <si>
    <t>Schréder Citea NG Midi 60L 6240-20820lm; max. 500mA / CLO / dim / dali interface</t>
  </si>
  <si>
    <t>Schréder Citea NG Midi 80L 8320-27760m; max. 500mA / CLO / dim / dali interface</t>
  </si>
  <si>
    <t>4.01</t>
  </si>
  <si>
    <t>Verplaatsen aansluiting ≤ 5m</t>
  </si>
  <si>
    <t xml:space="preserve">Verplaatsen aansluitleiding </t>
  </si>
  <si>
    <t>Veilig stellen (aanrijding)</t>
  </si>
  <si>
    <t>Heraansluiten (na aanrijding)</t>
  </si>
  <si>
    <t>Heraansluiten incl. aansluitblok</t>
  </si>
  <si>
    <t>Veilig stellen bij evenement</t>
  </si>
  <si>
    <t>Heraansluiten bij evenement</t>
  </si>
  <si>
    <t>Aansluitvergoeding ENEXIS ≤ 25m, aansl. t/m 1x6A</t>
  </si>
  <si>
    <t>Aansluitvergoeding ENEXIS per m &gt; 25m, aansl. t/m/ 1x6A</t>
  </si>
  <si>
    <t>Verwijderen OV aansluiting</t>
  </si>
  <si>
    <t>Verplaatsen OV aansluitleiding</t>
  </si>
  <si>
    <r>
      <t xml:space="preserve">Vervangen </t>
    </r>
    <r>
      <rPr>
        <sz val="9"/>
        <rFont val="Calibri"/>
        <family val="2"/>
      </rPr>
      <t>≤</t>
    </r>
    <r>
      <rPr>
        <sz val="9"/>
        <rFont val="Arial"/>
        <family val="2"/>
      </rPr>
      <t xml:space="preserve"> 4 stuks</t>
    </r>
  </si>
  <si>
    <t>Vervangen &gt; 4 stuks</t>
  </si>
  <si>
    <t>6.10</t>
  </si>
  <si>
    <t>6.11</t>
  </si>
  <si>
    <t>6.12</t>
  </si>
  <si>
    <t>6.13</t>
  </si>
  <si>
    <t>6.14</t>
  </si>
  <si>
    <t>Conform EN40 met SCX= 0,25 20kg l=500mm, windgebied 3, terreincategorie II, belastingsfactor B en maximale horizontale uitbuiging klasse 2</t>
  </si>
  <si>
    <t>Stalen lichtmast 4,75 m top 60 mm</t>
  </si>
  <si>
    <t>Stalen lichtmast met lph 6,5m t.b.v. enkele uithouder</t>
  </si>
  <si>
    <t>Stalen lichtmast met lph 8m t.b.v. enkele uithouder</t>
  </si>
  <si>
    <t>Enkele uithouder 1000mm rond 60mm</t>
  </si>
  <si>
    <t>Valmont Art. nr. 111784MSXX Tekening nr. 200G052</t>
  </si>
  <si>
    <t>Valmont Art. nr. 111807MSXX Tekening nr. 200J136</t>
  </si>
  <si>
    <t>Valmont Art. nr. 111799MSXX Tekening nr. 200N127</t>
  </si>
  <si>
    <t>Valmont Art. nr. 119467MSXX Tekening nr. 200X226</t>
  </si>
  <si>
    <t>Valmont Art. nr. 209869MSXX Tekening nr. 200X314</t>
  </si>
  <si>
    <t>3.09</t>
  </si>
  <si>
    <t>3.10</t>
  </si>
  <si>
    <t>Phillips Citycharm Cone BDS490 20LED 19W NW 3000LM; CLO / dim / dali interface</t>
  </si>
  <si>
    <t>Onderhoud conventionele verlichting (o.a, storingen, herstel niet voldoen aan beeldmeetlat "werking")</t>
  </si>
  <si>
    <t>Onderhoud LED verlichting (o.a. storingen, herstel niet voldoen aan beeldmeetlat "werking")</t>
  </si>
  <si>
    <t>Onderhoud conventionele verlichting (o.a, storingen, herstel niet voldoen aan beeldmeetlatten overig in bijlage)</t>
  </si>
  <si>
    <t>Onderhoud LED verlichting (o.a. storingen, herstel niet voldoen aan beeldmeetlatten overig in bijlage)</t>
  </si>
  <si>
    <t>per 6 jaar (TCO)</t>
  </si>
  <si>
    <t>Enkele uithouder 1500mm rond 60mm</t>
  </si>
  <si>
    <t>Beoordeling esthetische kwaliteit conform D 2.3.02</t>
  </si>
  <si>
    <t xml:space="preserve">Beheer, rapportage en onderhoud per jaar </t>
  </si>
  <si>
    <t xml:space="preserve">Werkzaamheden </t>
  </si>
  <si>
    <t>3.11</t>
  </si>
  <si>
    <t>3.12</t>
  </si>
  <si>
    <t>3.13</t>
  </si>
  <si>
    <t>3.14</t>
  </si>
  <si>
    <t>3.15</t>
  </si>
  <si>
    <t>3.16</t>
  </si>
  <si>
    <t>3.17</t>
  </si>
  <si>
    <t>3.18</t>
  </si>
  <si>
    <t>Beheer, rapportage en onderhoud per jaar</t>
  </si>
  <si>
    <t>Werkzaamheden</t>
  </si>
  <si>
    <t>Masten</t>
  </si>
  <si>
    <t>Armaturen</t>
  </si>
  <si>
    <t>Kabels</t>
  </si>
  <si>
    <t>Netwerkkosten conform vastgestelde tarieven Enexis</t>
  </si>
  <si>
    <t>Uurtarieven en Regie</t>
  </si>
  <si>
    <t>Masten:</t>
  </si>
  <si>
    <t>Netwerkkosten</t>
  </si>
  <si>
    <t xml:space="preserve">Masten </t>
  </si>
  <si>
    <t xml:space="preserve">Kabels </t>
  </si>
  <si>
    <t xml:space="preserve">Uurtarieven en Regie </t>
  </si>
  <si>
    <t>Totaal Heerlen</t>
  </si>
  <si>
    <t>Totaal Landgraaf</t>
  </si>
  <si>
    <t>Totaal Valkenburg</t>
  </si>
  <si>
    <t>Ook indien er op regelniveau geen verschil in prijs is tussen A en B kwaliteit dient u toch allebij de prijzen (kolom G en H eenhedenstaten) in te vullen omdat anders uw stuksprijs niet vermenigvuldigd wordt met de juiste hoeveelheden.</t>
  </si>
  <si>
    <t>Indien blijkt dat het  (afwijkende) product dat u aanbied niet gelijkwaardig is aan het uitgevraagde product in deze inschrijfstaat dient u het uitgevraagde product te leveren tegen de geoffreerde prijs van het alternatief.</t>
  </si>
  <si>
    <t>Totaal</t>
  </si>
  <si>
    <t>Zie bijlagen 20 en 21</t>
  </si>
  <si>
    <t>nvt</t>
  </si>
  <si>
    <t>Lightwell LW-SRDS2 Luxis Small 36L 4000-9000lm / CLO / dim / dali interface</t>
  </si>
  <si>
    <t>Schréder Pilzeo 10L 1248-4164lm ; max. 500mA / CLO / dim / dali interface</t>
  </si>
  <si>
    <t>Schréder Pilzeo 20L 1664-5552lm ; max. 500mA / CLO / dim / dali interface</t>
  </si>
  <si>
    <t>Schréder Pilzeo 25L 2496-8328lm ; max. 500mA / CLO / dim / dali interface</t>
  </si>
  <si>
    <t>Avondschouw uitvoeren incl. rapportage</t>
  </si>
  <si>
    <t>Installatieverantwoordelijke conform D3.2.</t>
  </si>
  <si>
    <t>1.09</t>
  </si>
  <si>
    <t>1.10</t>
  </si>
  <si>
    <t>Schréder Albany Midi 20L 2080-6940lm; max. 500mA / CLO / dim / dali interface</t>
  </si>
  <si>
    <t>Schréder Albany Midi 30L 3120-10410lm; max. 500mA / CLO / dim / dali interface</t>
  </si>
  <si>
    <t>Schréder Albany Midi 40L 4160-13880lm; max. 500mA / CLO / dim / dali interface</t>
  </si>
  <si>
    <t>Schréder Albany Midi 10L 1040-3470lm; max. 500mA / CLO / dim / dali interface</t>
  </si>
  <si>
    <t>Bijplaatsen elk volgend armatuur binnen een straal van 50 m, lph ≤ 4m</t>
  </si>
  <si>
    <t>Bijplaatsen elk volgend armatuur binnen een straal van 50 m, lph &gt; 4m</t>
  </si>
  <si>
    <t>2.29</t>
  </si>
  <si>
    <t xml:space="preserve">Avondschouw uitvoeren incl. rapportage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</si>
</sst>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quot;€&quot;\ * #,##0.00_-;_-&quot;€&quot;\ * #,##0.00\-;_-&quot;€&quot;\ * &quot;-&quot;??_-;_-@_-"/>
    <numFmt numFmtId="165" formatCode="&quot;7.&quot;00"/>
    <numFmt numFmtId="166" formatCode="_ * #,##0_ ;_ * \-#,##0_ ;_ * &quot;-&quot;??_ ;_ @_ "/>
    <numFmt numFmtId="167" formatCode="_ [$€-413]\ * #,##0.00_ ;_ [$€-413]\ * \-#,##0.00_ ;_ [$€-413]\ * &quot;-&quot;??_ ;_ @_ "/>
  </numFmts>
  <fonts count="36">
    <font>
      <sz val="11"/>
      <color theme="1"/>
      <name val="Calibri"/>
      <family val="2"/>
      <scheme val="minor"/>
    </font>
    <font>
      <sz val="11"/>
      <color theme="1"/>
      <name val="Calibri"/>
      <family val="2"/>
      <scheme val="minor"/>
    </font>
    <font>
      <b/>
      <sz val="10"/>
      <color theme="1"/>
      <name val="Arial"/>
      <family val="2"/>
    </font>
    <font>
      <b/>
      <sz val="9"/>
      <color theme="1"/>
      <name val="Arial"/>
      <family val="2"/>
    </font>
    <font>
      <b/>
      <i/>
      <sz val="9"/>
      <color theme="1"/>
      <name val="Arial"/>
      <family val="2"/>
    </font>
    <font>
      <sz val="9"/>
      <color theme="1"/>
      <name val="Arial"/>
      <family val="2"/>
    </font>
    <font>
      <sz val="10"/>
      <color theme="1"/>
      <name val="Arial"/>
      <family val="2"/>
    </font>
    <font>
      <sz val="12"/>
      <color theme="1"/>
      <name val="Arial"/>
      <family val="2"/>
    </font>
    <font>
      <sz val="9"/>
      <name val="Arial"/>
      <family val="2"/>
    </font>
    <font>
      <sz val="10"/>
      <name val="Arial"/>
      <family val="2"/>
    </font>
    <font>
      <sz val="9"/>
      <name val="Calibri"/>
      <family val="2"/>
    </font>
    <font>
      <b/>
      <sz val="9"/>
      <color rgb="FFFF0000"/>
      <name val="Arial"/>
      <family val="2"/>
    </font>
    <font>
      <sz val="10"/>
      <name val="Arial"/>
      <family val="2"/>
    </font>
    <font>
      <sz val="11"/>
      <color indexed="8"/>
      <name val="Calibri"/>
      <family val="2"/>
    </font>
    <font>
      <sz val="11"/>
      <color indexed="9"/>
      <name val="Calibri"/>
      <family val="2"/>
    </font>
    <font>
      <b/>
      <sz val="11"/>
      <color indexed="9"/>
      <name val="Calibri"/>
      <family val="2"/>
    </font>
    <font>
      <sz val="11"/>
      <color indexed="17"/>
      <name val="Calibri"/>
      <family val="2"/>
    </font>
    <font>
      <sz val="11"/>
      <color indexed="62"/>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1"/>
      <color indexed="10"/>
      <name val="Calibri"/>
      <family val="2"/>
    </font>
    <font>
      <b/>
      <sz val="15"/>
      <color indexed="62"/>
      <name val="Calibri"/>
      <family val="2"/>
    </font>
    <font>
      <b/>
      <sz val="13"/>
      <color indexed="62"/>
      <name val="Calibri"/>
      <family val="2"/>
    </font>
    <font>
      <b/>
      <sz val="11"/>
      <color indexed="62"/>
      <name val="Calibri"/>
      <family val="2"/>
    </font>
    <font>
      <sz val="11"/>
      <color indexed="19"/>
      <name val="Calibri"/>
      <family val="2"/>
    </font>
    <font>
      <b/>
      <sz val="18"/>
      <color indexed="62"/>
      <name val="Cambria"/>
      <family val="2"/>
    </font>
    <font>
      <sz val="11"/>
      <name val="Essent Proforma"/>
    </font>
    <font>
      <b/>
      <sz val="10"/>
      <name val="Arial"/>
      <family val="2"/>
    </font>
    <font>
      <sz val="10"/>
      <name val="Arial"/>
      <family val="2"/>
    </font>
    <font>
      <sz val="8"/>
      <name val="Calibri"/>
      <family val="2"/>
      <scheme val="minor"/>
    </font>
    <font>
      <b/>
      <sz val="16"/>
      <color theme="1"/>
      <name val="Calibri"/>
      <family val="2"/>
      <scheme val="minor"/>
    </font>
    <font>
      <b/>
      <sz val="11"/>
      <color theme="1"/>
      <name val="Calibri"/>
      <family val="2"/>
      <scheme val="minor"/>
    </font>
    <font>
      <b/>
      <sz val="9"/>
      <name val="Arial"/>
      <family val="2"/>
    </font>
  </fonts>
  <fills count="22">
    <fill>
      <patternFill patternType="none"/>
    </fill>
    <fill>
      <patternFill patternType="gray125"/>
    </fill>
    <fill>
      <patternFill patternType="solid">
        <fgColor indexed="44"/>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43"/>
      </patternFill>
    </fill>
    <fill>
      <patternFill patternType="solid">
        <fgColor indexed="51"/>
      </patternFill>
    </fill>
    <fill>
      <patternFill patternType="solid">
        <fgColor indexed="53"/>
      </patternFill>
    </fill>
    <fill>
      <patternFill patternType="solid">
        <fgColor indexed="49"/>
      </patternFill>
    </fill>
    <fill>
      <patternFill patternType="solid">
        <fgColor indexed="56"/>
      </patternFill>
    </fill>
    <fill>
      <patternFill patternType="solid">
        <fgColor indexed="10"/>
      </patternFill>
    </fill>
    <fill>
      <patternFill patternType="solid">
        <fgColor indexed="54"/>
      </patternFill>
    </fill>
    <fill>
      <patternFill patternType="solid">
        <fgColor indexed="9"/>
      </patternFill>
    </fill>
    <fill>
      <patternFill patternType="solid">
        <fgColor indexed="55"/>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59996337778862885"/>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22"/>
      </left>
      <right style="thin">
        <color indexed="22"/>
      </right>
      <top style="thin">
        <color indexed="22"/>
      </top>
      <bottom style="thin">
        <color indexed="22"/>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medium">
        <color indexed="64"/>
      </right>
      <top/>
      <bottom style="thin">
        <color indexed="64"/>
      </bottom>
      <diagonal/>
    </border>
  </borders>
  <cellStyleXfs count="61">
    <xf numFmtId="0" fontId="0" fillId="0" borderId="0"/>
    <xf numFmtId="44" fontId="1" fillId="0" borderId="0" applyFont="0" applyFill="0" applyBorder="0" applyAlignment="0" applyProtection="0"/>
    <xf numFmtId="0" fontId="9" fillId="0" borderId="0"/>
    <xf numFmtId="0" fontId="9" fillId="0" borderId="0"/>
    <xf numFmtId="0" fontId="12" fillId="0" borderId="0"/>
    <xf numFmtId="0" fontId="13" fillId="2"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4" borderId="0" applyNumberFormat="0" applyBorder="0" applyAlignment="0" applyProtection="0"/>
    <xf numFmtId="0" fontId="13" fillId="9" borderId="0" applyNumberFormat="0" applyBorder="0" applyAlignment="0" applyProtection="0"/>
    <xf numFmtId="0" fontId="13" fillId="3" borderId="0" applyNumberFormat="0" applyBorder="0" applyAlignment="0" applyProtection="0"/>
    <xf numFmtId="0" fontId="13" fillId="8" borderId="0" applyNumberFormat="0" applyBorder="0" applyAlignment="0" applyProtection="0"/>
    <xf numFmtId="0" fontId="13"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4" fillId="8" borderId="0" applyNumberFormat="0" applyBorder="0" applyAlignment="0" applyProtection="0"/>
    <xf numFmtId="0" fontId="14" fillId="4" borderId="0" applyNumberFormat="0" applyBorder="0" applyAlignment="0" applyProtection="0"/>
    <xf numFmtId="0" fontId="14" fillId="13" borderId="0" applyNumberFormat="0" applyBorder="0" applyAlignment="0" applyProtection="0"/>
    <xf numFmtId="0" fontId="14" fillId="11" borderId="0" applyNumberFormat="0" applyBorder="0" applyAlignment="0" applyProtection="0"/>
    <xf numFmtId="0" fontId="14" fillId="10" borderId="0" applyNumberFormat="0" applyBorder="0" applyAlignment="0" applyProtection="0"/>
    <xf numFmtId="0" fontId="14" fillId="15" borderId="0" applyNumberFormat="0" applyBorder="0" applyAlignment="0" applyProtection="0"/>
    <xf numFmtId="0" fontId="14" fillId="12" borderId="0" applyNumberFormat="0" applyBorder="0" applyAlignment="0" applyProtection="0"/>
    <xf numFmtId="0" fontId="14" fillId="14" borderId="0" applyNumberFormat="0" applyBorder="0" applyAlignment="0" applyProtection="0"/>
    <xf numFmtId="0" fontId="23" fillId="16" borderId="7" applyNumberFormat="0" applyAlignment="0" applyProtection="0"/>
    <xf numFmtId="0" fontId="15" fillId="17" borderId="8" applyNumberFormat="0" applyAlignment="0" applyProtection="0"/>
    <xf numFmtId="164" fontId="29" fillId="0" borderId="0" applyFont="0" applyFill="0" applyBorder="0" applyAlignment="0" applyProtection="0"/>
    <xf numFmtId="0" fontId="22" fillId="0" borderId="9" applyNumberFormat="0" applyFill="0" applyAlignment="0" applyProtection="0"/>
    <xf numFmtId="0" fontId="16" fillId="8" borderId="0" applyNumberFormat="0" applyBorder="0" applyAlignment="0" applyProtection="0"/>
    <xf numFmtId="0" fontId="17" fillId="9" borderId="7" applyNumberFormat="0" applyAlignment="0" applyProtection="0"/>
    <xf numFmtId="0" fontId="24" fillId="0" borderId="10" applyNumberFormat="0" applyFill="0" applyAlignment="0" applyProtection="0"/>
    <xf numFmtId="0" fontId="25" fillId="0" borderId="11" applyNumberFormat="0" applyFill="0" applyAlignment="0" applyProtection="0"/>
    <xf numFmtId="0" fontId="26" fillId="0" borderId="12" applyNumberFormat="0" applyFill="0" applyAlignment="0" applyProtection="0"/>
    <xf numFmtId="0" fontId="26" fillId="0" borderId="0" applyNumberFormat="0" applyFill="0" applyBorder="0" applyAlignment="0" applyProtection="0"/>
    <xf numFmtId="0" fontId="9" fillId="0" borderId="0"/>
    <xf numFmtId="0" fontId="9" fillId="0" borderId="0"/>
    <xf numFmtId="0" fontId="9" fillId="0" borderId="0"/>
    <xf numFmtId="0" fontId="9" fillId="0" borderId="0"/>
    <xf numFmtId="0" fontId="27" fillId="9" borderId="0" applyNumberFormat="0" applyBorder="0" applyAlignment="0" applyProtection="0"/>
    <xf numFmtId="0" fontId="9" fillId="5" borderId="13" applyNumberFormat="0" applyFont="0" applyAlignment="0" applyProtection="0"/>
    <xf numFmtId="0" fontId="9" fillId="5" borderId="13" applyNumberFormat="0" applyFont="0" applyAlignment="0" applyProtection="0"/>
    <xf numFmtId="0" fontId="18" fillId="6" borderId="0" applyNumberFormat="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28" fillId="0" borderId="0" applyNumberFormat="0" applyFill="0" applyBorder="0" applyAlignment="0" applyProtection="0"/>
    <xf numFmtId="0" fontId="19" fillId="0" borderId="14" applyNumberFormat="0" applyFill="0" applyAlignment="0" applyProtection="0"/>
    <xf numFmtId="0" fontId="20" fillId="16" borderId="15"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31" fillId="0" borderId="0"/>
    <xf numFmtId="43" fontId="1" fillId="0" borderId="0" applyFont="0" applyFill="0" applyBorder="0" applyAlignment="0" applyProtection="0"/>
    <xf numFmtId="9" fontId="1" fillId="0" borderId="0" applyFont="0" applyFill="0" applyBorder="0" applyAlignment="0" applyProtection="0"/>
    <xf numFmtId="0" fontId="9" fillId="0" borderId="0"/>
  </cellStyleXfs>
  <cellXfs count="185">
    <xf numFmtId="0" fontId="0" fillId="0" borderId="0" xfId="0"/>
    <xf numFmtId="0" fontId="9" fillId="0" borderId="1" xfId="0" applyFont="1" applyBorder="1" applyAlignment="1">
      <alignment vertical="center" wrapText="1"/>
    </xf>
    <xf numFmtId="0" fontId="8" fillId="0" borderId="0" xfId="0" applyFont="1" applyAlignment="1">
      <alignment vertical="center"/>
    </xf>
    <xf numFmtId="0" fontId="9" fillId="0" borderId="4" xfId="0" applyFont="1" applyBorder="1" applyAlignment="1">
      <alignment vertical="center" wrapText="1"/>
    </xf>
    <xf numFmtId="0" fontId="0" fillId="0" borderId="0" xfId="0" applyAlignment="1">
      <alignment horizontal="center"/>
    </xf>
    <xf numFmtId="0" fontId="9" fillId="0" borderId="1" xfId="2" applyFill="1" applyBorder="1" applyAlignment="1">
      <alignment vertical="center" wrapText="1"/>
    </xf>
    <xf numFmtId="0" fontId="4" fillId="21" borderId="1" xfId="0" applyFont="1" applyFill="1" applyBorder="1" applyAlignment="1">
      <alignment vertical="center" wrapText="1"/>
    </xf>
    <xf numFmtId="44" fontId="0" fillId="0" borderId="0" xfId="0" applyNumberFormat="1"/>
    <xf numFmtId="0" fontId="3" fillId="20" borderId="16" xfId="0" applyFont="1" applyFill="1" applyBorder="1" applyAlignment="1">
      <alignment horizontal="center" vertical="center" wrapText="1"/>
    </xf>
    <xf numFmtId="0" fontId="3" fillId="20" borderId="6" xfId="0" applyFont="1" applyFill="1" applyBorder="1" applyAlignment="1">
      <alignment vertical="center" wrapText="1"/>
    </xf>
    <xf numFmtId="0" fontId="4" fillId="21" borderId="18" xfId="0" applyFont="1" applyFill="1" applyBorder="1" applyAlignment="1">
      <alignment horizontal="center" vertical="center" wrapText="1"/>
    </xf>
    <xf numFmtId="0" fontId="5" fillId="0" borderId="18"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8" xfId="2" applyFont="1" applyBorder="1" applyAlignment="1">
      <alignment horizontal="center" vertical="center"/>
    </xf>
    <xf numFmtId="165" fontId="8" fillId="0" borderId="18" xfId="0" applyNumberFormat="1" applyFont="1" applyBorder="1" applyAlignment="1">
      <alignment horizontal="center" vertical="center"/>
    </xf>
    <xf numFmtId="0" fontId="6" fillId="0" borderId="25" xfId="0" applyFont="1" applyBorder="1" applyAlignment="1">
      <alignment horizontal="center" vertical="center" wrapText="1"/>
    </xf>
    <xf numFmtId="0" fontId="7" fillId="0" borderId="26" xfId="0" applyFont="1" applyBorder="1" applyAlignment="1">
      <alignment vertical="center" wrapText="1"/>
    </xf>
    <xf numFmtId="0" fontId="4" fillId="21" borderId="20" xfId="0" applyFont="1" applyFill="1" applyBorder="1" applyAlignment="1">
      <alignment horizontal="center" vertical="center" wrapText="1"/>
    </xf>
    <xf numFmtId="0" fontId="4" fillId="21" borderId="4" xfId="0" applyFont="1" applyFill="1" applyBorder="1" applyAlignment="1">
      <alignment vertical="center" wrapText="1"/>
    </xf>
    <xf numFmtId="0" fontId="3" fillId="20" borderId="22" xfId="0" applyFont="1" applyFill="1" applyBorder="1" applyAlignment="1">
      <alignment horizontal="center" vertical="center" wrapText="1"/>
    </xf>
    <xf numFmtId="0" fontId="3" fillId="20" borderId="23" xfId="0" applyFont="1" applyFill="1" applyBorder="1" applyAlignment="1">
      <alignment vertical="center" wrapText="1"/>
    </xf>
    <xf numFmtId="0" fontId="0" fillId="0" borderId="0" xfId="0" applyFill="1"/>
    <xf numFmtId="0" fontId="5" fillId="0" borderId="20" xfId="0" applyFont="1" applyFill="1" applyBorder="1" applyAlignment="1">
      <alignment horizontal="center" vertical="center" wrapText="1"/>
    </xf>
    <xf numFmtId="0" fontId="8" fillId="0" borderId="1" xfId="0" applyFont="1" applyBorder="1" applyAlignment="1">
      <alignment vertical="center"/>
    </xf>
    <xf numFmtId="0" fontId="5" fillId="0" borderId="18" xfId="0" applyFont="1" applyFill="1" applyBorder="1" applyAlignment="1">
      <alignment horizontal="center" vertical="center" wrapText="1"/>
    </xf>
    <xf numFmtId="0" fontId="5" fillId="0" borderId="4" xfId="0" applyFont="1" applyBorder="1" applyAlignment="1">
      <alignment vertical="center" wrapText="1"/>
    </xf>
    <xf numFmtId="0" fontId="6" fillId="0" borderId="1" xfId="0" applyFont="1" applyBorder="1" applyAlignment="1">
      <alignment vertical="center" wrapText="1"/>
    </xf>
    <xf numFmtId="0" fontId="9" fillId="0" borderId="1" xfId="2" applyBorder="1" applyAlignment="1">
      <alignment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30" fillId="0" borderId="1" xfId="2" applyFont="1" applyBorder="1" applyAlignment="1">
      <alignment vertical="center" wrapText="1"/>
    </xf>
    <xf numFmtId="0" fontId="0" fillId="0" borderId="34" xfId="0" applyBorder="1"/>
    <xf numFmtId="0" fontId="0" fillId="0" borderId="35" xfId="0" applyBorder="1"/>
    <xf numFmtId="44" fontId="0" fillId="0" borderId="36" xfId="0" applyNumberFormat="1" applyBorder="1"/>
    <xf numFmtId="44" fontId="0" fillId="0" borderId="37" xfId="0" applyNumberFormat="1" applyBorder="1"/>
    <xf numFmtId="0" fontId="0" fillId="0" borderId="38" xfId="0" applyBorder="1"/>
    <xf numFmtId="44" fontId="0" fillId="0" borderId="39" xfId="0" applyNumberFormat="1" applyBorder="1"/>
    <xf numFmtId="0" fontId="33" fillId="0" borderId="40" xfId="0" applyFont="1" applyBorder="1"/>
    <xf numFmtId="44" fontId="33" fillId="0" borderId="33" xfId="0" applyNumberFormat="1" applyFont="1" applyBorder="1"/>
    <xf numFmtId="166" fontId="3" fillId="20" borderId="6" xfId="58" applyNumberFormat="1" applyFont="1" applyFill="1" applyBorder="1" applyAlignment="1">
      <alignment horizontal="right" vertical="top"/>
    </xf>
    <xf numFmtId="166" fontId="3" fillId="20" borderId="23" xfId="58" applyNumberFormat="1" applyFont="1" applyFill="1" applyBorder="1" applyAlignment="1">
      <alignment horizontal="right" vertical="center" wrapText="1"/>
    </xf>
    <xf numFmtId="166" fontId="4" fillId="21" borderId="4" xfId="58" applyNumberFormat="1" applyFont="1" applyFill="1" applyBorder="1" applyAlignment="1">
      <alignment horizontal="right" vertical="center" wrapText="1"/>
    </xf>
    <xf numFmtId="166" fontId="6" fillId="0" borderId="4" xfId="58" applyNumberFormat="1" applyFont="1" applyFill="1" applyBorder="1" applyAlignment="1">
      <alignment horizontal="right" vertical="center" wrapText="1"/>
    </xf>
    <xf numFmtId="166" fontId="4" fillId="21" borderId="1" xfId="58" applyNumberFormat="1" applyFont="1" applyFill="1" applyBorder="1" applyAlignment="1">
      <alignment horizontal="right" vertical="center" wrapText="1"/>
    </xf>
    <xf numFmtId="166" fontId="6" fillId="19" borderId="4" xfId="58" applyNumberFormat="1" applyFont="1" applyFill="1" applyBorder="1" applyAlignment="1">
      <alignment horizontal="right" vertical="center" wrapText="1"/>
    </xf>
    <xf numFmtId="1" fontId="6" fillId="0" borderId="4" xfId="0" applyNumberFormat="1" applyFont="1" applyBorder="1" applyAlignment="1">
      <alignment horizontal="right" vertical="center" wrapText="1"/>
    </xf>
    <xf numFmtId="166" fontId="4" fillId="21" borderId="1" xfId="58" applyNumberFormat="1" applyFont="1" applyFill="1" applyBorder="1" applyAlignment="1">
      <alignment horizontal="right" vertical="center"/>
    </xf>
    <xf numFmtId="166" fontId="5" fillId="0" borderId="1" xfId="58" applyNumberFormat="1" applyFont="1" applyFill="1" applyBorder="1" applyAlignment="1">
      <alignment horizontal="right" vertical="center"/>
    </xf>
    <xf numFmtId="166" fontId="4" fillId="0" borderId="4" xfId="58" applyNumberFormat="1" applyFont="1" applyFill="1" applyBorder="1" applyAlignment="1">
      <alignment horizontal="right" vertical="center" wrapText="1"/>
    </xf>
    <xf numFmtId="166" fontId="4" fillId="0" borderId="1" xfId="58" applyNumberFormat="1" applyFont="1" applyFill="1" applyBorder="1" applyAlignment="1">
      <alignment horizontal="right" vertical="center"/>
    </xf>
    <xf numFmtId="166" fontId="7" fillId="0" borderId="26" xfId="58" applyNumberFormat="1" applyFont="1" applyBorder="1" applyAlignment="1">
      <alignment horizontal="right" vertical="center" wrapText="1"/>
    </xf>
    <xf numFmtId="0" fontId="7" fillId="0" borderId="26" xfId="0" applyFont="1" applyBorder="1" applyAlignment="1">
      <alignment horizontal="right" vertical="center" wrapText="1"/>
    </xf>
    <xf numFmtId="166" fontId="0" fillId="0" borderId="0" xfId="58" applyNumberFormat="1" applyFont="1" applyAlignment="1">
      <alignment horizontal="right"/>
    </xf>
    <xf numFmtId="0" fontId="0" fillId="0" borderId="0" xfId="0" applyAlignment="1">
      <alignment horizontal="right"/>
    </xf>
    <xf numFmtId="9" fontId="3" fillId="20" borderId="23" xfId="59" applyNumberFormat="1" applyFont="1" applyFill="1" applyBorder="1" applyAlignment="1">
      <alignment horizontal="right" vertical="center" wrapText="1"/>
    </xf>
    <xf numFmtId="166" fontId="3" fillId="20" borderId="6" xfId="58" applyNumberFormat="1" applyFont="1" applyFill="1" applyBorder="1" applyAlignment="1">
      <alignment horizontal="right" vertical="center" wrapText="1"/>
    </xf>
    <xf numFmtId="166" fontId="5" fillId="0" borderId="4" xfId="58" applyNumberFormat="1" applyFont="1" applyFill="1" applyBorder="1" applyAlignment="1">
      <alignment horizontal="right" vertical="center"/>
    </xf>
    <xf numFmtId="0" fontId="2" fillId="0" borderId="1" xfId="0" applyFont="1" applyBorder="1" applyAlignment="1">
      <alignment horizontal="right" vertical="center" wrapText="1"/>
    </xf>
    <xf numFmtId="166" fontId="3" fillId="20" borderId="27" xfId="58" applyNumberFormat="1" applyFont="1" applyFill="1" applyBorder="1" applyAlignment="1">
      <alignment horizontal="right" vertical="center" wrapText="1"/>
    </xf>
    <xf numFmtId="9" fontId="3" fillId="20" borderId="28" xfId="59" applyNumberFormat="1" applyFont="1" applyFill="1" applyBorder="1" applyAlignment="1">
      <alignment horizontal="right" vertical="center" wrapText="1"/>
    </xf>
    <xf numFmtId="166" fontId="4" fillId="21" borderId="29" xfId="58" applyNumberFormat="1" applyFont="1" applyFill="1" applyBorder="1" applyAlignment="1">
      <alignment horizontal="right" vertical="center" wrapText="1"/>
    </xf>
    <xf numFmtId="0" fontId="8" fillId="0" borderId="1" xfId="0" applyFont="1" applyBorder="1" applyAlignment="1">
      <alignment horizontal="right" vertical="center" wrapText="1"/>
    </xf>
    <xf numFmtId="44" fontId="6" fillId="0" borderId="1" xfId="1" applyFont="1" applyBorder="1" applyAlignment="1">
      <alignment horizontal="right" vertical="center" wrapText="1"/>
    </xf>
    <xf numFmtId="44" fontId="6" fillId="0" borderId="30" xfId="1" applyFont="1" applyBorder="1" applyAlignment="1">
      <alignment horizontal="right" vertical="center" wrapText="1"/>
    </xf>
    <xf numFmtId="166" fontId="4" fillId="21" borderId="30" xfId="58" applyNumberFormat="1" applyFont="1" applyFill="1" applyBorder="1" applyAlignment="1">
      <alignment horizontal="right" vertical="center" wrapText="1"/>
    </xf>
    <xf numFmtId="0" fontId="8" fillId="0" borderId="3" xfId="0" applyFont="1" applyBorder="1" applyAlignment="1">
      <alignment horizontal="right" vertical="center" wrapText="1"/>
    </xf>
    <xf numFmtId="0" fontId="8" fillId="0" borderId="4" xfId="0" applyFont="1" applyBorder="1" applyAlignment="1">
      <alignment horizontal="right" vertical="center" wrapText="1"/>
    </xf>
    <xf numFmtId="44" fontId="8" fillId="0" borderId="2" xfId="0" applyNumberFormat="1" applyFont="1" applyBorder="1" applyAlignment="1">
      <alignment horizontal="right" vertical="center"/>
    </xf>
    <xf numFmtId="44" fontId="2" fillId="0" borderId="1" xfId="1" applyFont="1" applyBorder="1" applyAlignment="1">
      <alignment horizontal="right" vertical="center" wrapText="1"/>
    </xf>
    <xf numFmtId="44" fontId="2" fillId="0" borderId="30" xfId="1" applyFont="1" applyBorder="1" applyAlignment="1">
      <alignment horizontal="right" vertical="center" wrapText="1"/>
    </xf>
    <xf numFmtId="44" fontId="8" fillId="0" borderId="5" xfId="0" applyNumberFormat="1" applyFont="1" applyBorder="1" applyAlignment="1">
      <alignment horizontal="right" vertical="center"/>
    </xf>
    <xf numFmtId="44" fontId="6" fillId="0" borderId="31" xfId="1" applyFont="1" applyBorder="1" applyAlignment="1">
      <alignment horizontal="right" vertical="center" wrapText="1"/>
    </xf>
    <xf numFmtId="44" fontId="2" fillId="0" borderId="26" xfId="1" applyFont="1" applyBorder="1" applyAlignment="1">
      <alignment horizontal="right" vertical="center" wrapText="1"/>
    </xf>
    <xf numFmtId="44" fontId="2" fillId="0" borderId="32" xfId="1" applyFont="1" applyBorder="1" applyAlignment="1">
      <alignment horizontal="right" vertical="center" wrapText="1"/>
    </xf>
    <xf numFmtId="166" fontId="4" fillId="0" borderId="1" xfId="58" applyNumberFormat="1" applyFont="1" applyFill="1" applyBorder="1" applyAlignment="1">
      <alignment horizontal="right" vertical="center" wrapText="1"/>
    </xf>
    <xf numFmtId="0" fontId="8" fillId="0" borderId="1" xfId="0" applyFont="1" applyFill="1" applyBorder="1" applyAlignment="1">
      <alignment horizontal="right" vertical="center" wrapText="1"/>
    </xf>
    <xf numFmtId="1" fontId="6" fillId="0" borderId="41" xfId="0" applyNumberFormat="1" applyFont="1" applyBorder="1" applyAlignment="1">
      <alignment horizontal="right" vertical="center" wrapText="1"/>
    </xf>
    <xf numFmtId="1" fontId="6" fillId="0" borderId="1" xfId="0" applyNumberFormat="1" applyFont="1" applyBorder="1" applyAlignment="1">
      <alignment horizontal="right" vertical="center" wrapText="1"/>
    </xf>
    <xf numFmtId="167" fontId="2" fillId="18" borderId="1" xfId="0" applyNumberFormat="1" applyFont="1" applyFill="1" applyBorder="1" applyAlignment="1" applyProtection="1">
      <alignment horizontal="center" vertical="center" wrapText="1"/>
      <protection locked="0"/>
    </xf>
    <xf numFmtId="167" fontId="2" fillId="18" borderId="19" xfId="0" applyNumberFormat="1" applyFont="1" applyFill="1" applyBorder="1" applyAlignment="1" applyProtection="1">
      <alignment horizontal="center" vertical="center" wrapText="1"/>
      <protection locked="0"/>
    </xf>
    <xf numFmtId="167" fontId="35" fillId="18" borderId="2" xfId="0" applyNumberFormat="1" applyFont="1" applyFill="1" applyBorder="1" applyAlignment="1" applyProtection="1">
      <alignment horizontal="center" vertical="center"/>
      <protection locked="0"/>
    </xf>
    <xf numFmtId="166" fontId="3" fillId="18" borderId="1" xfId="58" applyNumberFormat="1" applyFont="1" applyFill="1" applyBorder="1" applyAlignment="1" applyProtection="1">
      <alignment horizontal="left" vertical="center"/>
      <protection locked="0"/>
    </xf>
    <xf numFmtId="166" fontId="2" fillId="18" borderId="4" xfId="58" applyNumberFormat="1" applyFont="1" applyFill="1" applyBorder="1" applyAlignment="1" applyProtection="1">
      <alignment horizontal="center" vertical="center" wrapText="1"/>
      <protection locked="0"/>
    </xf>
    <xf numFmtId="0" fontId="3" fillId="20" borderId="16" xfId="0" applyFont="1" applyFill="1" applyBorder="1" applyAlignment="1" applyProtection="1">
      <alignment horizontal="center" vertical="center" wrapText="1"/>
    </xf>
    <xf numFmtId="0" fontId="3" fillId="20" borderId="6" xfId="0" applyFont="1" applyFill="1" applyBorder="1" applyAlignment="1" applyProtection="1">
      <alignment vertical="center" wrapText="1"/>
    </xf>
    <xf numFmtId="166" fontId="3" fillId="20" borderId="6" xfId="58" applyNumberFormat="1" applyFont="1" applyFill="1" applyBorder="1" applyAlignment="1" applyProtection="1">
      <alignment horizontal="right" vertical="top"/>
    </xf>
    <xf numFmtId="166" fontId="3" fillId="20" borderId="6" xfId="58" applyNumberFormat="1" applyFont="1" applyFill="1" applyBorder="1" applyAlignment="1" applyProtection="1">
      <alignment horizontal="right" vertical="center" wrapText="1"/>
    </xf>
    <xf numFmtId="166" fontId="3" fillId="20" borderId="27" xfId="58" applyNumberFormat="1" applyFont="1" applyFill="1" applyBorder="1" applyAlignment="1" applyProtection="1">
      <alignment horizontal="right" vertical="center" wrapText="1"/>
    </xf>
    <xf numFmtId="0" fontId="3" fillId="20" borderId="22" xfId="0" applyFont="1" applyFill="1" applyBorder="1" applyAlignment="1" applyProtection="1">
      <alignment horizontal="center" vertical="center" wrapText="1"/>
    </xf>
    <xf numFmtId="0" fontId="3" fillId="20" borderId="23" xfId="0" applyFont="1" applyFill="1" applyBorder="1" applyAlignment="1" applyProtection="1">
      <alignment vertical="center" wrapText="1"/>
    </xf>
    <xf numFmtId="166" fontId="3" fillId="20" borderId="23" xfId="58" applyNumberFormat="1" applyFont="1" applyFill="1" applyBorder="1" applyAlignment="1" applyProtection="1">
      <alignment horizontal="right" vertical="center" wrapText="1"/>
    </xf>
    <xf numFmtId="9" fontId="3" fillId="20" borderId="23" xfId="59" applyFont="1" applyFill="1" applyBorder="1" applyAlignment="1" applyProtection="1">
      <alignment horizontal="right" vertical="center" wrapText="1"/>
    </xf>
    <xf numFmtId="9" fontId="3" fillId="20" borderId="28" xfId="59" applyFont="1" applyFill="1" applyBorder="1" applyAlignment="1" applyProtection="1">
      <alignment horizontal="right" vertical="center" wrapText="1"/>
    </xf>
    <xf numFmtId="0" fontId="4" fillId="21" borderId="20" xfId="0" applyFont="1" applyFill="1" applyBorder="1" applyAlignment="1" applyProtection="1">
      <alignment horizontal="center" vertical="center" wrapText="1"/>
    </xf>
    <xf numFmtId="0" fontId="4" fillId="21" borderId="4" xfId="0" applyFont="1" applyFill="1" applyBorder="1" applyAlignment="1" applyProtection="1">
      <alignment vertical="center" wrapText="1"/>
    </xf>
    <xf numFmtId="166" fontId="4" fillId="21" borderId="4" xfId="58" applyNumberFormat="1" applyFont="1" applyFill="1" applyBorder="1" applyAlignment="1" applyProtection="1">
      <alignment horizontal="right" vertical="center" wrapText="1"/>
    </xf>
    <xf numFmtId="166" fontId="4" fillId="21" borderId="29" xfId="58" applyNumberFormat="1" applyFont="1" applyFill="1" applyBorder="1" applyAlignment="1" applyProtection="1">
      <alignment horizontal="right" vertical="center" wrapText="1"/>
    </xf>
    <xf numFmtId="0" fontId="5" fillId="0" borderId="20" xfId="0" applyFont="1" applyBorder="1" applyAlignment="1" applyProtection="1">
      <alignment horizontal="center" vertical="center" wrapText="1"/>
    </xf>
    <xf numFmtId="0" fontId="5" fillId="0" borderId="4" xfId="0" applyFont="1" applyBorder="1" applyAlignment="1" applyProtection="1">
      <alignment vertical="center" wrapText="1"/>
    </xf>
    <xf numFmtId="166" fontId="6" fillId="0" borderId="4" xfId="58" applyNumberFormat="1" applyFont="1" applyFill="1" applyBorder="1" applyAlignment="1" applyProtection="1">
      <alignment horizontal="right" vertical="center" wrapText="1"/>
    </xf>
    <xf numFmtId="1" fontId="6" fillId="0" borderId="41" xfId="0" applyNumberFormat="1" applyFont="1" applyBorder="1" applyAlignment="1" applyProtection="1">
      <alignment horizontal="right" vertical="center" wrapText="1"/>
    </xf>
    <xf numFmtId="0" fontId="8" fillId="0" borderId="1" xfId="0" applyFont="1" applyBorder="1" applyAlignment="1" applyProtection="1">
      <alignment horizontal="right" vertical="center" wrapText="1"/>
    </xf>
    <xf numFmtId="0" fontId="2" fillId="0" borderId="1" xfId="0" applyFont="1" applyBorder="1" applyAlignment="1" applyProtection="1">
      <alignment horizontal="right" vertical="center" wrapText="1"/>
    </xf>
    <xf numFmtId="44" fontId="6" fillId="0" borderId="1" xfId="1" applyFont="1" applyBorder="1" applyAlignment="1" applyProtection="1">
      <alignment horizontal="right" vertical="center" wrapText="1"/>
    </xf>
    <xf numFmtId="44" fontId="6" fillId="0" borderId="30" xfId="1" applyFont="1" applyBorder="1" applyAlignment="1" applyProtection="1">
      <alignment horizontal="right" vertical="center" wrapText="1"/>
    </xf>
    <xf numFmtId="0" fontId="6" fillId="0" borderId="1" xfId="0" applyFont="1" applyBorder="1" applyAlignment="1" applyProtection="1">
      <alignment vertical="center" wrapText="1"/>
    </xf>
    <xf numFmtId="0" fontId="4" fillId="21" borderId="18" xfId="0" applyFont="1" applyFill="1" applyBorder="1" applyAlignment="1" applyProtection="1">
      <alignment horizontal="center" vertical="center" wrapText="1"/>
    </xf>
    <xf numFmtId="0" fontId="4" fillId="21" borderId="1" xfId="0" applyFont="1" applyFill="1" applyBorder="1" applyAlignment="1" applyProtection="1">
      <alignment vertical="center" wrapText="1"/>
    </xf>
    <xf numFmtId="166" fontId="4" fillId="21" borderId="1" xfId="58" applyNumberFormat="1" applyFont="1" applyFill="1" applyBorder="1" applyAlignment="1" applyProtection="1">
      <alignment horizontal="right" vertical="center" wrapText="1"/>
    </xf>
    <xf numFmtId="166" fontId="4" fillId="21" borderId="30" xfId="58" applyNumberFormat="1" applyFont="1" applyFill="1" applyBorder="1" applyAlignment="1" applyProtection="1">
      <alignment horizontal="right" vertical="center" wrapText="1"/>
    </xf>
    <xf numFmtId="0" fontId="5" fillId="0" borderId="18" xfId="0" applyFont="1" applyBorder="1" applyAlignment="1" applyProtection="1">
      <alignment horizontal="center" vertical="center" wrapText="1"/>
    </xf>
    <xf numFmtId="0" fontId="9" fillId="0" borderId="1" xfId="2" applyBorder="1" applyAlignment="1" applyProtection="1">
      <alignment vertical="center" wrapText="1"/>
    </xf>
    <xf numFmtId="166" fontId="6" fillId="19" borderId="4" xfId="58" applyNumberFormat="1" applyFont="1" applyFill="1" applyBorder="1" applyAlignment="1" applyProtection="1">
      <alignment horizontal="right" vertical="center" wrapText="1"/>
    </xf>
    <xf numFmtId="0" fontId="8" fillId="0" borderId="3" xfId="0" applyFont="1" applyBorder="1" applyAlignment="1" applyProtection="1">
      <alignment horizontal="right" vertical="center" wrapText="1"/>
    </xf>
    <xf numFmtId="0" fontId="9" fillId="0" borderId="4" xfId="0" applyFont="1" applyBorder="1" applyAlignment="1" applyProtection="1">
      <alignment vertical="center" wrapText="1"/>
    </xf>
    <xf numFmtId="0" fontId="8" fillId="0" borderId="4" xfId="0" applyFont="1" applyBorder="1" applyAlignment="1" applyProtection="1">
      <alignment horizontal="right" vertical="center" wrapText="1"/>
    </xf>
    <xf numFmtId="0" fontId="9" fillId="0" borderId="1" xfId="0" applyFont="1" applyBorder="1" applyAlignment="1" applyProtection="1">
      <alignment vertical="center" wrapText="1"/>
    </xf>
    <xf numFmtId="166" fontId="4" fillId="21" borderId="1" xfId="58" applyNumberFormat="1" applyFont="1" applyFill="1" applyBorder="1" applyAlignment="1" applyProtection="1">
      <alignment horizontal="right" vertical="center"/>
    </xf>
    <xf numFmtId="0" fontId="5" fillId="0" borderId="18" xfId="0" applyFont="1" applyFill="1" applyBorder="1" applyAlignment="1" applyProtection="1">
      <alignment horizontal="center" vertical="center" wrapText="1"/>
    </xf>
    <xf numFmtId="0" fontId="4" fillId="0" borderId="1" xfId="0" applyFont="1" applyBorder="1" applyAlignment="1" applyProtection="1">
      <alignment vertical="center" wrapText="1"/>
    </xf>
    <xf numFmtId="166" fontId="5" fillId="0" borderId="1" xfId="58" applyNumberFormat="1" applyFont="1" applyFill="1" applyBorder="1" applyAlignment="1" applyProtection="1">
      <alignment horizontal="right" vertical="center"/>
    </xf>
    <xf numFmtId="166" fontId="5" fillId="0" borderId="4" xfId="58" applyNumberFormat="1" applyFont="1" applyFill="1" applyBorder="1" applyAlignment="1" applyProtection="1">
      <alignment horizontal="right" vertical="center" wrapText="1"/>
    </xf>
    <xf numFmtId="0" fontId="5" fillId="0" borderId="1" xfId="0" applyFont="1" applyBorder="1" applyAlignment="1" applyProtection="1">
      <alignment vertical="center" wrapText="1"/>
    </xf>
    <xf numFmtId="166" fontId="4" fillId="0" borderId="4" xfId="58" applyNumberFormat="1" applyFont="1" applyFill="1" applyBorder="1" applyAlignment="1" applyProtection="1">
      <alignment horizontal="right" vertical="center" wrapText="1"/>
    </xf>
    <xf numFmtId="166" fontId="4" fillId="0" borderId="1" xfId="58" applyNumberFormat="1" applyFont="1" applyFill="1" applyBorder="1" applyAlignment="1" applyProtection="1">
      <alignment horizontal="right" vertical="center" wrapText="1"/>
    </xf>
    <xf numFmtId="166" fontId="4" fillId="0" borderId="30" xfId="58" applyNumberFormat="1" applyFont="1" applyFill="1" applyBorder="1" applyAlignment="1" applyProtection="1">
      <alignment horizontal="right" vertical="center" wrapText="1"/>
    </xf>
    <xf numFmtId="0" fontId="30" fillId="0" borderId="1" xfId="2" applyFont="1" applyBorder="1" applyAlignment="1" applyProtection="1">
      <alignment vertical="center" wrapText="1"/>
    </xf>
    <xf numFmtId="166" fontId="4" fillId="0" borderId="1" xfId="58" applyNumberFormat="1" applyFont="1" applyFill="1" applyBorder="1" applyAlignment="1" applyProtection="1">
      <alignment horizontal="right" vertical="center"/>
    </xf>
    <xf numFmtId="0" fontId="8" fillId="0" borderId="18" xfId="2" applyFont="1" applyBorder="1" applyAlignment="1" applyProtection="1">
      <alignment horizontal="center" vertical="center"/>
    </xf>
    <xf numFmtId="165" fontId="8" fillId="0" borderId="18" xfId="0" applyNumberFormat="1" applyFont="1" applyBorder="1" applyAlignment="1" applyProtection="1">
      <alignment horizontal="center" vertical="center"/>
    </xf>
    <xf numFmtId="0" fontId="8" fillId="0" borderId="1" xfId="0" applyFont="1" applyBorder="1" applyAlignment="1" applyProtection="1">
      <alignment vertical="center"/>
    </xf>
    <xf numFmtId="0" fontId="8" fillId="0" borderId="18" xfId="0" applyFont="1" applyBorder="1" applyAlignment="1" applyProtection="1">
      <alignment horizontal="center" vertical="center" wrapText="1"/>
    </xf>
    <xf numFmtId="44" fontId="6" fillId="0" borderId="31" xfId="1" applyFont="1" applyBorder="1" applyAlignment="1" applyProtection="1">
      <alignment horizontal="right" vertical="center" wrapText="1"/>
    </xf>
    <xf numFmtId="0" fontId="6" fillId="0" borderId="25" xfId="0" applyFont="1" applyBorder="1" applyAlignment="1" applyProtection="1">
      <alignment horizontal="center" vertical="center" wrapText="1"/>
    </xf>
    <xf numFmtId="0" fontId="7" fillId="0" borderId="26" xfId="0" applyFont="1" applyBorder="1" applyAlignment="1" applyProtection="1">
      <alignment vertical="center" wrapText="1"/>
    </xf>
    <xf numFmtId="166" fontId="7" fillId="0" borderId="26" xfId="58" applyNumberFormat="1" applyFont="1" applyBorder="1" applyAlignment="1" applyProtection="1">
      <alignment horizontal="right" vertical="center" wrapText="1"/>
    </xf>
    <xf numFmtId="0" fontId="7" fillId="0" borderId="26" xfId="0" applyFont="1" applyBorder="1" applyAlignment="1" applyProtection="1">
      <alignment horizontal="right" vertical="center" wrapText="1"/>
    </xf>
    <xf numFmtId="44" fontId="2" fillId="0" borderId="26" xfId="1" applyFont="1" applyBorder="1" applyAlignment="1" applyProtection="1">
      <alignment horizontal="right" vertical="center" wrapText="1"/>
    </xf>
    <xf numFmtId="44" fontId="2" fillId="0" borderId="32" xfId="1" applyFont="1" applyBorder="1" applyAlignment="1" applyProtection="1">
      <alignment horizontal="right" vertical="center" wrapText="1"/>
    </xf>
    <xf numFmtId="167" fontId="2" fillId="18" borderId="4" xfId="0" applyNumberFormat="1" applyFont="1" applyFill="1" applyBorder="1" applyAlignment="1" applyProtection="1">
      <alignment horizontal="center" vertical="center" wrapText="1"/>
      <protection locked="0"/>
    </xf>
    <xf numFmtId="167" fontId="3" fillId="20" borderId="6" xfId="0" applyNumberFormat="1" applyFont="1" applyFill="1" applyBorder="1" applyAlignment="1" applyProtection="1">
      <alignment horizontal="center" vertical="center" wrapText="1"/>
    </xf>
    <xf numFmtId="167" fontId="3" fillId="20" borderId="17" xfId="0" applyNumberFormat="1" applyFont="1" applyFill="1" applyBorder="1" applyAlignment="1" applyProtection="1">
      <alignment horizontal="center" vertical="center" wrapText="1"/>
    </xf>
    <xf numFmtId="0" fontId="0" fillId="0" borderId="0" xfId="0" applyProtection="1"/>
    <xf numFmtId="167" fontId="3" fillId="20" borderId="23" xfId="0" applyNumberFormat="1" applyFont="1" applyFill="1" applyBorder="1" applyAlignment="1" applyProtection="1">
      <alignment horizontal="center" vertical="center" wrapText="1"/>
    </xf>
    <xf numFmtId="167" fontId="3" fillId="20" borderId="24" xfId="0" applyNumberFormat="1" applyFont="1" applyFill="1" applyBorder="1" applyAlignment="1" applyProtection="1">
      <alignment horizontal="center" vertical="center" wrapText="1"/>
    </xf>
    <xf numFmtId="0" fontId="4" fillId="21" borderId="16" xfId="0" applyFont="1" applyFill="1" applyBorder="1" applyAlignment="1" applyProtection="1">
      <alignment horizontal="center" vertical="center" wrapText="1"/>
    </xf>
    <xf numFmtId="0" fontId="4" fillId="21" borderId="6" xfId="0" applyFont="1" applyFill="1" applyBorder="1" applyAlignment="1" applyProtection="1">
      <alignment vertical="center" wrapText="1"/>
    </xf>
    <xf numFmtId="167" fontId="4" fillId="21" borderId="6" xfId="0" applyNumberFormat="1" applyFont="1" applyFill="1" applyBorder="1" applyAlignment="1" applyProtection="1">
      <alignment horizontal="center" vertical="center" wrapText="1"/>
    </xf>
    <xf numFmtId="167" fontId="4" fillId="21" borderId="17" xfId="0" applyNumberFormat="1"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wrapText="1"/>
    </xf>
    <xf numFmtId="0" fontId="5" fillId="0" borderId="4" xfId="0" applyFont="1" applyFill="1" applyBorder="1" applyAlignment="1" applyProtection="1">
      <alignment vertical="center" wrapText="1"/>
    </xf>
    <xf numFmtId="167" fontId="2" fillId="18" borderId="19" xfId="0" applyNumberFormat="1" applyFont="1" applyFill="1" applyBorder="1" applyAlignment="1" applyProtection="1">
      <alignment horizontal="center" vertical="center" wrapText="1"/>
    </xf>
    <xf numFmtId="0" fontId="6" fillId="0" borderId="1" xfId="0" applyFont="1" applyFill="1" applyBorder="1" applyAlignment="1" applyProtection="1">
      <alignment vertical="center" wrapText="1"/>
    </xf>
    <xf numFmtId="0" fontId="9" fillId="0" borderId="1" xfId="2" applyFont="1" applyFill="1" applyBorder="1" applyAlignment="1" applyProtection="1">
      <alignment vertical="center" wrapText="1"/>
    </xf>
    <xf numFmtId="0" fontId="8" fillId="0" borderId="0" xfId="0" applyFont="1" applyAlignment="1" applyProtection="1">
      <alignment vertical="center"/>
    </xf>
    <xf numFmtId="0" fontId="9" fillId="0" borderId="1" xfId="2" applyFill="1" applyBorder="1" applyAlignment="1" applyProtection="1">
      <alignment vertical="center" wrapText="1"/>
    </xf>
    <xf numFmtId="0" fontId="9" fillId="0" borderId="1" xfId="0" applyFont="1" applyFill="1" applyBorder="1" applyAlignment="1" applyProtection="1">
      <alignment vertical="center" wrapText="1"/>
    </xf>
    <xf numFmtId="0" fontId="30" fillId="0" borderId="1" xfId="2" applyFont="1" applyFill="1" applyBorder="1" applyAlignment="1" applyProtection="1">
      <alignment vertical="center" wrapText="1"/>
    </xf>
    <xf numFmtId="167" fontId="35" fillId="18" borderId="19" xfId="0" applyNumberFormat="1" applyFont="1" applyFill="1" applyBorder="1" applyAlignment="1" applyProtection="1">
      <alignment horizontal="center" vertical="center"/>
    </xf>
    <xf numFmtId="167" fontId="35" fillId="0" borderId="2" xfId="0" applyNumberFormat="1" applyFont="1" applyBorder="1" applyAlignment="1" applyProtection="1">
      <alignment horizontal="center" vertical="center"/>
    </xf>
    <xf numFmtId="167" fontId="35" fillId="0" borderId="19" xfId="0" applyNumberFormat="1" applyFont="1" applyBorder="1" applyAlignment="1" applyProtection="1">
      <alignment horizontal="center" vertical="center"/>
    </xf>
    <xf numFmtId="167" fontId="2" fillId="0" borderId="1" xfId="0" applyNumberFormat="1" applyFont="1" applyFill="1" applyBorder="1" applyAlignment="1" applyProtection="1">
      <alignment horizontal="center" vertical="center" wrapText="1"/>
    </xf>
    <xf numFmtId="167" fontId="2" fillId="0" borderId="19" xfId="0" applyNumberFormat="1" applyFont="1" applyFill="1" applyBorder="1" applyAlignment="1" applyProtection="1">
      <alignment horizontal="center" vertical="center" wrapText="1"/>
    </xf>
    <xf numFmtId="0" fontId="35" fillId="0" borderId="43" xfId="0" applyFont="1" applyBorder="1" applyAlignment="1" applyProtection="1">
      <alignment vertical="center"/>
    </xf>
    <xf numFmtId="167" fontId="35" fillId="0" borderId="5" xfId="0" applyNumberFormat="1" applyFont="1" applyBorder="1" applyAlignment="1" applyProtection="1">
      <alignment horizontal="center" vertical="center"/>
    </xf>
    <xf numFmtId="167" fontId="35" fillId="0" borderId="21" xfId="0" applyNumberFormat="1" applyFont="1" applyBorder="1" applyAlignment="1" applyProtection="1">
      <alignment horizontal="center" vertical="center"/>
    </xf>
    <xf numFmtId="0" fontId="4" fillId="0" borderId="1" xfId="0" applyFont="1" applyFill="1" applyBorder="1" applyAlignment="1" applyProtection="1">
      <alignment vertical="center" wrapText="1"/>
    </xf>
    <xf numFmtId="166" fontId="2" fillId="18" borderId="44" xfId="58" applyNumberFormat="1" applyFont="1" applyFill="1" applyBorder="1" applyAlignment="1" applyProtection="1">
      <alignment horizontal="center" vertical="center" wrapText="1"/>
    </xf>
    <xf numFmtId="0" fontId="0" fillId="0" borderId="0" xfId="0" applyFill="1" applyProtection="1"/>
    <xf numFmtId="0" fontId="5" fillId="0" borderId="1" xfId="0" applyFont="1" applyFill="1" applyBorder="1" applyAlignment="1" applyProtection="1">
      <alignment vertical="center" wrapText="1"/>
    </xf>
    <xf numFmtId="166" fontId="3" fillId="0" borderId="1" xfId="58" applyNumberFormat="1" applyFont="1" applyFill="1" applyBorder="1" applyAlignment="1" applyProtection="1">
      <alignment horizontal="left" vertical="center"/>
    </xf>
    <xf numFmtId="166" fontId="2" fillId="19" borderId="44" xfId="58" applyNumberFormat="1" applyFont="1" applyFill="1" applyBorder="1" applyAlignment="1" applyProtection="1">
      <alignment horizontal="center" vertical="center" wrapText="1"/>
    </xf>
    <xf numFmtId="166" fontId="4" fillId="0" borderId="1" xfId="58" applyNumberFormat="1" applyFont="1" applyFill="1" applyBorder="1" applyAlignment="1" applyProtection="1">
      <alignment horizontal="left" vertical="center"/>
    </xf>
    <xf numFmtId="166" fontId="4" fillId="0" borderId="44" xfId="58" applyNumberFormat="1" applyFont="1" applyFill="1" applyBorder="1" applyAlignment="1" applyProtection="1">
      <alignment horizontal="center" vertical="center" wrapText="1"/>
    </xf>
    <xf numFmtId="167" fontId="4" fillId="21" borderId="1" xfId="0" applyNumberFormat="1" applyFont="1" applyFill="1" applyBorder="1" applyAlignment="1" applyProtection="1">
      <alignment horizontal="center" vertical="center" wrapText="1"/>
    </xf>
    <xf numFmtId="167" fontId="4" fillId="21" borderId="19" xfId="0" applyNumberFormat="1" applyFont="1" applyFill="1" applyBorder="1" applyAlignment="1" applyProtection="1">
      <alignment horizontal="center" vertical="center" wrapText="1"/>
    </xf>
    <xf numFmtId="0" fontId="2" fillId="0" borderId="1" xfId="0" applyFont="1" applyBorder="1" applyAlignment="1" applyProtection="1">
      <alignment horizontal="center" vertical="center" wrapText="1"/>
    </xf>
    <xf numFmtId="0" fontId="2" fillId="0" borderId="19" xfId="0" applyFont="1" applyBorder="1" applyAlignment="1" applyProtection="1">
      <alignment horizontal="center" vertical="center" wrapText="1"/>
    </xf>
    <xf numFmtId="0" fontId="7" fillId="0" borderId="42" xfId="0" applyFont="1" applyBorder="1" applyAlignment="1" applyProtection="1">
      <alignment vertical="center" wrapText="1"/>
    </xf>
    <xf numFmtId="0" fontId="6" fillId="0" borderId="0" xfId="0" applyFont="1" applyBorder="1" applyAlignment="1" applyProtection="1">
      <alignment horizontal="center" vertical="center" wrapText="1"/>
    </xf>
    <xf numFmtId="0" fontId="7" fillId="0" borderId="0" xfId="0" applyFont="1" applyBorder="1" applyAlignment="1" applyProtection="1">
      <alignment vertical="center" wrapText="1"/>
    </xf>
    <xf numFmtId="167" fontId="34" fillId="0" borderId="0" xfId="0" applyNumberFormat="1" applyFont="1" applyProtection="1"/>
    <xf numFmtId="0" fontId="0" fillId="0" borderId="0" xfId="0" applyAlignment="1" applyProtection="1">
      <alignment horizontal="center"/>
    </xf>
    <xf numFmtId="0" fontId="11" fillId="0" borderId="0" xfId="0" applyFont="1" applyFill="1" applyAlignment="1" applyProtection="1">
      <alignment vertical="center" wrapText="1"/>
    </xf>
    <xf numFmtId="0" fontId="0" fillId="0" borderId="0" xfId="0" applyAlignment="1" applyProtection="1"/>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erekening 2" xfId="29" xr:uid="{00000000-0005-0000-0000-000018000000}"/>
    <cellStyle name="Controlecel 2" xfId="30" xr:uid="{00000000-0005-0000-0000-000019000000}"/>
    <cellStyle name="Euro" xfId="31" xr:uid="{00000000-0005-0000-0000-00001A000000}"/>
    <cellStyle name="Gekoppelde cel 2" xfId="32" xr:uid="{00000000-0005-0000-0000-00001B000000}"/>
    <cellStyle name="Goed 2" xfId="33" xr:uid="{00000000-0005-0000-0000-00001C000000}"/>
    <cellStyle name="Invoer 2" xfId="34" xr:uid="{00000000-0005-0000-0000-00001D000000}"/>
    <cellStyle name="Komma" xfId="58" builtinId="3"/>
    <cellStyle name="Kop 1 2" xfId="35" xr:uid="{00000000-0005-0000-0000-00001F000000}"/>
    <cellStyle name="Kop 2 2" xfId="36" xr:uid="{00000000-0005-0000-0000-000020000000}"/>
    <cellStyle name="Kop 3 2" xfId="37" xr:uid="{00000000-0005-0000-0000-000021000000}"/>
    <cellStyle name="Kop 4 2" xfId="38" xr:uid="{00000000-0005-0000-0000-000022000000}"/>
    <cellStyle name="Legal 8½ x 14 in" xfId="39" xr:uid="{00000000-0005-0000-0000-000023000000}"/>
    <cellStyle name="Legal 8½ x 14 in 2" xfId="40" xr:uid="{00000000-0005-0000-0000-000024000000}"/>
    <cellStyle name="Legal 8½ x 14 in 2 2" xfId="41" xr:uid="{00000000-0005-0000-0000-000025000000}"/>
    <cellStyle name="Legal 8½ x 14 in 3" xfId="42" xr:uid="{00000000-0005-0000-0000-000026000000}"/>
    <cellStyle name="Neutraal 2" xfId="43" xr:uid="{00000000-0005-0000-0000-000027000000}"/>
    <cellStyle name="Notitie 2" xfId="44" xr:uid="{00000000-0005-0000-0000-000028000000}"/>
    <cellStyle name="Notitie 2 2" xfId="45" xr:uid="{00000000-0005-0000-0000-000029000000}"/>
    <cellStyle name="Ongeldig 2" xfId="46" xr:uid="{00000000-0005-0000-0000-00002A000000}"/>
    <cellStyle name="Procent" xfId="59" builtinId="5"/>
    <cellStyle name="Procent 2" xfId="47" xr:uid="{00000000-0005-0000-0000-00002C000000}"/>
    <cellStyle name="Procent 2 2" xfId="48" xr:uid="{00000000-0005-0000-0000-00002D000000}"/>
    <cellStyle name="Standaard" xfId="0" builtinId="0"/>
    <cellStyle name="Standaard 2" xfId="3" xr:uid="{00000000-0005-0000-0000-00002F000000}"/>
    <cellStyle name="Standaard 2 2" xfId="49" xr:uid="{00000000-0005-0000-0000-000030000000}"/>
    <cellStyle name="Standaard 3" xfId="50" xr:uid="{00000000-0005-0000-0000-000031000000}"/>
    <cellStyle name="Standaard 3 2" xfId="51" xr:uid="{00000000-0005-0000-0000-000032000000}"/>
    <cellStyle name="Standaard 4" xfId="4" xr:uid="{00000000-0005-0000-0000-000033000000}"/>
    <cellStyle name="Standaard 5" xfId="57" xr:uid="{00000000-0005-0000-0000-000034000000}"/>
    <cellStyle name="Standaard 5 2" xfId="60" xr:uid="{00000000-0005-0000-0000-000035000000}"/>
    <cellStyle name="Standaard_Blad1" xfId="2" xr:uid="{00000000-0005-0000-0000-000036000000}"/>
    <cellStyle name="Titel 2" xfId="52" xr:uid="{00000000-0005-0000-0000-000037000000}"/>
    <cellStyle name="Totaal 2" xfId="53" xr:uid="{00000000-0005-0000-0000-000038000000}"/>
    <cellStyle name="Uitvoer 2" xfId="54" xr:uid="{00000000-0005-0000-0000-000039000000}"/>
    <cellStyle name="Valuta" xfId="1" builtinId="4"/>
    <cellStyle name="Verklarende tekst 2" xfId="55" xr:uid="{00000000-0005-0000-0000-00003B000000}"/>
    <cellStyle name="Waarschuwingstekst 2" xfId="56" xr:uid="{00000000-0005-0000-0000-00003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85"/>
  <sheetViews>
    <sheetView tabSelected="1" zoomScale="85" zoomScaleNormal="85" workbookViewId="0">
      <pane xSplit="2" ySplit="3" topLeftCell="C4" activePane="bottomRight" state="frozen"/>
      <selection activeCell="B7" sqref="B7"/>
      <selection pane="topRight" activeCell="B7" sqref="B7"/>
      <selection pane="bottomLeft" activeCell="B7" sqref="B7"/>
      <selection pane="bottomRight" activeCell="G31" sqref="G31"/>
    </sheetView>
  </sheetViews>
  <sheetFormatPr defaultColWidth="8.7109375" defaultRowHeight="15"/>
  <cols>
    <col min="1" max="1" width="7.140625" style="182" bestFit="1" customWidth="1"/>
    <col min="2" max="2" width="80.7109375" style="142" bestFit="1" customWidth="1"/>
    <col min="3" max="4" width="11.42578125" style="181" customWidth="1"/>
    <col min="5" max="5" width="2.28515625" style="142" customWidth="1"/>
    <col min="6" max="6" width="37.28515625" style="142" bestFit="1" customWidth="1"/>
    <col min="7" max="7" width="140.28515625" style="142" bestFit="1" customWidth="1"/>
    <col min="8" max="16384" width="8.7109375" style="142"/>
  </cols>
  <sheetData>
    <row r="1" spans="1:6">
      <c r="A1" s="83" t="s">
        <v>148</v>
      </c>
      <c r="B1" s="84" t="s">
        <v>169</v>
      </c>
      <c r="C1" s="140" t="s">
        <v>1</v>
      </c>
      <c r="D1" s="141" t="s">
        <v>1</v>
      </c>
      <c r="F1" s="142" t="s">
        <v>173</v>
      </c>
    </row>
    <row r="2" spans="1:6" ht="15.75" thickBot="1">
      <c r="A2" s="88"/>
      <c r="B2" s="89"/>
      <c r="C2" s="143" t="s">
        <v>149</v>
      </c>
      <c r="D2" s="144" t="s">
        <v>150</v>
      </c>
      <c r="F2" s="142" t="s">
        <v>174</v>
      </c>
    </row>
    <row r="3" spans="1:6">
      <c r="A3" s="145" t="s">
        <v>3</v>
      </c>
      <c r="B3" s="146" t="s">
        <v>264</v>
      </c>
      <c r="C3" s="147"/>
      <c r="D3" s="148"/>
      <c r="F3" s="142" t="s">
        <v>175</v>
      </c>
    </row>
    <row r="4" spans="1:6">
      <c r="A4" s="149" t="s">
        <v>190</v>
      </c>
      <c r="B4" s="150" t="s">
        <v>185</v>
      </c>
      <c r="C4" s="78"/>
      <c r="D4" s="151" t="s">
        <v>293</v>
      </c>
    </row>
    <row r="5" spans="1:6" ht="25.5">
      <c r="A5" s="149" t="s">
        <v>6</v>
      </c>
      <c r="B5" s="152" t="s">
        <v>257</v>
      </c>
      <c r="C5" s="78"/>
      <c r="D5" s="79"/>
    </row>
    <row r="6" spans="1:6">
      <c r="A6" s="149" t="s">
        <v>7</v>
      </c>
      <c r="B6" s="152" t="s">
        <v>258</v>
      </c>
      <c r="C6" s="78"/>
      <c r="D6" s="79"/>
    </row>
    <row r="7" spans="1:6" ht="25.5">
      <c r="A7" s="149" t="s">
        <v>9</v>
      </c>
      <c r="B7" s="152" t="s">
        <v>259</v>
      </c>
      <c r="C7" s="78"/>
      <c r="D7" s="79"/>
    </row>
    <row r="8" spans="1:6" ht="25.5">
      <c r="A8" s="149" t="s">
        <v>11</v>
      </c>
      <c r="B8" s="152" t="s">
        <v>260</v>
      </c>
      <c r="C8" s="78"/>
      <c r="D8" s="79"/>
    </row>
    <row r="9" spans="1:6">
      <c r="A9" s="149" t="s">
        <v>4</v>
      </c>
      <c r="B9" s="152" t="s">
        <v>263</v>
      </c>
      <c r="C9" s="78"/>
      <c r="D9" s="151" t="s">
        <v>293</v>
      </c>
    </row>
    <row r="10" spans="1:6">
      <c r="A10" s="149" t="s">
        <v>12</v>
      </c>
      <c r="B10" s="152" t="s">
        <v>8</v>
      </c>
      <c r="C10" s="78"/>
      <c r="D10" s="151" t="s">
        <v>293</v>
      </c>
    </row>
    <row r="11" spans="1:6">
      <c r="A11" s="149" t="s">
        <v>180</v>
      </c>
      <c r="B11" s="152" t="s">
        <v>182</v>
      </c>
      <c r="C11" s="78"/>
      <c r="D11" s="151" t="s">
        <v>293</v>
      </c>
      <c r="F11" s="142" t="s">
        <v>184</v>
      </c>
    </row>
    <row r="12" spans="1:6">
      <c r="A12" s="149" t="s">
        <v>300</v>
      </c>
      <c r="B12" s="105" t="s">
        <v>298</v>
      </c>
      <c r="C12" s="139"/>
      <c r="D12" s="151" t="s">
        <v>293</v>
      </c>
    </row>
    <row r="13" spans="1:6" ht="15.75" thickBot="1">
      <c r="A13" s="149" t="s">
        <v>301</v>
      </c>
      <c r="B13" s="105" t="s">
        <v>299</v>
      </c>
      <c r="C13" s="139"/>
      <c r="D13" s="151" t="s">
        <v>293</v>
      </c>
    </row>
    <row r="14" spans="1:6">
      <c r="A14" s="106" t="s">
        <v>14</v>
      </c>
      <c r="B14" s="107" t="s">
        <v>265</v>
      </c>
      <c r="C14" s="147"/>
      <c r="D14" s="148"/>
    </row>
    <row r="15" spans="1:6">
      <c r="A15" s="110" t="s">
        <v>15</v>
      </c>
      <c r="B15" s="153" t="s">
        <v>176</v>
      </c>
      <c r="C15" s="78"/>
      <c r="D15" s="151" t="s">
        <v>293</v>
      </c>
    </row>
    <row r="16" spans="1:6">
      <c r="A16" s="110" t="s">
        <v>18</v>
      </c>
      <c r="B16" s="153" t="s">
        <v>177</v>
      </c>
      <c r="C16" s="78"/>
      <c r="D16" s="151" t="s">
        <v>293</v>
      </c>
    </row>
    <row r="17" spans="1:6">
      <c r="A17" s="110" t="s">
        <v>17</v>
      </c>
      <c r="B17" s="153" t="s">
        <v>178</v>
      </c>
      <c r="C17" s="78"/>
      <c r="D17" s="151" t="s">
        <v>293</v>
      </c>
    </row>
    <row r="18" spans="1:6" s="154" customFormat="1" ht="12.75">
      <c r="A18" s="110" t="s">
        <v>21</v>
      </c>
      <c r="B18" s="153" t="s">
        <v>179</v>
      </c>
      <c r="C18" s="78"/>
      <c r="D18" s="151" t="s">
        <v>293</v>
      </c>
    </row>
    <row r="19" spans="1:6" s="154" customFormat="1" ht="12.75">
      <c r="A19" s="110" t="s">
        <v>23</v>
      </c>
      <c r="B19" s="155" t="s">
        <v>13</v>
      </c>
      <c r="C19" s="78"/>
      <c r="D19" s="151" t="s">
        <v>293</v>
      </c>
    </row>
    <row r="20" spans="1:6" s="154" customFormat="1">
      <c r="A20" s="110" t="s">
        <v>25</v>
      </c>
      <c r="B20" s="152" t="s">
        <v>10</v>
      </c>
      <c r="C20" s="78"/>
      <c r="D20" s="151" t="s">
        <v>293</v>
      </c>
      <c r="F20" s="142" t="s">
        <v>181</v>
      </c>
    </row>
    <row r="21" spans="1:6" s="154" customFormat="1" ht="12.75">
      <c r="A21" s="110" t="s">
        <v>28</v>
      </c>
      <c r="B21" s="114" t="s">
        <v>16</v>
      </c>
      <c r="C21" s="78"/>
      <c r="D21" s="151" t="s">
        <v>293</v>
      </c>
    </row>
    <row r="22" spans="1:6" s="154" customFormat="1" ht="12.75">
      <c r="A22" s="110" t="s">
        <v>31</v>
      </c>
      <c r="B22" s="114" t="s">
        <v>19</v>
      </c>
      <c r="C22" s="78"/>
      <c r="D22" s="151" t="s">
        <v>293</v>
      </c>
    </row>
    <row r="23" spans="1:6" s="154" customFormat="1" ht="12.75">
      <c r="A23" s="110" t="s">
        <v>33</v>
      </c>
      <c r="B23" s="116" t="s">
        <v>20</v>
      </c>
      <c r="C23" s="78"/>
      <c r="D23" s="151" t="s">
        <v>293</v>
      </c>
    </row>
    <row r="24" spans="1:6" s="154" customFormat="1" ht="12.75">
      <c r="A24" s="110" t="s">
        <v>35</v>
      </c>
      <c r="B24" s="116" t="s">
        <v>22</v>
      </c>
      <c r="C24" s="78"/>
      <c r="D24" s="151" t="s">
        <v>293</v>
      </c>
    </row>
    <row r="25" spans="1:6" s="154" customFormat="1" ht="12.75">
      <c r="A25" s="110" t="s">
        <v>27</v>
      </c>
      <c r="B25" s="116" t="s">
        <v>24</v>
      </c>
      <c r="C25" s="78"/>
      <c r="D25" s="151" t="s">
        <v>293</v>
      </c>
    </row>
    <row r="26" spans="1:6" s="154" customFormat="1" ht="12.75">
      <c r="A26" s="110" t="s">
        <v>34</v>
      </c>
      <c r="B26" s="116" t="s">
        <v>26</v>
      </c>
      <c r="C26" s="78"/>
      <c r="D26" s="151" t="s">
        <v>293</v>
      </c>
    </row>
    <row r="27" spans="1:6" s="154" customFormat="1" ht="12.75">
      <c r="A27" s="110" t="s">
        <v>37</v>
      </c>
      <c r="B27" s="116" t="s">
        <v>29</v>
      </c>
      <c r="C27" s="78"/>
      <c r="D27" s="151" t="s">
        <v>293</v>
      </c>
    </row>
    <row r="28" spans="1:6" s="154" customFormat="1" ht="12.75">
      <c r="A28" s="110" t="s">
        <v>42</v>
      </c>
      <c r="B28" s="156" t="s">
        <v>32</v>
      </c>
      <c r="C28" s="78"/>
      <c r="D28" s="151" t="s">
        <v>293</v>
      </c>
    </row>
    <row r="29" spans="1:6" s="154" customFormat="1" ht="12.75">
      <c r="A29" s="110" t="s">
        <v>44</v>
      </c>
      <c r="B29" s="156" t="s">
        <v>36</v>
      </c>
      <c r="C29" s="78"/>
      <c r="D29" s="151" t="s">
        <v>293</v>
      </c>
    </row>
    <row r="30" spans="1:6" s="154" customFormat="1" ht="12.75">
      <c r="A30" s="110" t="s">
        <v>47</v>
      </c>
      <c r="B30" s="156" t="s">
        <v>38</v>
      </c>
      <c r="C30" s="78"/>
      <c r="D30" s="151" t="s">
        <v>293</v>
      </c>
    </row>
    <row r="31" spans="1:6" s="154" customFormat="1" ht="12.75">
      <c r="A31" s="110" t="s">
        <v>49</v>
      </c>
      <c r="B31" s="116" t="s">
        <v>306</v>
      </c>
      <c r="C31" s="78"/>
      <c r="D31" s="151" t="s">
        <v>293</v>
      </c>
    </row>
    <row r="32" spans="1:6" s="154" customFormat="1" ht="12.75">
      <c r="A32" s="110" t="s">
        <v>51</v>
      </c>
      <c r="B32" s="116" t="s">
        <v>307</v>
      </c>
      <c r="C32" s="78"/>
      <c r="D32" s="151" t="s">
        <v>293</v>
      </c>
    </row>
    <row r="33" spans="1:6" s="154" customFormat="1" ht="12.75">
      <c r="A33" s="110" t="s">
        <v>186</v>
      </c>
      <c r="B33" s="116" t="s">
        <v>40</v>
      </c>
      <c r="C33" s="78"/>
      <c r="D33" s="151" t="s">
        <v>293</v>
      </c>
    </row>
    <row r="34" spans="1:6" s="154" customFormat="1" ht="12.75">
      <c r="A34" s="110" t="s">
        <v>53</v>
      </c>
      <c r="B34" s="116" t="s">
        <v>43</v>
      </c>
      <c r="C34" s="78"/>
      <c r="D34" s="151" t="s">
        <v>293</v>
      </c>
    </row>
    <row r="35" spans="1:6" s="154" customFormat="1" ht="12.75">
      <c r="A35" s="110" t="s">
        <v>39</v>
      </c>
      <c r="B35" s="116" t="s">
        <v>45</v>
      </c>
      <c r="C35" s="78"/>
      <c r="D35" s="151" t="s">
        <v>293</v>
      </c>
    </row>
    <row r="36" spans="1:6" s="154" customFormat="1" ht="12.75">
      <c r="A36" s="110" t="s">
        <v>30</v>
      </c>
      <c r="B36" s="116" t="s">
        <v>48</v>
      </c>
      <c r="C36" s="78"/>
      <c r="D36" s="151" t="s">
        <v>293</v>
      </c>
    </row>
    <row r="37" spans="1:6" s="154" customFormat="1" ht="12.75">
      <c r="A37" s="110" t="s">
        <v>57</v>
      </c>
      <c r="B37" s="156" t="s">
        <v>50</v>
      </c>
      <c r="C37" s="78"/>
      <c r="D37" s="151" t="s">
        <v>293</v>
      </c>
    </row>
    <row r="38" spans="1:6" s="154" customFormat="1" ht="12.75">
      <c r="A38" s="110" t="s">
        <v>59</v>
      </c>
      <c r="B38" s="156" t="s">
        <v>52</v>
      </c>
      <c r="C38" s="78"/>
      <c r="D38" s="151" t="s">
        <v>293</v>
      </c>
    </row>
    <row r="39" spans="1:6" s="154" customFormat="1" ht="12.75">
      <c r="A39" s="110" t="s">
        <v>60</v>
      </c>
      <c r="B39" s="156" t="s">
        <v>54</v>
      </c>
      <c r="C39" s="78"/>
      <c r="D39" s="151" t="s">
        <v>293</v>
      </c>
    </row>
    <row r="40" spans="1:6" s="154" customFormat="1" ht="12.75">
      <c r="A40" s="110" t="s">
        <v>187</v>
      </c>
      <c r="B40" s="156" t="s">
        <v>55</v>
      </c>
      <c r="C40" s="78"/>
      <c r="D40" s="151" t="s">
        <v>293</v>
      </c>
    </row>
    <row r="41" spans="1:6" s="154" customFormat="1" ht="12.75">
      <c r="A41" s="110" t="s">
        <v>188</v>
      </c>
      <c r="B41" s="156" t="s">
        <v>56</v>
      </c>
      <c r="C41" s="78"/>
      <c r="D41" s="151" t="s">
        <v>293</v>
      </c>
    </row>
    <row r="42" spans="1:6" s="154" customFormat="1" ht="12.75">
      <c r="A42" s="110" t="s">
        <v>189</v>
      </c>
      <c r="B42" s="156" t="s">
        <v>58</v>
      </c>
      <c r="C42" s="78"/>
      <c r="D42" s="151" t="s">
        <v>293</v>
      </c>
    </row>
    <row r="43" spans="1:6" ht="15.75" thickBot="1">
      <c r="A43" s="110" t="s">
        <v>308</v>
      </c>
      <c r="B43" s="155" t="s">
        <v>61</v>
      </c>
      <c r="C43" s="78"/>
      <c r="D43" s="151" t="s">
        <v>293</v>
      </c>
    </row>
    <row r="44" spans="1:6" s="154" customFormat="1" ht="12">
      <c r="A44" s="106" t="s">
        <v>62</v>
      </c>
      <c r="B44" s="107" t="s">
        <v>283</v>
      </c>
      <c r="C44" s="147"/>
      <c r="D44" s="148"/>
    </row>
    <row r="45" spans="1:6" s="154" customFormat="1" ht="12.75">
      <c r="A45" s="128" t="s">
        <v>63</v>
      </c>
      <c r="B45" s="157" t="s">
        <v>64</v>
      </c>
      <c r="C45" s="80"/>
      <c r="D45" s="158" t="s">
        <v>293</v>
      </c>
      <c r="F45" s="154" t="s">
        <v>292</v>
      </c>
    </row>
    <row r="46" spans="1:6" s="154" customFormat="1" ht="25.5">
      <c r="A46" s="128"/>
      <c r="B46" s="156" t="s">
        <v>213</v>
      </c>
      <c r="C46" s="159"/>
      <c r="D46" s="160"/>
    </row>
    <row r="47" spans="1:6" s="154" customFormat="1" ht="25.5">
      <c r="A47" s="128"/>
      <c r="B47" s="156" t="s">
        <v>244</v>
      </c>
      <c r="C47" s="159"/>
      <c r="D47" s="160"/>
    </row>
    <row r="48" spans="1:6" s="154" customFormat="1" ht="25.5">
      <c r="A48" s="128"/>
      <c r="B48" s="156" t="s">
        <v>212</v>
      </c>
      <c r="C48" s="159"/>
      <c r="D48" s="160"/>
    </row>
    <row r="49" spans="1:6" s="154" customFormat="1" ht="12.75">
      <c r="A49" s="128"/>
      <c r="B49" s="156" t="s">
        <v>216</v>
      </c>
      <c r="C49" s="159"/>
      <c r="D49" s="160"/>
    </row>
    <row r="50" spans="1:6" s="154" customFormat="1" ht="12.75">
      <c r="A50" s="128"/>
      <c r="B50" s="156" t="s">
        <v>217</v>
      </c>
      <c r="C50" s="159"/>
      <c r="D50" s="160"/>
    </row>
    <row r="51" spans="1:6" s="154" customFormat="1" ht="12.75">
      <c r="A51" s="128"/>
      <c r="B51" s="156" t="s">
        <v>153</v>
      </c>
      <c r="C51" s="159"/>
      <c r="D51" s="160"/>
    </row>
    <row r="52" spans="1:6" s="154" customFormat="1" ht="12.75">
      <c r="A52" s="128"/>
      <c r="B52" s="156" t="s">
        <v>154</v>
      </c>
      <c r="C52" s="159"/>
      <c r="D52" s="160"/>
    </row>
    <row r="53" spans="1:6" s="154" customFormat="1" ht="12.75">
      <c r="A53" s="128"/>
      <c r="B53" s="156" t="s">
        <v>155</v>
      </c>
      <c r="C53" s="159"/>
      <c r="D53" s="160"/>
    </row>
    <row r="54" spans="1:6" s="154" customFormat="1" ht="12.75">
      <c r="A54" s="128"/>
      <c r="B54" s="156" t="s">
        <v>156</v>
      </c>
      <c r="C54" s="161"/>
      <c r="D54" s="162"/>
    </row>
    <row r="55" spans="1:6" s="154" customFormat="1" ht="12.75">
      <c r="A55" s="128"/>
      <c r="B55" s="156" t="s">
        <v>211</v>
      </c>
      <c r="C55" s="159"/>
      <c r="D55" s="160"/>
    </row>
    <row r="56" spans="1:6" s="154" customFormat="1" ht="12.75">
      <c r="A56" s="128"/>
      <c r="B56" s="156" t="s">
        <v>210</v>
      </c>
      <c r="C56" s="159"/>
      <c r="D56" s="163"/>
    </row>
    <row r="57" spans="1:6" s="154" customFormat="1" ht="12.75">
      <c r="A57" s="128" t="s">
        <v>65</v>
      </c>
      <c r="B57" s="157" t="s">
        <v>66</v>
      </c>
      <c r="C57" s="80"/>
      <c r="D57" s="158" t="s">
        <v>293</v>
      </c>
      <c r="F57" s="154" t="s">
        <v>292</v>
      </c>
    </row>
    <row r="58" spans="1:6" s="154" customFormat="1" ht="25.5">
      <c r="A58" s="128"/>
      <c r="B58" s="156" t="s">
        <v>214</v>
      </c>
      <c r="C58" s="159"/>
      <c r="D58" s="163"/>
    </row>
    <row r="59" spans="1:6" s="154" customFormat="1" ht="25.5">
      <c r="A59" s="128"/>
      <c r="B59" s="156" t="s">
        <v>244</v>
      </c>
      <c r="C59" s="159"/>
      <c r="D59" s="160"/>
    </row>
    <row r="60" spans="1:6" s="154" customFormat="1" ht="25.5">
      <c r="A60" s="128"/>
      <c r="B60" s="156" t="s">
        <v>212</v>
      </c>
      <c r="C60" s="159"/>
      <c r="D60" s="160"/>
    </row>
    <row r="61" spans="1:6" s="154" customFormat="1" ht="12.75">
      <c r="A61" s="128"/>
      <c r="B61" s="156" t="s">
        <v>216</v>
      </c>
      <c r="C61" s="159"/>
      <c r="D61" s="160"/>
    </row>
    <row r="62" spans="1:6" s="154" customFormat="1" ht="12.75">
      <c r="A62" s="128"/>
      <c r="B62" s="156" t="s">
        <v>217</v>
      </c>
      <c r="C62" s="159"/>
      <c r="D62" s="160"/>
    </row>
    <row r="63" spans="1:6" s="154" customFormat="1" ht="12.75">
      <c r="A63" s="128"/>
      <c r="B63" s="156" t="s">
        <v>153</v>
      </c>
      <c r="C63" s="159"/>
      <c r="D63" s="160"/>
    </row>
    <row r="64" spans="1:6" s="154" customFormat="1" ht="12.75">
      <c r="A64" s="128"/>
      <c r="B64" s="156" t="s">
        <v>154</v>
      </c>
      <c r="C64" s="159"/>
      <c r="D64" s="160"/>
    </row>
    <row r="65" spans="1:6" s="154" customFormat="1" ht="12.75">
      <c r="A65" s="128"/>
      <c r="B65" s="156" t="s">
        <v>155</v>
      </c>
      <c r="C65" s="159"/>
      <c r="D65" s="160"/>
    </row>
    <row r="66" spans="1:6" s="154" customFormat="1" ht="12.75">
      <c r="A66" s="128"/>
      <c r="B66" s="156" t="s">
        <v>156</v>
      </c>
      <c r="C66" s="159"/>
      <c r="D66" s="160"/>
    </row>
    <row r="67" spans="1:6" s="154" customFormat="1" ht="12.75">
      <c r="A67" s="128"/>
      <c r="B67" s="156" t="s">
        <v>211</v>
      </c>
      <c r="C67" s="159"/>
      <c r="D67" s="160"/>
    </row>
    <row r="68" spans="1:6" s="154" customFormat="1" ht="12.75">
      <c r="A68" s="128"/>
      <c r="B68" s="156" t="s">
        <v>215</v>
      </c>
      <c r="C68" s="159"/>
      <c r="D68" s="160"/>
    </row>
    <row r="69" spans="1:6" s="154" customFormat="1" ht="12.75">
      <c r="A69" s="128" t="s">
        <v>67</v>
      </c>
      <c r="B69" s="157" t="s">
        <v>68</v>
      </c>
      <c r="C69" s="78"/>
      <c r="D69" s="151" t="s">
        <v>293</v>
      </c>
      <c r="F69" s="154" t="s">
        <v>292</v>
      </c>
    </row>
    <row r="70" spans="1:6" s="154" customFormat="1" ht="12.75">
      <c r="A70" s="128"/>
      <c r="B70" s="156" t="s">
        <v>155</v>
      </c>
      <c r="C70" s="159"/>
      <c r="D70" s="160"/>
    </row>
    <row r="71" spans="1:6" s="154" customFormat="1" ht="12.75">
      <c r="A71" s="128"/>
      <c r="B71" s="156" t="s">
        <v>154</v>
      </c>
      <c r="C71" s="159"/>
      <c r="D71" s="160"/>
    </row>
    <row r="72" spans="1:6" s="154" customFormat="1" ht="12.75">
      <c r="A72" s="128"/>
      <c r="B72" s="156" t="s">
        <v>157</v>
      </c>
      <c r="C72" s="159"/>
      <c r="D72" s="160"/>
    </row>
    <row r="73" spans="1:6" s="154" customFormat="1" ht="12.75">
      <c r="A73" s="128"/>
      <c r="B73" s="156" t="s">
        <v>158</v>
      </c>
      <c r="C73" s="159"/>
      <c r="D73" s="160"/>
    </row>
    <row r="74" spans="1:6" s="154" customFormat="1" ht="12.75">
      <c r="A74" s="128"/>
      <c r="B74" s="156" t="s">
        <v>159</v>
      </c>
      <c r="C74" s="159"/>
      <c r="D74" s="160"/>
    </row>
    <row r="75" spans="1:6" s="154" customFormat="1" ht="12.75">
      <c r="A75" s="128" t="s">
        <v>69</v>
      </c>
      <c r="B75" s="157" t="s">
        <v>70</v>
      </c>
      <c r="C75" s="78"/>
      <c r="D75" s="151" t="s">
        <v>293</v>
      </c>
      <c r="F75" s="154" t="s">
        <v>292</v>
      </c>
    </row>
    <row r="76" spans="1:6" s="154" customFormat="1" ht="12.75">
      <c r="A76" s="128"/>
      <c r="B76" s="156" t="s">
        <v>155</v>
      </c>
      <c r="C76" s="159"/>
      <c r="D76" s="160"/>
    </row>
    <row r="77" spans="1:6" s="154" customFormat="1" ht="12.75">
      <c r="A77" s="128"/>
      <c r="B77" s="156" t="s">
        <v>160</v>
      </c>
      <c r="C77" s="159"/>
      <c r="D77" s="160"/>
    </row>
    <row r="78" spans="1:6" s="154" customFormat="1" ht="12.75">
      <c r="A78" s="128"/>
      <c r="B78" s="156" t="s">
        <v>157</v>
      </c>
      <c r="C78" s="159"/>
      <c r="D78" s="160"/>
    </row>
    <row r="79" spans="1:6" s="154" customFormat="1" ht="12.75">
      <c r="A79" s="128"/>
      <c r="B79" s="156" t="s">
        <v>158</v>
      </c>
      <c r="C79" s="159"/>
      <c r="D79" s="160"/>
    </row>
    <row r="80" spans="1:6" s="154" customFormat="1" ht="12.75">
      <c r="A80" s="128"/>
      <c r="B80" s="156" t="s">
        <v>161</v>
      </c>
      <c r="C80" s="159"/>
      <c r="D80" s="160"/>
    </row>
    <row r="81" spans="1:6" s="154" customFormat="1" ht="12.75">
      <c r="A81" s="128" t="s">
        <v>71</v>
      </c>
      <c r="B81" s="157" t="s">
        <v>72</v>
      </c>
      <c r="C81" s="80"/>
      <c r="D81" s="158" t="s">
        <v>293</v>
      </c>
      <c r="F81" s="154" t="s">
        <v>292</v>
      </c>
    </row>
    <row r="82" spans="1:6" s="154" customFormat="1" ht="12.75">
      <c r="A82" s="128"/>
      <c r="B82" s="156" t="s">
        <v>155</v>
      </c>
      <c r="C82" s="159"/>
      <c r="D82" s="160"/>
    </row>
    <row r="83" spans="1:6" s="154" customFormat="1" ht="12.75">
      <c r="A83" s="128"/>
      <c r="B83" s="156" t="s">
        <v>165</v>
      </c>
      <c r="C83" s="159"/>
      <c r="D83" s="160"/>
    </row>
    <row r="84" spans="1:6" s="154" customFormat="1" ht="12.75">
      <c r="A84" s="128"/>
      <c r="B84" s="156" t="s">
        <v>157</v>
      </c>
      <c r="C84" s="159"/>
      <c r="D84" s="160"/>
    </row>
    <row r="85" spans="1:6" s="154" customFormat="1" ht="12.75">
      <c r="A85" s="128"/>
      <c r="B85" s="156" t="s">
        <v>158</v>
      </c>
      <c r="C85" s="159"/>
      <c r="D85" s="160"/>
    </row>
    <row r="86" spans="1:6" s="154" customFormat="1" ht="12.75">
      <c r="A86" s="128"/>
      <c r="B86" s="156" t="s">
        <v>162</v>
      </c>
      <c r="C86" s="159"/>
      <c r="D86" s="160"/>
    </row>
    <row r="87" spans="1:6" s="154" customFormat="1" ht="12.75">
      <c r="A87" s="128" t="s">
        <v>73</v>
      </c>
      <c r="B87" s="157" t="s">
        <v>74</v>
      </c>
      <c r="C87" s="78"/>
      <c r="D87" s="151" t="s">
        <v>293</v>
      </c>
      <c r="F87" s="154" t="s">
        <v>292</v>
      </c>
    </row>
    <row r="88" spans="1:6" s="154" customFormat="1" ht="12.75">
      <c r="A88" s="128"/>
      <c r="B88" s="156" t="s">
        <v>155</v>
      </c>
      <c r="C88" s="164"/>
      <c r="D88" s="165"/>
    </row>
    <row r="89" spans="1:6" s="154" customFormat="1" ht="12.75">
      <c r="A89" s="128"/>
      <c r="B89" s="156" t="s">
        <v>154</v>
      </c>
      <c r="C89" s="164"/>
      <c r="D89" s="165"/>
    </row>
    <row r="90" spans="1:6" s="154" customFormat="1" ht="12.75">
      <c r="A90" s="128"/>
      <c r="B90" s="156" t="s">
        <v>157</v>
      </c>
      <c r="C90" s="164"/>
      <c r="D90" s="165"/>
    </row>
    <row r="91" spans="1:6" s="154" customFormat="1" ht="12.75">
      <c r="A91" s="128"/>
      <c r="B91" s="156" t="s">
        <v>158</v>
      </c>
      <c r="C91" s="164"/>
      <c r="D91" s="165"/>
    </row>
    <row r="92" spans="1:6" s="154" customFormat="1" ht="12.75">
      <c r="A92" s="128"/>
      <c r="B92" s="156" t="s">
        <v>163</v>
      </c>
      <c r="C92" s="164"/>
      <c r="D92" s="165"/>
    </row>
    <row r="93" spans="1:6" s="154" customFormat="1" ht="12.75">
      <c r="A93" s="128" t="s">
        <v>75</v>
      </c>
      <c r="B93" s="157" t="s">
        <v>76</v>
      </c>
      <c r="C93" s="78"/>
      <c r="D93" s="151" t="s">
        <v>293</v>
      </c>
      <c r="F93" s="154" t="s">
        <v>292</v>
      </c>
    </row>
    <row r="94" spans="1:6" s="154" customFormat="1" ht="12.75">
      <c r="A94" s="128"/>
      <c r="B94" s="156" t="s">
        <v>155</v>
      </c>
      <c r="C94" s="164"/>
      <c r="D94" s="165"/>
    </row>
    <row r="95" spans="1:6" s="154" customFormat="1" ht="12.75">
      <c r="A95" s="128"/>
      <c r="B95" s="156" t="s">
        <v>160</v>
      </c>
      <c r="C95" s="164"/>
      <c r="D95" s="165"/>
    </row>
    <row r="96" spans="1:6" s="154" customFormat="1" ht="12.75">
      <c r="A96" s="128"/>
      <c r="B96" s="156" t="s">
        <v>157</v>
      </c>
      <c r="C96" s="164"/>
      <c r="D96" s="165"/>
    </row>
    <row r="97" spans="1:10" s="154" customFormat="1" ht="12.75">
      <c r="A97" s="128"/>
      <c r="B97" s="156" t="s">
        <v>158</v>
      </c>
      <c r="C97" s="164"/>
      <c r="D97" s="165"/>
    </row>
    <row r="98" spans="1:10" s="154" customFormat="1" ht="12.75">
      <c r="A98" s="128"/>
      <c r="B98" s="156" t="s">
        <v>164</v>
      </c>
      <c r="C98" s="164"/>
      <c r="D98" s="165"/>
    </row>
    <row r="99" spans="1:10">
      <c r="A99" s="128" t="s">
        <v>77</v>
      </c>
      <c r="B99" s="157" t="s">
        <v>78</v>
      </c>
      <c r="C99" s="78"/>
      <c r="D99" s="151" t="s">
        <v>293</v>
      </c>
      <c r="F99" s="154" t="s">
        <v>292</v>
      </c>
    </row>
    <row r="100" spans="1:10" s="154" customFormat="1" ht="12.75">
      <c r="A100" s="128"/>
      <c r="B100" s="156" t="s">
        <v>155</v>
      </c>
      <c r="C100" s="161"/>
      <c r="D100" s="162"/>
    </row>
    <row r="101" spans="1:10" s="154" customFormat="1" ht="12.75">
      <c r="A101" s="128"/>
      <c r="B101" s="156" t="s">
        <v>165</v>
      </c>
      <c r="C101" s="161"/>
      <c r="D101" s="162"/>
    </row>
    <row r="102" spans="1:10" s="154" customFormat="1" ht="12.75">
      <c r="A102" s="128"/>
      <c r="B102" s="156" t="s">
        <v>157</v>
      </c>
      <c r="C102" s="161"/>
      <c r="D102" s="162"/>
    </row>
    <row r="103" spans="1:10" s="154" customFormat="1" ht="12.75">
      <c r="A103" s="128"/>
      <c r="B103" s="156" t="s">
        <v>158</v>
      </c>
      <c r="C103" s="161"/>
      <c r="D103" s="162"/>
    </row>
    <row r="104" spans="1:10" s="154" customFormat="1" ht="12.75">
      <c r="A104" s="128"/>
      <c r="B104" s="156" t="s">
        <v>166</v>
      </c>
      <c r="C104" s="161"/>
      <c r="D104" s="162"/>
    </row>
    <row r="105" spans="1:10" s="168" customFormat="1">
      <c r="A105" s="118" t="s">
        <v>254</v>
      </c>
      <c r="B105" s="166" t="s">
        <v>245</v>
      </c>
      <c r="C105" s="81"/>
      <c r="D105" s="167" t="s">
        <v>293</v>
      </c>
      <c r="E105" s="154"/>
      <c r="F105" s="154" t="s">
        <v>292</v>
      </c>
      <c r="G105" s="154"/>
      <c r="H105" s="154"/>
      <c r="I105" s="154"/>
      <c r="J105" s="154"/>
    </row>
    <row r="106" spans="1:10" s="168" customFormat="1">
      <c r="A106" s="118" t="s">
        <v>255</v>
      </c>
      <c r="B106" s="169" t="s">
        <v>249</v>
      </c>
      <c r="C106" s="170"/>
      <c r="D106" s="171"/>
      <c r="E106" s="154"/>
      <c r="F106" s="154"/>
      <c r="G106" s="154"/>
      <c r="H106" s="154"/>
      <c r="I106" s="154"/>
      <c r="J106" s="154"/>
    </row>
    <row r="107" spans="1:10" s="168" customFormat="1">
      <c r="A107" s="118" t="s">
        <v>266</v>
      </c>
      <c r="B107" s="157" t="s">
        <v>246</v>
      </c>
      <c r="C107" s="81"/>
      <c r="D107" s="167" t="s">
        <v>293</v>
      </c>
      <c r="E107" s="154"/>
      <c r="F107" s="154" t="s">
        <v>292</v>
      </c>
      <c r="G107" s="154"/>
      <c r="H107" s="154"/>
      <c r="I107" s="154"/>
      <c r="J107" s="154"/>
    </row>
    <row r="108" spans="1:10" s="168" customFormat="1">
      <c r="A108" s="118" t="s">
        <v>267</v>
      </c>
      <c r="B108" s="169" t="s">
        <v>250</v>
      </c>
      <c r="C108" s="170"/>
      <c r="D108" s="171"/>
      <c r="E108" s="154"/>
      <c r="F108" s="154"/>
      <c r="G108" s="154"/>
      <c r="H108" s="154"/>
      <c r="I108" s="154"/>
      <c r="J108" s="154"/>
    </row>
    <row r="109" spans="1:10" s="168" customFormat="1">
      <c r="A109" s="118" t="s">
        <v>268</v>
      </c>
      <c r="B109" s="157" t="s">
        <v>247</v>
      </c>
      <c r="C109" s="81"/>
      <c r="D109" s="167" t="s">
        <v>293</v>
      </c>
      <c r="E109" s="154"/>
      <c r="F109" s="154" t="s">
        <v>292</v>
      </c>
      <c r="G109" s="154"/>
      <c r="H109" s="154"/>
      <c r="I109" s="154"/>
      <c r="J109" s="154"/>
    </row>
    <row r="110" spans="1:10" s="168" customFormat="1">
      <c r="A110" s="118" t="s">
        <v>269</v>
      </c>
      <c r="B110" s="169" t="s">
        <v>251</v>
      </c>
      <c r="C110" s="170"/>
      <c r="D110" s="171"/>
      <c r="E110" s="154"/>
      <c r="F110" s="154"/>
      <c r="G110" s="154"/>
      <c r="H110" s="154"/>
      <c r="I110" s="154"/>
      <c r="J110" s="154"/>
    </row>
    <row r="111" spans="1:10" s="168" customFormat="1">
      <c r="A111" s="118" t="s">
        <v>270</v>
      </c>
      <c r="B111" s="157" t="s">
        <v>248</v>
      </c>
      <c r="C111" s="81"/>
      <c r="D111" s="167" t="s">
        <v>293</v>
      </c>
      <c r="E111" s="154"/>
      <c r="F111" s="154" t="s">
        <v>292</v>
      </c>
      <c r="G111" s="154"/>
      <c r="H111" s="154"/>
      <c r="I111" s="154"/>
      <c r="J111" s="154"/>
    </row>
    <row r="112" spans="1:10" s="168" customFormat="1">
      <c r="A112" s="118" t="s">
        <v>271</v>
      </c>
      <c r="B112" s="169" t="s">
        <v>252</v>
      </c>
      <c r="C112" s="170"/>
      <c r="D112" s="171"/>
      <c r="E112" s="154"/>
      <c r="F112" s="154"/>
      <c r="G112" s="154"/>
      <c r="H112" s="154"/>
      <c r="I112" s="154"/>
      <c r="J112" s="154"/>
    </row>
    <row r="113" spans="1:10" s="168" customFormat="1">
      <c r="A113" s="118" t="s">
        <v>272</v>
      </c>
      <c r="B113" s="157" t="s">
        <v>262</v>
      </c>
      <c r="C113" s="81"/>
      <c r="D113" s="167" t="s">
        <v>293</v>
      </c>
      <c r="E113" s="154"/>
      <c r="F113" s="154" t="s">
        <v>292</v>
      </c>
      <c r="G113" s="154"/>
      <c r="H113" s="154"/>
      <c r="I113" s="154"/>
      <c r="J113" s="154"/>
    </row>
    <row r="114" spans="1:10" s="168" customFormat="1">
      <c r="A114" s="118" t="s">
        <v>273</v>
      </c>
      <c r="B114" s="169" t="s">
        <v>253</v>
      </c>
      <c r="C114" s="172"/>
      <c r="D114" s="173"/>
      <c r="E114" s="154"/>
      <c r="F114" s="154"/>
      <c r="G114" s="154"/>
      <c r="H114" s="154"/>
      <c r="I114" s="154"/>
      <c r="J114" s="154"/>
    </row>
    <row r="115" spans="1:10" s="154" customFormat="1" ht="12">
      <c r="A115" s="106" t="s">
        <v>79</v>
      </c>
      <c r="B115" s="107" t="s">
        <v>277</v>
      </c>
      <c r="C115" s="174"/>
      <c r="D115" s="175"/>
    </row>
    <row r="116" spans="1:10" s="154" customFormat="1" ht="12.75">
      <c r="A116" s="128" t="s">
        <v>225</v>
      </c>
      <c r="B116" s="155" t="s">
        <v>89</v>
      </c>
      <c r="C116" s="78"/>
      <c r="D116" s="151" t="s">
        <v>293</v>
      </c>
    </row>
    <row r="117" spans="1:10" s="154" customFormat="1" ht="12.75">
      <c r="A117" s="128" t="s">
        <v>80</v>
      </c>
      <c r="B117" s="155" t="s">
        <v>91</v>
      </c>
      <c r="C117" s="78"/>
      <c r="D117" s="151" t="s">
        <v>293</v>
      </c>
    </row>
    <row r="118" spans="1:10" s="154" customFormat="1" ht="12.75">
      <c r="A118" s="128" t="s">
        <v>81</v>
      </c>
      <c r="B118" s="155" t="s">
        <v>256</v>
      </c>
      <c r="C118" s="78"/>
      <c r="D118" s="151" t="s">
        <v>293</v>
      </c>
    </row>
    <row r="119" spans="1:10" s="154" customFormat="1" ht="12.75">
      <c r="A119" s="128" t="s">
        <v>82</v>
      </c>
      <c r="B119" s="155" t="s">
        <v>203</v>
      </c>
      <c r="C119" s="78"/>
      <c r="D119" s="151" t="s">
        <v>293</v>
      </c>
    </row>
    <row r="120" spans="1:10" s="154" customFormat="1" ht="12.75">
      <c r="A120" s="128" t="s">
        <v>83</v>
      </c>
      <c r="B120" s="155" t="s">
        <v>204</v>
      </c>
      <c r="C120" s="78"/>
      <c r="D120" s="151" t="s">
        <v>293</v>
      </c>
    </row>
    <row r="121" spans="1:10" s="154" customFormat="1" ht="12.75">
      <c r="A121" s="128" t="s">
        <v>84</v>
      </c>
      <c r="B121" s="155" t="s">
        <v>205</v>
      </c>
      <c r="C121" s="78"/>
      <c r="D121" s="151" t="s">
        <v>293</v>
      </c>
    </row>
    <row r="122" spans="1:10" s="154" customFormat="1" ht="12.75">
      <c r="A122" s="128" t="s">
        <v>85</v>
      </c>
      <c r="B122" s="155" t="s">
        <v>294</v>
      </c>
      <c r="C122" s="78"/>
      <c r="D122" s="151" t="s">
        <v>293</v>
      </c>
    </row>
    <row r="123" spans="1:10" s="154" customFormat="1" ht="12.75">
      <c r="A123" s="128" t="s">
        <v>86</v>
      </c>
      <c r="B123" s="155" t="s">
        <v>206</v>
      </c>
      <c r="C123" s="78"/>
      <c r="D123" s="151" t="s">
        <v>293</v>
      </c>
    </row>
    <row r="124" spans="1:10" s="154" customFormat="1" ht="12.75">
      <c r="A124" s="128" t="s">
        <v>87</v>
      </c>
      <c r="B124" s="155" t="s">
        <v>207</v>
      </c>
      <c r="C124" s="78"/>
      <c r="D124" s="151" t="s">
        <v>293</v>
      </c>
    </row>
    <row r="125" spans="1:10" s="154" customFormat="1" ht="12.75">
      <c r="A125" s="128" t="s">
        <v>88</v>
      </c>
      <c r="B125" s="155" t="s">
        <v>208</v>
      </c>
      <c r="C125" s="78"/>
      <c r="D125" s="151" t="s">
        <v>293</v>
      </c>
    </row>
    <row r="126" spans="1:10" s="154" customFormat="1" ht="12.75">
      <c r="A126" s="128" t="s">
        <v>90</v>
      </c>
      <c r="B126" s="155" t="s">
        <v>209</v>
      </c>
      <c r="C126" s="78"/>
      <c r="D126" s="151" t="s">
        <v>293</v>
      </c>
    </row>
    <row r="127" spans="1:10" s="154" customFormat="1" ht="12.75">
      <c r="A127" s="128" t="s">
        <v>92</v>
      </c>
      <c r="B127" s="155" t="s">
        <v>295</v>
      </c>
      <c r="C127" s="78"/>
      <c r="D127" s="151" t="s">
        <v>293</v>
      </c>
    </row>
    <row r="128" spans="1:10" s="154" customFormat="1" ht="12.75">
      <c r="A128" s="128" t="s">
        <v>93</v>
      </c>
      <c r="B128" s="155" t="s">
        <v>296</v>
      </c>
      <c r="C128" s="78"/>
      <c r="D128" s="151" t="s">
        <v>293</v>
      </c>
    </row>
    <row r="129" spans="1:4" s="154" customFormat="1" ht="12.75">
      <c r="A129" s="128" t="s">
        <v>94</v>
      </c>
      <c r="B129" s="155" t="s">
        <v>297</v>
      </c>
      <c r="C129" s="78"/>
      <c r="D129" s="151" t="s">
        <v>293</v>
      </c>
    </row>
    <row r="130" spans="1:4" s="154" customFormat="1" ht="12.75">
      <c r="A130" s="128" t="s">
        <v>95</v>
      </c>
      <c r="B130" s="111" t="s">
        <v>305</v>
      </c>
      <c r="C130" s="78"/>
      <c r="D130" s="151" t="s">
        <v>293</v>
      </c>
    </row>
    <row r="131" spans="1:4" s="154" customFormat="1" ht="12.75">
      <c r="A131" s="128" t="s">
        <v>96</v>
      </c>
      <c r="B131" s="111" t="s">
        <v>302</v>
      </c>
      <c r="C131" s="78"/>
      <c r="D131" s="151" t="s">
        <v>293</v>
      </c>
    </row>
    <row r="132" spans="1:4" s="154" customFormat="1" ht="12.75">
      <c r="A132" s="128" t="s">
        <v>97</v>
      </c>
      <c r="B132" s="111" t="s">
        <v>303</v>
      </c>
      <c r="C132" s="78"/>
      <c r="D132" s="151" t="s">
        <v>293</v>
      </c>
    </row>
    <row r="133" spans="1:4" s="154" customFormat="1" ht="12.75">
      <c r="A133" s="128" t="s">
        <v>98</v>
      </c>
      <c r="B133" s="111" t="s">
        <v>304</v>
      </c>
      <c r="C133" s="78"/>
      <c r="D133" s="151" t="s">
        <v>293</v>
      </c>
    </row>
    <row r="134" spans="1:4" s="154" customFormat="1" ht="12.75">
      <c r="A134" s="128" t="s">
        <v>99</v>
      </c>
      <c r="B134" s="155" t="s">
        <v>198</v>
      </c>
      <c r="C134" s="78"/>
      <c r="D134" s="151" t="s">
        <v>293</v>
      </c>
    </row>
    <row r="135" spans="1:4" s="154" customFormat="1" ht="12.75">
      <c r="A135" s="128" t="s">
        <v>100</v>
      </c>
      <c r="B135" s="155" t="s">
        <v>199</v>
      </c>
      <c r="C135" s="78"/>
      <c r="D135" s="151" t="s">
        <v>293</v>
      </c>
    </row>
    <row r="136" spans="1:4" s="154" customFormat="1" ht="12.75">
      <c r="A136" s="128" t="s">
        <v>101</v>
      </c>
      <c r="B136" s="155" t="s">
        <v>200</v>
      </c>
      <c r="C136" s="78"/>
      <c r="D136" s="151" t="s">
        <v>293</v>
      </c>
    </row>
    <row r="137" spans="1:4" s="154" customFormat="1" ht="12.75">
      <c r="A137" s="128" t="s">
        <v>102</v>
      </c>
      <c r="B137" s="155" t="s">
        <v>201</v>
      </c>
      <c r="C137" s="78"/>
      <c r="D137" s="151" t="s">
        <v>293</v>
      </c>
    </row>
    <row r="138" spans="1:4" s="154" customFormat="1" ht="12.75">
      <c r="A138" s="128" t="s">
        <v>103</v>
      </c>
      <c r="B138" s="155" t="s">
        <v>191</v>
      </c>
      <c r="C138" s="78"/>
      <c r="D138" s="151" t="s">
        <v>293</v>
      </c>
    </row>
    <row r="139" spans="1:4" s="154" customFormat="1" ht="12.75">
      <c r="A139" s="128" t="s">
        <v>104</v>
      </c>
      <c r="B139" s="155" t="s">
        <v>192</v>
      </c>
      <c r="C139" s="78"/>
      <c r="D139" s="151" t="s">
        <v>293</v>
      </c>
    </row>
    <row r="140" spans="1:4" s="154" customFormat="1" ht="12.75">
      <c r="A140" s="128" t="s">
        <v>105</v>
      </c>
      <c r="B140" s="155" t="s">
        <v>193</v>
      </c>
      <c r="C140" s="78"/>
      <c r="D140" s="151" t="s">
        <v>293</v>
      </c>
    </row>
    <row r="141" spans="1:4" s="154" customFormat="1" ht="12.75">
      <c r="A141" s="128" t="s">
        <v>106</v>
      </c>
      <c r="B141" s="155" t="s">
        <v>194</v>
      </c>
      <c r="C141" s="78"/>
      <c r="D141" s="151" t="s">
        <v>293</v>
      </c>
    </row>
    <row r="142" spans="1:4" s="154" customFormat="1" ht="12.75">
      <c r="A142" s="128" t="s">
        <v>107</v>
      </c>
      <c r="B142" s="155" t="s">
        <v>195</v>
      </c>
      <c r="C142" s="78"/>
      <c r="D142" s="151" t="s">
        <v>293</v>
      </c>
    </row>
    <row r="143" spans="1:4" s="154" customFormat="1" ht="12.75">
      <c r="A143" s="128" t="s">
        <v>108</v>
      </c>
      <c r="B143" s="155" t="s">
        <v>196</v>
      </c>
      <c r="C143" s="78"/>
      <c r="D143" s="151" t="s">
        <v>293</v>
      </c>
    </row>
    <row r="144" spans="1:4" s="154" customFormat="1" ht="12.75">
      <c r="A144" s="128" t="s">
        <v>109</v>
      </c>
      <c r="B144" s="155" t="s">
        <v>197</v>
      </c>
      <c r="C144" s="78"/>
      <c r="D144" s="151" t="s">
        <v>293</v>
      </c>
    </row>
    <row r="145" spans="1:4" s="154" customFormat="1" ht="12.75">
      <c r="A145" s="128" t="s">
        <v>110</v>
      </c>
      <c r="B145" s="155" t="s">
        <v>202</v>
      </c>
      <c r="C145" s="78"/>
      <c r="D145" s="151" t="s">
        <v>293</v>
      </c>
    </row>
    <row r="146" spans="1:4" s="154" customFormat="1" ht="12.75">
      <c r="A146" s="128" t="s">
        <v>111</v>
      </c>
      <c r="B146" s="155" t="s">
        <v>222</v>
      </c>
      <c r="C146" s="78"/>
      <c r="D146" s="151" t="s">
        <v>293</v>
      </c>
    </row>
    <row r="147" spans="1:4" s="154" customFormat="1" ht="15" customHeight="1">
      <c r="A147" s="128" t="s">
        <v>112</v>
      </c>
      <c r="B147" s="111" t="s">
        <v>218</v>
      </c>
      <c r="C147" s="82"/>
      <c r="D147" s="167" t="s">
        <v>293</v>
      </c>
    </row>
    <row r="148" spans="1:4" s="154" customFormat="1" ht="15" customHeight="1">
      <c r="A148" s="128" t="s">
        <v>113</v>
      </c>
      <c r="B148" s="111" t="s">
        <v>219</v>
      </c>
      <c r="C148" s="82"/>
      <c r="D148" s="167" t="s">
        <v>293</v>
      </c>
    </row>
    <row r="149" spans="1:4" s="154" customFormat="1" ht="15" customHeight="1">
      <c r="A149" s="128" t="s">
        <v>114</v>
      </c>
      <c r="B149" s="111" t="s">
        <v>220</v>
      </c>
      <c r="C149" s="82"/>
      <c r="D149" s="167" t="s">
        <v>293</v>
      </c>
    </row>
    <row r="150" spans="1:4" s="154" customFormat="1" ht="15" customHeight="1">
      <c r="A150" s="128" t="s">
        <v>115</v>
      </c>
      <c r="B150" s="111" t="s">
        <v>221</v>
      </c>
      <c r="C150" s="82"/>
      <c r="D150" s="167" t="s">
        <v>293</v>
      </c>
    </row>
    <row r="151" spans="1:4" s="154" customFormat="1" ht="15" customHeight="1">
      <c r="A151" s="128" t="s">
        <v>116</v>
      </c>
      <c r="B151" s="111" t="s">
        <v>222</v>
      </c>
      <c r="C151" s="82"/>
      <c r="D151" s="167" t="s">
        <v>293</v>
      </c>
    </row>
    <row r="152" spans="1:4" s="154" customFormat="1" ht="15" customHeight="1">
      <c r="A152" s="128" t="s">
        <v>117</v>
      </c>
      <c r="B152" s="111" t="s">
        <v>202</v>
      </c>
      <c r="C152" s="82"/>
      <c r="D152" s="167" t="s">
        <v>293</v>
      </c>
    </row>
    <row r="153" spans="1:4" s="154" customFormat="1" ht="15" customHeight="1">
      <c r="A153" s="128" t="s">
        <v>118</v>
      </c>
      <c r="B153" s="111" t="s">
        <v>223</v>
      </c>
      <c r="C153" s="82"/>
      <c r="D153" s="167" t="s">
        <v>293</v>
      </c>
    </row>
    <row r="154" spans="1:4" s="154" customFormat="1" ht="15" customHeight="1">
      <c r="A154" s="128" t="s">
        <v>119</v>
      </c>
      <c r="B154" s="111" t="s">
        <v>224</v>
      </c>
      <c r="C154" s="82"/>
      <c r="D154" s="167" t="s">
        <v>293</v>
      </c>
    </row>
    <row r="155" spans="1:4" s="154" customFormat="1" ht="12">
      <c r="A155" s="106" t="s">
        <v>120</v>
      </c>
      <c r="B155" s="107" t="s">
        <v>284</v>
      </c>
      <c r="C155" s="174"/>
      <c r="D155" s="175"/>
    </row>
    <row r="156" spans="1:4" s="154" customFormat="1" ht="12.75">
      <c r="A156" s="128" t="s">
        <v>121</v>
      </c>
      <c r="B156" s="156" t="s">
        <v>122</v>
      </c>
      <c r="C156" s="78"/>
      <c r="D156" s="151" t="s">
        <v>293</v>
      </c>
    </row>
    <row r="157" spans="1:4" s="154" customFormat="1" ht="12.75">
      <c r="A157" s="128" t="s">
        <v>123</v>
      </c>
      <c r="B157" s="156" t="s">
        <v>124</v>
      </c>
      <c r="C157" s="78"/>
      <c r="D157" s="151" t="s">
        <v>293</v>
      </c>
    </row>
    <row r="158" spans="1:4" s="154" customFormat="1" ht="12">
      <c r="A158" s="106" t="s">
        <v>125</v>
      </c>
      <c r="B158" s="107" t="s">
        <v>279</v>
      </c>
      <c r="C158" s="174"/>
      <c r="D158" s="175"/>
    </row>
    <row r="159" spans="1:4" s="154" customFormat="1" ht="12.75">
      <c r="A159" s="129" t="s">
        <v>126</v>
      </c>
      <c r="B159" s="116" t="s">
        <v>233</v>
      </c>
      <c r="C159" s="176">
        <v>480</v>
      </c>
      <c r="D159" s="177">
        <v>480</v>
      </c>
    </row>
    <row r="160" spans="1:4" s="154" customFormat="1" ht="12.75">
      <c r="A160" s="129" t="s">
        <v>127</v>
      </c>
      <c r="B160" s="116" t="s">
        <v>234</v>
      </c>
      <c r="C160" s="176">
        <v>22.5</v>
      </c>
      <c r="D160" s="177">
        <v>22.5</v>
      </c>
    </row>
    <row r="161" spans="1:4" s="154" customFormat="1" ht="12.75">
      <c r="A161" s="129" t="s">
        <v>128</v>
      </c>
      <c r="B161" s="116" t="s">
        <v>226</v>
      </c>
      <c r="C161" s="176">
        <v>313.75</v>
      </c>
      <c r="D161" s="177">
        <v>313.75</v>
      </c>
    </row>
    <row r="162" spans="1:4" s="154" customFormat="1" ht="12.75">
      <c r="A162" s="129" t="s">
        <v>129</v>
      </c>
      <c r="B162" s="116" t="s">
        <v>227</v>
      </c>
      <c r="C162" s="176">
        <v>22.5</v>
      </c>
      <c r="D162" s="177">
        <v>22.5</v>
      </c>
    </row>
    <row r="163" spans="1:4" s="154" customFormat="1" ht="12.75">
      <c r="A163" s="129" t="s">
        <v>131</v>
      </c>
      <c r="B163" s="156" t="s">
        <v>235</v>
      </c>
      <c r="C163" s="176">
        <v>304.39</v>
      </c>
      <c r="D163" s="177">
        <v>304.39</v>
      </c>
    </row>
    <row r="164" spans="1:4" s="154" customFormat="1" ht="12.75">
      <c r="A164" s="129" t="s">
        <v>132</v>
      </c>
      <c r="B164" s="156" t="s">
        <v>236</v>
      </c>
      <c r="C164" s="176">
        <v>18.79</v>
      </c>
      <c r="D164" s="177">
        <v>18.79</v>
      </c>
    </row>
    <row r="165" spans="1:4" s="154" customFormat="1" ht="12.75">
      <c r="A165" s="129" t="s">
        <v>133</v>
      </c>
      <c r="B165" s="156" t="s">
        <v>130</v>
      </c>
      <c r="C165" s="176">
        <v>130.56</v>
      </c>
      <c r="D165" s="177">
        <v>130.56</v>
      </c>
    </row>
    <row r="166" spans="1:4" s="154" customFormat="1" ht="12.75">
      <c r="A166" s="129" t="s">
        <v>134</v>
      </c>
      <c r="B166" s="130" t="s">
        <v>228</v>
      </c>
      <c r="C166" s="176">
        <v>125.38</v>
      </c>
      <c r="D166" s="177">
        <v>125.38</v>
      </c>
    </row>
    <row r="167" spans="1:4" s="154" customFormat="1" ht="12.75">
      <c r="A167" s="129" t="s">
        <v>135</v>
      </c>
      <c r="B167" s="130" t="s">
        <v>229</v>
      </c>
      <c r="C167" s="176">
        <v>159.25</v>
      </c>
      <c r="D167" s="177">
        <v>159.25</v>
      </c>
    </row>
    <row r="168" spans="1:4" s="154" customFormat="1" ht="12.75">
      <c r="A168" s="129" t="s">
        <v>239</v>
      </c>
      <c r="B168" s="130" t="s">
        <v>230</v>
      </c>
      <c r="C168" s="176">
        <v>190.24</v>
      </c>
      <c r="D168" s="177">
        <v>159.25</v>
      </c>
    </row>
    <row r="169" spans="1:4" s="154" customFormat="1" ht="12.75">
      <c r="A169" s="129" t="s">
        <v>240</v>
      </c>
      <c r="B169" s="156" t="s">
        <v>237</v>
      </c>
      <c r="C169" s="176">
        <v>164.84</v>
      </c>
      <c r="D169" s="177">
        <v>190.24</v>
      </c>
    </row>
    <row r="170" spans="1:4" s="154" customFormat="1" ht="12.75">
      <c r="A170" s="129" t="s">
        <v>241</v>
      </c>
      <c r="B170" s="156" t="s">
        <v>238</v>
      </c>
      <c r="C170" s="176">
        <v>72.55</v>
      </c>
      <c r="D170" s="177">
        <v>164.84</v>
      </c>
    </row>
    <row r="171" spans="1:4">
      <c r="A171" s="129" t="s">
        <v>242</v>
      </c>
      <c r="B171" s="130" t="s">
        <v>231</v>
      </c>
      <c r="C171" s="176">
        <v>125.38</v>
      </c>
      <c r="D171" s="177">
        <v>125.38</v>
      </c>
    </row>
    <row r="172" spans="1:4" s="154" customFormat="1" ht="12.75">
      <c r="A172" s="129" t="s">
        <v>243</v>
      </c>
      <c r="B172" s="130" t="s">
        <v>232</v>
      </c>
      <c r="C172" s="176">
        <v>159.25</v>
      </c>
      <c r="D172" s="177">
        <v>159.25</v>
      </c>
    </row>
    <row r="173" spans="1:4">
      <c r="A173" s="106" t="s">
        <v>136</v>
      </c>
      <c r="B173" s="107" t="s">
        <v>285</v>
      </c>
      <c r="C173" s="174"/>
      <c r="D173" s="175"/>
    </row>
    <row r="174" spans="1:4" s="154" customFormat="1" ht="12.75">
      <c r="A174" s="131" t="s">
        <v>137</v>
      </c>
      <c r="B174" s="156" t="s">
        <v>138</v>
      </c>
      <c r="C174" s="78"/>
      <c r="D174" s="151" t="s">
        <v>293</v>
      </c>
    </row>
    <row r="175" spans="1:4" s="154" customFormat="1" ht="12.75">
      <c r="A175" s="131" t="s">
        <v>140</v>
      </c>
      <c r="B175" s="156" t="s">
        <v>141</v>
      </c>
      <c r="C175" s="78"/>
      <c r="D175" s="151" t="s">
        <v>293</v>
      </c>
    </row>
    <row r="176" spans="1:4" s="154" customFormat="1" ht="12.75">
      <c r="A176" s="131" t="s">
        <v>142</v>
      </c>
      <c r="B176" s="156" t="s">
        <v>143</v>
      </c>
      <c r="C176" s="78"/>
      <c r="D176" s="151" t="s">
        <v>293</v>
      </c>
    </row>
    <row r="177" spans="1:7" s="154" customFormat="1" ht="13.5" thickBot="1">
      <c r="A177" s="131" t="s">
        <v>144</v>
      </c>
      <c r="B177" s="156" t="s">
        <v>145</v>
      </c>
      <c r="C177" s="78"/>
      <c r="D177" s="151" t="s">
        <v>293</v>
      </c>
    </row>
    <row r="178" spans="1:7" s="154" customFormat="1" ht="15.75" thickBot="1">
      <c r="A178" s="133"/>
      <c r="B178" s="134" t="s">
        <v>146</v>
      </c>
      <c r="C178" s="134"/>
      <c r="D178" s="178"/>
    </row>
    <row r="179" spans="1:7" s="154" customFormat="1">
      <c r="A179" s="179"/>
      <c r="B179" s="180"/>
      <c r="C179" s="181"/>
      <c r="D179" s="181"/>
    </row>
    <row r="180" spans="1:7" ht="12" customHeight="1"/>
    <row r="181" spans="1:7" ht="39" customHeight="1">
      <c r="B181" s="183" t="s">
        <v>147</v>
      </c>
      <c r="C181" s="184"/>
      <c r="D181" s="184"/>
      <c r="E181" s="184"/>
      <c r="F181" s="184"/>
      <c r="G181" s="184"/>
    </row>
    <row r="182" spans="1:7" ht="39" customHeight="1">
      <c r="B182" s="183" t="s">
        <v>167</v>
      </c>
      <c r="C182" s="184"/>
      <c r="D182" s="184"/>
      <c r="E182" s="184"/>
      <c r="F182" s="184"/>
      <c r="G182" s="184"/>
    </row>
    <row r="183" spans="1:7" ht="39" customHeight="1">
      <c r="B183" s="183" t="s">
        <v>289</v>
      </c>
      <c r="C183" s="184"/>
      <c r="D183" s="184"/>
      <c r="E183" s="184"/>
      <c r="F183" s="184"/>
      <c r="G183" s="184"/>
    </row>
    <row r="184" spans="1:7" ht="39" customHeight="1">
      <c r="B184" s="183" t="s">
        <v>290</v>
      </c>
      <c r="C184" s="184"/>
      <c r="D184" s="184"/>
      <c r="E184" s="184"/>
      <c r="F184" s="184"/>
      <c r="G184" s="184"/>
    </row>
    <row r="185" spans="1:7" ht="39" customHeight="1">
      <c r="B185" s="183" t="s">
        <v>172</v>
      </c>
      <c r="C185" s="184"/>
      <c r="D185" s="184"/>
    </row>
  </sheetData>
  <sheetProtection algorithmName="SHA-512" hashValue="MqWK71NjP2DYSOUKU9MJVajFebIMrXDLN1kqxfkLH+ZjOg5MfsJFPNCrh30u7IVG1MkSrbYtW1MrBwNf3SnUAA==" saltValue="Qdadwk+eBU6zQEWTEP15Hw==" spinCount="100000" sheet="1" objects="1" scenarios="1"/>
  <mergeCells count="5">
    <mergeCell ref="B185:D185"/>
    <mergeCell ref="B181:G181"/>
    <mergeCell ref="B182:G182"/>
    <mergeCell ref="B183:G183"/>
    <mergeCell ref="B184:G184"/>
  </mergeCells>
  <phoneticPr fontId="32" type="noConversion"/>
  <pageMargins left="0.62992125984251968" right="0.23622047244094491" top="0.55118110236220474" bottom="0.55118110236220474" header="0.31496062992125984" footer="0.31496062992125984"/>
  <pageSetup paperSize="9" scale="80" fitToHeight="0" orientation="landscape" r:id="rId1"/>
  <headerFooter>
    <oddHeader>&amp;CBijlage 1: Onderhoud, renovatie en uitbreiding openbare verlichting Heerlen en Lanfgraaf</oddHeader>
    <oddFooter>&amp;Cblz.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43"/>
  <sheetViews>
    <sheetView view="pageBreakPreview" zoomScaleNormal="130" zoomScaleSheetLayoutView="100" workbookViewId="0">
      <pane xSplit="3" ySplit="2" topLeftCell="D3" activePane="bottomRight" state="frozen"/>
      <selection activeCell="B7" sqref="B7"/>
      <selection pane="topRight" activeCell="B7" sqref="B7"/>
      <selection pane="bottomLeft" activeCell="B7" sqref="B7"/>
      <selection pane="bottomRight" activeCell="C8" sqref="C8"/>
    </sheetView>
  </sheetViews>
  <sheetFormatPr defaultRowHeight="15"/>
  <cols>
    <col min="1" max="1" width="7.140625" style="4" bestFit="1" customWidth="1"/>
    <col min="2" max="2" width="81.28515625" bestFit="1" customWidth="1"/>
    <col min="3" max="3" width="12.42578125" style="52" bestFit="1" customWidth="1"/>
    <col min="4" max="4" width="11.140625" style="52" bestFit="1" customWidth="1"/>
    <col min="5" max="5" width="11.140625" style="53" bestFit="1" customWidth="1"/>
    <col min="6" max="6" width="5.42578125" style="53" bestFit="1" customWidth="1"/>
    <col min="7" max="8" width="12.42578125" style="53" bestFit="1" customWidth="1"/>
    <col min="9" max="9" width="15.85546875" style="53" bestFit="1" customWidth="1"/>
    <col min="10" max="10" width="16.140625" style="53" bestFit="1" customWidth="1"/>
  </cols>
  <sheetData>
    <row r="1" spans="1:10">
      <c r="A1" s="8" t="s">
        <v>148</v>
      </c>
      <c r="B1" s="9" t="s">
        <v>169</v>
      </c>
      <c r="C1" s="39" t="s">
        <v>0</v>
      </c>
      <c r="D1" s="55" t="s">
        <v>149</v>
      </c>
      <c r="E1" s="55" t="s">
        <v>150</v>
      </c>
      <c r="F1" s="55" t="s">
        <v>170</v>
      </c>
      <c r="G1" s="39" t="s">
        <v>1</v>
      </c>
      <c r="H1" s="39" t="s">
        <v>1</v>
      </c>
      <c r="I1" s="55" t="s">
        <v>2</v>
      </c>
      <c r="J1" s="58" t="s">
        <v>152</v>
      </c>
    </row>
    <row r="2" spans="1:10" ht="15.75" thickBot="1">
      <c r="A2" s="19"/>
      <c r="B2" s="20"/>
      <c r="C2" s="40" t="s">
        <v>168</v>
      </c>
      <c r="D2" s="54"/>
      <c r="E2" s="54"/>
      <c r="F2" s="54" t="s">
        <v>171</v>
      </c>
      <c r="G2" s="54" t="s">
        <v>149</v>
      </c>
      <c r="H2" s="54" t="s">
        <v>150</v>
      </c>
      <c r="I2" s="54" t="s">
        <v>151</v>
      </c>
      <c r="J2" s="59" t="s">
        <v>261</v>
      </c>
    </row>
    <row r="3" spans="1:10">
      <c r="A3" s="17" t="s">
        <v>3</v>
      </c>
      <c r="B3" s="18" t="s">
        <v>274</v>
      </c>
      <c r="C3" s="41"/>
      <c r="D3" s="41"/>
      <c r="E3" s="41"/>
      <c r="F3" s="41"/>
      <c r="G3" s="41"/>
      <c r="H3" s="41"/>
      <c r="I3" s="41"/>
      <c r="J3" s="60"/>
    </row>
    <row r="4" spans="1:10" s="21" customFormat="1">
      <c r="A4" s="22" t="s">
        <v>190</v>
      </c>
      <c r="B4" s="25" t="s">
        <v>185</v>
      </c>
      <c r="C4" s="56">
        <v>21014</v>
      </c>
      <c r="D4" s="44">
        <f>C4</f>
        <v>21014</v>
      </c>
      <c r="E4" s="76"/>
      <c r="F4" s="61" t="s">
        <v>5</v>
      </c>
      <c r="G4" s="57">
        <f>VLOOKUP($A4,Prijstabel!$A$1:$D$180,3,FALSE)</f>
        <v>0</v>
      </c>
      <c r="H4" s="76"/>
      <c r="I4" s="62">
        <f>C4*G4</f>
        <v>0</v>
      </c>
      <c r="J4" s="63">
        <f>I4*6</f>
        <v>0</v>
      </c>
    </row>
    <row r="5" spans="1:10" ht="25.5">
      <c r="A5" s="22" t="s">
        <v>6</v>
      </c>
      <c r="B5" s="26" t="s">
        <v>257</v>
      </c>
      <c r="C5" s="44">
        <v>834</v>
      </c>
      <c r="D5" s="44">
        <f>C5*0.1</f>
        <v>83.4</v>
      </c>
      <c r="E5" s="77">
        <f>C5*0.9</f>
        <v>750.6</v>
      </c>
      <c r="F5" s="61" t="s">
        <v>5</v>
      </c>
      <c r="G5" s="57">
        <f>VLOOKUP($A5,Prijstabel!$A$1:$D$180,3,FALSE)</f>
        <v>0</v>
      </c>
      <c r="H5" s="57">
        <f>VLOOKUP($A5,Prijstabel!$A$1:$D$180,4,FALSE)</f>
        <v>0</v>
      </c>
      <c r="I5" s="62">
        <f>D5*G5+E5*H5</f>
        <v>0</v>
      </c>
      <c r="J5" s="63">
        <f>I5*6</f>
        <v>0</v>
      </c>
    </row>
    <row r="6" spans="1:10">
      <c r="A6" s="22" t="s">
        <v>7</v>
      </c>
      <c r="B6" s="26" t="s">
        <v>258</v>
      </c>
      <c r="C6" s="44">
        <v>20180</v>
      </c>
      <c r="D6" s="44">
        <f t="shared" ref="D6:D8" si="0">C6*0.1</f>
        <v>2018</v>
      </c>
      <c r="E6" s="77">
        <f t="shared" ref="E6:E8" si="1">C6*0.9</f>
        <v>18162</v>
      </c>
      <c r="F6" s="61" t="s">
        <v>5</v>
      </c>
      <c r="G6" s="57">
        <f>VLOOKUP($A6,Prijstabel!$A$1:$D$180,3,FALSE)</f>
        <v>0</v>
      </c>
      <c r="H6" s="57">
        <f>VLOOKUP($A6,Prijstabel!$A$1:$D$180,4,FALSE)</f>
        <v>0</v>
      </c>
      <c r="I6" s="62">
        <f>D6*G6+E6*H6</f>
        <v>0</v>
      </c>
      <c r="J6" s="63">
        <f t="shared" ref="J6:J13" si="2">I6*6</f>
        <v>0</v>
      </c>
    </row>
    <row r="7" spans="1:10" ht="25.5">
      <c r="A7" s="22" t="s">
        <v>9</v>
      </c>
      <c r="B7" s="26" t="s">
        <v>259</v>
      </c>
      <c r="C7" s="44">
        <v>834</v>
      </c>
      <c r="D7" s="44">
        <f t="shared" si="0"/>
        <v>83.4</v>
      </c>
      <c r="E7" s="77">
        <f t="shared" si="1"/>
        <v>750.6</v>
      </c>
      <c r="F7" s="61" t="s">
        <v>5</v>
      </c>
      <c r="G7" s="57">
        <f>VLOOKUP($A7,Prijstabel!$A$1:$D$180,3,FALSE)</f>
        <v>0</v>
      </c>
      <c r="H7" s="57">
        <f>VLOOKUP($A7,Prijstabel!$A$1:$D$180,4,FALSE)</f>
        <v>0</v>
      </c>
      <c r="I7" s="62">
        <f>D7*G7+E7*H7</f>
        <v>0</v>
      </c>
      <c r="J7" s="63">
        <f t="shared" si="2"/>
        <v>0</v>
      </c>
    </row>
    <row r="8" spans="1:10" ht="25.5">
      <c r="A8" s="22" t="s">
        <v>11</v>
      </c>
      <c r="B8" s="26" t="s">
        <v>260</v>
      </c>
      <c r="C8" s="44">
        <v>20180</v>
      </c>
      <c r="D8" s="44">
        <f t="shared" si="0"/>
        <v>2018</v>
      </c>
      <c r="E8" s="77">
        <f t="shared" si="1"/>
        <v>18162</v>
      </c>
      <c r="F8" s="61" t="s">
        <v>5</v>
      </c>
      <c r="G8" s="57">
        <f>VLOOKUP($A8,Prijstabel!$A$1:$D$180,3,FALSE)</f>
        <v>0</v>
      </c>
      <c r="H8" s="57">
        <f>VLOOKUP($A8,Prijstabel!$A$1:$D$180,4,FALSE)</f>
        <v>0</v>
      </c>
      <c r="I8" s="62">
        <f>D8*G8+E8*H8</f>
        <v>0</v>
      </c>
      <c r="J8" s="63">
        <f t="shared" si="2"/>
        <v>0</v>
      </c>
    </row>
    <row r="9" spans="1:10">
      <c r="A9" s="22" t="s">
        <v>4</v>
      </c>
      <c r="B9" s="26" t="s">
        <v>263</v>
      </c>
      <c r="C9" s="44">
        <f>C4*0.2</f>
        <v>4202.8</v>
      </c>
      <c r="D9" s="44">
        <f t="shared" ref="D9" si="3">C9</f>
        <v>4202.8</v>
      </c>
      <c r="E9" s="76"/>
      <c r="F9" s="61" t="s">
        <v>5</v>
      </c>
      <c r="G9" s="57">
        <f>VLOOKUP($A9,Prijstabel!$A$1:$D$180,3,FALSE)</f>
        <v>0</v>
      </c>
      <c r="H9" s="76"/>
      <c r="I9" s="62">
        <f t="shared" ref="I9:I13" si="4">C9*G9</f>
        <v>0</v>
      </c>
      <c r="J9" s="63">
        <f t="shared" si="2"/>
        <v>0</v>
      </c>
    </row>
    <row r="10" spans="1:10">
      <c r="A10" s="22" t="s">
        <v>12</v>
      </c>
      <c r="B10" s="26" t="s">
        <v>8</v>
      </c>
      <c r="C10" s="44">
        <f>C11</f>
        <v>21014</v>
      </c>
      <c r="D10" s="76"/>
      <c r="E10" s="76"/>
      <c r="F10" s="61" t="s">
        <v>5</v>
      </c>
      <c r="G10" s="57">
        <f>VLOOKUP($A10,Prijstabel!$A$1:$D$180,3,FALSE)</f>
        <v>0</v>
      </c>
      <c r="H10" s="76"/>
      <c r="I10" s="62">
        <f t="shared" si="4"/>
        <v>0</v>
      </c>
      <c r="J10" s="63">
        <f t="shared" si="2"/>
        <v>0</v>
      </c>
    </row>
    <row r="11" spans="1:10">
      <c r="A11" s="22" t="s">
        <v>180</v>
      </c>
      <c r="B11" s="26" t="s">
        <v>182</v>
      </c>
      <c r="C11" s="44">
        <f>C5+C6</f>
        <v>21014</v>
      </c>
      <c r="D11" s="76"/>
      <c r="E11" s="76"/>
      <c r="F11" s="61" t="s">
        <v>183</v>
      </c>
      <c r="G11" s="57">
        <f>VLOOKUP($A11,Prijstabel!$A$1:$D$180,3,FALSE)</f>
        <v>0</v>
      </c>
      <c r="H11" s="76"/>
      <c r="I11" s="62">
        <f t="shared" si="4"/>
        <v>0</v>
      </c>
      <c r="J11" s="63">
        <f t="shared" si="2"/>
        <v>0</v>
      </c>
    </row>
    <row r="12" spans="1:10">
      <c r="A12" s="22" t="s">
        <v>300</v>
      </c>
      <c r="B12" s="26" t="s">
        <v>298</v>
      </c>
      <c r="C12" s="44">
        <f>C4*2</f>
        <v>42028</v>
      </c>
      <c r="D12" s="76"/>
      <c r="E12" s="76"/>
      <c r="F12" s="61" t="s">
        <v>183</v>
      </c>
      <c r="G12" s="57">
        <f>VLOOKUP($A12,Prijstabel!$A$1:$D$180,3,FALSE)</f>
        <v>0</v>
      </c>
      <c r="H12" s="76"/>
      <c r="I12" s="62">
        <f t="shared" si="4"/>
        <v>0</v>
      </c>
      <c r="J12" s="63">
        <f t="shared" si="2"/>
        <v>0</v>
      </c>
    </row>
    <row r="13" spans="1:10">
      <c r="A13" s="22" t="s">
        <v>301</v>
      </c>
      <c r="B13" s="26" t="s">
        <v>299</v>
      </c>
      <c r="C13" s="44">
        <f>C4</f>
        <v>21014</v>
      </c>
      <c r="D13" s="76"/>
      <c r="E13" s="76"/>
      <c r="F13" s="61" t="s">
        <v>183</v>
      </c>
      <c r="G13" s="57">
        <f>VLOOKUP($A13,Prijstabel!$A$1:$D$180,3,FALSE)</f>
        <v>0</v>
      </c>
      <c r="H13" s="76"/>
      <c r="I13" s="62">
        <f t="shared" si="4"/>
        <v>0</v>
      </c>
      <c r="J13" s="63">
        <f t="shared" si="2"/>
        <v>0</v>
      </c>
    </row>
    <row r="14" spans="1:10">
      <c r="A14" s="10" t="s">
        <v>14</v>
      </c>
      <c r="B14" s="6" t="s">
        <v>275</v>
      </c>
      <c r="C14" s="43"/>
      <c r="D14" s="43"/>
      <c r="E14" s="43"/>
      <c r="F14" s="43"/>
      <c r="G14" s="43"/>
      <c r="H14" s="43"/>
      <c r="I14" s="43"/>
      <c r="J14" s="64"/>
    </row>
    <row r="15" spans="1:10">
      <c r="A15" s="11" t="s">
        <v>15</v>
      </c>
      <c r="B15" s="27" t="s">
        <v>176</v>
      </c>
      <c r="C15" s="44">
        <v>50</v>
      </c>
      <c r="D15" s="44">
        <f>C15</f>
        <v>50</v>
      </c>
      <c r="E15" s="76"/>
      <c r="F15" s="61" t="s">
        <v>5</v>
      </c>
      <c r="G15" s="57">
        <f>VLOOKUP($A15,Prijstabel!$A$1:$D$180,3,FALSE)</f>
        <v>0</v>
      </c>
      <c r="H15" s="76"/>
      <c r="I15" s="62">
        <f>D15*G15</f>
        <v>0</v>
      </c>
      <c r="J15" s="63">
        <f>I15*6</f>
        <v>0</v>
      </c>
    </row>
    <row r="16" spans="1:10">
      <c r="A16" s="11" t="s">
        <v>18</v>
      </c>
      <c r="B16" s="27" t="s">
        <v>177</v>
      </c>
      <c r="C16" s="44">
        <v>50</v>
      </c>
      <c r="D16" s="44">
        <f t="shared" ref="D16:D43" si="5">C16</f>
        <v>50</v>
      </c>
      <c r="E16" s="76"/>
      <c r="F16" s="61" t="s">
        <v>5</v>
      </c>
      <c r="G16" s="57">
        <f>VLOOKUP($A16,Prijstabel!$A$1:$D$180,3,FALSE)</f>
        <v>0</v>
      </c>
      <c r="H16" s="76"/>
      <c r="I16" s="62">
        <f t="shared" ref="I16:I43" si="6">D16*G16</f>
        <v>0</v>
      </c>
      <c r="J16" s="63">
        <f t="shared" ref="J16:J43" si="7">I16*6</f>
        <v>0</v>
      </c>
    </row>
    <row r="17" spans="1:10">
      <c r="A17" s="11" t="s">
        <v>17</v>
      </c>
      <c r="B17" s="27" t="s">
        <v>178</v>
      </c>
      <c r="C17" s="44">
        <v>150</v>
      </c>
      <c r="D17" s="44">
        <f t="shared" si="5"/>
        <v>150</v>
      </c>
      <c r="E17" s="76"/>
      <c r="F17" s="61" t="s">
        <v>5</v>
      </c>
      <c r="G17" s="57">
        <f>VLOOKUP($A17,Prijstabel!$A$1:$D$180,3,FALSE)</f>
        <v>0</v>
      </c>
      <c r="H17" s="76"/>
      <c r="I17" s="62">
        <f t="shared" si="6"/>
        <v>0</v>
      </c>
      <c r="J17" s="63">
        <f t="shared" si="7"/>
        <v>0</v>
      </c>
    </row>
    <row r="18" spans="1:10">
      <c r="A18" s="11" t="s">
        <v>21</v>
      </c>
      <c r="B18" s="27" t="s">
        <v>179</v>
      </c>
      <c r="C18" s="44">
        <v>150</v>
      </c>
      <c r="D18" s="44">
        <f t="shared" si="5"/>
        <v>150</v>
      </c>
      <c r="E18" s="76"/>
      <c r="F18" s="61" t="s">
        <v>5</v>
      </c>
      <c r="G18" s="57">
        <f>VLOOKUP($A18,Prijstabel!$A$1:$D$180,3,FALSE)</f>
        <v>0</v>
      </c>
      <c r="H18" s="76"/>
      <c r="I18" s="62">
        <f t="shared" si="6"/>
        <v>0</v>
      </c>
      <c r="J18" s="63">
        <f t="shared" si="7"/>
        <v>0</v>
      </c>
    </row>
    <row r="19" spans="1:10">
      <c r="A19" s="11" t="s">
        <v>23</v>
      </c>
      <c r="B19" s="27" t="s">
        <v>13</v>
      </c>
      <c r="C19" s="44">
        <v>150</v>
      </c>
      <c r="D19" s="44">
        <f t="shared" si="5"/>
        <v>150</v>
      </c>
      <c r="E19" s="76"/>
      <c r="F19" s="65" t="s">
        <v>5</v>
      </c>
      <c r="G19" s="57">
        <f>VLOOKUP($A19,Prijstabel!$A$1:$D$180,3,FALSE)</f>
        <v>0</v>
      </c>
      <c r="H19" s="76"/>
      <c r="I19" s="62">
        <f t="shared" si="6"/>
        <v>0</v>
      </c>
      <c r="J19" s="63">
        <f t="shared" si="7"/>
        <v>0</v>
      </c>
    </row>
    <row r="20" spans="1:10">
      <c r="A20" s="11" t="s">
        <v>25</v>
      </c>
      <c r="B20" s="26" t="s">
        <v>10</v>
      </c>
      <c r="C20" s="44">
        <v>100</v>
      </c>
      <c r="D20" s="44">
        <f t="shared" si="5"/>
        <v>100</v>
      </c>
      <c r="E20" s="76"/>
      <c r="F20" s="61" t="s">
        <v>5</v>
      </c>
      <c r="G20" s="57">
        <f>VLOOKUP($A20,Prijstabel!$A$1:$D$180,3,FALSE)</f>
        <v>0</v>
      </c>
      <c r="H20" s="76"/>
      <c r="I20" s="62">
        <f t="shared" si="6"/>
        <v>0</v>
      </c>
      <c r="J20" s="63">
        <f t="shared" si="7"/>
        <v>0</v>
      </c>
    </row>
    <row r="21" spans="1:10" s="2" customFormat="1" ht="15" customHeight="1">
      <c r="A21" s="11" t="s">
        <v>28</v>
      </c>
      <c r="B21" s="3" t="s">
        <v>16</v>
      </c>
      <c r="C21" s="44">
        <v>50</v>
      </c>
      <c r="D21" s="44">
        <f t="shared" si="5"/>
        <v>50</v>
      </c>
      <c r="E21" s="76"/>
      <c r="F21" s="66" t="s">
        <v>5</v>
      </c>
      <c r="G21" s="57">
        <f>VLOOKUP($A21,Prijstabel!$A$1:$D$180,3,FALSE)</f>
        <v>0</v>
      </c>
      <c r="H21" s="76"/>
      <c r="I21" s="62">
        <f t="shared" si="6"/>
        <v>0</v>
      </c>
      <c r="J21" s="63">
        <f t="shared" si="7"/>
        <v>0</v>
      </c>
    </row>
    <row r="22" spans="1:10" s="2" customFormat="1" ht="15" customHeight="1">
      <c r="A22" s="11" t="s">
        <v>31</v>
      </c>
      <c r="B22" s="3" t="s">
        <v>19</v>
      </c>
      <c r="C22" s="44">
        <v>200</v>
      </c>
      <c r="D22" s="44">
        <f t="shared" si="5"/>
        <v>200</v>
      </c>
      <c r="E22" s="76"/>
      <c r="F22" s="66" t="s">
        <v>5</v>
      </c>
      <c r="G22" s="57">
        <f>VLOOKUP($A22,Prijstabel!$A$1:$D$180,3,FALSE)</f>
        <v>0</v>
      </c>
      <c r="H22" s="76"/>
      <c r="I22" s="62">
        <f t="shared" si="6"/>
        <v>0</v>
      </c>
      <c r="J22" s="63">
        <f t="shared" si="7"/>
        <v>0</v>
      </c>
    </row>
    <row r="23" spans="1:10" s="2" customFormat="1" ht="15" customHeight="1">
      <c r="A23" s="11" t="s">
        <v>33</v>
      </c>
      <c r="B23" s="1" t="s">
        <v>20</v>
      </c>
      <c r="C23" s="44">
        <v>20</v>
      </c>
      <c r="D23" s="44">
        <f t="shared" si="5"/>
        <v>20</v>
      </c>
      <c r="E23" s="76"/>
      <c r="F23" s="61" t="s">
        <v>5</v>
      </c>
      <c r="G23" s="57">
        <f>VLOOKUP($A23,Prijstabel!$A$1:$D$180,3,FALSE)</f>
        <v>0</v>
      </c>
      <c r="H23" s="76"/>
      <c r="I23" s="62">
        <f t="shared" si="6"/>
        <v>0</v>
      </c>
      <c r="J23" s="63">
        <f t="shared" si="7"/>
        <v>0</v>
      </c>
    </row>
    <row r="24" spans="1:10" s="2" customFormat="1" ht="15" customHeight="1">
      <c r="A24" s="11" t="s">
        <v>35</v>
      </c>
      <c r="B24" s="1" t="s">
        <v>22</v>
      </c>
      <c r="C24" s="44">
        <v>100</v>
      </c>
      <c r="D24" s="44">
        <f t="shared" si="5"/>
        <v>100</v>
      </c>
      <c r="E24" s="76"/>
      <c r="F24" s="61" t="s">
        <v>5</v>
      </c>
      <c r="G24" s="57">
        <f>VLOOKUP($A24,Prijstabel!$A$1:$D$180,3,FALSE)</f>
        <v>0</v>
      </c>
      <c r="H24" s="76"/>
      <c r="I24" s="62">
        <f t="shared" si="6"/>
        <v>0</v>
      </c>
      <c r="J24" s="63">
        <f t="shared" si="7"/>
        <v>0</v>
      </c>
    </row>
    <row r="25" spans="1:10" s="2" customFormat="1" ht="15" customHeight="1">
      <c r="A25" s="11" t="s">
        <v>27</v>
      </c>
      <c r="B25" s="1" t="s">
        <v>24</v>
      </c>
      <c r="C25" s="44">
        <v>15</v>
      </c>
      <c r="D25" s="44">
        <f t="shared" si="5"/>
        <v>15</v>
      </c>
      <c r="E25" s="76"/>
      <c r="F25" s="61" t="s">
        <v>5</v>
      </c>
      <c r="G25" s="57">
        <f>VLOOKUP($A25,Prijstabel!$A$1:$D$180,3,FALSE)</f>
        <v>0</v>
      </c>
      <c r="H25" s="76"/>
      <c r="I25" s="62">
        <f t="shared" si="6"/>
        <v>0</v>
      </c>
      <c r="J25" s="63">
        <f t="shared" si="7"/>
        <v>0</v>
      </c>
    </row>
    <row r="26" spans="1:10" s="2" customFormat="1" ht="15" customHeight="1">
      <c r="A26" s="11" t="s">
        <v>34</v>
      </c>
      <c r="B26" s="1" t="s">
        <v>26</v>
      </c>
      <c r="C26" s="44">
        <v>10</v>
      </c>
      <c r="D26" s="44">
        <f t="shared" si="5"/>
        <v>10</v>
      </c>
      <c r="E26" s="76"/>
      <c r="F26" s="61" t="s">
        <v>5</v>
      </c>
      <c r="G26" s="57">
        <f>VLOOKUP($A26,Prijstabel!$A$1:$D$180,3,FALSE)</f>
        <v>0</v>
      </c>
      <c r="H26" s="76"/>
      <c r="I26" s="62">
        <f t="shared" si="6"/>
        <v>0</v>
      </c>
      <c r="J26" s="63">
        <f t="shared" si="7"/>
        <v>0</v>
      </c>
    </row>
    <row r="27" spans="1:10" s="2" customFormat="1" ht="15" customHeight="1">
      <c r="A27" s="11" t="s">
        <v>37</v>
      </c>
      <c r="B27" s="1" t="s">
        <v>29</v>
      </c>
      <c r="C27" s="44">
        <v>120</v>
      </c>
      <c r="D27" s="44">
        <f t="shared" si="5"/>
        <v>120</v>
      </c>
      <c r="E27" s="76"/>
      <c r="F27" s="61" t="s">
        <v>5</v>
      </c>
      <c r="G27" s="57">
        <f>VLOOKUP($A27,Prijstabel!$A$1:$D$180,3,FALSE)</f>
        <v>0</v>
      </c>
      <c r="H27" s="76"/>
      <c r="I27" s="62">
        <f t="shared" si="6"/>
        <v>0</v>
      </c>
      <c r="J27" s="63">
        <f t="shared" si="7"/>
        <v>0</v>
      </c>
    </row>
    <row r="28" spans="1:10" s="2" customFormat="1" ht="15" customHeight="1">
      <c r="A28" s="11" t="s">
        <v>42</v>
      </c>
      <c r="B28" s="1" t="s">
        <v>32</v>
      </c>
      <c r="C28" s="44">
        <v>120</v>
      </c>
      <c r="D28" s="44">
        <f t="shared" si="5"/>
        <v>120</v>
      </c>
      <c r="E28" s="76"/>
      <c r="F28" s="61" t="s">
        <v>5</v>
      </c>
      <c r="G28" s="57">
        <f>VLOOKUP($A28,Prijstabel!$A$1:$D$180,3,FALSE)</f>
        <v>0</v>
      </c>
      <c r="H28" s="76"/>
      <c r="I28" s="62">
        <f t="shared" si="6"/>
        <v>0</v>
      </c>
      <c r="J28" s="63">
        <f t="shared" si="7"/>
        <v>0</v>
      </c>
    </row>
    <row r="29" spans="1:10" s="2" customFormat="1" ht="15" customHeight="1">
      <c r="A29" s="11" t="s">
        <v>44</v>
      </c>
      <c r="B29" s="1" t="s">
        <v>36</v>
      </c>
      <c r="C29" s="44">
        <v>500</v>
      </c>
      <c r="D29" s="44">
        <f t="shared" si="5"/>
        <v>500</v>
      </c>
      <c r="E29" s="76"/>
      <c r="F29" s="61" t="s">
        <v>5</v>
      </c>
      <c r="G29" s="57">
        <f>VLOOKUP($A29,Prijstabel!$A$1:$D$180,3,FALSE)</f>
        <v>0</v>
      </c>
      <c r="H29" s="76"/>
      <c r="I29" s="62">
        <f t="shared" si="6"/>
        <v>0</v>
      </c>
      <c r="J29" s="63">
        <f t="shared" si="7"/>
        <v>0</v>
      </c>
    </row>
    <row r="30" spans="1:10" s="2" customFormat="1" ht="15" customHeight="1">
      <c r="A30" s="11" t="s">
        <v>47</v>
      </c>
      <c r="B30" s="1" t="s">
        <v>38</v>
      </c>
      <c r="C30" s="44">
        <v>500</v>
      </c>
      <c r="D30" s="44">
        <f t="shared" si="5"/>
        <v>500</v>
      </c>
      <c r="E30" s="76"/>
      <c r="F30" s="61" t="s">
        <v>5</v>
      </c>
      <c r="G30" s="57">
        <f>VLOOKUP($A30,Prijstabel!$A$1:$D$180,3,FALSE)</f>
        <v>0</v>
      </c>
      <c r="H30" s="76"/>
      <c r="I30" s="62">
        <f t="shared" si="6"/>
        <v>0</v>
      </c>
      <c r="J30" s="63">
        <f t="shared" si="7"/>
        <v>0</v>
      </c>
    </row>
    <row r="31" spans="1:10" s="2" customFormat="1" ht="12.75">
      <c r="A31" s="110" t="s">
        <v>49</v>
      </c>
      <c r="B31" s="116" t="s">
        <v>306</v>
      </c>
      <c r="C31" s="99">
        <v>20</v>
      </c>
      <c r="D31" s="112">
        <f t="shared" si="5"/>
        <v>20</v>
      </c>
      <c r="E31" s="100"/>
      <c r="F31" s="101" t="s">
        <v>5</v>
      </c>
      <c r="G31" s="102">
        <f>VLOOKUP($A31,Prijstabel!$A$1:$D$180,3,FALSE)</f>
        <v>0</v>
      </c>
      <c r="H31" s="100"/>
      <c r="I31" s="103">
        <f t="shared" si="6"/>
        <v>0</v>
      </c>
      <c r="J31" s="104">
        <f t="shared" si="7"/>
        <v>0</v>
      </c>
    </row>
    <row r="32" spans="1:10" s="2" customFormat="1" ht="12.75">
      <c r="A32" s="11" t="s">
        <v>51</v>
      </c>
      <c r="B32" s="116" t="s">
        <v>307</v>
      </c>
      <c r="C32" s="99">
        <v>20</v>
      </c>
      <c r="D32" s="112">
        <f t="shared" si="5"/>
        <v>20</v>
      </c>
      <c r="E32" s="100"/>
      <c r="F32" s="101" t="s">
        <v>5</v>
      </c>
      <c r="G32" s="102">
        <f>VLOOKUP($A32,Prijstabel!$A$1:$D$180,3,FALSE)</f>
        <v>0</v>
      </c>
      <c r="H32" s="100"/>
      <c r="I32" s="103">
        <f t="shared" si="6"/>
        <v>0</v>
      </c>
      <c r="J32" s="104">
        <f t="shared" si="7"/>
        <v>0</v>
      </c>
    </row>
    <row r="33" spans="1:10" s="2" customFormat="1" ht="15" customHeight="1">
      <c r="A33" s="110" t="s">
        <v>186</v>
      </c>
      <c r="B33" s="1" t="s">
        <v>40</v>
      </c>
      <c r="C33" s="44">
        <v>100</v>
      </c>
      <c r="D33" s="44">
        <f t="shared" si="5"/>
        <v>100</v>
      </c>
      <c r="E33" s="76"/>
      <c r="F33" s="61" t="s">
        <v>41</v>
      </c>
      <c r="G33" s="57">
        <f>VLOOKUP($A33,Prijstabel!$A$1:$D$180,3,FALSE)</f>
        <v>0</v>
      </c>
      <c r="H33" s="76"/>
      <c r="I33" s="62">
        <f t="shared" si="6"/>
        <v>0</v>
      </c>
      <c r="J33" s="63">
        <f t="shared" si="7"/>
        <v>0</v>
      </c>
    </row>
    <row r="34" spans="1:10" s="2" customFormat="1" ht="15" customHeight="1">
      <c r="A34" s="11" t="s">
        <v>53</v>
      </c>
      <c r="B34" s="1" t="s">
        <v>43</v>
      </c>
      <c r="C34" s="44">
        <v>100</v>
      </c>
      <c r="D34" s="44">
        <f t="shared" si="5"/>
        <v>100</v>
      </c>
      <c r="E34" s="76"/>
      <c r="F34" s="61" t="s">
        <v>41</v>
      </c>
      <c r="G34" s="57">
        <f>VLOOKUP($A34,Prijstabel!$A$1:$D$180,3,FALSE)</f>
        <v>0</v>
      </c>
      <c r="H34" s="76"/>
      <c r="I34" s="62">
        <f t="shared" si="6"/>
        <v>0</v>
      </c>
      <c r="J34" s="63">
        <f t="shared" si="7"/>
        <v>0</v>
      </c>
    </row>
    <row r="35" spans="1:10" s="2" customFormat="1" ht="15" customHeight="1">
      <c r="A35" s="110" t="s">
        <v>39</v>
      </c>
      <c r="B35" s="1" t="s">
        <v>45</v>
      </c>
      <c r="C35" s="44">
        <v>50</v>
      </c>
      <c r="D35" s="44">
        <f t="shared" si="5"/>
        <v>50</v>
      </c>
      <c r="E35" s="76"/>
      <c r="F35" s="61" t="s">
        <v>46</v>
      </c>
      <c r="G35" s="57">
        <f>VLOOKUP($A35,Prijstabel!$A$1:$D$180,3,FALSE)</f>
        <v>0</v>
      </c>
      <c r="H35" s="76"/>
      <c r="I35" s="62">
        <f t="shared" si="6"/>
        <v>0</v>
      </c>
      <c r="J35" s="63">
        <f t="shared" si="7"/>
        <v>0</v>
      </c>
    </row>
    <row r="36" spans="1:10" s="2" customFormat="1" ht="15" customHeight="1">
      <c r="A36" s="11" t="s">
        <v>30</v>
      </c>
      <c r="B36" s="1" t="s">
        <v>48</v>
      </c>
      <c r="C36" s="44">
        <v>50</v>
      </c>
      <c r="D36" s="44">
        <f t="shared" si="5"/>
        <v>50</v>
      </c>
      <c r="E36" s="76"/>
      <c r="F36" s="61" t="s">
        <v>46</v>
      </c>
      <c r="G36" s="57">
        <f>VLOOKUP($A36,Prijstabel!$A$1:$D$180,3,FALSE)</f>
        <v>0</v>
      </c>
      <c r="H36" s="76"/>
      <c r="I36" s="62">
        <f t="shared" si="6"/>
        <v>0</v>
      </c>
      <c r="J36" s="63">
        <f t="shared" si="7"/>
        <v>0</v>
      </c>
    </row>
    <row r="37" spans="1:10" s="2" customFormat="1" ht="15" customHeight="1">
      <c r="A37" s="110" t="s">
        <v>57</v>
      </c>
      <c r="B37" s="1" t="s">
        <v>50</v>
      </c>
      <c r="C37" s="44">
        <v>200</v>
      </c>
      <c r="D37" s="44">
        <f t="shared" si="5"/>
        <v>200</v>
      </c>
      <c r="E37" s="76"/>
      <c r="F37" s="61" t="s">
        <v>46</v>
      </c>
      <c r="G37" s="57">
        <f>VLOOKUP($A37,Prijstabel!$A$1:$D$180,3,FALSE)</f>
        <v>0</v>
      </c>
      <c r="H37" s="76"/>
      <c r="I37" s="62">
        <f t="shared" si="6"/>
        <v>0</v>
      </c>
      <c r="J37" s="63">
        <f t="shared" si="7"/>
        <v>0</v>
      </c>
    </row>
    <row r="38" spans="1:10" s="2" customFormat="1" ht="15" customHeight="1">
      <c r="A38" s="11" t="s">
        <v>59</v>
      </c>
      <c r="B38" s="1" t="s">
        <v>52</v>
      </c>
      <c r="C38" s="44">
        <v>200</v>
      </c>
      <c r="D38" s="44">
        <f t="shared" si="5"/>
        <v>200</v>
      </c>
      <c r="E38" s="76"/>
      <c r="F38" s="61" t="s">
        <v>46</v>
      </c>
      <c r="G38" s="57">
        <f>VLOOKUP($A38,Prijstabel!$A$1:$D$180,3,FALSE)</f>
        <v>0</v>
      </c>
      <c r="H38" s="76"/>
      <c r="I38" s="62">
        <f t="shared" si="6"/>
        <v>0</v>
      </c>
      <c r="J38" s="63">
        <f t="shared" si="7"/>
        <v>0</v>
      </c>
    </row>
    <row r="39" spans="1:10" s="2" customFormat="1" ht="15" customHeight="1">
      <c r="A39" s="110" t="s">
        <v>60</v>
      </c>
      <c r="B39" s="1" t="s">
        <v>54</v>
      </c>
      <c r="C39" s="44">
        <v>20</v>
      </c>
      <c r="D39" s="44">
        <f t="shared" si="5"/>
        <v>20</v>
      </c>
      <c r="E39" s="76"/>
      <c r="F39" s="61" t="s">
        <v>5</v>
      </c>
      <c r="G39" s="57">
        <f>VLOOKUP($A39,Prijstabel!$A$1:$D$180,3,FALSE)</f>
        <v>0</v>
      </c>
      <c r="H39" s="76"/>
      <c r="I39" s="62">
        <f t="shared" si="6"/>
        <v>0</v>
      </c>
      <c r="J39" s="63">
        <f t="shared" si="7"/>
        <v>0</v>
      </c>
    </row>
    <row r="40" spans="1:10" s="2" customFormat="1" ht="15" customHeight="1">
      <c r="A40" s="11" t="s">
        <v>187</v>
      </c>
      <c r="B40" s="1" t="s">
        <v>55</v>
      </c>
      <c r="C40" s="44">
        <v>20</v>
      </c>
      <c r="D40" s="44">
        <f t="shared" si="5"/>
        <v>20</v>
      </c>
      <c r="E40" s="76"/>
      <c r="F40" s="61" t="s">
        <v>5</v>
      </c>
      <c r="G40" s="57">
        <f>VLOOKUP($A40,Prijstabel!$A$1:$D$180,3,FALSE)</f>
        <v>0</v>
      </c>
      <c r="H40" s="76"/>
      <c r="I40" s="62">
        <f t="shared" si="6"/>
        <v>0</v>
      </c>
      <c r="J40" s="63">
        <f t="shared" si="7"/>
        <v>0</v>
      </c>
    </row>
    <row r="41" spans="1:10" s="2" customFormat="1" ht="15" customHeight="1">
      <c r="A41" s="110" t="s">
        <v>188</v>
      </c>
      <c r="B41" s="1" t="s">
        <v>56</v>
      </c>
      <c r="C41" s="44">
        <v>20</v>
      </c>
      <c r="D41" s="44">
        <f t="shared" si="5"/>
        <v>20</v>
      </c>
      <c r="E41" s="76"/>
      <c r="F41" s="61" t="s">
        <v>5</v>
      </c>
      <c r="G41" s="57">
        <f>VLOOKUP($A41,Prijstabel!$A$1:$D$180,3,FALSE)</f>
        <v>0</v>
      </c>
      <c r="H41" s="76"/>
      <c r="I41" s="62">
        <f t="shared" si="6"/>
        <v>0</v>
      </c>
      <c r="J41" s="63">
        <f t="shared" si="7"/>
        <v>0</v>
      </c>
    </row>
    <row r="42" spans="1:10" s="2" customFormat="1" ht="15" customHeight="1">
      <c r="A42" s="11" t="s">
        <v>189</v>
      </c>
      <c r="B42" s="1" t="s">
        <v>58</v>
      </c>
      <c r="C42" s="44">
        <v>20</v>
      </c>
      <c r="D42" s="44">
        <f t="shared" si="5"/>
        <v>20</v>
      </c>
      <c r="E42" s="76"/>
      <c r="F42" s="61" t="s">
        <v>5</v>
      </c>
      <c r="G42" s="57">
        <f>VLOOKUP($A42,Prijstabel!$A$1:$D$180,3,FALSE)</f>
        <v>0</v>
      </c>
      <c r="H42" s="76"/>
      <c r="I42" s="62">
        <f t="shared" si="6"/>
        <v>0</v>
      </c>
      <c r="J42" s="63">
        <f t="shared" si="7"/>
        <v>0</v>
      </c>
    </row>
    <row r="43" spans="1:10" s="2" customFormat="1" ht="15" customHeight="1">
      <c r="A43" s="110" t="s">
        <v>308</v>
      </c>
      <c r="B43" s="27" t="s">
        <v>61</v>
      </c>
      <c r="C43" s="44">
        <v>20</v>
      </c>
      <c r="D43" s="44">
        <f t="shared" si="5"/>
        <v>20</v>
      </c>
      <c r="E43" s="76"/>
      <c r="F43" s="61" t="s">
        <v>5</v>
      </c>
      <c r="G43" s="57">
        <f>VLOOKUP($A43,Prijstabel!$A$1:$D$180,3,FALSE)</f>
        <v>0</v>
      </c>
      <c r="H43" s="76"/>
      <c r="I43" s="62">
        <f t="shared" si="6"/>
        <v>0</v>
      </c>
      <c r="J43" s="63">
        <f t="shared" si="7"/>
        <v>0</v>
      </c>
    </row>
    <row r="44" spans="1:10">
      <c r="A44" s="10" t="s">
        <v>62</v>
      </c>
      <c r="B44" s="6" t="s">
        <v>276</v>
      </c>
      <c r="C44" s="43"/>
      <c r="D44" s="43"/>
      <c r="E44" s="43"/>
      <c r="F44" s="43"/>
      <c r="G44" s="43"/>
      <c r="H44" s="43"/>
      <c r="I44" s="43"/>
      <c r="J44" s="64"/>
    </row>
    <row r="45" spans="1:10" s="2" customFormat="1" ht="15" customHeight="1">
      <c r="A45" s="13" t="s">
        <v>63</v>
      </c>
      <c r="B45" s="30" t="s">
        <v>64</v>
      </c>
      <c r="C45" s="44">
        <v>250</v>
      </c>
      <c r="D45" s="44">
        <f>C45</f>
        <v>250</v>
      </c>
      <c r="E45" s="76"/>
      <c r="F45" s="61" t="s">
        <v>5</v>
      </c>
      <c r="G45" s="57">
        <f>VLOOKUP($A45,Prijstabel!$A$1:$D$180,3,FALSE)</f>
        <v>0</v>
      </c>
      <c r="H45" s="76"/>
      <c r="I45" s="62">
        <f>D45*G45</f>
        <v>0</v>
      </c>
      <c r="J45" s="63">
        <f>I45*6</f>
        <v>0</v>
      </c>
    </row>
    <row r="46" spans="1:10" s="2" customFormat="1" ht="25.5">
      <c r="A46" s="13"/>
      <c r="B46" s="1" t="s">
        <v>213</v>
      </c>
      <c r="C46" s="44"/>
      <c r="D46" s="44"/>
      <c r="E46" s="45"/>
      <c r="F46" s="61"/>
      <c r="G46" s="67"/>
      <c r="H46" s="67"/>
      <c r="I46" s="62"/>
      <c r="J46" s="63"/>
    </row>
    <row r="47" spans="1:10" s="2" customFormat="1" ht="25.5">
      <c r="A47" s="13"/>
      <c r="B47" s="1" t="s">
        <v>244</v>
      </c>
      <c r="C47" s="44"/>
      <c r="D47" s="44"/>
      <c r="E47" s="45"/>
      <c r="F47" s="61"/>
      <c r="G47" s="67"/>
      <c r="H47" s="67"/>
      <c r="I47" s="62"/>
      <c r="J47" s="63"/>
    </row>
    <row r="48" spans="1:10" s="2" customFormat="1" ht="25.5">
      <c r="A48" s="13"/>
      <c r="B48" s="1" t="s">
        <v>212</v>
      </c>
      <c r="C48" s="44"/>
      <c r="D48" s="44"/>
      <c r="E48" s="45"/>
      <c r="F48" s="61"/>
      <c r="G48" s="67"/>
      <c r="H48" s="67"/>
      <c r="I48" s="62"/>
      <c r="J48" s="63"/>
    </row>
    <row r="49" spans="1:10" s="2" customFormat="1" ht="12.75">
      <c r="A49" s="13"/>
      <c r="B49" s="1" t="s">
        <v>216</v>
      </c>
      <c r="C49" s="44"/>
      <c r="D49" s="44"/>
      <c r="E49" s="45"/>
      <c r="F49" s="61"/>
      <c r="G49" s="67"/>
      <c r="H49" s="67"/>
      <c r="I49" s="62"/>
      <c r="J49" s="63"/>
    </row>
    <row r="50" spans="1:10" s="2" customFormat="1" ht="12.75">
      <c r="A50" s="13"/>
      <c r="B50" s="1" t="s">
        <v>217</v>
      </c>
      <c r="C50" s="44"/>
      <c r="D50" s="44"/>
      <c r="E50" s="45"/>
      <c r="F50" s="61"/>
      <c r="G50" s="67"/>
      <c r="H50" s="67"/>
      <c r="I50" s="62"/>
      <c r="J50" s="63"/>
    </row>
    <row r="51" spans="1:10" s="2" customFormat="1" ht="12.75">
      <c r="A51" s="13"/>
      <c r="B51" s="1" t="s">
        <v>153</v>
      </c>
      <c r="C51" s="44"/>
      <c r="D51" s="44"/>
      <c r="E51" s="45"/>
      <c r="F51" s="61"/>
      <c r="G51" s="67"/>
      <c r="H51" s="67"/>
      <c r="I51" s="62"/>
      <c r="J51" s="63"/>
    </row>
    <row r="52" spans="1:10" s="2" customFormat="1" ht="12.75">
      <c r="A52" s="13"/>
      <c r="B52" s="1" t="s">
        <v>154</v>
      </c>
      <c r="C52" s="44"/>
      <c r="D52" s="44"/>
      <c r="E52" s="45"/>
      <c r="F52" s="61"/>
      <c r="G52" s="67"/>
      <c r="H52" s="67"/>
      <c r="I52" s="62"/>
      <c r="J52" s="63"/>
    </row>
    <row r="53" spans="1:10" s="2" customFormat="1" ht="12.75">
      <c r="A53" s="13"/>
      <c r="B53" s="1" t="s">
        <v>155</v>
      </c>
      <c r="C53" s="44"/>
      <c r="D53" s="44"/>
      <c r="E53" s="45"/>
      <c r="F53" s="61"/>
      <c r="G53" s="67"/>
      <c r="H53" s="67"/>
      <c r="I53" s="62"/>
      <c r="J53" s="63"/>
    </row>
    <row r="54" spans="1:10" s="2" customFormat="1" ht="12.75">
      <c r="A54" s="13"/>
      <c r="B54" s="1" t="s">
        <v>156</v>
      </c>
      <c r="C54" s="44"/>
      <c r="D54" s="44"/>
      <c r="E54" s="45"/>
      <c r="F54" s="61"/>
      <c r="G54" s="67"/>
      <c r="H54" s="67"/>
      <c r="I54" s="62"/>
      <c r="J54" s="63"/>
    </row>
    <row r="55" spans="1:10" s="2" customFormat="1" ht="17.25" customHeight="1">
      <c r="A55" s="13"/>
      <c r="B55" s="1" t="s">
        <v>211</v>
      </c>
      <c r="C55" s="44"/>
      <c r="D55" s="44"/>
      <c r="E55" s="45"/>
      <c r="F55" s="61"/>
      <c r="G55" s="67"/>
      <c r="H55" s="67"/>
      <c r="I55" s="62"/>
      <c r="J55" s="63"/>
    </row>
    <row r="56" spans="1:10" s="2" customFormat="1" ht="12.75">
      <c r="A56" s="13"/>
      <c r="B56" s="1" t="s">
        <v>210</v>
      </c>
      <c r="C56" s="44"/>
      <c r="D56" s="44"/>
      <c r="E56" s="45"/>
      <c r="F56" s="61"/>
      <c r="G56" s="67"/>
      <c r="H56" s="67"/>
      <c r="I56" s="62"/>
      <c r="J56" s="63"/>
    </row>
    <row r="57" spans="1:10" s="2" customFormat="1" ht="15" customHeight="1">
      <c r="A57" s="13" t="s">
        <v>65</v>
      </c>
      <c r="B57" s="30" t="s">
        <v>66</v>
      </c>
      <c r="C57" s="44">
        <v>150</v>
      </c>
      <c r="D57" s="44">
        <f>C57</f>
        <v>150</v>
      </c>
      <c r="E57" s="76"/>
      <c r="F57" s="61" t="s">
        <v>5</v>
      </c>
      <c r="G57" s="57">
        <f>VLOOKUP($A57,Prijstabel!$A$1:$D$180,3,FALSE)</f>
        <v>0</v>
      </c>
      <c r="H57" s="76"/>
      <c r="I57" s="62">
        <f>D57*G57</f>
        <v>0</v>
      </c>
      <c r="J57" s="69">
        <f>I57*6</f>
        <v>0</v>
      </c>
    </row>
    <row r="58" spans="1:10" s="2" customFormat="1" ht="25.5">
      <c r="A58" s="13"/>
      <c r="B58" s="1" t="s">
        <v>214</v>
      </c>
      <c r="C58" s="44"/>
      <c r="D58" s="44"/>
      <c r="E58" s="45"/>
      <c r="F58" s="61"/>
      <c r="G58" s="67"/>
      <c r="H58" s="67"/>
      <c r="I58" s="68"/>
      <c r="J58" s="69"/>
    </row>
    <row r="59" spans="1:10" s="2" customFormat="1" ht="25.5">
      <c r="A59" s="13"/>
      <c r="B59" s="1" t="s">
        <v>244</v>
      </c>
      <c r="C59" s="44"/>
      <c r="D59" s="44"/>
      <c r="E59" s="45"/>
      <c r="F59" s="61"/>
      <c r="G59" s="67"/>
      <c r="H59" s="67"/>
      <c r="I59" s="68"/>
      <c r="J59" s="69"/>
    </row>
    <row r="60" spans="1:10" s="2" customFormat="1" ht="25.5">
      <c r="A60" s="13"/>
      <c r="B60" s="1" t="s">
        <v>212</v>
      </c>
      <c r="C60" s="44"/>
      <c r="D60" s="44"/>
      <c r="E60" s="45"/>
      <c r="F60" s="61"/>
      <c r="G60" s="67"/>
      <c r="H60" s="67"/>
      <c r="I60" s="68"/>
      <c r="J60" s="69"/>
    </row>
    <row r="61" spans="1:10" s="2" customFormat="1" ht="12.75">
      <c r="A61" s="13"/>
      <c r="B61" s="1" t="s">
        <v>216</v>
      </c>
      <c r="C61" s="44"/>
      <c r="D61" s="44"/>
      <c r="E61" s="45"/>
      <c r="F61" s="61"/>
      <c r="G61" s="67"/>
      <c r="H61" s="67"/>
      <c r="I61" s="68"/>
      <c r="J61" s="69"/>
    </row>
    <row r="62" spans="1:10" s="2" customFormat="1" ht="12.75">
      <c r="A62" s="13"/>
      <c r="B62" s="1" t="s">
        <v>217</v>
      </c>
      <c r="C62" s="44"/>
      <c r="D62" s="44"/>
      <c r="E62" s="45"/>
      <c r="F62" s="61"/>
      <c r="G62" s="67"/>
      <c r="H62" s="67"/>
      <c r="I62" s="68"/>
      <c r="J62" s="69"/>
    </row>
    <row r="63" spans="1:10" s="2" customFormat="1" ht="12.75">
      <c r="A63" s="13"/>
      <c r="B63" s="1" t="s">
        <v>153</v>
      </c>
      <c r="C63" s="44"/>
      <c r="D63" s="44"/>
      <c r="E63" s="45"/>
      <c r="F63" s="61"/>
      <c r="G63" s="67"/>
      <c r="H63" s="67"/>
      <c r="I63" s="68"/>
      <c r="J63" s="69"/>
    </row>
    <row r="64" spans="1:10" s="2" customFormat="1" ht="12.75">
      <c r="A64" s="13"/>
      <c r="B64" s="1" t="s">
        <v>154</v>
      </c>
      <c r="C64" s="44"/>
      <c r="D64" s="44"/>
      <c r="E64" s="45"/>
      <c r="F64" s="61"/>
      <c r="G64" s="67"/>
      <c r="H64" s="67"/>
      <c r="I64" s="68"/>
      <c r="J64" s="69"/>
    </row>
    <row r="65" spans="1:10" s="2" customFormat="1" ht="12.75">
      <c r="A65" s="13"/>
      <c r="B65" s="1" t="s">
        <v>155</v>
      </c>
      <c r="C65" s="44"/>
      <c r="D65" s="44"/>
      <c r="E65" s="45"/>
      <c r="F65" s="61"/>
      <c r="G65" s="67"/>
      <c r="H65" s="67"/>
      <c r="I65" s="68"/>
      <c r="J65" s="69"/>
    </row>
    <row r="66" spans="1:10" s="2" customFormat="1" ht="12.75">
      <c r="A66" s="13"/>
      <c r="B66" s="1" t="s">
        <v>156</v>
      </c>
      <c r="C66" s="44"/>
      <c r="D66" s="44"/>
      <c r="E66" s="45"/>
      <c r="F66" s="61"/>
      <c r="G66" s="67"/>
      <c r="H66" s="67"/>
      <c r="I66" s="68"/>
      <c r="J66" s="69"/>
    </row>
    <row r="67" spans="1:10" s="2" customFormat="1" ht="12.75">
      <c r="A67" s="13"/>
      <c r="B67" s="1" t="s">
        <v>211</v>
      </c>
      <c r="C67" s="44"/>
      <c r="D67" s="44"/>
      <c r="E67" s="45"/>
      <c r="F67" s="61"/>
      <c r="G67" s="67"/>
      <c r="H67" s="67"/>
      <c r="I67" s="68"/>
      <c r="J67" s="69"/>
    </row>
    <row r="68" spans="1:10" s="2" customFormat="1" ht="12.75">
      <c r="A68" s="13"/>
      <c r="B68" s="1" t="s">
        <v>215</v>
      </c>
      <c r="C68" s="44"/>
      <c r="D68" s="44"/>
      <c r="E68" s="45"/>
      <c r="F68" s="61"/>
      <c r="G68" s="67"/>
      <c r="H68" s="67"/>
      <c r="I68" s="68"/>
      <c r="J68" s="69"/>
    </row>
    <row r="69" spans="1:10" s="2" customFormat="1" ht="15" customHeight="1">
      <c r="A69" s="13" t="s">
        <v>67</v>
      </c>
      <c r="B69" s="30" t="s">
        <v>68</v>
      </c>
      <c r="C69" s="44">
        <v>50</v>
      </c>
      <c r="D69" s="44">
        <f>C69</f>
        <v>50</v>
      </c>
      <c r="E69" s="76"/>
      <c r="F69" s="61" t="s">
        <v>5</v>
      </c>
      <c r="G69" s="57">
        <f>VLOOKUP($A69,Prijstabel!$A$1:$D$180,3,FALSE)</f>
        <v>0</v>
      </c>
      <c r="H69" s="76"/>
      <c r="I69" s="62">
        <f>D69*G69</f>
        <v>0</v>
      </c>
      <c r="J69" s="63">
        <f>I69*6</f>
        <v>0</v>
      </c>
    </row>
    <row r="70" spans="1:10" s="2" customFormat="1" ht="15" customHeight="1">
      <c r="A70" s="13"/>
      <c r="B70" s="1" t="s">
        <v>155</v>
      </c>
      <c r="C70" s="44"/>
      <c r="D70" s="44"/>
      <c r="E70" s="45"/>
      <c r="F70" s="61"/>
      <c r="G70" s="67"/>
      <c r="H70" s="67"/>
      <c r="I70" s="62"/>
      <c r="J70" s="63"/>
    </row>
    <row r="71" spans="1:10" s="2" customFormat="1" ht="15" customHeight="1">
      <c r="A71" s="13"/>
      <c r="B71" s="1" t="s">
        <v>154</v>
      </c>
      <c r="C71" s="44"/>
      <c r="D71" s="44"/>
      <c r="E71" s="45"/>
      <c r="F71" s="61"/>
      <c r="G71" s="67"/>
      <c r="H71" s="67"/>
      <c r="I71" s="62"/>
      <c r="J71" s="63"/>
    </row>
    <row r="72" spans="1:10" s="2" customFormat="1" ht="15" customHeight="1">
      <c r="A72" s="13"/>
      <c r="B72" s="1" t="s">
        <v>157</v>
      </c>
      <c r="C72" s="44"/>
      <c r="D72" s="44"/>
      <c r="E72" s="45"/>
      <c r="F72" s="61"/>
      <c r="G72" s="67"/>
      <c r="H72" s="67"/>
      <c r="I72" s="62"/>
      <c r="J72" s="63"/>
    </row>
    <row r="73" spans="1:10" s="2" customFormat="1" ht="15" customHeight="1">
      <c r="A73" s="13"/>
      <c r="B73" s="1" t="s">
        <v>158</v>
      </c>
      <c r="C73" s="44"/>
      <c r="D73" s="44"/>
      <c r="E73" s="45"/>
      <c r="F73" s="61"/>
      <c r="G73" s="67"/>
      <c r="H73" s="67"/>
      <c r="I73" s="62"/>
      <c r="J73" s="63"/>
    </row>
    <row r="74" spans="1:10" s="2" customFormat="1" ht="15" customHeight="1">
      <c r="A74" s="13"/>
      <c r="B74" s="1" t="s">
        <v>159</v>
      </c>
      <c r="C74" s="44"/>
      <c r="D74" s="44"/>
      <c r="E74" s="45"/>
      <c r="F74" s="61"/>
      <c r="G74" s="67"/>
      <c r="H74" s="67"/>
      <c r="I74" s="62"/>
      <c r="J74" s="63"/>
    </row>
    <row r="75" spans="1:10" s="2" customFormat="1" ht="15" customHeight="1">
      <c r="A75" s="13" t="s">
        <v>69</v>
      </c>
      <c r="B75" s="30" t="s">
        <v>70</v>
      </c>
      <c r="C75" s="44">
        <v>90</v>
      </c>
      <c r="D75" s="44">
        <f>C75</f>
        <v>90</v>
      </c>
      <c r="E75" s="76"/>
      <c r="F75" s="61" t="s">
        <v>5</v>
      </c>
      <c r="G75" s="57">
        <f>VLOOKUP($A75,Prijstabel!$A$1:$D$180,3,FALSE)</f>
        <v>0</v>
      </c>
      <c r="H75" s="76"/>
      <c r="I75" s="62">
        <f>D75*G75</f>
        <v>0</v>
      </c>
      <c r="J75" s="63">
        <f>I75*6</f>
        <v>0</v>
      </c>
    </row>
    <row r="76" spans="1:10" s="2" customFormat="1" ht="15" customHeight="1">
      <c r="A76" s="13"/>
      <c r="B76" s="1" t="s">
        <v>155</v>
      </c>
      <c r="C76" s="44"/>
      <c r="D76" s="44"/>
      <c r="E76" s="45"/>
      <c r="F76" s="61"/>
      <c r="G76" s="67"/>
      <c r="H76" s="67"/>
      <c r="I76" s="62"/>
      <c r="J76" s="63"/>
    </row>
    <row r="77" spans="1:10" s="2" customFormat="1" ht="15" customHeight="1">
      <c r="A77" s="13"/>
      <c r="B77" s="1" t="s">
        <v>160</v>
      </c>
      <c r="C77" s="44"/>
      <c r="D77" s="44"/>
      <c r="E77" s="45"/>
      <c r="F77" s="61"/>
      <c r="G77" s="67"/>
      <c r="H77" s="67"/>
      <c r="I77" s="62"/>
      <c r="J77" s="63"/>
    </row>
    <row r="78" spans="1:10" s="2" customFormat="1" ht="15" customHeight="1">
      <c r="A78" s="13"/>
      <c r="B78" s="1" t="s">
        <v>157</v>
      </c>
      <c r="C78" s="44"/>
      <c r="D78" s="44"/>
      <c r="E78" s="45"/>
      <c r="F78" s="61"/>
      <c r="G78" s="67"/>
      <c r="H78" s="67"/>
      <c r="I78" s="62"/>
      <c r="J78" s="63"/>
    </row>
    <row r="79" spans="1:10" s="2" customFormat="1" ht="15" customHeight="1">
      <c r="A79" s="13"/>
      <c r="B79" s="1" t="s">
        <v>158</v>
      </c>
      <c r="C79" s="44"/>
      <c r="D79" s="44"/>
      <c r="E79" s="45"/>
      <c r="F79" s="61"/>
      <c r="G79" s="67"/>
      <c r="H79" s="67"/>
      <c r="I79" s="62"/>
      <c r="J79" s="63"/>
    </row>
    <row r="80" spans="1:10" s="2" customFormat="1" ht="15" customHeight="1">
      <c r="A80" s="13"/>
      <c r="B80" s="1" t="s">
        <v>161</v>
      </c>
      <c r="C80" s="44"/>
      <c r="D80" s="44"/>
      <c r="E80" s="45"/>
      <c r="F80" s="61"/>
      <c r="G80" s="67"/>
      <c r="H80" s="67"/>
      <c r="I80" s="62"/>
      <c r="J80" s="63"/>
    </row>
    <row r="81" spans="1:10" s="2" customFormat="1" ht="15" customHeight="1">
      <c r="A81" s="13" t="s">
        <v>71</v>
      </c>
      <c r="B81" s="30" t="s">
        <v>72</v>
      </c>
      <c r="C81" s="44">
        <v>10</v>
      </c>
      <c r="D81" s="44">
        <f>C81</f>
        <v>10</v>
      </c>
      <c r="E81" s="76"/>
      <c r="F81" s="61" t="s">
        <v>5</v>
      </c>
      <c r="G81" s="57">
        <f>VLOOKUP($A81,Prijstabel!$A$1:$D$180,3,FALSE)</f>
        <v>0</v>
      </c>
      <c r="H81" s="76"/>
      <c r="I81" s="62">
        <f>D81*G81</f>
        <v>0</v>
      </c>
      <c r="J81" s="63">
        <f>I81*6</f>
        <v>0</v>
      </c>
    </row>
    <row r="82" spans="1:10" s="2" customFormat="1" ht="15" customHeight="1">
      <c r="A82" s="13"/>
      <c r="B82" s="1" t="s">
        <v>155</v>
      </c>
      <c r="C82" s="44"/>
      <c r="D82" s="44"/>
      <c r="E82" s="45"/>
      <c r="F82" s="61"/>
      <c r="G82" s="67"/>
      <c r="H82" s="67"/>
      <c r="I82" s="62"/>
      <c r="J82" s="63"/>
    </row>
    <row r="83" spans="1:10" s="2" customFormat="1" ht="15" customHeight="1">
      <c r="A83" s="13"/>
      <c r="B83" s="1" t="s">
        <v>165</v>
      </c>
      <c r="C83" s="44"/>
      <c r="D83" s="44"/>
      <c r="E83" s="45"/>
      <c r="F83" s="61"/>
      <c r="G83" s="67"/>
      <c r="H83" s="67"/>
      <c r="I83" s="62"/>
      <c r="J83" s="63"/>
    </row>
    <row r="84" spans="1:10" s="2" customFormat="1" ht="15" customHeight="1">
      <c r="A84" s="13"/>
      <c r="B84" s="1" t="s">
        <v>157</v>
      </c>
      <c r="C84" s="44"/>
      <c r="D84" s="44"/>
      <c r="E84" s="45"/>
      <c r="F84" s="61"/>
      <c r="G84" s="67"/>
      <c r="H84" s="67"/>
      <c r="I84" s="62"/>
      <c r="J84" s="63"/>
    </row>
    <row r="85" spans="1:10" s="2" customFormat="1" ht="15" customHeight="1">
      <c r="A85" s="13"/>
      <c r="B85" s="1" t="s">
        <v>158</v>
      </c>
      <c r="C85" s="44"/>
      <c r="D85" s="44"/>
      <c r="E85" s="45"/>
      <c r="F85" s="61"/>
      <c r="G85" s="67"/>
      <c r="H85" s="67"/>
      <c r="I85" s="62"/>
      <c r="J85" s="63"/>
    </row>
    <row r="86" spans="1:10" s="2" customFormat="1" ht="15" customHeight="1">
      <c r="A86" s="13"/>
      <c r="B86" s="1" t="s">
        <v>162</v>
      </c>
      <c r="C86" s="44"/>
      <c r="D86" s="44"/>
      <c r="E86" s="45"/>
      <c r="F86" s="61"/>
      <c r="G86" s="67"/>
      <c r="H86" s="67"/>
      <c r="I86" s="62"/>
      <c r="J86" s="63"/>
    </row>
    <row r="87" spans="1:10" s="2" customFormat="1" ht="15" customHeight="1">
      <c r="A87" s="13" t="s">
        <v>73</v>
      </c>
      <c r="B87" s="30" t="s">
        <v>74</v>
      </c>
      <c r="C87" s="44">
        <v>25</v>
      </c>
      <c r="D87" s="44">
        <f>C87</f>
        <v>25</v>
      </c>
      <c r="E87" s="76"/>
      <c r="F87" s="61" t="s">
        <v>5</v>
      </c>
      <c r="G87" s="57">
        <f>VLOOKUP($A87,Prijstabel!$A$1:$D$180,3,FALSE)</f>
        <v>0</v>
      </c>
      <c r="H87" s="76"/>
      <c r="I87" s="62">
        <f>C87*G87</f>
        <v>0</v>
      </c>
      <c r="J87" s="63">
        <f>I87*6</f>
        <v>0</v>
      </c>
    </row>
    <row r="88" spans="1:10" s="2" customFormat="1" ht="15" customHeight="1">
      <c r="A88" s="13"/>
      <c r="B88" s="1" t="s">
        <v>155</v>
      </c>
      <c r="C88" s="44"/>
      <c r="D88" s="44"/>
      <c r="E88" s="45"/>
      <c r="F88" s="61"/>
      <c r="G88" s="67"/>
      <c r="H88" s="67"/>
      <c r="I88" s="62"/>
      <c r="J88" s="63"/>
    </row>
    <row r="89" spans="1:10" s="2" customFormat="1" ht="15" customHeight="1">
      <c r="A89" s="13"/>
      <c r="B89" s="1" t="s">
        <v>154</v>
      </c>
      <c r="C89" s="44"/>
      <c r="D89" s="44"/>
      <c r="E89" s="45"/>
      <c r="F89" s="61"/>
      <c r="G89" s="67"/>
      <c r="H89" s="67"/>
      <c r="I89" s="62"/>
      <c r="J89" s="63"/>
    </row>
    <row r="90" spans="1:10" s="2" customFormat="1" ht="15" customHeight="1">
      <c r="A90" s="13"/>
      <c r="B90" s="1" t="s">
        <v>157</v>
      </c>
      <c r="C90" s="44"/>
      <c r="D90" s="44"/>
      <c r="E90" s="45"/>
      <c r="F90" s="61"/>
      <c r="G90" s="67"/>
      <c r="H90" s="67"/>
      <c r="I90" s="62"/>
      <c r="J90" s="63"/>
    </row>
    <row r="91" spans="1:10" s="2" customFormat="1" ht="15" customHeight="1">
      <c r="A91" s="13"/>
      <c r="B91" s="1" t="s">
        <v>158</v>
      </c>
      <c r="C91" s="44"/>
      <c r="D91" s="44"/>
      <c r="E91" s="45"/>
      <c r="F91" s="61"/>
      <c r="G91" s="67"/>
      <c r="H91" s="67"/>
      <c r="I91" s="62"/>
      <c r="J91" s="63"/>
    </row>
    <row r="92" spans="1:10" s="2" customFormat="1" ht="15" customHeight="1">
      <c r="A92" s="13"/>
      <c r="B92" s="1" t="s">
        <v>163</v>
      </c>
      <c r="C92" s="44"/>
      <c r="D92" s="44"/>
      <c r="E92" s="45"/>
      <c r="F92" s="61"/>
      <c r="G92" s="67"/>
      <c r="H92" s="67"/>
      <c r="I92" s="62"/>
      <c r="J92" s="63"/>
    </row>
    <row r="93" spans="1:10" s="2" customFormat="1" ht="15" customHeight="1">
      <c r="A93" s="13" t="s">
        <v>75</v>
      </c>
      <c r="B93" s="30" t="s">
        <v>76</v>
      </c>
      <c r="C93" s="44">
        <v>10</v>
      </c>
      <c r="D93" s="44">
        <f>C93</f>
        <v>10</v>
      </c>
      <c r="E93" s="76"/>
      <c r="F93" s="61" t="s">
        <v>5</v>
      </c>
      <c r="G93" s="57">
        <f>VLOOKUP($A93,Prijstabel!$A$1:$D$180,3,FALSE)</f>
        <v>0</v>
      </c>
      <c r="H93" s="76"/>
      <c r="I93" s="62">
        <f>C93*G93</f>
        <v>0</v>
      </c>
      <c r="J93" s="63">
        <f>I93*6</f>
        <v>0</v>
      </c>
    </row>
    <row r="94" spans="1:10" s="2" customFormat="1" ht="15" customHeight="1">
      <c r="A94" s="13"/>
      <c r="B94" s="1" t="s">
        <v>155</v>
      </c>
      <c r="C94" s="44"/>
      <c r="D94" s="44"/>
      <c r="E94" s="45"/>
      <c r="F94" s="61"/>
      <c r="G94" s="67"/>
      <c r="H94" s="67"/>
      <c r="I94" s="62"/>
      <c r="J94" s="63"/>
    </row>
    <row r="95" spans="1:10" s="2" customFormat="1" ht="15" customHeight="1">
      <c r="A95" s="13"/>
      <c r="B95" s="1" t="s">
        <v>160</v>
      </c>
      <c r="C95" s="44"/>
      <c r="D95" s="44"/>
      <c r="E95" s="45"/>
      <c r="F95" s="61"/>
      <c r="G95" s="67"/>
      <c r="H95" s="67"/>
      <c r="I95" s="62"/>
      <c r="J95" s="63"/>
    </row>
    <row r="96" spans="1:10" s="2" customFormat="1" ht="15" customHeight="1">
      <c r="A96" s="13"/>
      <c r="B96" s="1" t="s">
        <v>157</v>
      </c>
      <c r="C96" s="44"/>
      <c r="D96" s="44"/>
      <c r="E96" s="45"/>
      <c r="F96" s="61"/>
      <c r="G96" s="67"/>
      <c r="H96" s="67"/>
      <c r="I96" s="62"/>
      <c r="J96" s="63"/>
    </row>
    <row r="97" spans="1:10" s="2" customFormat="1" ht="15" customHeight="1">
      <c r="A97" s="13"/>
      <c r="B97" s="1" t="s">
        <v>158</v>
      </c>
      <c r="C97" s="44"/>
      <c r="D97" s="44"/>
      <c r="E97" s="45"/>
      <c r="F97" s="61"/>
      <c r="G97" s="70"/>
      <c r="H97" s="70"/>
      <c r="I97" s="62"/>
      <c r="J97" s="63"/>
    </row>
    <row r="98" spans="1:10" s="2" customFormat="1" ht="15" customHeight="1">
      <c r="A98" s="13"/>
      <c r="B98" s="1" t="s">
        <v>164</v>
      </c>
      <c r="C98" s="44"/>
      <c r="D98" s="44"/>
      <c r="E98" s="45"/>
      <c r="F98" s="61"/>
      <c r="G98" s="70"/>
      <c r="H98" s="70"/>
      <c r="I98" s="62"/>
      <c r="J98" s="63"/>
    </row>
    <row r="99" spans="1:10" s="2" customFormat="1" ht="15" customHeight="1">
      <c r="A99" s="13" t="s">
        <v>77</v>
      </c>
      <c r="B99" s="30" t="s">
        <v>78</v>
      </c>
      <c r="C99" s="44">
        <v>10</v>
      </c>
      <c r="D99" s="44">
        <f>C99</f>
        <v>10</v>
      </c>
      <c r="E99" s="76"/>
      <c r="F99" s="61" t="s">
        <v>5</v>
      </c>
      <c r="G99" s="57">
        <f>VLOOKUP($A99,Prijstabel!$A$1:$D$180,3,FALSE)</f>
        <v>0</v>
      </c>
      <c r="H99" s="76"/>
      <c r="I99" s="62">
        <f>C99*G99</f>
        <v>0</v>
      </c>
      <c r="J99" s="63">
        <f>I99*6</f>
        <v>0</v>
      </c>
    </row>
    <row r="100" spans="1:10" s="2" customFormat="1" ht="15" customHeight="1">
      <c r="A100" s="13"/>
      <c r="B100" s="1" t="s">
        <v>155</v>
      </c>
      <c r="C100" s="44"/>
      <c r="D100" s="44"/>
      <c r="E100" s="45"/>
      <c r="F100" s="61"/>
      <c r="G100" s="67"/>
      <c r="H100" s="67"/>
      <c r="I100" s="62"/>
      <c r="J100" s="63"/>
    </row>
    <row r="101" spans="1:10" s="2" customFormat="1" ht="15" customHeight="1">
      <c r="A101" s="13"/>
      <c r="B101" s="1" t="s">
        <v>165</v>
      </c>
      <c r="C101" s="44"/>
      <c r="D101" s="44"/>
      <c r="E101" s="45"/>
      <c r="F101" s="61"/>
      <c r="G101" s="67"/>
      <c r="H101" s="67"/>
      <c r="I101" s="62"/>
      <c r="J101" s="63"/>
    </row>
    <row r="102" spans="1:10" s="2" customFormat="1" ht="15" customHeight="1">
      <c r="A102" s="13"/>
      <c r="B102" s="1" t="s">
        <v>157</v>
      </c>
      <c r="C102" s="44"/>
      <c r="D102" s="44"/>
      <c r="E102" s="45"/>
      <c r="F102" s="61"/>
      <c r="G102" s="67"/>
      <c r="H102" s="67"/>
      <c r="I102" s="62"/>
      <c r="J102" s="63"/>
    </row>
    <row r="103" spans="1:10" s="2" customFormat="1" ht="15" customHeight="1">
      <c r="A103" s="13"/>
      <c r="B103" s="1" t="s">
        <v>158</v>
      </c>
      <c r="C103" s="44"/>
      <c r="D103" s="44"/>
      <c r="E103" s="45"/>
      <c r="F103" s="61"/>
      <c r="G103" s="70"/>
      <c r="H103" s="70"/>
      <c r="I103" s="62"/>
      <c r="J103" s="63"/>
    </row>
    <row r="104" spans="1:10" s="2" customFormat="1" ht="15" customHeight="1">
      <c r="A104" s="13"/>
      <c r="B104" s="1" t="s">
        <v>166</v>
      </c>
      <c r="C104" s="44"/>
      <c r="D104" s="44"/>
      <c r="E104" s="45"/>
      <c r="F104" s="61"/>
      <c r="G104" s="70"/>
      <c r="H104" s="70"/>
      <c r="I104" s="62"/>
      <c r="J104" s="63"/>
    </row>
    <row r="105" spans="1:10">
      <c r="A105" s="10" t="s">
        <v>79</v>
      </c>
      <c r="B105" s="6" t="s">
        <v>277</v>
      </c>
      <c r="C105" s="43"/>
      <c r="D105" s="43"/>
      <c r="E105" s="43"/>
      <c r="F105" s="43"/>
      <c r="G105" s="43"/>
      <c r="H105" s="43"/>
      <c r="I105" s="43"/>
      <c r="J105" s="64"/>
    </row>
    <row r="106" spans="1:10" s="2" customFormat="1" ht="15" customHeight="1">
      <c r="A106" s="13" t="s">
        <v>225</v>
      </c>
      <c r="B106" s="27" t="s">
        <v>89</v>
      </c>
      <c r="C106" s="44">
        <v>16</v>
      </c>
      <c r="D106" s="44">
        <f t="shared" ref="D106:D136" si="8">C106</f>
        <v>16</v>
      </c>
      <c r="E106" s="76"/>
      <c r="F106" s="61" t="s">
        <v>5</v>
      </c>
      <c r="G106" s="57">
        <f>VLOOKUP($A106,Prijstabel!$A$1:$D$180,3,FALSE)</f>
        <v>0</v>
      </c>
      <c r="H106" s="76"/>
      <c r="I106" s="62">
        <f>D106*G106</f>
        <v>0</v>
      </c>
      <c r="J106" s="63">
        <f>I106*6</f>
        <v>0</v>
      </c>
    </row>
    <row r="107" spans="1:10" s="2" customFormat="1" ht="15" customHeight="1">
      <c r="A107" s="13" t="s">
        <v>80</v>
      </c>
      <c r="B107" s="27" t="s">
        <v>91</v>
      </c>
      <c r="C107" s="44">
        <v>10</v>
      </c>
      <c r="D107" s="44">
        <f t="shared" si="8"/>
        <v>10</v>
      </c>
      <c r="E107" s="76"/>
      <c r="F107" s="61" t="s">
        <v>5</v>
      </c>
      <c r="G107" s="57">
        <f>VLOOKUP($A107,Prijstabel!$A$1:$D$180,3,FALSE)</f>
        <v>0</v>
      </c>
      <c r="H107" s="76"/>
      <c r="I107" s="62">
        <f t="shared" ref="I107:I136" si="9">D107*G107</f>
        <v>0</v>
      </c>
      <c r="J107" s="63">
        <f t="shared" ref="J107:J136" si="10">I107*6</f>
        <v>0</v>
      </c>
    </row>
    <row r="108" spans="1:10" s="2" customFormat="1" ht="15" customHeight="1">
      <c r="A108" s="13" t="s">
        <v>81</v>
      </c>
      <c r="B108" s="27" t="s">
        <v>256</v>
      </c>
      <c r="C108" s="44">
        <v>25</v>
      </c>
      <c r="D108" s="44">
        <f t="shared" si="8"/>
        <v>25</v>
      </c>
      <c r="E108" s="76"/>
      <c r="F108" s="61" t="s">
        <v>5</v>
      </c>
      <c r="G108" s="57">
        <f>VLOOKUP($A108,Prijstabel!$A$1:$D$180,3,FALSE)</f>
        <v>0</v>
      </c>
      <c r="H108" s="76"/>
      <c r="I108" s="62">
        <f t="shared" si="9"/>
        <v>0</v>
      </c>
      <c r="J108" s="63">
        <f t="shared" si="10"/>
        <v>0</v>
      </c>
    </row>
    <row r="109" spans="1:10" s="2" customFormat="1" ht="15" customHeight="1">
      <c r="A109" s="13" t="s">
        <v>82</v>
      </c>
      <c r="B109" s="27" t="s">
        <v>203</v>
      </c>
      <c r="C109" s="44">
        <v>50</v>
      </c>
      <c r="D109" s="44">
        <f t="shared" si="8"/>
        <v>50</v>
      </c>
      <c r="E109" s="76"/>
      <c r="F109" s="61" t="s">
        <v>5</v>
      </c>
      <c r="G109" s="57">
        <f>VLOOKUP($A109,Prijstabel!$A$1:$D$180,3,FALSE)</f>
        <v>0</v>
      </c>
      <c r="H109" s="76"/>
      <c r="I109" s="62">
        <f t="shared" si="9"/>
        <v>0</v>
      </c>
      <c r="J109" s="63">
        <f t="shared" si="10"/>
        <v>0</v>
      </c>
    </row>
    <row r="110" spans="1:10" s="2" customFormat="1" ht="15" customHeight="1">
      <c r="A110" s="13" t="s">
        <v>83</v>
      </c>
      <c r="B110" s="27" t="s">
        <v>204</v>
      </c>
      <c r="C110" s="44">
        <v>50</v>
      </c>
      <c r="D110" s="44">
        <f t="shared" si="8"/>
        <v>50</v>
      </c>
      <c r="E110" s="76"/>
      <c r="F110" s="61" t="s">
        <v>5</v>
      </c>
      <c r="G110" s="57">
        <f>VLOOKUP($A110,Prijstabel!$A$1:$D$180,3,FALSE)</f>
        <v>0</v>
      </c>
      <c r="H110" s="76"/>
      <c r="I110" s="62">
        <f t="shared" si="9"/>
        <v>0</v>
      </c>
      <c r="J110" s="63">
        <f t="shared" si="10"/>
        <v>0</v>
      </c>
    </row>
    <row r="111" spans="1:10" s="2" customFormat="1" ht="15" customHeight="1">
      <c r="A111" s="13" t="s">
        <v>84</v>
      </c>
      <c r="B111" s="27" t="s">
        <v>205</v>
      </c>
      <c r="C111" s="44">
        <v>50</v>
      </c>
      <c r="D111" s="44">
        <f t="shared" si="8"/>
        <v>50</v>
      </c>
      <c r="E111" s="76"/>
      <c r="F111" s="61" t="s">
        <v>5</v>
      </c>
      <c r="G111" s="57">
        <f>VLOOKUP($A111,Prijstabel!$A$1:$D$180,3,FALSE)</f>
        <v>0</v>
      </c>
      <c r="H111" s="76"/>
      <c r="I111" s="62">
        <f t="shared" si="9"/>
        <v>0</v>
      </c>
      <c r="J111" s="63">
        <f t="shared" si="10"/>
        <v>0</v>
      </c>
    </row>
    <row r="112" spans="1:10" s="2" customFormat="1" ht="15" customHeight="1">
      <c r="A112" s="13" t="s">
        <v>85</v>
      </c>
      <c r="B112" s="27" t="s">
        <v>294</v>
      </c>
      <c r="C112" s="44">
        <v>50</v>
      </c>
      <c r="D112" s="44">
        <f t="shared" si="8"/>
        <v>50</v>
      </c>
      <c r="E112" s="76"/>
      <c r="F112" s="61" t="s">
        <v>5</v>
      </c>
      <c r="G112" s="57">
        <f>VLOOKUP($A112,Prijstabel!$A$1:$D$180,3,FALSE)</f>
        <v>0</v>
      </c>
      <c r="H112" s="76"/>
      <c r="I112" s="62">
        <f t="shared" si="9"/>
        <v>0</v>
      </c>
      <c r="J112" s="63">
        <f t="shared" si="10"/>
        <v>0</v>
      </c>
    </row>
    <row r="113" spans="1:10" s="2" customFormat="1" ht="15" customHeight="1">
      <c r="A113" s="13" t="s">
        <v>86</v>
      </c>
      <c r="B113" s="27" t="s">
        <v>206</v>
      </c>
      <c r="C113" s="44">
        <v>50</v>
      </c>
      <c r="D113" s="44">
        <f t="shared" si="8"/>
        <v>50</v>
      </c>
      <c r="E113" s="76"/>
      <c r="F113" s="61" t="s">
        <v>5</v>
      </c>
      <c r="G113" s="57">
        <f>VLOOKUP($A113,Prijstabel!$A$1:$D$180,3,FALSE)</f>
        <v>0</v>
      </c>
      <c r="H113" s="76"/>
      <c r="I113" s="62">
        <f t="shared" si="9"/>
        <v>0</v>
      </c>
      <c r="J113" s="63">
        <f t="shared" si="10"/>
        <v>0</v>
      </c>
    </row>
    <row r="114" spans="1:10" s="2" customFormat="1" ht="15" customHeight="1">
      <c r="A114" s="13" t="s">
        <v>87</v>
      </c>
      <c r="B114" s="27" t="s">
        <v>207</v>
      </c>
      <c r="C114" s="44">
        <v>50</v>
      </c>
      <c r="D114" s="44">
        <f t="shared" si="8"/>
        <v>50</v>
      </c>
      <c r="E114" s="76"/>
      <c r="F114" s="61" t="s">
        <v>5</v>
      </c>
      <c r="G114" s="57">
        <f>VLOOKUP($A114,Prijstabel!$A$1:$D$180,3,FALSE)</f>
        <v>0</v>
      </c>
      <c r="H114" s="76"/>
      <c r="I114" s="62">
        <f t="shared" si="9"/>
        <v>0</v>
      </c>
      <c r="J114" s="63">
        <f t="shared" si="10"/>
        <v>0</v>
      </c>
    </row>
    <row r="115" spans="1:10" s="2" customFormat="1" ht="15" customHeight="1">
      <c r="A115" s="13" t="s">
        <v>88</v>
      </c>
      <c r="B115" s="27" t="s">
        <v>208</v>
      </c>
      <c r="C115" s="44">
        <v>50</v>
      </c>
      <c r="D115" s="44">
        <f t="shared" si="8"/>
        <v>50</v>
      </c>
      <c r="E115" s="76"/>
      <c r="F115" s="61" t="s">
        <v>5</v>
      </c>
      <c r="G115" s="57">
        <f>VLOOKUP($A115,Prijstabel!$A$1:$D$180,3,FALSE)</f>
        <v>0</v>
      </c>
      <c r="H115" s="76"/>
      <c r="I115" s="62">
        <f t="shared" si="9"/>
        <v>0</v>
      </c>
      <c r="J115" s="63">
        <f t="shared" si="10"/>
        <v>0</v>
      </c>
    </row>
    <row r="116" spans="1:10" s="2" customFormat="1" ht="15" customHeight="1">
      <c r="A116" s="13" t="s">
        <v>90</v>
      </c>
      <c r="B116" s="27" t="s">
        <v>209</v>
      </c>
      <c r="C116" s="44">
        <v>50</v>
      </c>
      <c r="D116" s="44">
        <f t="shared" si="8"/>
        <v>50</v>
      </c>
      <c r="E116" s="76"/>
      <c r="F116" s="61" t="s">
        <v>5</v>
      </c>
      <c r="G116" s="57">
        <f>VLOOKUP($A116,Prijstabel!$A$1:$D$180,3,FALSE)</f>
        <v>0</v>
      </c>
      <c r="H116" s="76"/>
      <c r="I116" s="62">
        <f t="shared" si="9"/>
        <v>0</v>
      </c>
      <c r="J116" s="63">
        <f t="shared" si="10"/>
        <v>0</v>
      </c>
    </row>
    <row r="117" spans="1:10" s="2" customFormat="1" ht="15" customHeight="1">
      <c r="A117" s="13" t="s">
        <v>92</v>
      </c>
      <c r="B117" s="5" t="s">
        <v>295</v>
      </c>
      <c r="C117" s="44">
        <v>10</v>
      </c>
      <c r="D117" s="44">
        <f t="shared" si="8"/>
        <v>10</v>
      </c>
      <c r="E117" s="76"/>
      <c r="F117" s="61" t="s">
        <v>5</v>
      </c>
      <c r="G117" s="57">
        <f>VLOOKUP($A117,Prijstabel!$A$1:$D$180,3,FALSE)</f>
        <v>0</v>
      </c>
      <c r="H117" s="76"/>
      <c r="I117" s="62">
        <f t="shared" si="9"/>
        <v>0</v>
      </c>
      <c r="J117" s="63">
        <f t="shared" si="10"/>
        <v>0</v>
      </c>
    </row>
    <row r="118" spans="1:10" s="2" customFormat="1" ht="15" customHeight="1">
      <c r="A118" s="13" t="s">
        <v>93</v>
      </c>
      <c r="B118" s="5" t="s">
        <v>296</v>
      </c>
      <c r="C118" s="44">
        <v>10</v>
      </c>
      <c r="D118" s="44">
        <f t="shared" si="8"/>
        <v>10</v>
      </c>
      <c r="E118" s="76"/>
      <c r="F118" s="61" t="s">
        <v>5</v>
      </c>
      <c r="G118" s="57">
        <f>VLOOKUP($A118,Prijstabel!$A$1:$D$180,3,FALSE)</f>
        <v>0</v>
      </c>
      <c r="H118" s="76"/>
      <c r="I118" s="62">
        <f t="shared" si="9"/>
        <v>0</v>
      </c>
      <c r="J118" s="63">
        <f t="shared" si="10"/>
        <v>0</v>
      </c>
    </row>
    <row r="119" spans="1:10" s="2" customFormat="1" ht="15" customHeight="1">
      <c r="A119" s="13" t="s">
        <v>94</v>
      </c>
      <c r="B119" s="5" t="s">
        <v>297</v>
      </c>
      <c r="C119" s="44">
        <v>10</v>
      </c>
      <c r="D119" s="44">
        <f t="shared" si="8"/>
        <v>10</v>
      </c>
      <c r="E119" s="76"/>
      <c r="F119" s="61" t="s">
        <v>5</v>
      </c>
      <c r="G119" s="57">
        <f>VLOOKUP($A119,Prijstabel!$A$1:$D$180,3,FALSE)</f>
        <v>0</v>
      </c>
      <c r="H119" s="76"/>
      <c r="I119" s="62">
        <f t="shared" si="9"/>
        <v>0</v>
      </c>
      <c r="J119" s="63">
        <f t="shared" si="10"/>
        <v>0</v>
      </c>
    </row>
    <row r="120" spans="1:10" s="2" customFormat="1" ht="15" customHeight="1">
      <c r="A120" s="13" t="s">
        <v>95</v>
      </c>
      <c r="B120" s="27" t="s">
        <v>305</v>
      </c>
      <c r="C120" s="44">
        <v>10</v>
      </c>
      <c r="D120" s="44">
        <f t="shared" si="8"/>
        <v>10</v>
      </c>
      <c r="E120" s="76"/>
      <c r="F120" s="61" t="s">
        <v>5</v>
      </c>
      <c r="G120" s="57">
        <f>VLOOKUP($A120,Prijstabel!$A$1:$D$180,3,FALSE)</f>
        <v>0</v>
      </c>
      <c r="H120" s="76"/>
      <c r="I120" s="62">
        <f t="shared" si="9"/>
        <v>0</v>
      </c>
      <c r="J120" s="63">
        <f t="shared" si="10"/>
        <v>0</v>
      </c>
    </row>
    <row r="121" spans="1:10" s="2" customFormat="1" ht="15" customHeight="1">
      <c r="A121" s="13" t="s">
        <v>96</v>
      </c>
      <c r="B121" s="27" t="s">
        <v>302</v>
      </c>
      <c r="C121" s="44">
        <v>10</v>
      </c>
      <c r="D121" s="44">
        <f t="shared" si="8"/>
        <v>10</v>
      </c>
      <c r="E121" s="76"/>
      <c r="F121" s="61" t="s">
        <v>5</v>
      </c>
      <c r="G121" s="57">
        <f>VLOOKUP($A121,Prijstabel!$A$1:$D$180,3,FALSE)</f>
        <v>0</v>
      </c>
      <c r="H121" s="76"/>
      <c r="I121" s="62">
        <f t="shared" si="9"/>
        <v>0</v>
      </c>
      <c r="J121" s="63">
        <f t="shared" si="10"/>
        <v>0</v>
      </c>
    </row>
    <row r="122" spans="1:10" s="2" customFormat="1" ht="15" customHeight="1">
      <c r="A122" s="13" t="s">
        <v>97</v>
      </c>
      <c r="B122" s="27" t="s">
        <v>303</v>
      </c>
      <c r="C122" s="44">
        <v>10</v>
      </c>
      <c r="D122" s="44">
        <f t="shared" si="8"/>
        <v>10</v>
      </c>
      <c r="E122" s="76"/>
      <c r="F122" s="61" t="s">
        <v>5</v>
      </c>
      <c r="G122" s="57">
        <f>VLOOKUP($A122,Prijstabel!$A$1:$D$180,3,FALSE)</f>
        <v>0</v>
      </c>
      <c r="H122" s="76"/>
      <c r="I122" s="62">
        <f t="shared" si="9"/>
        <v>0</v>
      </c>
      <c r="J122" s="63">
        <f t="shared" si="10"/>
        <v>0</v>
      </c>
    </row>
    <row r="123" spans="1:10" s="2" customFormat="1" ht="27.75" customHeight="1">
      <c r="A123" s="13" t="s">
        <v>98</v>
      </c>
      <c r="B123" s="27" t="s">
        <v>304</v>
      </c>
      <c r="C123" s="44">
        <v>10</v>
      </c>
      <c r="D123" s="44">
        <f t="shared" si="8"/>
        <v>10</v>
      </c>
      <c r="E123" s="76"/>
      <c r="F123" s="61" t="s">
        <v>5</v>
      </c>
      <c r="G123" s="57">
        <f>VLOOKUP($A123,Prijstabel!$A$1:$D$180,3,FALSE)</f>
        <v>0</v>
      </c>
      <c r="H123" s="76"/>
      <c r="I123" s="62">
        <f t="shared" si="9"/>
        <v>0</v>
      </c>
      <c r="J123" s="63">
        <f t="shared" si="10"/>
        <v>0</v>
      </c>
    </row>
    <row r="124" spans="1:10" s="2" customFormat="1" ht="15" customHeight="1">
      <c r="A124" s="13" t="s">
        <v>99</v>
      </c>
      <c r="B124" s="27" t="s">
        <v>198</v>
      </c>
      <c r="C124" s="44">
        <v>10</v>
      </c>
      <c r="D124" s="44">
        <f t="shared" si="8"/>
        <v>10</v>
      </c>
      <c r="E124" s="76"/>
      <c r="F124" s="61" t="s">
        <v>5</v>
      </c>
      <c r="G124" s="57">
        <f>VLOOKUP($A124,Prijstabel!$A$1:$D$180,3,FALSE)</f>
        <v>0</v>
      </c>
      <c r="H124" s="76"/>
      <c r="I124" s="62">
        <f t="shared" si="9"/>
        <v>0</v>
      </c>
      <c r="J124" s="63">
        <f t="shared" si="10"/>
        <v>0</v>
      </c>
    </row>
    <row r="125" spans="1:10" s="2" customFormat="1" ht="15" customHeight="1">
      <c r="A125" s="13" t="s">
        <v>100</v>
      </c>
      <c r="B125" s="27" t="s">
        <v>199</v>
      </c>
      <c r="C125" s="44">
        <v>10</v>
      </c>
      <c r="D125" s="44">
        <f t="shared" si="8"/>
        <v>10</v>
      </c>
      <c r="E125" s="76"/>
      <c r="F125" s="61" t="s">
        <v>5</v>
      </c>
      <c r="G125" s="57">
        <f>VLOOKUP($A125,Prijstabel!$A$1:$D$180,3,FALSE)</f>
        <v>0</v>
      </c>
      <c r="H125" s="76"/>
      <c r="I125" s="62">
        <f t="shared" si="9"/>
        <v>0</v>
      </c>
      <c r="J125" s="63">
        <f t="shared" si="10"/>
        <v>0</v>
      </c>
    </row>
    <row r="126" spans="1:10" s="2" customFormat="1" ht="15" customHeight="1">
      <c r="A126" s="13" t="s">
        <v>101</v>
      </c>
      <c r="B126" s="27" t="s">
        <v>200</v>
      </c>
      <c r="C126" s="44">
        <v>10</v>
      </c>
      <c r="D126" s="44">
        <f t="shared" si="8"/>
        <v>10</v>
      </c>
      <c r="E126" s="76"/>
      <c r="F126" s="61" t="s">
        <v>5</v>
      </c>
      <c r="G126" s="57">
        <f>VLOOKUP($A126,Prijstabel!$A$1:$D$180,3,FALSE)</f>
        <v>0</v>
      </c>
      <c r="H126" s="76"/>
      <c r="I126" s="62">
        <f t="shared" si="9"/>
        <v>0</v>
      </c>
      <c r="J126" s="63">
        <f t="shared" si="10"/>
        <v>0</v>
      </c>
    </row>
    <row r="127" spans="1:10" s="2" customFormat="1" ht="15" customHeight="1">
      <c r="A127" s="13" t="s">
        <v>102</v>
      </c>
      <c r="B127" s="27" t="s">
        <v>201</v>
      </c>
      <c r="C127" s="44">
        <v>10</v>
      </c>
      <c r="D127" s="44">
        <f t="shared" si="8"/>
        <v>10</v>
      </c>
      <c r="E127" s="76"/>
      <c r="F127" s="61" t="s">
        <v>5</v>
      </c>
      <c r="G127" s="57">
        <f>VLOOKUP($A127,Prijstabel!$A$1:$D$180,3,FALSE)</f>
        <v>0</v>
      </c>
      <c r="H127" s="76"/>
      <c r="I127" s="62">
        <f t="shared" si="9"/>
        <v>0</v>
      </c>
      <c r="J127" s="63">
        <f t="shared" si="10"/>
        <v>0</v>
      </c>
    </row>
    <row r="128" spans="1:10" s="2" customFormat="1" ht="15" customHeight="1">
      <c r="A128" s="13" t="s">
        <v>103</v>
      </c>
      <c r="B128" s="27" t="s">
        <v>191</v>
      </c>
      <c r="C128" s="44">
        <v>50</v>
      </c>
      <c r="D128" s="44">
        <f t="shared" si="8"/>
        <v>50</v>
      </c>
      <c r="E128" s="76"/>
      <c r="F128" s="61" t="s">
        <v>5</v>
      </c>
      <c r="G128" s="57">
        <f>VLOOKUP($A128,Prijstabel!$A$1:$D$180,3,FALSE)</f>
        <v>0</v>
      </c>
      <c r="H128" s="76"/>
      <c r="I128" s="62">
        <f t="shared" si="9"/>
        <v>0</v>
      </c>
      <c r="J128" s="63">
        <f t="shared" si="10"/>
        <v>0</v>
      </c>
    </row>
    <row r="129" spans="1:10" s="2" customFormat="1" ht="15" customHeight="1">
      <c r="A129" s="13" t="s">
        <v>104</v>
      </c>
      <c r="B129" s="27" t="s">
        <v>192</v>
      </c>
      <c r="C129" s="44">
        <v>50</v>
      </c>
      <c r="D129" s="44">
        <f t="shared" si="8"/>
        <v>50</v>
      </c>
      <c r="E129" s="76"/>
      <c r="F129" s="61" t="s">
        <v>5</v>
      </c>
      <c r="G129" s="57">
        <f>VLOOKUP($A129,Prijstabel!$A$1:$D$180,3,FALSE)</f>
        <v>0</v>
      </c>
      <c r="H129" s="76"/>
      <c r="I129" s="62">
        <f t="shared" si="9"/>
        <v>0</v>
      </c>
      <c r="J129" s="63">
        <f t="shared" si="10"/>
        <v>0</v>
      </c>
    </row>
    <row r="130" spans="1:10" s="2" customFormat="1" ht="15" customHeight="1">
      <c r="A130" s="13" t="s">
        <v>105</v>
      </c>
      <c r="B130" s="27" t="s">
        <v>193</v>
      </c>
      <c r="C130" s="44">
        <v>50</v>
      </c>
      <c r="D130" s="44">
        <f t="shared" si="8"/>
        <v>50</v>
      </c>
      <c r="E130" s="76"/>
      <c r="F130" s="61" t="s">
        <v>5</v>
      </c>
      <c r="G130" s="57">
        <f>VLOOKUP($A130,Prijstabel!$A$1:$D$180,3,FALSE)</f>
        <v>0</v>
      </c>
      <c r="H130" s="76"/>
      <c r="I130" s="62">
        <f t="shared" si="9"/>
        <v>0</v>
      </c>
      <c r="J130" s="63">
        <f t="shared" si="10"/>
        <v>0</v>
      </c>
    </row>
    <row r="131" spans="1:10" s="2" customFormat="1" ht="15" customHeight="1">
      <c r="A131" s="13" t="s">
        <v>106</v>
      </c>
      <c r="B131" s="27" t="s">
        <v>194</v>
      </c>
      <c r="C131" s="44">
        <v>50</v>
      </c>
      <c r="D131" s="44">
        <f t="shared" si="8"/>
        <v>50</v>
      </c>
      <c r="E131" s="76"/>
      <c r="F131" s="61" t="s">
        <v>5</v>
      </c>
      <c r="G131" s="57">
        <f>VLOOKUP($A131,Prijstabel!$A$1:$D$180,3,FALSE)</f>
        <v>0</v>
      </c>
      <c r="H131" s="76"/>
      <c r="I131" s="62">
        <f t="shared" si="9"/>
        <v>0</v>
      </c>
      <c r="J131" s="63">
        <f t="shared" si="10"/>
        <v>0</v>
      </c>
    </row>
    <row r="132" spans="1:10" s="2" customFormat="1" ht="15" customHeight="1">
      <c r="A132" s="13" t="s">
        <v>107</v>
      </c>
      <c r="B132" s="27" t="s">
        <v>195</v>
      </c>
      <c r="C132" s="44">
        <v>50</v>
      </c>
      <c r="D132" s="44">
        <f t="shared" si="8"/>
        <v>50</v>
      </c>
      <c r="E132" s="76"/>
      <c r="F132" s="61" t="s">
        <v>5</v>
      </c>
      <c r="G132" s="57">
        <f>VLOOKUP($A132,Prijstabel!$A$1:$D$180,3,FALSE)</f>
        <v>0</v>
      </c>
      <c r="H132" s="76"/>
      <c r="I132" s="62">
        <f t="shared" si="9"/>
        <v>0</v>
      </c>
      <c r="J132" s="63">
        <f t="shared" si="10"/>
        <v>0</v>
      </c>
    </row>
    <row r="133" spans="1:10" s="2" customFormat="1" ht="15" customHeight="1">
      <c r="A133" s="13" t="s">
        <v>108</v>
      </c>
      <c r="B133" s="27" t="s">
        <v>196</v>
      </c>
      <c r="C133" s="44">
        <v>50</v>
      </c>
      <c r="D133" s="44">
        <f t="shared" si="8"/>
        <v>50</v>
      </c>
      <c r="E133" s="76"/>
      <c r="F133" s="61" t="s">
        <v>5</v>
      </c>
      <c r="G133" s="57">
        <f>VLOOKUP($A133,Prijstabel!$A$1:$D$180,3,FALSE)</f>
        <v>0</v>
      </c>
      <c r="H133" s="76"/>
      <c r="I133" s="62">
        <f t="shared" si="9"/>
        <v>0</v>
      </c>
      <c r="J133" s="63">
        <f t="shared" si="10"/>
        <v>0</v>
      </c>
    </row>
    <row r="134" spans="1:10" s="2" customFormat="1" ht="15" customHeight="1">
      <c r="A134" s="13" t="s">
        <v>109</v>
      </c>
      <c r="B134" s="27" t="s">
        <v>197</v>
      </c>
      <c r="C134" s="44">
        <v>50</v>
      </c>
      <c r="D134" s="44">
        <f t="shared" si="8"/>
        <v>50</v>
      </c>
      <c r="E134" s="76"/>
      <c r="F134" s="61" t="s">
        <v>5</v>
      </c>
      <c r="G134" s="57">
        <f>VLOOKUP($A134,Prijstabel!$A$1:$D$180,3,FALSE)</f>
        <v>0</v>
      </c>
      <c r="H134" s="76"/>
      <c r="I134" s="62">
        <f t="shared" si="9"/>
        <v>0</v>
      </c>
      <c r="J134" s="63">
        <f t="shared" si="10"/>
        <v>0</v>
      </c>
    </row>
    <row r="135" spans="1:10" s="2" customFormat="1" ht="15" customHeight="1">
      <c r="A135" s="13" t="s">
        <v>110</v>
      </c>
      <c r="B135" s="27" t="s">
        <v>202</v>
      </c>
      <c r="C135" s="44">
        <v>10</v>
      </c>
      <c r="D135" s="44">
        <f t="shared" si="8"/>
        <v>10</v>
      </c>
      <c r="E135" s="76"/>
      <c r="F135" s="61" t="s">
        <v>5</v>
      </c>
      <c r="G135" s="57">
        <f>VLOOKUP($A135,Prijstabel!$A$1:$D$180,3,FALSE)</f>
        <v>0</v>
      </c>
      <c r="H135" s="76"/>
      <c r="I135" s="62">
        <f t="shared" si="9"/>
        <v>0</v>
      </c>
      <c r="J135" s="63">
        <f t="shared" si="10"/>
        <v>0</v>
      </c>
    </row>
    <row r="136" spans="1:10" s="2" customFormat="1" ht="15" customHeight="1">
      <c r="A136" s="13" t="s">
        <v>111</v>
      </c>
      <c r="B136" s="27" t="s">
        <v>222</v>
      </c>
      <c r="C136" s="44">
        <v>50</v>
      </c>
      <c r="D136" s="44">
        <f t="shared" si="8"/>
        <v>50</v>
      </c>
      <c r="E136" s="76"/>
      <c r="F136" s="61" t="s">
        <v>5</v>
      </c>
      <c r="G136" s="57">
        <f>VLOOKUP($A136,Prijstabel!$A$1:$D$180,3,FALSE)</f>
        <v>0</v>
      </c>
      <c r="H136" s="76"/>
      <c r="I136" s="62">
        <f t="shared" si="9"/>
        <v>0</v>
      </c>
      <c r="J136" s="63">
        <f t="shared" si="10"/>
        <v>0</v>
      </c>
    </row>
    <row r="137" spans="1:10">
      <c r="A137" s="10" t="s">
        <v>120</v>
      </c>
      <c r="B137" s="6" t="s">
        <v>278</v>
      </c>
      <c r="C137" s="43"/>
      <c r="D137" s="43"/>
      <c r="E137" s="43"/>
      <c r="F137" s="43"/>
      <c r="G137" s="43"/>
      <c r="H137" s="43"/>
      <c r="I137" s="43"/>
      <c r="J137" s="64"/>
    </row>
    <row r="138" spans="1:10" s="2" customFormat="1" ht="15" customHeight="1">
      <c r="A138" s="13" t="s">
        <v>121</v>
      </c>
      <c r="B138" s="1" t="s">
        <v>122</v>
      </c>
      <c r="C138" s="44">
        <v>100</v>
      </c>
      <c r="D138" s="44">
        <f t="shared" ref="D138:D139" si="11">C138</f>
        <v>100</v>
      </c>
      <c r="E138" s="76"/>
      <c r="F138" s="61" t="s">
        <v>41</v>
      </c>
      <c r="G138" s="57">
        <f>VLOOKUP($A138,Prijstabel!$A$1:$D$180,3,FALSE)</f>
        <v>0</v>
      </c>
      <c r="H138" s="76"/>
      <c r="I138" s="62">
        <f>D138*G138</f>
        <v>0</v>
      </c>
      <c r="J138" s="63">
        <f>I138*6</f>
        <v>0</v>
      </c>
    </row>
    <row r="139" spans="1:10" s="2" customFormat="1" ht="15" customHeight="1">
      <c r="A139" s="13" t="s">
        <v>123</v>
      </c>
      <c r="B139" s="1" t="s">
        <v>124</v>
      </c>
      <c r="C139" s="44">
        <v>100</v>
      </c>
      <c r="D139" s="44">
        <f t="shared" si="11"/>
        <v>100</v>
      </c>
      <c r="E139" s="76"/>
      <c r="F139" s="61" t="s">
        <v>41</v>
      </c>
      <c r="G139" s="57">
        <f>VLOOKUP($A139,Prijstabel!$A$1:$D$180,3,FALSE)</f>
        <v>0</v>
      </c>
      <c r="H139" s="76"/>
      <c r="I139" s="62">
        <f>D139*G139</f>
        <v>0</v>
      </c>
      <c r="J139" s="63">
        <f>I139*6</f>
        <v>0</v>
      </c>
    </row>
    <row r="140" spans="1:10">
      <c r="A140" s="10" t="s">
        <v>125</v>
      </c>
      <c r="B140" s="6" t="s">
        <v>279</v>
      </c>
      <c r="C140" s="43"/>
      <c r="D140" s="43"/>
      <c r="E140" s="43"/>
      <c r="F140" s="43"/>
      <c r="G140" s="43"/>
      <c r="H140" s="43"/>
      <c r="I140" s="43"/>
      <c r="J140" s="64"/>
    </row>
    <row r="141" spans="1:10" s="2" customFormat="1" ht="15" customHeight="1">
      <c r="A141" s="14" t="s">
        <v>126</v>
      </c>
      <c r="B141" s="1" t="s">
        <v>233</v>
      </c>
      <c r="C141" s="44">
        <v>1</v>
      </c>
      <c r="D141" s="76"/>
      <c r="E141" s="76"/>
      <c r="F141" s="61" t="s">
        <v>5</v>
      </c>
      <c r="G141" s="57">
        <f>VLOOKUP($A141,Prijstabel!$A$1:$D$180,3,FALSE)</f>
        <v>480</v>
      </c>
      <c r="H141" s="76"/>
      <c r="I141" s="62">
        <f>C141*G141</f>
        <v>480</v>
      </c>
      <c r="J141" s="63">
        <f>I141*6</f>
        <v>2880</v>
      </c>
    </row>
    <row r="142" spans="1:10" s="2" customFormat="1" ht="15" customHeight="1">
      <c r="A142" s="14" t="s">
        <v>127</v>
      </c>
      <c r="B142" s="1" t="s">
        <v>234</v>
      </c>
      <c r="C142" s="44">
        <v>1</v>
      </c>
      <c r="D142" s="76"/>
      <c r="E142" s="76"/>
      <c r="F142" s="61" t="s">
        <v>41</v>
      </c>
      <c r="G142" s="57">
        <f>VLOOKUP($A142,Prijstabel!$A$1:$D$180,3,FALSE)</f>
        <v>22.5</v>
      </c>
      <c r="H142" s="76"/>
      <c r="I142" s="62">
        <f t="shared" ref="I142:I159" si="12">C142*G142</f>
        <v>22.5</v>
      </c>
      <c r="J142" s="63">
        <f t="shared" ref="J142:J154" si="13">I142*6</f>
        <v>135</v>
      </c>
    </row>
    <row r="143" spans="1:10" s="2" customFormat="1" ht="15" customHeight="1">
      <c r="A143" s="14" t="s">
        <v>128</v>
      </c>
      <c r="B143" s="1" t="s">
        <v>226</v>
      </c>
      <c r="C143" s="44">
        <v>1</v>
      </c>
      <c r="D143" s="76"/>
      <c r="E143" s="76"/>
      <c r="F143" s="61" t="s">
        <v>5</v>
      </c>
      <c r="G143" s="57">
        <f>VLOOKUP($A143,Prijstabel!$A$1:$D$180,3,FALSE)</f>
        <v>313.75</v>
      </c>
      <c r="H143" s="76"/>
      <c r="I143" s="62">
        <f t="shared" si="12"/>
        <v>313.75</v>
      </c>
      <c r="J143" s="63">
        <f t="shared" si="13"/>
        <v>1882.5</v>
      </c>
    </row>
    <row r="144" spans="1:10" s="2" customFormat="1" ht="15" customHeight="1">
      <c r="A144" s="14" t="s">
        <v>129</v>
      </c>
      <c r="B144" s="1" t="s">
        <v>227</v>
      </c>
      <c r="C144" s="44">
        <v>1</v>
      </c>
      <c r="D144" s="76"/>
      <c r="E144" s="76"/>
      <c r="F144" s="61" t="s">
        <v>41</v>
      </c>
      <c r="G144" s="57">
        <f>VLOOKUP($A144,Prijstabel!$A$1:$D$180,3,FALSE)</f>
        <v>22.5</v>
      </c>
      <c r="H144" s="76"/>
      <c r="I144" s="62">
        <f t="shared" si="12"/>
        <v>22.5</v>
      </c>
      <c r="J144" s="63">
        <f t="shared" si="13"/>
        <v>135</v>
      </c>
    </row>
    <row r="145" spans="1:10" s="2" customFormat="1" ht="15" customHeight="1">
      <c r="A145" s="14" t="s">
        <v>131</v>
      </c>
      <c r="B145" s="1" t="s">
        <v>235</v>
      </c>
      <c r="C145" s="44">
        <v>1</v>
      </c>
      <c r="D145" s="76"/>
      <c r="E145" s="76"/>
      <c r="F145" s="61" t="s">
        <v>5</v>
      </c>
      <c r="G145" s="57">
        <f>VLOOKUP($A145,Prijstabel!$A$1:$D$180,3,FALSE)</f>
        <v>304.39</v>
      </c>
      <c r="H145" s="76"/>
      <c r="I145" s="62">
        <f t="shared" si="12"/>
        <v>304.39</v>
      </c>
      <c r="J145" s="63">
        <f t="shared" si="13"/>
        <v>1826.34</v>
      </c>
    </row>
    <row r="146" spans="1:10" s="2" customFormat="1" ht="15" customHeight="1">
      <c r="A146" s="14" t="s">
        <v>132</v>
      </c>
      <c r="B146" s="1" t="s">
        <v>236</v>
      </c>
      <c r="C146" s="44">
        <v>1</v>
      </c>
      <c r="D146" s="76"/>
      <c r="E146" s="76"/>
      <c r="F146" s="61" t="s">
        <v>41</v>
      </c>
      <c r="G146" s="57">
        <f>VLOOKUP($A146,Prijstabel!$A$1:$D$180,3,FALSE)</f>
        <v>18.79</v>
      </c>
      <c r="H146" s="76"/>
      <c r="I146" s="62">
        <f t="shared" si="12"/>
        <v>18.79</v>
      </c>
      <c r="J146" s="63">
        <f t="shared" si="13"/>
        <v>112.74</v>
      </c>
    </row>
    <row r="147" spans="1:10" s="2" customFormat="1" ht="15" customHeight="1">
      <c r="A147" s="14" t="s">
        <v>133</v>
      </c>
      <c r="B147" s="1" t="s">
        <v>130</v>
      </c>
      <c r="C147" s="44">
        <v>1</v>
      </c>
      <c r="D147" s="76"/>
      <c r="E147" s="76"/>
      <c r="F147" s="61" t="s">
        <v>5</v>
      </c>
      <c r="G147" s="57">
        <f>VLOOKUP($A147,Prijstabel!$A$1:$D$180,3,FALSE)</f>
        <v>130.56</v>
      </c>
      <c r="H147" s="76"/>
      <c r="I147" s="62">
        <f t="shared" si="12"/>
        <v>130.56</v>
      </c>
      <c r="J147" s="63">
        <f t="shared" si="13"/>
        <v>783.36</v>
      </c>
    </row>
    <row r="148" spans="1:10" s="2" customFormat="1" ht="15" customHeight="1">
      <c r="A148" s="14" t="s">
        <v>134</v>
      </c>
      <c r="B148" s="23" t="s">
        <v>228</v>
      </c>
      <c r="C148" s="44">
        <v>1</v>
      </c>
      <c r="D148" s="76"/>
      <c r="E148" s="76"/>
      <c r="F148" s="61" t="s">
        <v>5</v>
      </c>
      <c r="G148" s="57">
        <f>VLOOKUP($A148,Prijstabel!$A$1:$D$180,3,FALSE)</f>
        <v>125.38</v>
      </c>
      <c r="H148" s="76"/>
      <c r="I148" s="62">
        <f t="shared" si="12"/>
        <v>125.38</v>
      </c>
      <c r="J148" s="63">
        <f t="shared" si="13"/>
        <v>752.28</v>
      </c>
    </row>
    <row r="149" spans="1:10" s="2" customFormat="1" ht="15" customHeight="1">
      <c r="A149" s="14" t="s">
        <v>135</v>
      </c>
      <c r="B149" s="23" t="s">
        <v>229</v>
      </c>
      <c r="C149" s="44">
        <v>1</v>
      </c>
      <c r="D149" s="76"/>
      <c r="E149" s="76"/>
      <c r="F149" s="61" t="s">
        <v>5</v>
      </c>
      <c r="G149" s="57">
        <f>VLOOKUP($A149,Prijstabel!$A$1:$D$180,3,FALSE)</f>
        <v>159.25</v>
      </c>
      <c r="H149" s="76"/>
      <c r="I149" s="62">
        <f t="shared" si="12"/>
        <v>159.25</v>
      </c>
      <c r="J149" s="63">
        <f t="shared" si="13"/>
        <v>955.5</v>
      </c>
    </row>
    <row r="150" spans="1:10" s="2" customFormat="1" ht="15" customHeight="1">
      <c r="A150" s="14" t="s">
        <v>239</v>
      </c>
      <c r="B150" s="23" t="s">
        <v>230</v>
      </c>
      <c r="C150" s="44">
        <v>1</v>
      </c>
      <c r="D150" s="76"/>
      <c r="E150" s="76"/>
      <c r="F150" s="61" t="s">
        <v>5</v>
      </c>
      <c r="G150" s="57">
        <f>VLOOKUP($A150,Prijstabel!$A$1:$D$180,3,FALSE)</f>
        <v>190.24</v>
      </c>
      <c r="H150" s="76"/>
      <c r="I150" s="62">
        <f t="shared" si="12"/>
        <v>190.24</v>
      </c>
      <c r="J150" s="63">
        <f t="shared" si="13"/>
        <v>1141.44</v>
      </c>
    </row>
    <row r="151" spans="1:10" s="2" customFormat="1" ht="15" customHeight="1">
      <c r="A151" s="14" t="s">
        <v>240</v>
      </c>
      <c r="B151" s="1" t="s">
        <v>237</v>
      </c>
      <c r="C151" s="44">
        <v>1</v>
      </c>
      <c r="D151" s="76"/>
      <c r="E151" s="76"/>
      <c r="F151" s="61" t="s">
        <v>5</v>
      </c>
      <c r="G151" s="57">
        <f>VLOOKUP($A151,Prijstabel!$A$1:$D$180,3,FALSE)</f>
        <v>164.84</v>
      </c>
      <c r="H151" s="76"/>
      <c r="I151" s="62">
        <f t="shared" si="12"/>
        <v>164.84</v>
      </c>
      <c r="J151" s="63">
        <f t="shared" si="13"/>
        <v>989.04</v>
      </c>
    </row>
    <row r="152" spans="1:10" s="2" customFormat="1" ht="15" customHeight="1">
      <c r="A152" s="14" t="s">
        <v>241</v>
      </c>
      <c r="B152" s="1" t="s">
        <v>238</v>
      </c>
      <c r="C152" s="44">
        <v>1</v>
      </c>
      <c r="D152" s="76"/>
      <c r="E152" s="76"/>
      <c r="F152" s="61" t="s">
        <v>5</v>
      </c>
      <c r="G152" s="57">
        <f>VLOOKUP($A152,Prijstabel!$A$1:$D$180,3,FALSE)</f>
        <v>72.55</v>
      </c>
      <c r="H152" s="76"/>
      <c r="I152" s="62">
        <f t="shared" si="12"/>
        <v>72.55</v>
      </c>
      <c r="J152" s="63">
        <f t="shared" si="13"/>
        <v>435.29999999999995</v>
      </c>
    </row>
    <row r="153" spans="1:10" s="2" customFormat="1" ht="15" customHeight="1">
      <c r="A153" s="14" t="s">
        <v>242</v>
      </c>
      <c r="B153" s="23" t="s">
        <v>231</v>
      </c>
      <c r="C153" s="44">
        <v>1</v>
      </c>
      <c r="D153" s="76"/>
      <c r="E153" s="76"/>
      <c r="F153" s="61" t="s">
        <v>5</v>
      </c>
      <c r="G153" s="57">
        <f>VLOOKUP($A153,Prijstabel!$A$1:$D$180,3,FALSE)</f>
        <v>125.38</v>
      </c>
      <c r="H153" s="76"/>
      <c r="I153" s="62">
        <f t="shared" si="12"/>
        <v>125.38</v>
      </c>
      <c r="J153" s="63">
        <f t="shared" si="13"/>
        <v>752.28</v>
      </c>
    </row>
    <row r="154" spans="1:10" s="2" customFormat="1" ht="15" customHeight="1">
      <c r="A154" s="14" t="s">
        <v>243</v>
      </c>
      <c r="B154" s="23" t="s">
        <v>232</v>
      </c>
      <c r="C154" s="44">
        <v>1</v>
      </c>
      <c r="D154" s="76"/>
      <c r="E154" s="76"/>
      <c r="F154" s="61" t="s">
        <v>41</v>
      </c>
      <c r="G154" s="57">
        <f>VLOOKUP($A154,Prijstabel!$A$1:$D$180,3,FALSE)</f>
        <v>159.25</v>
      </c>
      <c r="H154" s="76"/>
      <c r="I154" s="62">
        <f t="shared" si="12"/>
        <v>159.25</v>
      </c>
      <c r="J154" s="63">
        <f t="shared" si="13"/>
        <v>955.5</v>
      </c>
    </row>
    <row r="155" spans="1:10">
      <c r="A155" s="10" t="s">
        <v>136</v>
      </c>
      <c r="B155" s="6" t="s">
        <v>280</v>
      </c>
      <c r="C155" s="43"/>
      <c r="D155" s="43"/>
      <c r="E155" s="43"/>
      <c r="F155" s="43"/>
      <c r="G155" s="43"/>
      <c r="H155" s="43"/>
      <c r="I155" s="43"/>
      <c r="J155" s="64"/>
    </row>
    <row r="156" spans="1:10" s="2" customFormat="1" ht="15" customHeight="1">
      <c r="A156" s="12" t="s">
        <v>137</v>
      </c>
      <c r="B156" s="1" t="s">
        <v>138</v>
      </c>
      <c r="C156" s="44">
        <v>40</v>
      </c>
      <c r="D156" s="76"/>
      <c r="E156" s="76"/>
      <c r="F156" s="61" t="s">
        <v>139</v>
      </c>
      <c r="G156" s="57">
        <f>VLOOKUP($A156,Prijstabel!$A$1:$D$180,3,FALSE)</f>
        <v>0</v>
      </c>
      <c r="H156" s="76"/>
      <c r="I156" s="62">
        <f t="shared" si="12"/>
        <v>0</v>
      </c>
      <c r="J156" s="63">
        <f>I156*6</f>
        <v>0</v>
      </c>
    </row>
    <row r="157" spans="1:10" s="2" customFormat="1" ht="15" customHeight="1">
      <c r="A157" s="12" t="s">
        <v>140</v>
      </c>
      <c r="B157" s="1" t="s">
        <v>141</v>
      </c>
      <c r="C157" s="44">
        <v>40</v>
      </c>
      <c r="D157" s="76"/>
      <c r="E157" s="76"/>
      <c r="F157" s="61" t="s">
        <v>139</v>
      </c>
      <c r="G157" s="57">
        <f>VLOOKUP($A157,Prijstabel!$A$1:$D$180,3,FALSE)</f>
        <v>0</v>
      </c>
      <c r="H157" s="76"/>
      <c r="I157" s="62">
        <f t="shared" si="12"/>
        <v>0</v>
      </c>
      <c r="J157" s="63">
        <f>I157*6</f>
        <v>0</v>
      </c>
    </row>
    <row r="158" spans="1:10" s="2" customFormat="1" ht="15" customHeight="1">
      <c r="A158" s="12" t="s">
        <v>142</v>
      </c>
      <c r="B158" s="1" t="s">
        <v>143</v>
      </c>
      <c r="C158" s="44">
        <v>40</v>
      </c>
      <c r="D158" s="76"/>
      <c r="E158" s="76"/>
      <c r="F158" s="61" t="s">
        <v>139</v>
      </c>
      <c r="G158" s="57">
        <f>VLOOKUP($A158,Prijstabel!$A$1:$D$180,3,FALSE)</f>
        <v>0</v>
      </c>
      <c r="H158" s="76"/>
      <c r="I158" s="62">
        <f t="shared" si="12"/>
        <v>0</v>
      </c>
      <c r="J158" s="63">
        <f>I158*6</f>
        <v>0</v>
      </c>
    </row>
    <row r="159" spans="1:10" ht="15" customHeight="1" thickBot="1">
      <c r="A159" s="12" t="s">
        <v>144</v>
      </c>
      <c r="B159" s="1" t="s">
        <v>145</v>
      </c>
      <c r="C159" s="44">
        <v>100</v>
      </c>
      <c r="D159" s="76"/>
      <c r="E159" s="76"/>
      <c r="F159" s="61" t="s">
        <v>5</v>
      </c>
      <c r="G159" s="57">
        <f>VLOOKUP($A159,Prijstabel!$A$1:$D$180,3,FALSE)</f>
        <v>0</v>
      </c>
      <c r="H159" s="76"/>
      <c r="I159" s="62">
        <f t="shared" si="12"/>
        <v>0</v>
      </c>
      <c r="J159" s="71">
        <f>I159*6</f>
        <v>0</v>
      </c>
    </row>
    <row r="160" spans="1:10" ht="15" customHeight="1" thickTop="1" thickBot="1">
      <c r="A160" s="15"/>
      <c r="B160" s="16" t="s">
        <v>146</v>
      </c>
      <c r="C160" s="50"/>
      <c r="D160" s="50"/>
      <c r="E160" s="51"/>
      <c r="F160" s="51"/>
      <c r="G160" s="51"/>
      <c r="H160" s="51"/>
      <c r="I160" s="72">
        <f>SUM(I3:I159)</f>
        <v>2289.3799999999997</v>
      </c>
      <c r="J160" s="73">
        <f>SUM(J3:J159)</f>
        <v>13736.28</v>
      </c>
    </row>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sheetData>
  <sheetProtection algorithmName="SHA-512" hashValue="ryR75sJGqSAs3XP0jilgW6YKfMU63gj8P572kTGGD36/U+Tlrj/I/XIIbHMU/YekaqworaTDkolKa9jVc2m5/w==" saltValue="jG7+uHjNA31FzZWNfKO3eg==" spinCount="100000" sheet="1" objects="1" scenarios="1"/>
  <dataConsolidate/>
  <phoneticPr fontId="32" type="noConversion"/>
  <pageMargins left="0.62992125984251968" right="0.23622047244094491" top="0.55118110236220474" bottom="0.55118110236220474" header="0.31496062992125984" footer="0.31496062992125984"/>
  <pageSetup paperSize="9" scale="80" fitToHeight="0" orientation="landscape" r:id="rId1"/>
  <headerFooter>
    <oddHeader>&amp;CBijlage 1: Onderhoud, renovatie en uitbreiding openbare verlichting Heerlen en Lanfgraaf</oddHeader>
    <oddFooter>&amp;Cblz.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87"/>
  <sheetViews>
    <sheetView zoomScaleNormal="100" workbookViewId="0">
      <pane xSplit="3" ySplit="2" topLeftCell="D55" activePane="bottomRight" state="frozen"/>
      <selection activeCell="B7" sqref="B7"/>
      <selection pane="topRight" activeCell="B7" sqref="B7"/>
      <selection pane="bottomLeft" activeCell="B7" sqref="B7"/>
      <selection pane="bottomRight" activeCell="B76" sqref="B76"/>
    </sheetView>
  </sheetViews>
  <sheetFormatPr defaultRowHeight="15"/>
  <cols>
    <col min="1" max="1" width="6.7109375" style="4" customWidth="1"/>
    <col min="2" max="2" width="73.5703125" bestFit="1" customWidth="1"/>
    <col min="3" max="3" width="11.42578125" style="52" customWidth="1"/>
    <col min="4" max="4" width="10.42578125" style="52" bestFit="1" customWidth="1"/>
    <col min="5" max="5" width="10.42578125" style="53" bestFit="1" customWidth="1"/>
    <col min="6" max="6" width="5.5703125" style="53" bestFit="1" customWidth="1"/>
    <col min="7" max="7" width="11.28515625" style="53" bestFit="1" customWidth="1"/>
    <col min="8" max="8" width="11.28515625" style="53" customWidth="1"/>
    <col min="9" max="9" width="12.85546875" style="53" bestFit="1" customWidth="1"/>
    <col min="10" max="10" width="14.5703125" style="53" bestFit="1" customWidth="1"/>
  </cols>
  <sheetData>
    <row r="1" spans="1:10">
      <c r="A1" s="8" t="s">
        <v>148</v>
      </c>
      <c r="B1" s="9" t="s">
        <v>169</v>
      </c>
      <c r="C1" s="39" t="s">
        <v>0</v>
      </c>
      <c r="D1" s="39" t="s">
        <v>149</v>
      </c>
      <c r="E1" s="39" t="s">
        <v>150</v>
      </c>
      <c r="F1" s="39" t="s">
        <v>170</v>
      </c>
      <c r="G1" s="39" t="s">
        <v>1</v>
      </c>
      <c r="H1" s="39" t="s">
        <v>1</v>
      </c>
      <c r="I1" s="55" t="s">
        <v>2</v>
      </c>
      <c r="J1" s="58" t="s">
        <v>152</v>
      </c>
    </row>
    <row r="2" spans="1:10" ht="15.75" thickBot="1">
      <c r="A2" s="19"/>
      <c r="B2" s="20"/>
      <c r="C2" s="40" t="s">
        <v>168</v>
      </c>
      <c r="D2" s="54"/>
      <c r="E2" s="54"/>
      <c r="F2" s="54" t="s">
        <v>171</v>
      </c>
      <c r="G2" s="54" t="s">
        <v>149</v>
      </c>
      <c r="H2" s="54" t="s">
        <v>150</v>
      </c>
      <c r="I2" s="54" t="s">
        <v>151</v>
      </c>
      <c r="J2" s="59" t="s">
        <v>261</v>
      </c>
    </row>
    <row r="3" spans="1:10">
      <c r="A3" s="17" t="s">
        <v>3</v>
      </c>
      <c r="B3" s="18" t="s">
        <v>274</v>
      </c>
      <c r="C3" s="41"/>
      <c r="D3" s="41"/>
      <c r="E3" s="41"/>
      <c r="F3" s="41"/>
      <c r="G3" s="41"/>
      <c r="H3" s="41"/>
      <c r="I3" s="41"/>
      <c r="J3" s="60"/>
    </row>
    <row r="4" spans="1:10" s="21" customFormat="1">
      <c r="A4" s="22" t="s">
        <v>190</v>
      </c>
      <c r="B4" s="25" t="s">
        <v>185</v>
      </c>
      <c r="C4" s="42">
        <f>C5+C6</f>
        <v>9030</v>
      </c>
      <c r="D4" s="44">
        <f>C4</f>
        <v>9030</v>
      </c>
      <c r="E4" s="76"/>
      <c r="F4" s="61" t="s">
        <v>5</v>
      </c>
      <c r="G4" s="57">
        <f>VLOOKUP($A4,Prijstabel!$A$1:$D$180,3,FALSE)</f>
        <v>0</v>
      </c>
      <c r="H4" s="76"/>
      <c r="I4" s="62">
        <f>D4*G4</f>
        <v>0</v>
      </c>
      <c r="J4" s="63">
        <f>I4*6</f>
        <v>0</v>
      </c>
    </row>
    <row r="5" spans="1:10" ht="25.5">
      <c r="A5" s="22" t="s">
        <v>6</v>
      </c>
      <c r="B5" s="26" t="s">
        <v>257</v>
      </c>
      <c r="C5" s="42">
        <v>3582</v>
      </c>
      <c r="D5" s="44">
        <f>C5*0.1</f>
        <v>358.20000000000005</v>
      </c>
      <c r="E5" s="45">
        <f>C5*0.9</f>
        <v>3223.8</v>
      </c>
      <c r="F5" s="61" t="s">
        <v>5</v>
      </c>
      <c r="G5" s="57">
        <f>VLOOKUP($A5,Prijstabel!$A$1:$D$180,3,FALSE)</f>
        <v>0</v>
      </c>
      <c r="H5" s="57">
        <f>VLOOKUP($A5,Prijstabel!$A$1:$D$180,4,FALSE)</f>
        <v>0</v>
      </c>
      <c r="I5" s="62">
        <f>D5*G5+E5*H5</f>
        <v>0</v>
      </c>
      <c r="J5" s="63">
        <f>I5*6</f>
        <v>0</v>
      </c>
    </row>
    <row r="6" spans="1:10" ht="25.5">
      <c r="A6" s="22" t="s">
        <v>7</v>
      </c>
      <c r="B6" s="26" t="s">
        <v>258</v>
      </c>
      <c r="C6" s="42">
        <v>5448</v>
      </c>
      <c r="D6" s="44">
        <f t="shared" ref="D6:D8" si="0">C6*0.1</f>
        <v>544.80000000000007</v>
      </c>
      <c r="E6" s="45">
        <f t="shared" ref="E6:E8" si="1">C6*0.9</f>
        <v>4903.2</v>
      </c>
      <c r="F6" s="61" t="s">
        <v>5</v>
      </c>
      <c r="G6" s="57">
        <f>VLOOKUP($A6,Prijstabel!$A$1:$D$180,3,FALSE)</f>
        <v>0</v>
      </c>
      <c r="H6" s="57">
        <f>VLOOKUP($A6,Prijstabel!$A$1:$D$180,4,FALSE)</f>
        <v>0</v>
      </c>
      <c r="I6" s="62">
        <f>D6*G6+E6*H6</f>
        <v>0</v>
      </c>
      <c r="J6" s="63">
        <f t="shared" ref="J6:J13" si="2">I6*6</f>
        <v>0</v>
      </c>
    </row>
    <row r="7" spans="1:10" ht="25.5">
      <c r="A7" s="22" t="s">
        <v>9</v>
      </c>
      <c r="B7" s="26" t="s">
        <v>259</v>
      </c>
      <c r="C7" s="42">
        <v>3582</v>
      </c>
      <c r="D7" s="44">
        <f t="shared" si="0"/>
        <v>358.20000000000005</v>
      </c>
      <c r="E7" s="45">
        <f t="shared" si="1"/>
        <v>3223.8</v>
      </c>
      <c r="F7" s="61" t="s">
        <v>5</v>
      </c>
      <c r="G7" s="57">
        <f>VLOOKUP($A7,Prijstabel!$A$1:$D$180,3,FALSE)</f>
        <v>0</v>
      </c>
      <c r="H7" s="57">
        <f>VLOOKUP($A7,Prijstabel!$A$1:$D$180,4,FALSE)</f>
        <v>0</v>
      </c>
      <c r="I7" s="62">
        <f t="shared" ref="I7:I8" si="3">D7*G7+E7*H7</f>
        <v>0</v>
      </c>
      <c r="J7" s="63">
        <f t="shared" si="2"/>
        <v>0</v>
      </c>
    </row>
    <row r="8" spans="1:10" ht="25.5">
      <c r="A8" s="22" t="s">
        <v>11</v>
      </c>
      <c r="B8" s="26" t="s">
        <v>260</v>
      </c>
      <c r="C8" s="42">
        <v>5448</v>
      </c>
      <c r="D8" s="44">
        <f t="shared" si="0"/>
        <v>544.80000000000007</v>
      </c>
      <c r="E8" s="45">
        <f t="shared" si="1"/>
        <v>4903.2</v>
      </c>
      <c r="F8" s="61" t="s">
        <v>5</v>
      </c>
      <c r="G8" s="57">
        <f>VLOOKUP($A8,Prijstabel!$A$1:$D$180,3,FALSE)</f>
        <v>0</v>
      </c>
      <c r="H8" s="57">
        <f>VLOOKUP($A8,Prijstabel!$A$1:$D$180,4,FALSE)</f>
        <v>0</v>
      </c>
      <c r="I8" s="62">
        <f t="shared" si="3"/>
        <v>0</v>
      </c>
      <c r="J8" s="63">
        <f t="shared" si="2"/>
        <v>0</v>
      </c>
    </row>
    <row r="9" spans="1:10">
      <c r="A9" s="22" t="s">
        <v>4</v>
      </c>
      <c r="B9" s="26" t="s">
        <v>263</v>
      </c>
      <c r="C9" s="42">
        <f>C4*0.2</f>
        <v>1806</v>
      </c>
      <c r="D9" s="42">
        <f>C9</f>
        <v>1806</v>
      </c>
      <c r="E9" s="76"/>
      <c r="F9" s="61" t="s">
        <v>5</v>
      </c>
      <c r="G9" s="57">
        <f>VLOOKUP($A9,Prijstabel!$A$1:$D$180,3,FALSE)</f>
        <v>0</v>
      </c>
      <c r="H9" s="76"/>
      <c r="I9" s="62">
        <f t="shared" ref="I9:I53" si="4">D9*G9</f>
        <v>0</v>
      </c>
      <c r="J9" s="63">
        <f t="shared" si="2"/>
        <v>0</v>
      </c>
    </row>
    <row r="10" spans="1:10">
      <c r="A10" s="22" t="s">
        <v>12</v>
      </c>
      <c r="B10" s="26" t="s">
        <v>8</v>
      </c>
      <c r="C10" s="42">
        <v>9030</v>
      </c>
      <c r="D10" s="76"/>
      <c r="E10" s="76"/>
      <c r="F10" s="61" t="s">
        <v>5</v>
      </c>
      <c r="G10" s="57">
        <f>VLOOKUP($A10,Prijstabel!$A$1:$D$180,3,FALSE)</f>
        <v>0</v>
      </c>
      <c r="H10" s="76"/>
      <c r="I10" s="62">
        <f>C10*G10</f>
        <v>0</v>
      </c>
      <c r="J10" s="63">
        <f t="shared" si="2"/>
        <v>0</v>
      </c>
    </row>
    <row r="11" spans="1:10">
      <c r="A11" s="22" t="s">
        <v>180</v>
      </c>
      <c r="B11" s="26" t="s">
        <v>182</v>
      </c>
      <c r="C11" s="42">
        <f>C5+C6</f>
        <v>9030</v>
      </c>
      <c r="D11" s="76"/>
      <c r="E11" s="76"/>
      <c r="F11" s="61" t="s">
        <v>183</v>
      </c>
      <c r="G11" s="57">
        <f>VLOOKUP($A11,Prijstabel!$A$1:$D$180,3,FALSE)</f>
        <v>0</v>
      </c>
      <c r="H11" s="76"/>
      <c r="I11" s="62">
        <f>C11*G11</f>
        <v>0</v>
      </c>
      <c r="J11" s="63">
        <f t="shared" si="2"/>
        <v>0</v>
      </c>
    </row>
    <row r="12" spans="1:10">
      <c r="A12" s="22" t="s">
        <v>300</v>
      </c>
      <c r="B12" s="26" t="s">
        <v>309</v>
      </c>
      <c r="C12" s="44">
        <f>C4*2</f>
        <v>18060</v>
      </c>
      <c r="D12" s="76"/>
      <c r="E12" s="76"/>
      <c r="F12" s="61" t="s">
        <v>183</v>
      </c>
      <c r="G12" s="57">
        <f>VLOOKUP($A12,Prijstabel!$A$1:$D$180,3,FALSE)</f>
        <v>0</v>
      </c>
      <c r="H12" s="76"/>
      <c r="I12" s="62">
        <f t="shared" ref="I12:I13" si="5">C12*G12</f>
        <v>0</v>
      </c>
      <c r="J12" s="63">
        <f t="shared" si="2"/>
        <v>0</v>
      </c>
    </row>
    <row r="13" spans="1:10">
      <c r="A13" s="22" t="s">
        <v>301</v>
      </c>
      <c r="B13" s="26" t="s">
        <v>299</v>
      </c>
      <c r="C13" s="44">
        <f>C4</f>
        <v>9030</v>
      </c>
      <c r="D13" s="76"/>
      <c r="E13" s="76"/>
      <c r="F13" s="61" t="s">
        <v>183</v>
      </c>
      <c r="G13" s="57">
        <f>VLOOKUP($A13,Prijstabel!$A$1:$D$180,3,FALSE)</f>
        <v>0</v>
      </c>
      <c r="H13" s="76"/>
      <c r="I13" s="62">
        <f t="shared" si="5"/>
        <v>0</v>
      </c>
      <c r="J13" s="63">
        <f t="shared" si="2"/>
        <v>0</v>
      </c>
    </row>
    <row r="14" spans="1:10">
      <c r="A14" s="10" t="s">
        <v>14</v>
      </c>
      <c r="B14" s="6" t="s">
        <v>275</v>
      </c>
      <c r="C14" s="43"/>
      <c r="D14" s="43"/>
      <c r="E14" s="43"/>
      <c r="F14" s="43"/>
      <c r="G14" s="43"/>
      <c r="H14" s="43"/>
      <c r="I14" s="43"/>
      <c r="J14" s="64"/>
    </row>
    <row r="15" spans="1:10">
      <c r="A15" s="11" t="s">
        <v>15</v>
      </c>
      <c r="B15" s="27" t="s">
        <v>176</v>
      </c>
      <c r="C15" s="42">
        <v>17</v>
      </c>
      <c r="D15" s="44">
        <f>C15</f>
        <v>17</v>
      </c>
      <c r="E15" s="76"/>
      <c r="F15" s="61" t="s">
        <v>5</v>
      </c>
      <c r="G15" s="57">
        <f>VLOOKUP($A15,Prijstabel!$A$1:$D$180,3,FALSE)</f>
        <v>0</v>
      </c>
      <c r="H15" s="76"/>
      <c r="I15" s="62">
        <f t="shared" si="4"/>
        <v>0</v>
      </c>
      <c r="J15" s="63">
        <f>I15*6</f>
        <v>0</v>
      </c>
    </row>
    <row r="16" spans="1:10">
      <c r="A16" s="11" t="s">
        <v>18</v>
      </c>
      <c r="B16" s="27" t="s">
        <v>177</v>
      </c>
      <c r="C16" s="42">
        <v>17</v>
      </c>
      <c r="D16" s="44">
        <f t="shared" ref="D16:D43" si="6">C16</f>
        <v>17</v>
      </c>
      <c r="E16" s="76"/>
      <c r="F16" s="61" t="s">
        <v>5</v>
      </c>
      <c r="G16" s="57">
        <f>VLOOKUP($A16,Prijstabel!$A$1:$D$180,3,FALSE)</f>
        <v>0</v>
      </c>
      <c r="H16" s="76"/>
      <c r="I16" s="62">
        <f t="shared" si="4"/>
        <v>0</v>
      </c>
      <c r="J16" s="63">
        <f t="shared" ref="J16:J53" si="7">I16*6</f>
        <v>0</v>
      </c>
    </row>
    <row r="17" spans="1:10">
      <c r="A17" s="11" t="s">
        <v>17</v>
      </c>
      <c r="B17" s="27" t="s">
        <v>178</v>
      </c>
      <c r="C17" s="42">
        <v>17</v>
      </c>
      <c r="D17" s="44">
        <f t="shared" si="6"/>
        <v>17</v>
      </c>
      <c r="E17" s="76"/>
      <c r="F17" s="61" t="s">
        <v>5</v>
      </c>
      <c r="G17" s="57">
        <f>VLOOKUP($A17,Prijstabel!$A$1:$D$180,3,FALSE)</f>
        <v>0</v>
      </c>
      <c r="H17" s="76"/>
      <c r="I17" s="62">
        <f t="shared" si="4"/>
        <v>0</v>
      </c>
      <c r="J17" s="63">
        <f t="shared" si="7"/>
        <v>0</v>
      </c>
    </row>
    <row r="18" spans="1:10">
      <c r="A18" s="11" t="s">
        <v>21</v>
      </c>
      <c r="B18" s="27" t="s">
        <v>179</v>
      </c>
      <c r="C18" s="42">
        <v>50</v>
      </c>
      <c r="D18" s="44">
        <f t="shared" si="6"/>
        <v>50</v>
      </c>
      <c r="E18" s="76"/>
      <c r="F18" s="61" t="s">
        <v>5</v>
      </c>
      <c r="G18" s="57">
        <f>VLOOKUP($A18,Prijstabel!$A$1:$D$180,3,FALSE)</f>
        <v>0</v>
      </c>
      <c r="H18" s="76"/>
      <c r="I18" s="62">
        <f t="shared" si="4"/>
        <v>0</v>
      </c>
      <c r="J18" s="63">
        <f t="shared" si="7"/>
        <v>0</v>
      </c>
    </row>
    <row r="19" spans="1:10">
      <c r="A19" s="11" t="s">
        <v>23</v>
      </c>
      <c r="B19" s="27" t="s">
        <v>13</v>
      </c>
      <c r="C19" s="42">
        <v>50</v>
      </c>
      <c r="D19" s="44">
        <f t="shared" si="6"/>
        <v>50</v>
      </c>
      <c r="E19" s="76"/>
      <c r="F19" s="65" t="s">
        <v>5</v>
      </c>
      <c r="G19" s="57">
        <f>VLOOKUP($A19,Prijstabel!$A$1:$D$180,3,FALSE)</f>
        <v>0</v>
      </c>
      <c r="H19" s="76"/>
      <c r="I19" s="62">
        <f t="shared" si="4"/>
        <v>0</v>
      </c>
      <c r="J19" s="63">
        <f t="shared" si="7"/>
        <v>0</v>
      </c>
    </row>
    <row r="20" spans="1:10">
      <c r="A20" s="11" t="s">
        <v>25</v>
      </c>
      <c r="B20" s="26" t="s">
        <v>10</v>
      </c>
      <c r="C20" s="42">
        <v>100</v>
      </c>
      <c r="D20" s="44">
        <f t="shared" si="6"/>
        <v>100</v>
      </c>
      <c r="E20" s="76"/>
      <c r="F20" s="61" t="s">
        <v>5</v>
      </c>
      <c r="G20" s="57">
        <f>VLOOKUP($A20,Prijstabel!$A$1:$D$180,3,FALSE)</f>
        <v>0</v>
      </c>
      <c r="H20" s="76"/>
      <c r="I20" s="62">
        <f t="shared" si="4"/>
        <v>0</v>
      </c>
      <c r="J20" s="63">
        <f t="shared" si="7"/>
        <v>0</v>
      </c>
    </row>
    <row r="21" spans="1:10" s="2" customFormat="1" ht="12.75">
      <c r="A21" s="11" t="s">
        <v>28</v>
      </c>
      <c r="B21" s="3" t="s">
        <v>16</v>
      </c>
      <c r="C21" s="42">
        <v>50</v>
      </c>
      <c r="D21" s="44">
        <f t="shared" si="6"/>
        <v>50</v>
      </c>
      <c r="E21" s="76"/>
      <c r="F21" s="66" t="s">
        <v>5</v>
      </c>
      <c r="G21" s="57">
        <f>VLOOKUP($A21,Prijstabel!$A$1:$D$180,3,FALSE)</f>
        <v>0</v>
      </c>
      <c r="H21" s="76"/>
      <c r="I21" s="62">
        <f t="shared" si="4"/>
        <v>0</v>
      </c>
      <c r="J21" s="63">
        <f t="shared" si="7"/>
        <v>0</v>
      </c>
    </row>
    <row r="22" spans="1:10" s="2" customFormat="1" ht="25.5">
      <c r="A22" s="11" t="s">
        <v>31</v>
      </c>
      <c r="B22" s="3" t="s">
        <v>19</v>
      </c>
      <c r="C22" s="42">
        <v>200</v>
      </c>
      <c r="D22" s="44">
        <f t="shared" si="6"/>
        <v>200</v>
      </c>
      <c r="E22" s="76"/>
      <c r="F22" s="66" t="s">
        <v>5</v>
      </c>
      <c r="G22" s="57">
        <f>VLOOKUP($A22,Prijstabel!$A$1:$D$180,3,FALSE)</f>
        <v>0</v>
      </c>
      <c r="H22" s="76"/>
      <c r="I22" s="62">
        <f t="shared" si="4"/>
        <v>0</v>
      </c>
      <c r="J22" s="63">
        <f t="shared" si="7"/>
        <v>0</v>
      </c>
    </row>
    <row r="23" spans="1:10" s="2" customFormat="1" ht="12.75">
      <c r="A23" s="11" t="s">
        <v>33</v>
      </c>
      <c r="B23" s="1" t="s">
        <v>20</v>
      </c>
      <c r="C23" s="42">
        <v>100</v>
      </c>
      <c r="D23" s="44">
        <f t="shared" si="6"/>
        <v>100</v>
      </c>
      <c r="E23" s="76"/>
      <c r="F23" s="61" t="s">
        <v>5</v>
      </c>
      <c r="G23" s="57">
        <f>VLOOKUP($A23,Prijstabel!$A$1:$D$180,3,FALSE)</f>
        <v>0</v>
      </c>
      <c r="H23" s="76"/>
      <c r="I23" s="62">
        <f t="shared" si="4"/>
        <v>0</v>
      </c>
      <c r="J23" s="63">
        <f t="shared" si="7"/>
        <v>0</v>
      </c>
    </row>
    <row r="24" spans="1:10" s="2" customFormat="1" ht="25.5">
      <c r="A24" s="11" t="s">
        <v>35</v>
      </c>
      <c r="B24" s="1" t="s">
        <v>22</v>
      </c>
      <c r="C24" s="42">
        <v>100</v>
      </c>
      <c r="D24" s="44">
        <f t="shared" si="6"/>
        <v>100</v>
      </c>
      <c r="E24" s="76"/>
      <c r="F24" s="61" t="s">
        <v>5</v>
      </c>
      <c r="G24" s="57">
        <f>VLOOKUP($A24,Prijstabel!$A$1:$D$180,3,FALSE)</f>
        <v>0</v>
      </c>
      <c r="H24" s="76"/>
      <c r="I24" s="62">
        <f t="shared" si="4"/>
        <v>0</v>
      </c>
      <c r="J24" s="63">
        <f t="shared" si="7"/>
        <v>0</v>
      </c>
    </row>
    <row r="25" spans="1:10" s="2" customFormat="1" ht="12.75">
      <c r="A25" s="11" t="s">
        <v>27</v>
      </c>
      <c r="B25" s="1" t="s">
        <v>24</v>
      </c>
      <c r="C25" s="42">
        <v>50</v>
      </c>
      <c r="D25" s="44">
        <f t="shared" si="6"/>
        <v>50</v>
      </c>
      <c r="E25" s="76"/>
      <c r="F25" s="61" t="s">
        <v>5</v>
      </c>
      <c r="G25" s="57">
        <f>VLOOKUP($A25,Prijstabel!$A$1:$D$180,3,FALSE)</f>
        <v>0</v>
      </c>
      <c r="H25" s="76"/>
      <c r="I25" s="62">
        <f t="shared" si="4"/>
        <v>0</v>
      </c>
      <c r="J25" s="63">
        <f t="shared" si="7"/>
        <v>0</v>
      </c>
    </row>
    <row r="26" spans="1:10" s="2" customFormat="1" ht="12.75">
      <c r="A26" s="11" t="s">
        <v>34</v>
      </c>
      <c r="B26" s="1" t="s">
        <v>26</v>
      </c>
      <c r="C26" s="42">
        <v>50</v>
      </c>
      <c r="D26" s="44">
        <f t="shared" si="6"/>
        <v>50</v>
      </c>
      <c r="E26" s="76"/>
      <c r="F26" s="61" t="s">
        <v>5</v>
      </c>
      <c r="G26" s="57">
        <f>VLOOKUP($A26,Prijstabel!$A$1:$D$180,3,FALSE)</f>
        <v>0</v>
      </c>
      <c r="H26" s="76"/>
      <c r="I26" s="62">
        <f t="shared" si="4"/>
        <v>0</v>
      </c>
      <c r="J26" s="63">
        <f t="shared" si="7"/>
        <v>0</v>
      </c>
    </row>
    <row r="27" spans="1:10" s="2" customFormat="1" ht="12.75">
      <c r="A27" s="11" t="s">
        <v>37</v>
      </c>
      <c r="B27" s="1" t="s">
        <v>29</v>
      </c>
      <c r="C27" s="42">
        <v>25</v>
      </c>
      <c r="D27" s="44">
        <f t="shared" si="6"/>
        <v>25</v>
      </c>
      <c r="E27" s="76"/>
      <c r="F27" s="61" t="s">
        <v>5</v>
      </c>
      <c r="G27" s="57">
        <f>VLOOKUP($A27,Prijstabel!$A$1:$D$180,3,FALSE)</f>
        <v>0</v>
      </c>
      <c r="H27" s="76"/>
      <c r="I27" s="62">
        <f t="shared" si="4"/>
        <v>0</v>
      </c>
      <c r="J27" s="63">
        <f t="shared" si="7"/>
        <v>0</v>
      </c>
    </row>
    <row r="28" spans="1:10" s="2" customFormat="1" ht="12.75">
      <c r="A28" s="11" t="s">
        <v>42</v>
      </c>
      <c r="B28" s="1" t="s">
        <v>32</v>
      </c>
      <c r="C28" s="42">
        <v>5</v>
      </c>
      <c r="D28" s="44">
        <f t="shared" si="6"/>
        <v>5</v>
      </c>
      <c r="E28" s="76"/>
      <c r="F28" s="61" t="s">
        <v>5</v>
      </c>
      <c r="G28" s="57">
        <f>VLOOKUP($A28,Prijstabel!$A$1:$D$180,3,FALSE)</f>
        <v>0</v>
      </c>
      <c r="H28" s="76"/>
      <c r="I28" s="62">
        <f t="shared" si="4"/>
        <v>0</v>
      </c>
      <c r="J28" s="63">
        <f t="shared" si="7"/>
        <v>0</v>
      </c>
    </row>
    <row r="29" spans="1:10" s="2" customFormat="1" ht="12.75">
      <c r="A29" s="11" t="s">
        <v>44</v>
      </c>
      <c r="B29" s="1" t="s">
        <v>36</v>
      </c>
      <c r="C29" s="42">
        <v>400</v>
      </c>
      <c r="D29" s="44">
        <f t="shared" si="6"/>
        <v>400</v>
      </c>
      <c r="E29" s="76"/>
      <c r="F29" s="61" t="s">
        <v>5</v>
      </c>
      <c r="G29" s="57">
        <f>VLOOKUP($A29,Prijstabel!$A$1:$D$180,3,FALSE)</f>
        <v>0</v>
      </c>
      <c r="H29" s="76"/>
      <c r="I29" s="62">
        <f t="shared" si="4"/>
        <v>0</v>
      </c>
      <c r="J29" s="63">
        <f t="shared" si="7"/>
        <v>0</v>
      </c>
    </row>
    <row r="30" spans="1:10" s="2" customFormat="1" ht="12.75">
      <c r="A30" s="11" t="s">
        <v>47</v>
      </c>
      <c r="B30" s="1" t="s">
        <v>38</v>
      </c>
      <c r="C30" s="42">
        <v>400</v>
      </c>
      <c r="D30" s="44">
        <f t="shared" si="6"/>
        <v>400</v>
      </c>
      <c r="E30" s="76"/>
      <c r="F30" s="61" t="s">
        <v>5</v>
      </c>
      <c r="G30" s="57">
        <f>VLOOKUP($A30,Prijstabel!$A$1:$D$180,3,FALSE)</f>
        <v>0</v>
      </c>
      <c r="H30" s="76"/>
      <c r="I30" s="62">
        <f t="shared" si="4"/>
        <v>0</v>
      </c>
      <c r="J30" s="63">
        <f t="shared" si="7"/>
        <v>0</v>
      </c>
    </row>
    <row r="31" spans="1:10" s="2" customFormat="1" ht="12.75">
      <c r="A31" s="110" t="s">
        <v>49</v>
      </c>
      <c r="B31" s="116" t="s">
        <v>306</v>
      </c>
      <c r="C31" s="99">
        <v>20</v>
      </c>
      <c r="D31" s="112">
        <f t="shared" si="6"/>
        <v>20</v>
      </c>
      <c r="E31" s="100"/>
      <c r="F31" s="101" t="s">
        <v>5</v>
      </c>
      <c r="G31" s="102">
        <f>VLOOKUP($A31,Prijstabel!$A$1:$D$180,3,FALSE)</f>
        <v>0</v>
      </c>
      <c r="H31" s="100"/>
      <c r="I31" s="103">
        <f t="shared" si="4"/>
        <v>0</v>
      </c>
      <c r="J31" s="104">
        <f t="shared" si="7"/>
        <v>0</v>
      </c>
    </row>
    <row r="32" spans="1:10" s="2" customFormat="1" ht="12.75">
      <c r="A32" s="11" t="s">
        <v>51</v>
      </c>
      <c r="B32" s="116" t="s">
        <v>307</v>
      </c>
      <c r="C32" s="99">
        <v>20</v>
      </c>
      <c r="D32" s="112">
        <f t="shared" si="6"/>
        <v>20</v>
      </c>
      <c r="E32" s="100"/>
      <c r="F32" s="101" t="s">
        <v>5</v>
      </c>
      <c r="G32" s="102">
        <f>VLOOKUP($A32,Prijstabel!$A$1:$D$180,3,FALSE)</f>
        <v>0</v>
      </c>
      <c r="H32" s="100"/>
      <c r="I32" s="103">
        <f t="shared" si="4"/>
        <v>0</v>
      </c>
      <c r="J32" s="104">
        <f t="shared" si="7"/>
        <v>0</v>
      </c>
    </row>
    <row r="33" spans="1:10" s="2" customFormat="1" ht="12.75">
      <c r="A33" s="110" t="s">
        <v>186</v>
      </c>
      <c r="B33" s="1" t="s">
        <v>40</v>
      </c>
      <c r="C33" s="42">
        <v>50</v>
      </c>
      <c r="D33" s="44">
        <f t="shared" si="6"/>
        <v>50</v>
      </c>
      <c r="E33" s="76"/>
      <c r="F33" s="61" t="s">
        <v>41</v>
      </c>
      <c r="G33" s="57">
        <f>VLOOKUP($A33,Prijstabel!$A$1:$D$180,3,FALSE)</f>
        <v>0</v>
      </c>
      <c r="H33" s="76"/>
      <c r="I33" s="62">
        <f t="shared" si="4"/>
        <v>0</v>
      </c>
      <c r="J33" s="63">
        <f t="shared" si="7"/>
        <v>0</v>
      </c>
    </row>
    <row r="34" spans="1:10" s="2" customFormat="1" ht="12.75">
      <c r="A34" s="11" t="s">
        <v>53</v>
      </c>
      <c r="B34" s="1" t="s">
        <v>43</v>
      </c>
      <c r="C34" s="42">
        <v>50</v>
      </c>
      <c r="D34" s="44">
        <f t="shared" si="6"/>
        <v>50</v>
      </c>
      <c r="E34" s="76"/>
      <c r="F34" s="61" t="s">
        <v>41</v>
      </c>
      <c r="G34" s="57">
        <f>VLOOKUP($A34,Prijstabel!$A$1:$D$180,3,FALSE)</f>
        <v>0</v>
      </c>
      <c r="H34" s="76"/>
      <c r="I34" s="62">
        <f t="shared" si="4"/>
        <v>0</v>
      </c>
      <c r="J34" s="63">
        <f t="shared" si="7"/>
        <v>0</v>
      </c>
    </row>
    <row r="35" spans="1:10" s="2" customFormat="1" ht="12.75">
      <c r="A35" s="110" t="s">
        <v>39</v>
      </c>
      <c r="B35" s="1" t="s">
        <v>45</v>
      </c>
      <c r="C35" s="42">
        <v>25</v>
      </c>
      <c r="D35" s="44">
        <f t="shared" si="6"/>
        <v>25</v>
      </c>
      <c r="E35" s="76"/>
      <c r="F35" s="61" t="s">
        <v>46</v>
      </c>
      <c r="G35" s="57">
        <f>VLOOKUP($A35,Prijstabel!$A$1:$D$180,3,FALSE)</f>
        <v>0</v>
      </c>
      <c r="H35" s="76"/>
      <c r="I35" s="62">
        <f t="shared" si="4"/>
        <v>0</v>
      </c>
      <c r="J35" s="63">
        <f t="shared" si="7"/>
        <v>0</v>
      </c>
    </row>
    <row r="36" spans="1:10" s="2" customFormat="1" ht="12.75">
      <c r="A36" s="11" t="s">
        <v>30</v>
      </c>
      <c r="B36" s="1" t="s">
        <v>48</v>
      </c>
      <c r="C36" s="42">
        <v>25</v>
      </c>
      <c r="D36" s="44">
        <f t="shared" si="6"/>
        <v>25</v>
      </c>
      <c r="E36" s="76"/>
      <c r="F36" s="61" t="s">
        <v>46</v>
      </c>
      <c r="G36" s="57">
        <f>VLOOKUP($A36,Prijstabel!$A$1:$D$180,3,FALSE)</f>
        <v>0</v>
      </c>
      <c r="H36" s="76"/>
      <c r="I36" s="62">
        <f t="shared" si="4"/>
        <v>0</v>
      </c>
      <c r="J36" s="63">
        <f t="shared" si="7"/>
        <v>0</v>
      </c>
    </row>
    <row r="37" spans="1:10" s="2" customFormat="1" ht="12.75">
      <c r="A37" s="110" t="s">
        <v>57</v>
      </c>
      <c r="B37" s="1" t="s">
        <v>50</v>
      </c>
      <c r="C37" s="42">
        <v>100</v>
      </c>
      <c r="D37" s="44">
        <f t="shared" si="6"/>
        <v>100</v>
      </c>
      <c r="E37" s="76"/>
      <c r="F37" s="61" t="s">
        <v>46</v>
      </c>
      <c r="G37" s="57">
        <f>VLOOKUP($A37,Prijstabel!$A$1:$D$180,3,FALSE)</f>
        <v>0</v>
      </c>
      <c r="H37" s="76"/>
      <c r="I37" s="62">
        <f t="shared" si="4"/>
        <v>0</v>
      </c>
      <c r="J37" s="63">
        <f t="shared" si="7"/>
        <v>0</v>
      </c>
    </row>
    <row r="38" spans="1:10" s="2" customFormat="1" ht="12.75">
      <c r="A38" s="11" t="s">
        <v>59</v>
      </c>
      <c r="B38" s="1" t="s">
        <v>52</v>
      </c>
      <c r="C38" s="42">
        <v>100</v>
      </c>
      <c r="D38" s="44">
        <f t="shared" si="6"/>
        <v>100</v>
      </c>
      <c r="E38" s="76"/>
      <c r="F38" s="61" t="s">
        <v>46</v>
      </c>
      <c r="G38" s="57">
        <f>VLOOKUP($A38,Prijstabel!$A$1:$D$180,3,FALSE)</f>
        <v>0</v>
      </c>
      <c r="H38" s="76"/>
      <c r="I38" s="62">
        <f t="shared" si="4"/>
        <v>0</v>
      </c>
      <c r="J38" s="63">
        <f t="shared" si="7"/>
        <v>0</v>
      </c>
    </row>
    <row r="39" spans="1:10" s="2" customFormat="1" ht="12.75">
      <c r="A39" s="110" t="s">
        <v>60</v>
      </c>
      <c r="B39" s="1" t="s">
        <v>54</v>
      </c>
      <c r="C39" s="42">
        <v>5</v>
      </c>
      <c r="D39" s="44">
        <f t="shared" si="6"/>
        <v>5</v>
      </c>
      <c r="E39" s="76"/>
      <c r="F39" s="61" t="s">
        <v>5</v>
      </c>
      <c r="G39" s="57">
        <f>VLOOKUP($A39,Prijstabel!$A$1:$D$180,3,FALSE)</f>
        <v>0</v>
      </c>
      <c r="H39" s="76"/>
      <c r="I39" s="62">
        <f t="shared" si="4"/>
        <v>0</v>
      </c>
      <c r="J39" s="63">
        <f t="shared" si="7"/>
        <v>0</v>
      </c>
    </row>
    <row r="40" spans="1:10" s="2" customFormat="1" ht="12.75">
      <c r="A40" s="11" t="s">
        <v>187</v>
      </c>
      <c r="B40" s="1" t="s">
        <v>55</v>
      </c>
      <c r="C40" s="42">
        <v>5</v>
      </c>
      <c r="D40" s="44">
        <f t="shared" si="6"/>
        <v>5</v>
      </c>
      <c r="E40" s="76"/>
      <c r="F40" s="61" t="s">
        <v>5</v>
      </c>
      <c r="G40" s="57">
        <f>VLOOKUP($A40,Prijstabel!$A$1:$D$180,3,FALSE)</f>
        <v>0</v>
      </c>
      <c r="H40" s="76"/>
      <c r="I40" s="62">
        <f t="shared" si="4"/>
        <v>0</v>
      </c>
      <c r="J40" s="63">
        <f t="shared" si="7"/>
        <v>0</v>
      </c>
    </row>
    <row r="41" spans="1:10" s="2" customFormat="1" ht="12.75">
      <c r="A41" s="110" t="s">
        <v>188</v>
      </c>
      <c r="B41" s="1" t="s">
        <v>56</v>
      </c>
      <c r="C41" s="42">
        <v>5</v>
      </c>
      <c r="D41" s="44">
        <f t="shared" si="6"/>
        <v>5</v>
      </c>
      <c r="E41" s="76"/>
      <c r="F41" s="61" t="s">
        <v>5</v>
      </c>
      <c r="G41" s="57">
        <f>VLOOKUP($A41,Prijstabel!$A$1:$D$180,3,FALSE)</f>
        <v>0</v>
      </c>
      <c r="H41" s="76"/>
      <c r="I41" s="62">
        <f t="shared" si="4"/>
        <v>0</v>
      </c>
      <c r="J41" s="63">
        <f t="shared" si="7"/>
        <v>0</v>
      </c>
    </row>
    <row r="42" spans="1:10">
      <c r="A42" s="11" t="s">
        <v>189</v>
      </c>
      <c r="B42" s="1" t="s">
        <v>58</v>
      </c>
      <c r="C42" s="42">
        <v>5</v>
      </c>
      <c r="D42" s="44">
        <f t="shared" si="6"/>
        <v>5</v>
      </c>
      <c r="E42" s="76"/>
      <c r="F42" s="61" t="s">
        <v>5</v>
      </c>
      <c r="G42" s="57">
        <f>VLOOKUP($A42,Prijstabel!$A$1:$D$180,3,FALSE)</f>
        <v>0</v>
      </c>
      <c r="H42" s="76"/>
      <c r="I42" s="62">
        <f t="shared" si="4"/>
        <v>0</v>
      </c>
      <c r="J42" s="63">
        <f t="shared" si="7"/>
        <v>0</v>
      </c>
    </row>
    <row r="43" spans="1:10" s="21" customFormat="1">
      <c r="A43" s="110" t="s">
        <v>308</v>
      </c>
      <c r="B43" s="27" t="s">
        <v>61</v>
      </c>
      <c r="C43" s="42">
        <v>25</v>
      </c>
      <c r="D43" s="44">
        <f t="shared" si="6"/>
        <v>25</v>
      </c>
      <c r="E43" s="76"/>
      <c r="F43" s="61" t="s">
        <v>5</v>
      </c>
      <c r="G43" s="57">
        <f>VLOOKUP($A43,Prijstabel!$A$1:$D$180,3,FALSE)</f>
        <v>0</v>
      </c>
      <c r="H43" s="76"/>
      <c r="I43" s="62">
        <f t="shared" si="4"/>
        <v>0</v>
      </c>
      <c r="J43" s="63">
        <f t="shared" si="7"/>
        <v>0</v>
      </c>
    </row>
    <row r="44" spans="1:10" s="21" customFormat="1">
      <c r="A44" s="10" t="s">
        <v>62</v>
      </c>
      <c r="B44" s="6" t="s">
        <v>281</v>
      </c>
      <c r="C44" s="46"/>
      <c r="D44" s="43"/>
      <c r="E44" s="43"/>
      <c r="F44" s="43"/>
      <c r="G44" s="43"/>
      <c r="H44" s="43"/>
      <c r="I44" s="43"/>
      <c r="J44" s="64"/>
    </row>
    <row r="45" spans="1:10" s="21" customFormat="1">
      <c r="A45" s="24" t="s">
        <v>254</v>
      </c>
      <c r="B45" s="28" t="s">
        <v>245</v>
      </c>
      <c r="C45" s="47">
        <v>250</v>
      </c>
      <c r="D45" s="44">
        <f>C45</f>
        <v>250</v>
      </c>
      <c r="E45" s="76"/>
      <c r="F45" s="61" t="s">
        <v>5</v>
      </c>
      <c r="G45" s="57">
        <f>VLOOKUP($A45,Prijstabel!$A$1:$D$180,3,FALSE)</f>
        <v>0</v>
      </c>
      <c r="H45" s="76"/>
      <c r="I45" s="62">
        <f t="shared" si="4"/>
        <v>0</v>
      </c>
      <c r="J45" s="63">
        <f t="shared" si="7"/>
        <v>0</v>
      </c>
    </row>
    <row r="46" spans="1:10" s="21" customFormat="1">
      <c r="A46" s="24" t="s">
        <v>255</v>
      </c>
      <c r="B46" s="29" t="s">
        <v>249</v>
      </c>
      <c r="C46" s="47"/>
      <c r="D46" s="44"/>
      <c r="E46" s="44"/>
      <c r="F46" s="74"/>
      <c r="G46" s="57"/>
      <c r="H46" s="57"/>
      <c r="I46" s="62"/>
      <c r="J46" s="63"/>
    </row>
    <row r="47" spans="1:10" s="21" customFormat="1">
      <c r="A47" s="24" t="s">
        <v>266</v>
      </c>
      <c r="B47" s="30" t="s">
        <v>246</v>
      </c>
      <c r="C47" s="47">
        <v>100</v>
      </c>
      <c r="D47" s="44">
        <f>C47</f>
        <v>100</v>
      </c>
      <c r="E47" s="76"/>
      <c r="F47" s="61" t="s">
        <v>5</v>
      </c>
      <c r="G47" s="57">
        <f>VLOOKUP($A47,Prijstabel!$A$1:$D$180,3,FALSE)</f>
        <v>0</v>
      </c>
      <c r="H47" s="76"/>
      <c r="I47" s="62">
        <f t="shared" si="4"/>
        <v>0</v>
      </c>
      <c r="J47" s="63">
        <f t="shared" si="7"/>
        <v>0</v>
      </c>
    </row>
    <row r="48" spans="1:10" s="21" customFormat="1">
      <c r="A48" s="24" t="s">
        <v>267</v>
      </c>
      <c r="B48" s="29" t="s">
        <v>250</v>
      </c>
      <c r="C48" s="47"/>
      <c r="D48" s="44"/>
      <c r="E48" s="44"/>
      <c r="F48" s="74"/>
      <c r="G48" s="57"/>
      <c r="H48" s="57"/>
      <c r="I48" s="62"/>
      <c r="J48" s="63"/>
    </row>
    <row r="49" spans="1:10" s="21" customFormat="1">
      <c r="A49" s="24" t="s">
        <v>268</v>
      </c>
      <c r="B49" s="30" t="s">
        <v>247</v>
      </c>
      <c r="C49" s="47">
        <v>100</v>
      </c>
      <c r="D49" s="44">
        <f>C49</f>
        <v>100</v>
      </c>
      <c r="E49" s="76"/>
      <c r="F49" s="61" t="s">
        <v>5</v>
      </c>
      <c r="G49" s="57">
        <f>VLOOKUP($A49,Prijstabel!$A$1:$D$180,3,FALSE)</f>
        <v>0</v>
      </c>
      <c r="H49" s="76"/>
      <c r="I49" s="62">
        <f t="shared" si="4"/>
        <v>0</v>
      </c>
      <c r="J49" s="63">
        <f t="shared" si="7"/>
        <v>0</v>
      </c>
    </row>
    <row r="50" spans="1:10" s="21" customFormat="1">
      <c r="A50" s="24" t="s">
        <v>269</v>
      </c>
      <c r="B50" s="29" t="s">
        <v>251</v>
      </c>
      <c r="C50" s="47"/>
      <c r="D50" s="44"/>
      <c r="E50" s="44"/>
      <c r="F50" s="74"/>
      <c r="G50" s="57"/>
      <c r="H50" s="57"/>
      <c r="I50" s="62"/>
      <c r="J50" s="63"/>
    </row>
    <row r="51" spans="1:10" s="21" customFormat="1">
      <c r="A51" s="24" t="s">
        <v>270</v>
      </c>
      <c r="B51" s="30" t="s">
        <v>248</v>
      </c>
      <c r="C51" s="47">
        <v>100</v>
      </c>
      <c r="D51" s="44">
        <f>C51</f>
        <v>100</v>
      </c>
      <c r="E51" s="76"/>
      <c r="F51" s="61" t="s">
        <v>5</v>
      </c>
      <c r="G51" s="57">
        <f>VLOOKUP($A51,Prijstabel!$A$1:$D$180,3,FALSE)</f>
        <v>0</v>
      </c>
      <c r="H51" s="76"/>
      <c r="I51" s="62">
        <f t="shared" si="4"/>
        <v>0</v>
      </c>
      <c r="J51" s="63">
        <f t="shared" si="7"/>
        <v>0</v>
      </c>
    </row>
    <row r="52" spans="1:10" s="21" customFormat="1">
      <c r="A52" s="24" t="s">
        <v>271</v>
      </c>
      <c r="B52" s="29" t="s">
        <v>252</v>
      </c>
      <c r="C52" s="47"/>
      <c r="D52" s="44"/>
      <c r="E52" s="44"/>
      <c r="F52" s="74"/>
      <c r="G52" s="57"/>
      <c r="H52" s="57"/>
      <c r="I52" s="62"/>
      <c r="J52" s="63"/>
    </row>
    <row r="53" spans="1:10">
      <c r="A53" s="24" t="s">
        <v>272</v>
      </c>
      <c r="B53" s="30" t="s">
        <v>262</v>
      </c>
      <c r="C53" s="47">
        <v>100</v>
      </c>
      <c r="D53" s="44">
        <f>C53</f>
        <v>100</v>
      </c>
      <c r="E53" s="76"/>
      <c r="F53" s="61" t="s">
        <v>5</v>
      </c>
      <c r="G53" s="57">
        <f>VLOOKUP($A53,Prijstabel!$A$1:$D$180,3,FALSE)</f>
        <v>0</v>
      </c>
      <c r="H53" s="76"/>
      <c r="I53" s="62">
        <f t="shared" si="4"/>
        <v>0</v>
      </c>
      <c r="J53" s="63">
        <f t="shared" si="7"/>
        <v>0</v>
      </c>
    </row>
    <row r="54" spans="1:10" s="2" customFormat="1" ht="15" customHeight="1">
      <c r="A54" s="24" t="s">
        <v>273</v>
      </c>
      <c r="B54" s="29" t="s">
        <v>253</v>
      </c>
      <c r="C54" s="49"/>
      <c r="D54" s="48"/>
      <c r="E54" s="48"/>
      <c r="F54" s="74"/>
      <c r="G54" s="57"/>
      <c r="H54" s="57"/>
      <c r="I54" s="62"/>
      <c r="J54" s="63"/>
    </row>
    <row r="55" spans="1:10" s="2" customFormat="1" ht="15" customHeight="1">
      <c r="A55" s="10" t="s">
        <v>79</v>
      </c>
      <c r="B55" s="6" t="s">
        <v>277</v>
      </c>
      <c r="C55" s="46"/>
      <c r="D55" s="43"/>
      <c r="E55" s="43"/>
      <c r="F55" s="43"/>
      <c r="G55" s="43"/>
      <c r="H55" s="43"/>
      <c r="I55" s="43"/>
      <c r="J55" s="64"/>
    </row>
    <row r="56" spans="1:10" s="2" customFormat="1" ht="15" customHeight="1">
      <c r="A56" s="13" t="s">
        <v>112</v>
      </c>
      <c r="B56" s="27" t="s">
        <v>218</v>
      </c>
      <c r="C56" s="42">
        <v>10</v>
      </c>
      <c r="D56" s="44">
        <f>C56</f>
        <v>10</v>
      </c>
      <c r="E56" s="76"/>
      <c r="F56" s="61" t="s">
        <v>5</v>
      </c>
      <c r="G56" s="57">
        <f>VLOOKUP($A56,Prijstabel!$A$1:$D$180,3,FALSE)</f>
        <v>0</v>
      </c>
      <c r="H56" s="76"/>
      <c r="I56" s="62">
        <f t="shared" ref="I56:I63" si="8">D56*G56</f>
        <v>0</v>
      </c>
      <c r="J56" s="63">
        <f>I56*6</f>
        <v>0</v>
      </c>
    </row>
    <row r="57" spans="1:10" s="2" customFormat="1" ht="15" customHeight="1">
      <c r="A57" s="13" t="s">
        <v>113</v>
      </c>
      <c r="B57" s="27" t="s">
        <v>219</v>
      </c>
      <c r="C57" s="42">
        <v>16</v>
      </c>
      <c r="D57" s="44">
        <f t="shared" ref="D57:D63" si="9">C57</f>
        <v>16</v>
      </c>
      <c r="E57" s="76"/>
      <c r="F57" s="61" t="s">
        <v>5</v>
      </c>
      <c r="G57" s="57">
        <f>VLOOKUP($A57,Prijstabel!$A$1:$D$180,3,FALSE)</f>
        <v>0</v>
      </c>
      <c r="H57" s="76"/>
      <c r="I57" s="62">
        <f t="shared" si="8"/>
        <v>0</v>
      </c>
      <c r="J57" s="63">
        <f t="shared" ref="J57:J63" si="10">I57*6</f>
        <v>0</v>
      </c>
    </row>
    <row r="58" spans="1:10" s="2" customFormat="1" ht="15" customHeight="1">
      <c r="A58" s="13" t="s">
        <v>114</v>
      </c>
      <c r="B58" s="27" t="s">
        <v>220</v>
      </c>
      <c r="C58" s="42">
        <v>10</v>
      </c>
      <c r="D58" s="44">
        <f t="shared" si="9"/>
        <v>10</v>
      </c>
      <c r="E58" s="76"/>
      <c r="F58" s="61" t="s">
        <v>5</v>
      </c>
      <c r="G58" s="57">
        <f>VLOOKUP($A58,Prijstabel!$A$1:$D$180,3,FALSE)</f>
        <v>0</v>
      </c>
      <c r="H58" s="76"/>
      <c r="I58" s="62">
        <f t="shared" si="8"/>
        <v>0</v>
      </c>
      <c r="J58" s="63">
        <f t="shared" si="10"/>
        <v>0</v>
      </c>
    </row>
    <row r="59" spans="1:10" s="2" customFormat="1" ht="15" customHeight="1">
      <c r="A59" s="13" t="s">
        <v>115</v>
      </c>
      <c r="B59" s="27" t="s">
        <v>221</v>
      </c>
      <c r="C59" s="42">
        <v>10</v>
      </c>
      <c r="D59" s="44">
        <f t="shared" si="9"/>
        <v>10</v>
      </c>
      <c r="E59" s="76"/>
      <c r="F59" s="61" t="s">
        <v>5</v>
      </c>
      <c r="G59" s="57">
        <f>VLOOKUP($A59,Prijstabel!$A$1:$D$180,3,FALSE)</f>
        <v>0</v>
      </c>
      <c r="H59" s="76"/>
      <c r="I59" s="62">
        <f t="shared" si="8"/>
        <v>0</v>
      </c>
      <c r="J59" s="63">
        <f t="shared" si="10"/>
        <v>0</v>
      </c>
    </row>
    <row r="60" spans="1:10" s="2" customFormat="1" ht="15" customHeight="1">
      <c r="A60" s="13" t="s">
        <v>116</v>
      </c>
      <c r="B60" s="27" t="s">
        <v>222</v>
      </c>
      <c r="C60" s="42">
        <v>10</v>
      </c>
      <c r="D60" s="44">
        <f t="shared" si="9"/>
        <v>10</v>
      </c>
      <c r="E60" s="76"/>
      <c r="F60" s="61" t="s">
        <v>5</v>
      </c>
      <c r="G60" s="57">
        <f>VLOOKUP($A60,Prijstabel!$A$1:$D$180,3,FALSE)</f>
        <v>0</v>
      </c>
      <c r="H60" s="76"/>
      <c r="I60" s="62">
        <f t="shared" si="8"/>
        <v>0</v>
      </c>
      <c r="J60" s="63">
        <f t="shared" si="10"/>
        <v>0</v>
      </c>
    </row>
    <row r="61" spans="1:10" s="2" customFormat="1" ht="15" customHeight="1">
      <c r="A61" s="13" t="s">
        <v>117</v>
      </c>
      <c r="B61" s="27" t="s">
        <v>202</v>
      </c>
      <c r="C61" s="42">
        <v>10</v>
      </c>
      <c r="D61" s="44">
        <f t="shared" si="9"/>
        <v>10</v>
      </c>
      <c r="E61" s="76"/>
      <c r="F61" s="61" t="s">
        <v>5</v>
      </c>
      <c r="G61" s="57">
        <f>VLOOKUP($A61,Prijstabel!$A$1:$D$180,3,FALSE)</f>
        <v>0</v>
      </c>
      <c r="H61" s="76"/>
      <c r="I61" s="62">
        <f t="shared" si="8"/>
        <v>0</v>
      </c>
      <c r="J61" s="63">
        <f t="shared" si="10"/>
        <v>0</v>
      </c>
    </row>
    <row r="62" spans="1:10">
      <c r="A62" s="13" t="s">
        <v>118</v>
      </c>
      <c r="B62" s="27" t="s">
        <v>223</v>
      </c>
      <c r="C62" s="42">
        <v>10</v>
      </c>
      <c r="D62" s="44">
        <f t="shared" si="9"/>
        <v>10</v>
      </c>
      <c r="E62" s="76"/>
      <c r="F62" s="61" t="s">
        <v>5</v>
      </c>
      <c r="G62" s="57">
        <f>VLOOKUP($A62,Prijstabel!$A$1:$D$180,3,FALSE)</f>
        <v>0</v>
      </c>
      <c r="H62" s="76"/>
      <c r="I62" s="62">
        <f t="shared" si="8"/>
        <v>0</v>
      </c>
      <c r="J62" s="63">
        <f t="shared" si="10"/>
        <v>0</v>
      </c>
    </row>
    <row r="63" spans="1:10" s="2" customFormat="1" ht="12.75">
      <c r="A63" s="13" t="s">
        <v>119</v>
      </c>
      <c r="B63" s="27" t="s">
        <v>224</v>
      </c>
      <c r="C63" s="42">
        <v>10</v>
      </c>
      <c r="D63" s="44">
        <f t="shared" si="9"/>
        <v>10</v>
      </c>
      <c r="E63" s="76"/>
      <c r="F63" s="61" t="s">
        <v>5</v>
      </c>
      <c r="G63" s="57">
        <f>VLOOKUP($A63,Prijstabel!$A$1:$D$180,3,FALSE)</f>
        <v>0</v>
      </c>
      <c r="H63" s="76"/>
      <c r="I63" s="62">
        <f t="shared" si="8"/>
        <v>0</v>
      </c>
      <c r="J63" s="63">
        <f t="shared" si="10"/>
        <v>0</v>
      </c>
    </row>
    <row r="64" spans="1:10" s="2" customFormat="1" ht="12">
      <c r="A64" s="10" t="s">
        <v>120</v>
      </c>
      <c r="B64" s="6" t="s">
        <v>278</v>
      </c>
      <c r="C64" s="43"/>
      <c r="D64" s="43"/>
      <c r="E64" s="43"/>
      <c r="F64" s="43"/>
      <c r="G64" s="43"/>
      <c r="H64" s="43"/>
      <c r="I64" s="43"/>
      <c r="J64" s="64"/>
    </row>
    <row r="65" spans="1:10">
      <c r="A65" s="13" t="s">
        <v>121</v>
      </c>
      <c r="B65" s="1" t="s">
        <v>122</v>
      </c>
      <c r="C65" s="42">
        <v>50</v>
      </c>
      <c r="D65" s="76"/>
      <c r="E65" s="76"/>
      <c r="F65" s="61" t="s">
        <v>41</v>
      </c>
      <c r="G65" s="57">
        <f>VLOOKUP($A65,Prijstabel!$A$1:$D$180,3,FALSE)</f>
        <v>0</v>
      </c>
      <c r="H65" s="76"/>
      <c r="I65" s="62">
        <f>C65*G65</f>
        <v>0</v>
      </c>
      <c r="J65" s="63">
        <f>I65*6</f>
        <v>0</v>
      </c>
    </row>
    <row r="66" spans="1:10" s="2" customFormat="1" ht="15" customHeight="1">
      <c r="A66" s="13" t="s">
        <v>123</v>
      </c>
      <c r="B66" s="1" t="s">
        <v>124</v>
      </c>
      <c r="C66" s="42">
        <v>50</v>
      </c>
      <c r="D66" s="76"/>
      <c r="E66" s="76"/>
      <c r="F66" s="61" t="s">
        <v>41</v>
      </c>
      <c r="G66" s="57">
        <f>VLOOKUP($A66,Prijstabel!$A$1:$D$180,3,FALSE)</f>
        <v>0</v>
      </c>
      <c r="H66" s="76"/>
      <c r="I66" s="62">
        <f>C66*G66</f>
        <v>0</v>
      </c>
      <c r="J66" s="63">
        <f>I66*6</f>
        <v>0</v>
      </c>
    </row>
    <row r="67" spans="1:10" s="2" customFormat="1" ht="15" customHeight="1">
      <c r="A67" s="10" t="s">
        <v>125</v>
      </c>
      <c r="B67" s="6" t="s">
        <v>282</v>
      </c>
      <c r="C67" s="46"/>
      <c r="D67" s="43"/>
      <c r="E67" s="43"/>
      <c r="F67" s="43"/>
      <c r="G67" s="43"/>
      <c r="H67" s="43"/>
      <c r="I67" s="43"/>
      <c r="J67" s="64"/>
    </row>
    <row r="68" spans="1:10" s="2" customFormat="1" ht="15" customHeight="1">
      <c r="A68" s="14" t="s">
        <v>126</v>
      </c>
      <c r="B68" s="1" t="s">
        <v>233</v>
      </c>
      <c r="C68" s="44">
        <v>1</v>
      </c>
      <c r="D68" s="76"/>
      <c r="E68" s="76"/>
      <c r="F68" s="61" t="s">
        <v>5</v>
      </c>
      <c r="G68" s="57">
        <f>VLOOKUP($A68,Prijstabel!$A$1:$D$180,3,FALSE)</f>
        <v>480</v>
      </c>
      <c r="H68" s="76"/>
      <c r="I68" s="62">
        <f>C68*G68</f>
        <v>480</v>
      </c>
      <c r="J68" s="63">
        <f>I68*6</f>
        <v>2880</v>
      </c>
    </row>
    <row r="69" spans="1:10" s="2" customFormat="1" ht="15" customHeight="1">
      <c r="A69" s="14" t="s">
        <v>127</v>
      </c>
      <c r="B69" s="1" t="s">
        <v>234</v>
      </c>
      <c r="C69" s="44">
        <v>1</v>
      </c>
      <c r="D69" s="76"/>
      <c r="E69" s="76"/>
      <c r="F69" s="61" t="s">
        <v>41</v>
      </c>
      <c r="G69" s="57">
        <f>VLOOKUP($A69,Prijstabel!$A$1:$D$180,3,FALSE)</f>
        <v>22.5</v>
      </c>
      <c r="H69" s="76"/>
      <c r="I69" s="62">
        <f t="shared" ref="I69:I86" si="11">C69*G69</f>
        <v>22.5</v>
      </c>
      <c r="J69" s="63">
        <f t="shared" ref="J69:J81" si="12">I69*6</f>
        <v>135</v>
      </c>
    </row>
    <row r="70" spans="1:10" s="2" customFormat="1" ht="15" customHeight="1">
      <c r="A70" s="14" t="s">
        <v>128</v>
      </c>
      <c r="B70" s="1" t="s">
        <v>226</v>
      </c>
      <c r="C70" s="44">
        <v>1</v>
      </c>
      <c r="D70" s="76"/>
      <c r="E70" s="76"/>
      <c r="F70" s="61" t="s">
        <v>5</v>
      </c>
      <c r="G70" s="57">
        <f>VLOOKUP($A70,Prijstabel!$A$1:$D$180,3,FALSE)</f>
        <v>313.75</v>
      </c>
      <c r="H70" s="76"/>
      <c r="I70" s="62">
        <f t="shared" si="11"/>
        <v>313.75</v>
      </c>
      <c r="J70" s="63">
        <f t="shared" si="12"/>
        <v>1882.5</v>
      </c>
    </row>
    <row r="71" spans="1:10" s="2" customFormat="1" ht="15" customHeight="1">
      <c r="A71" s="14" t="s">
        <v>129</v>
      </c>
      <c r="B71" s="1" t="s">
        <v>227</v>
      </c>
      <c r="C71" s="44">
        <v>1</v>
      </c>
      <c r="D71" s="76"/>
      <c r="E71" s="76"/>
      <c r="F71" s="61" t="s">
        <v>41</v>
      </c>
      <c r="G71" s="57">
        <f>VLOOKUP($A71,Prijstabel!$A$1:$D$180,3,FALSE)</f>
        <v>22.5</v>
      </c>
      <c r="H71" s="76"/>
      <c r="I71" s="62">
        <f t="shared" si="11"/>
        <v>22.5</v>
      </c>
      <c r="J71" s="63">
        <f t="shared" si="12"/>
        <v>135</v>
      </c>
    </row>
    <row r="72" spans="1:10" s="2" customFormat="1" ht="15" customHeight="1">
      <c r="A72" s="14" t="s">
        <v>131</v>
      </c>
      <c r="B72" s="1" t="s">
        <v>235</v>
      </c>
      <c r="C72" s="44">
        <v>1</v>
      </c>
      <c r="D72" s="76"/>
      <c r="E72" s="76"/>
      <c r="F72" s="61" t="s">
        <v>5</v>
      </c>
      <c r="G72" s="57">
        <f>VLOOKUP($A72,Prijstabel!$A$1:$D$180,3,FALSE)</f>
        <v>304.39</v>
      </c>
      <c r="H72" s="76"/>
      <c r="I72" s="62">
        <f t="shared" si="11"/>
        <v>304.39</v>
      </c>
      <c r="J72" s="63">
        <f t="shared" si="12"/>
        <v>1826.34</v>
      </c>
    </row>
    <row r="73" spans="1:10" s="2" customFormat="1" ht="15" customHeight="1">
      <c r="A73" s="14" t="s">
        <v>132</v>
      </c>
      <c r="B73" s="1" t="s">
        <v>236</v>
      </c>
      <c r="C73" s="44">
        <v>1</v>
      </c>
      <c r="D73" s="76"/>
      <c r="E73" s="76"/>
      <c r="F73" s="61" t="s">
        <v>41</v>
      </c>
      <c r="G73" s="57">
        <f>VLOOKUP($A73,Prijstabel!$A$1:$D$180,3,FALSE)</f>
        <v>18.79</v>
      </c>
      <c r="H73" s="76"/>
      <c r="I73" s="62">
        <f t="shared" si="11"/>
        <v>18.79</v>
      </c>
      <c r="J73" s="63">
        <f t="shared" si="12"/>
        <v>112.74</v>
      </c>
    </row>
    <row r="74" spans="1:10" s="2" customFormat="1" ht="15" customHeight="1">
      <c r="A74" s="14" t="s">
        <v>133</v>
      </c>
      <c r="B74" s="1" t="s">
        <v>130</v>
      </c>
      <c r="C74" s="44">
        <v>1</v>
      </c>
      <c r="D74" s="76"/>
      <c r="E74" s="76"/>
      <c r="F74" s="61" t="s">
        <v>5</v>
      </c>
      <c r="G74" s="57">
        <f>VLOOKUP($A74,Prijstabel!$A$1:$D$180,3,FALSE)</f>
        <v>130.56</v>
      </c>
      <c r="H74" s="76"/>
      <c r="I74" s="62">
        <f t="shared" si="11"/>
        <v>130.56</v>
      </c>
      <c r="J74" s="63">
        <f t="shared" si="12"/>
        <v>783.36</v>
      </c>
    </row>
    <row r="75" spans="1:10" s="2" customFormat="1" ht="15" customHeight="1">
      <c r="A75" s="14" t="s">
        <v>134</v>
      </c>
      <c r="B75" s="23" t="s">
        <v>228</v>
      </c>
      <c r="C75" s="44">
        <v>1</v>
      </c>
      <c r="D75" s="76"/>
      <c r="E75" s="76"/>
      <c r="F75" s="61" t="s">
        <v>5</v>
      </c>
      <c r="G75" s="57">
        <f>VLOOKUP($A75,Prijstabel!$A$1:$D$180,3,FALSE)</f>
        <v>125.38</v>
      </c>
      <c r="H75" s="76"/>
      <c r="I75" s="62">
        <f t="shared" si="11"/>
        <v>125.38</v>
      </c>
      <c r="J75" s="63">
        <f t="shared" si="12"/>
        <v>752.28</v>
      </c>
    </row>
    <row r="76" spans="1:10" s="2" customFormat="1" ht="15" customHeight="1">
      <c r="A76" s="14" t="s">
        <v>135</v>
      </c>
      <c r="B76" s="23" t="s">
        <v>229</v>
      </c>
      <c r="C76" s="44">
        <v>1</v>
      </c>
      <c r="D76" s="76"/>
      <c r="E76" s="76"/>
      <c r="F76" s="61" t="s">
        <v>5</v>
      </c>
      <c r="G76" s="57">
        <f>VLOOKUP($A76,Prijstabel!$A$1:$D$180,3,FALSE)</f>
        <v>159.25</v>
      </c>
      <c r="H76" s="76"/>
      <c r="I76" s="62">
        <f t="shared" si="11"/>
        <v>159.25</v>
      </c>
      <c r="J76" s="63">
        <f t="shared" si="12"/>
        <v>955.5</v>
      </c>
    </row>
    <row r="77" spans="1:10" s="2" customFormat="1" ht="15" customHeight="1">
      <c r="A77" s="14" t="s">
        <v>239</v>
      </c>
      <c r="B77" s="23" t="s">
        <v>230</v>
      </c>
      <c r="C77" s="44">
        <v>1</v>
      </c>
      <c r="D77" s="76"/>
      <c r="E77" s="76"/>
      <c r="F77" s="61" t="s">
        <v>5</v>
      </c>
      <c r="G77" s="57">
        <f>VLOOKUP($A77,Prijstabel!$A$1:$D$180,3,FALSE)</f>
        <v>190.24</v>
      </c>
      <c r="H77" s="76"/>
      <c r="I77" s="62">
        <f t="shared" si="11"/>
        <v>190.24</v>
      </c>
      <c r="J77" s="63">
        <f t="shared" si="12"/>
        <v>1141.44</v>
      </c>
    </row>
    <row r="78" spans="1:10" s="2" customFormat="1" ht="15" customHeight="1">
      <c r="A78" s="14" t="s">
        <v>240</v>
      </c>
      <c r="B78" s="1" t="s">
        <v>237</v>
      </c>
      <c r="C78" s="44">
        <v>1</v>
      </c>
      <c r="D78" s="76"/>
      <c r="E78" s="76"/>
      <c r="F78" s="61" t="s">
        <v>5</v>
      </c>
      <c r="G78" s="57">
        <f>VLOOKUP($A78,Prijstabel!$A$1:$D$180,3,FALSE)</f>
        <v>164.84</v>
      </c>
      <c r="H78" s="76"/>
      <c r="I78" s="62">
        <f t="shared" si="11"/>
        <v>164.84</v>
      </c>
      <c r="J78" s="63">
        <f t="shared" si="12"/>
        <v>989.04</v>
      </c>
    </row>
    <row r="79" spans="1:10" s="2" customFormat="1" ht="15" customHeight="1">
      <c r="A79" s="14" t="s">
        <v>241</v>
      </c>
      <c r="B79" s="1" t="s">
        <v>238</v>
      </c>
      <c r="C79" s="44">
        <v>1</v>
      </c>
      <c r="D79" s="76"/>
      <c r="E79" s="76"/>
      <c r="F79" s="61" t="s">
        <v>5</v>
      </c>
      <c r="G79" s="57">
        <f>VLOOKUP($A79,Prijstabel!$A$1:$D$180,3,FALSE)</f>
        <v>72.55</v>
      </c>
      <c r="H79" s="76"/>
      <c r="I79" s="62">
        <f t="shared" si="11"/>
        <v>72.55</v>
      </c>
      <c r="J79" s="63">
        <f t="shared" si="12"/>
        <v>435.29999999999995</v>
      </c>
    </row>
    <row r="80" spans="1:10">
      <c r="A80" s="14" t="s">
        <v>242</v>
      </c>
      <c r="B80" s="23" t="s">
        <v>231</v>
      </c>
      <c r="C80" s="44">
        <v>1</v>
      </c>
      <c r="D80" s="76"/>
      <c r="E80" s="76"/>
      <c r="F80" s="61" t="s">
        <v>5</v>
      </c>
      <c r="G80" s="57">
        <f>VLOOKUP($A80,Prijstabel!$A$1:$D$180,3,FALSE)</f>
        <v>125.38</v>
      </c>
      <c r="H80" s="76"/>
      <c r="I80" s="62">
        <f t="shared" si="11"/>
        <v>125.38</v>
      </c>
      <c r="J80" s="63">
        <f t="shared" si="12"/>
        <v>752.28</v>
      </c>
    </row>
    <row r="81" spans="1:10" s="2" customFormat="1" ht="12.75">
      <c r="A81" s="14" t="s">
        <v>243</v>
      </c>
      <c r="B81" s="23" t="s">
        <v>232</v>
      </c>
      <c r="C81" s="44">
        <v>1</v>
      </c>
      <c r="D81" s="76"/>
      <c r="E81" s="76"/>
      <c r="F81" s="61" t="s">
        <v>41</v>
      </c>
      <c r="G81" s="57">
        <f>VLOOKUP($A81,Prijstabel!$A$1:$D$180,3,FALSE)</f>
        <v>159.25</v>
      </c>
      <c r="H81" s="76"/>
      <c r="I81" s="62">
        <f t="shared" si="11"/>
        <v>159.25</v>
      </c>
      <c r="J81" s="63">
        <f t="shared" si="12"/>
        <v>955.5</v>
      </c>
    </row>
    <row r="82" spans="1:10" s="2" customFormat="1" ht="12">
      <c r="A82" s="10" t="s">
        <v>136</v>
      </c>
      <c r="B82" s="6" t="s">
        <v>280</v>
      </c>
      <c r="C82" s="46"/>
      <c r="D82" s="43"/>
      <c r="E82" s="43"/>
      <c r="F82" s="43"/>
      <c r="G82" s="43"/>
      <c r="H82" s="43"/>
      <c r="I82" s="43"/>
      <c r="J82" s="64"/>
    </row>
    <row r="83" spans="1:10" s="2" customFormat="1" ht="12.75">
      <c r="A83" s="12" t="s">
        <v>137</v>
      </c>
      <c r="B83" s="1" t="s">
        <v>138</v>
      </c>
      <c r="C83" s="42">
        <v>40</v>
      </c>
      <c r="D83" s="76"/>
      <c r="E83" s="76"/>
      <c r="F83" s="61" t="s">
        <v>139</v>
      </c>
      <c r="G83" s="57">
        <f>VLOOKUP($A83,Prijstabel!$A$1:$D$180,3,FALSE)</f>
        <v>0</v>
      </c>
      <c r="H83" s="76"/>
      <c r="I83" s="62">
        <f t="shared" si="11"/>
        <v>0</v>
      </c>
      <c r="J83" s="63">
        <f>I83*6</f>
        <v>0</v>
      </c>
    </row>
    <row r="84" spans="1:10">
      <c r="A84" s="12" t="s">
        <v>140</v>
      </c>
      <c r="B84" s="1" t="s">
        <v>141</v>
      </c>
      <c r="C84" s="42">
        <v>40</v>
      </c>
      <c r="D84" s="76"/>
      <c r="E84" s="76"/>
      <c r="F84" s="61" t="s">
        <v>139</v>
      </c>
      <c r="G84" s="57">
        <f>VLOOKUP($A84,Prijstabel!$A$1:$D$180,3,FALSE)</f>
        <v>0</v>
      </c>
      <c r="H84" s="76"/>
      <c r="I84" s="62">
        <f t="shared" si="11"/>
        <v>0</v>
      </c>
      <c r="J84" s="63">
        <f t="shared" ref="J84:J86" si="13">I84*6</f>
        <v>0</v>
      </c>
    </row>
    <row r="85" spans="1:10">
      <c r="A85" s="12" t="s">
        <v>142</v>
      </c>
      <c r="B85" s="1" t="s">
        <v>143</v>
      </c>
      <c r="C85" s="42">
        <v>40</v>
      </c>
      <c r="D85" s="76"/>
      <c r="E85" s="76"/>
      <c r="F85" s="61" t="s">
        <v>139</v>
      </c>
      <c r="G85" s="57">
        <f>VLOOKUP($A85,Prijstabel!$A$1:$D$180,3,FALSE)</f>
        <v>0</v>
      </c>
      <c r="H85" s="76"/>
      <c r="I85" s="62">
        <f t="shared" si="11"/>
        <v>0</v>
      </c>
      <c r="J85" s="63">
        <f t="shared" si="13"/>
        <v>0</v>
      </c>
    </row>
    <row r="86" spans="1:10" ht="15.75" thickBot="1">
      <c r="A86" s="12" t="s">
        <v>144</v>
      </c>
      <c r="B86" s="1" t="s">
        <v>145</v>
      </c>
      <c r="C86" s="42">
        <v>100</v>
      </c>
      <c r="D86" s="76"/>
      <c r="E86" s="76"/>
      <c r="F86" s="75" t="s">
        <v>139</v>
      </c>
      <c r="G86" s="57">
        <f>VLOOKUP($A86,Prijstabel!$A$1:$D$180,3,FALSE)</f>
        <v>0</v>
      </c>
      <c r="H86" s="76"/>
      <c r="I86" s="62">
        <f t="shared" si="11"/>
        <v>0</v>
      </c>
      <c r="J86" s="63">
        <f t="shared" si="13"/>
        <v>0</v>
      </c>
    </row>
    <row r="87" spans="1:10" ht="16.5" thickTop="1" thickBot="1">
      <c r="A87" s="15"/>
      <c r="B87" s="16" t="s">
        <v>146</v>
      </c>
      <c r="C87" s="50"/>
      <c r="D87" s="50"/>
      <c r="E87" s="51"/>
      <c r="F87" s="51"/>
      <c r="G87" s="51"/>
      <c r="H87" s="51"/>
      <c r="I87" s="73">
        <f>SUM(I4:I86)</f>
        <v>2289.3799999999997</v>
      </c>
      <c r="J87" s="73">
        <f>SUM(J4:J86)</f>
        <v>13736.28</v>
      </c>
    </row>
  </sheetData>
  <sheetProtection algorithmName="SHA-512" hashValue="IFgjxi02oBwB8YaNcrKN5azE4nTVdFH6SGC8ql4itpDF1DWULx9PO9vfO1wJsd0gEM3s+9UfVRHbC5rwKgZbpg==" saltValue="vtvLsyCCB85yFrddzZckYg==" spinCount="100000" sheet="1" objects="1" scenarios="1"/>
  <phoneticPr fontId="32" type="noConversion"/>
  <pageMargins left="0.62992125984251968" right="0.23622047244094491" top="0.55118110236220474" bottom="0.55118110236220474" header="0.31496062992125984" footer="0.31496062992125984"/>
  <pageSetup paperSize="9" scale="80" fitToHeight="0" orientation="landscape" r:id="rId1"/>
  <headerFooter>
    <oddHeader>&amp;CBijlage 1: Onderhoud, renovatie en uitbreiding openbare verlichting Heerlen en Lanfgraaf</oddHeader>
    <oddFooter>&amp;Cblz.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60195-6AFC-4557-8E8B-F1EA86071250}">
  <dimension ref="A1:J87"/>
  <sheetViews>
    <sheetView zoomScaleNormal="100" workbookViewId="0">
      <selection activeCell="B8" sqref="B8"/>
    </sheetView>
  </sheetViews>
  <sheetFormatPr defaultRowHeight="15"/>
  <cols>
    <col min="1" max="1" width="6.7109375" style="4" customWidth="1"/>
    <col min="2" max="2" width="73.5703125" bestFit="1" customWidth="1"/>
    <col min="3" max="3" width="11.42578125" style="52" customWidth="1"/>
    <col min="4" max="4" width="10.5703125" style="52" customWidth="1"/>
    <col min="5" max="5" width="10.42578125" style="53" bestFit="1" customWidth="1"/>
    <col min="6" max="6" width="5.5703125" style="53" bestFit="1" customWidth="1"/>
    <col min="7" max="7" width="11.28515625" style="53" bestFit="1" customWidth="1"/>
    <col min="8" max="8" width="11.28515625" style="53" customWidth="1"/>
    <col min="9" max="9" width="12.85546875" style="53" bestFit="1" customWidth="1"/>
    <col min="10" max="10" width="14.5703125" style="53" bestFit="1" customWidth="1"/>
  </cols>
  <sheetData>
    <row r="1" spans="1:10">
      <c r="A1" s="83" t="s">
        <v>148</v>
      </c>
      <c r="B1" s="84" t="s">
        <v>169</v>
      </c>
      <c r="C1" s="85" t="s">
        <v>0</v>
      </c>
      <c r="D1" s="85" t="s">
        <v>149</v>
      </c>
      <c r="E1" s="85" t="s">
        <v>150</v>
      </c>
      <c r="F1" s="85" t="s">
        <v>170</v>
      </c>
      <c r="G1" s="85" t="s">
        <v>1</v>
      </c>
      <c r="H1" s="85" t="s">
        <v>1</v>
      </c>
      <c r="I1" s="86" t="s">
        <v>2</v>
      </c>
      <c r="J1" s="87" t="s">
        <v>152</v>
      </c>
    </row>
    <row r="2" spans="1:10" ht="15.75" thickBot="1">
      <c r="A2" s="88"/>
      <c r="B2" s="89"/>
      <c r="C2" s="90" t="s">
        <v>168</v>
      </c>
      <c r="D2" s="91"/>
      <c r="E2" s="91"/>
      <c r="F2" s="91" t="s">
        <v>171</v>
      </c>
      <c r="G2" s="91" t="s">
        <v>149</v>
      </c>
      <c r="H2" s="91" t="s">
        <v>150</v>
      </c>
      <c r="I2" s="91" t="s">
        <v>151</v>
      </c>
      <c r="J2" s="92" t="s">
        <v>261</v>
      </c>
    </row>
    <row r="3" spans="1:10">
      <c r="A3" s="93" t="s">
        <v>3</v>
      </c>
      <c r="B3" s="94" t="s">
        <v>274</v>
      </c>
      <c r="C3" s="95"/>
      <c r="D3" s="95"/>
      <c r="E3" s="95"/>
      <c r="F3" s="95"/>
      <c r="G3" s="95"/>
      <c r="H3" s="95"/>
      <c r="I3" s="95"/>
      <c r="J3" s="96"/>
    </row>
    <row r="4" spans="1:10">
      <c r="A4" s="97" t="s">
        <v>190</v>
      </c>
      <c r="B4" s="98" t="s">
        <v>185</v>
      </c>
      <c r="C4" s="99">
        <f>C5+C6</f>
        <v>3880</v>
      </c>
      <c r="D4" s="99">
        <f>C4</f>
        <v>3880</v>
      </c>
      <c r="E4" s="100"/>
      <c r="F4" s="101" t="s">
        <v>5</v>
      </c>
      <c r="G4" s="102">
        <f>VLOOKUP($A4,Prijstabel!$A$1:$D$180,3,FALSE)</f>
        <v>0</v>
      </c>
      <c r="H4" s="100"/>
      <c r="I4" s="103">
        <f>D4*G4</f>
        <v>0</v>
      </c>
      <c r="J4" s="104">
        <f>I4*6</f>
        <v>0</v>
      </c>
    </row>
    <row r="5" spans="1:10" ht="25.5">
      <c r="A5" s="97" t="s">
        <v>6</v>
      </c>
      <c r="B5" s="105" t="s">
        <v>257</v>
      </c>
      <c r="C5" s="99">
        <v>354</v>
      </c>
      <c r="D5" s="99">
        <f>C5*0.1</f>
        <v>35.4</v>
      </c>
      <c r="E5" s="99">
        <f>C5*0.9</f>
        <v>318.60000000000002</v>
      </c>
      <c r="F5" s="101" t="s">
        <v>5</v>
      </c>
      <c r="G5" s="102">
        <f>VLOOKUP($A5,Prijstabel!$A$1:$D$180,3,FALSE)</f>
        <v>0</v>
      </c>
      <c r="H5" s="102">
        <f>VLOOKUP($A5,Prijstabel!$A$1:$D$180,4,FALSE)</f>
        <v>0</v>
      </c>
      <c r="I5" s="103">
        <f>D5*G5+E5*H5</f>
        <v>0</v>
      </c>
      <c r="J5" s="104">
        <f>I5*6</f>
        <v>0</v>
      </c>
    </row>
    <row r="6" spans="1:10" ht="25.5">
      <c r="A6" s="97" t="s">
        <v>7</v>
      </c>
      <c r="B6" s="105" t="s">
        <v>258</v>
      </c>
      <c r="C6" s="99">
        <v>3526</v>
      </c>
      <c r="D6" s="99">
        <f t="shared" ref="D6:D8" si="0">C6*0.1</f>
        <v>352.6</v>
      </c>
      <c r="E6" s="99">
        <f t="shared" ref="E6:E8" si="1">C6*0.9</f>
        <v>3173.4</v>
      </c>
      <c r="F6" s="101" t="s">
        <v>5</v>
      </c>
      <c r="G6" s="102">
        <f>VLOOKUP($A6,Prijstabel!$A$1:$D$180,3,FALSE)</f>
        <v>0</v>
      </c>
      <c r="H6" s="102">
        <f>VLOOKUP($A6,Prijstabel!$A$1:$D$180,4,FALSE)</f>
        <v>0</v>
      </c>
      <c r="I6" s="103">
        <f>D6*G6+E6*H6</f>
        <v>0</v>
      </c>
      <c r="J6" s="104">
        <f t="shared" ref="J6:J13" si="2">I6*6</f>
        <v>0</v>
      </c>
    </row>
    <row r="7" spans="1:10" ht="25.5">
      <c r="A7" s="97" t="s">
        <v>9</v>
      </c>
      <c r="B7" s="105" t="s">
        <v>259</v>
      </c>
      <c r="C7" s="99">
        <v>354</v>
      </c>
      <c r="D7" s="99">
        <f t="shared" si="0"/>
        <v>35.4</v>
      </c>
      <c r="E7" s="99">
        <f t="shared" si="1"/>
        <v>318.60000000000002</v>
      </c>
      <c r="F7" s="101" t="s">
        <v>5</v>
      </c>
      <c r="G7" s="102">
        <f>VLOOKUP($A7,Prijstabel!$A$1:$D$180,3,FALSE)</f>
        <v>0</v>
      </c>
      <c r="H7" s="102">
        <f>VLOOKUP($A7,Prijstabel!$A$1:$D$180,4,FALSE)</f>
        <v>0</v>
      </c>
      <c r="I7" s="103">
        <f>D7*G7+E7*H7</f>
        <v>0</v>
      </c>
      <c r="J7" s="104">
        <f>I7*6</f>
        <v>0</v>
      </c>
    </row>
    <row r="8" spans="1:10" ht="25.5">
      <c r="A8" s="97" t="s">
        <v>11</v>
      </c>
      <c r="B8" s="105" t="s">
        <v>260</v>
      </c>
      <c r="C8" s="99">
        <v>3526</v>
      </c>
      <c r="D8" s="99">
        <f t="shared" si="0"/>
        <v>352.6</v>
      </c>
      <c r="E8" s="99">
        <f t="shared" si="1"/>
        <v>3173.4</v>
      </c>
      <c r="F8" s="101" t="s">
        <v>5</v>
      </c>
      <c r="G8" s="102">
        <f>VLOOKUP($A8,Prijstabel!$A$1:$D$180,3,FALSE)</f>
        <v>0</v>
      </c>
      <c r="H8" s="102">
        <f>VLOOKUP($A8,Prijstabel!$A$1:$D$180,4,FALSE)</f>
        <v>0</v>
      </c>
      <c r="I8" s="103">
        <f>D8*G8+E8*H8</f>
        <v>0</v>
      </c>
      <c r="J8" s="104">
        <f t="shared" si="2"/>
        <v>0</v>
      </c>
    </row>
    <row r="9" spans="1:10">
      <c r="A9" s="97" t="s">
        <v>4</v>
      </c>
      <c r="B9" s="105" t="s">
        <v>263</v>
      </c>
      <c r="C9" s="99">
        <f>C4*0.2</f>
        <v>776</v>
      </c>
      <c r="D9" s="99">
        <f>C9</f>
        <v>776</v>
      </c>
      <c r="E9" s="100"/>
      <c r="F9" s="101" t="s">
        <v>5</v>
      </c>
      <c r="G9" s="102">
        <f>VLOOKUP($A9,Prijstabel!$A$1:$D$180,3,FALSE)</f>
        <v>0</v>
      </c>
      <c r="H9" s="100"/>
      <c r="I9" s="103">
        <f t="shared" ref="I9:I53" si="3">D9*G9</f>
        <v>0</v>
      </c>
      <c r="J9" s="104">
        <f t="shared" si="2"/>
        <v>0</v>
      </c>
    </row>
    <row r="10" spans="1:10">
      <c r="A10" s="97" t="s">
        <v>12</v>
      </c>
      <c r="B10" s="105" t="s">
        <v>8</v>
      </c>
      <c r="C10" s="99">
        <v>3880</v>
      </c>
      <c r="D10" s="100"/>
      <c r="E10" s="100"/>
      <c r="F10" s="101" t="s">
        <v>5</v>
      </c>
      <c r="G10" s="102">
        <f>VLOOKUP($A10,Prijstabel!$A$1:$D$180,3,FALSE)</f>
        <v>0</v>
      </c>
      <c r="H10" s="100"/>
      <c r="I10" s="103">
        <f>C10*G10</f>
        <v>0</v>
      </c>
      <c r="J10" s="104">
        <f t="shared" si="2"/>
        <v>0</v>
      </c>
    </row>
    <row r="11" spans="1:10">
      <c r="A11" s="97" t="s">
        <v>180</v>
      </c>
      <c r="B11" s="105" t="s">
        <v>182</v>
      </c>
      <c r="C11" s="99">
        <f>C5+C6</f>
        <v>3880</v>
      </c>
      <c r="D11" s="100"/>
      <c r="E11" s="100"/>
      <c r="F11" s="101" t="s">
        <v>183</v>
      </c>
      <c r="G11" s="102">
        <f>VLOOKUP($A11,Prijstabel!$A$1:$D$180,3,FALSE)</f>
        <v>0</v>
      </c>
      <c r="H11" s="100"/>
      <c r="I11" s="103">
        <f>C11*G11</f>
        <v>0</v>
      </c>
      <c r="J11" s="104">
        <f t="shared" si="2"/>
        <v>0</v>
      </c>
    </row>
    <row r="12" spans="1:10">
      <c r="A12" s="22" t="s">
        <v>300</v>
      </c>
      <c r="B12" s="26" t="s">
        <v>298</v>
      </c>
      <c r="C12" s="44">
        <f>C4*2</f>
        <v>7760</v>
      </c>
      <c r="D12" s="76"/>
      <c r="E12" s="76"/>
      <c r="F12" s="61" t="s">
        <v>183</v>
      </c>
      <c r="G12" s="102">
        <f>VLOOKUP($A12,Prijstabel!$A$1:$D$180,3,FALSE)</f>
        <v>0</v>
      </c>
      <c r="H12" s="76"/>
      <c r="I12" s="62">
        <f t="shared" ref="I12:I13" si="4">C12*G12</f>
        <v>0</v>
      </c>
      <c r="J12" s="63">
        <f t="shared" si="2"/>
        <v>0</v>
      </c>
    </row>
    <row r="13" spans="1:10">
      <c r="A13" s="22" t="s">
        <v>301</v>
      </c>
      <c r="B13" s="26" t="s">
        <v>299</v>
      </c>
      <c r="C13" s="44">
        <f>C4</f>
        <v>3880</v>
      </c>
      <c r="D13" s="76"/>
      <c r="E13" s="76"/>
      <c r="F13" s="61" t="s">
        <v>183</v>
      </c>
      <c r="G13" s="102">
        <f>VLOOKUP($A13,Prijstabel!$A$1:$D$180,3,FALSE)</f>
        <v>0</v>
      </c>
      <c r="H13" s="76"/>
      <c r="I13" s="62">
        <f t="shared" si="4"/>
        <v>0</v>
      </c>
      <c r="J13" s="63">
        <f t="shared" si="2"/>
        <v>0</v>
      </c>
    </row>
    <row r="14" spans="1:10">
      <c r="A14" s="106" t="s">
        <v>14</v>
      </c>
      <c r="B14" s="107" t="s">
        <v>275</v>
      </c>
      <c r="C14" s="108"/>
      <c r="D14" s="108"/>
      <c r="E14" s="108"/>
      <c r="F14" s="108"/>
      <c r="G14" s="108"/>
      <c r="H14" s="108"/>
      <c r="I14" s="108"/>
      <c r="J14" s="109"/>
    </row>
    <row r="15" spans="1:10">
      <c r="A15" s="110" t="s">
        <v>15</v>
      </c>
      <c r="B15" s="111" t="s">
        <v>176</v>
      </c>
      <c r="C15" s="99">
        <v>135</v>
      </c>
      <c r="D15" s="112">
        <f>C15</f>
        <v>135</v>
      </c>
      <c r="E15" s="100"/>
      <c r="F15" s="101" t="s">
        <v>5</v>
      </c>
      <c r="G15" s="102">
        <f>VLOOKUP($A15,Prijstabel!$A$1:$D$180,3,FALSE)</f>
        <v>0</v>
      </c>
      <c r="H15" s="100"/>
      <c r="I15" s="103">
        <f t="shared" si="3"/>
        <v>0</v>
      </c>
      <c r="J15" s="104">
        <f>I15*6</f>
        <v>0</v>
      </c>
    </row>
    <row r="16" spans="1:10">
      <c r="A16" s="110" t="s">
        <v>18</v>
      </c>
      <c r="B16" s="111" t="s">
        <v>177</v>
      </c>
      <c r="C16" s="99">
        <v>125</v>
      </c>
      <c r="D16" s="112">
        <f t="shared" ref="D16:D43" si="5">C16</f>
        <v>125</v>
      </c>
      <c r="E16" s="100"/>
      <c r="F16" s="101" t="s">
        <v>5</v>
      </c>
      <c r="G16" s="102">
        <f>VLOOKUP($A16,Prijstabel!$A$1:$D$180,3,FALSE)</f>
        <v>0</v>
      </c>
      <c r="H16" s="100"/>
      <c r="I16" s="103">
        <f t="shared" si="3"/>
        <v>0</v>
      </c>
      <c r="J16" s="104">
        <f t="shared" ref="J16:J53" si="6">I16*6</f>
        <v>0</v>
      </c>
    </row>
    <row r="17" spans="1:10">
      <c r="A17" s="110" t="s">
        <v>17</v>
      </c>
      <c r="B17" s="111" t="s">
        <v>178</v>
      </c>
      <c r="C17" s="99">
        <v>65</v>
      </c>
      <c r="D17" s="112">
        <f t="shared" si="5"/>
        <v>65</v>
      </c>
      <c r="E17" s="100"/>
      <c r="F17" s="101" t="s">
        <v>5</v>
      </c>
      <c r="G17" s="102">
        <f>VLOOKUP($A17,Prijstabel!$A$1:$D$180,3,FALSE)</f>
        <v>0</v>
      </c>
      <c r="H17" s="100"/>
      <c r="I17" s="103">
        <f t="shared" si="3"/>
        <v>0</v>
      </c>
      <c r="J17" s="104">
        <f t="shared" si="6"/>
        <v>0</v>
      </c>
    </row>
    <row r="18" spans="1:10">
      <c r="A18" s="110" t="s">
        <v>21</v>
      </c>
      <c r="B18" s="111" t="s">
        <v>179</v>
      </c>
      <c r="C18" s="99">
        <v>25</v>
      </c>
      <c r="D18" s="112">
        <f t="shared" si="5"/>
        <v>25</v>
      </c>
      <c r="E18" s="100"/>
      <c r="F18" s="101" t="s">
        <v>5</v>
      </c>
      <c r="G18" s="102">
        <f>VLOOKUP($A18,Prijstabel!$A$1:$D$180,3,FALSE)</f>
        <v>0</v>
      </c>
      <c r="H18" s="100"/>
      <c r="I18" s="103">
        <f t="shared" si="3"/>
        <v>0</v>
      </c>
      <c r="J18" s="104">
        <f t="shared" si="6"/>
        <v>0</v>
      </c>
    </row>
    <row r="19" spans="1:10">
      <c r="A19" s="110" t="s">
        <v>23</v>
      </c>
      <c r="B19" s="111" t="s">
        <v>13</v>
      </c>
      <c r="C19" s="99">
        <v>50</v>
      </c>
      <c r="D19" s="112">
        <f t="shared" si="5"/>
        <v>50</v>
      </c>
      <c r="E19" s="100"/>
      <c r="F19" s="113" t="s">
        <v>5</v>
      </c>
      <c r="G19" s="102">
        <f>VLOOKUP($A19,Prijstabel!$A$1:$D$180,3,FALSE)</f>
        <v>0</v>
      </c>
      <c r="H19" s="100"/>
      <c r="I19" s="103">
        <f t="shared" si="3"/>
        <v>0</v>
      </c>
      <c r="J19" s="104">
        <f t="shared" si="6"/>
        <v>0</v>
      </c>
    </row>
    <row r="20" spans="1:10">
      <c r="A20" s="110" t="s">
        <v>25</v>
      </c>
      <c r="B20" s="105" t="s">
        <v>10</v>
      </c>
      <c r="C20" s="99">
        <v>100</v>
      </c>
      <c r="D20" s="112">
        <f t="shared" si="5"/>
        <v>100</v>
      </c>
      <c r="E20" s="100"/>
      <c r="F20" s="101" t="s">
        <v>5</v>
      </c>
      <c r="G20" s="102">
        <f>VLOOKUP($A20,Prijstabel!$A$1:$D$180,3,FALSE)</f>
        <v>0</v>
      </c>
      <c r="H20" s="100"/>
      <c r="I20" s="103">
        <f t="shared" si="3"/>
        <v>0</v>
      </c>
      <c r="J20" s="104">
        <f t="shared" si="6"/>
        <v>0</v>
      </c>
    </row>
    <row r="21" spans="1:10" s="2" customFormat="1" ht="12.75">
      <c r="A21" s="110" t="s">
        <v>28</v>
      </c>
      <c r="B21" s="114" t="s">
        <v>16</v>
      </c>
      <c r="C21" s="99">
        <v>25</v>
      </c>
      <c r="D21" s="112">
        <f t="shared" si="5"/>
        <v>25</v>
      </c>
      <c r="E21" s="100"/>
      <c r="F21" s="115" t="s">
        <v>5</v>
      </c>
      <c r="G21" s="102">
        <f>VLOOKUP($A21,Prijstabel!$A$1:$D$180,3,FALSE)</f>
        <v>0</v>
      </c>
      <c r="H21" s="100"/>
      <c r="I21" s="103">
        <f t="shared" si="3"/>
        <v>0</v>
      </c>
      <c r="J21" s="104">
        <f t="shared" si="6"/>
        <v>0</v>
      </c>
    </row>
    <row r="22" spans="1:10" s="2" customFormat="1" ht="25.5">
      <c r="A22" s="110" t="s">
        <v>31</v>
      </c>
      <c r="B22" s="114" t="s">
        <v>19</v>
      </c>
      <c r="C22" s="99">
        <v>50</v>
      </c>
      <c r="D22" s="112">
        <f t="shared" si="5"/>
        <v>50</v>
      </c>
      <c r="E22" s="100"/>
      <c r="F22" s="115" t="s">
        <v>5</v>
      </c>
      <c r="G22" s="102">
        <f>VLOOKUP($A22,Prijstabel!$A$1:$D$180,3,FALSE)</f>
        <v>0</v>
      </c>
      <c r="H22" s="100"/>
      <c r="I22" s="103">
        <f t="shared" si="3"/>
        <v>0</v>
      </c>
      <c r="J22" s="104">
        <f t="shared" si="6"/>
        <v>0</v>
      </c>
    </row>
    <row r="23" spans="1:10" s="2" customFormat="1" ht="12.75">
      <c r="A23" s="110" t="s">
        <v>33</v>
      </c>
      <c r="B23" s="116" t="s">
        <v>20</v>
      </c>
      <c r="C23" s="99">
        <v>20</v>
      </c>
      <c r="D23" s="112">
        <f t="shared" si="5"/>
        <v>20</v>
      </c>
      <c r="E23" s="100"/>
      <c r="F23" s="101" t="s">
        <v>5</v>
      </c>
      <c r="G23" s="102">
        <f>VLOOKUP($A23,Prijstabel!$A$1:$D$180,3,FALSE)</f>
        <v>0</v>
      </c>
      <c r="H23" s="100"/>
      <c r="I23" s="103">
        <f t="shared" si="3"/>
        <v>0</v>
      </c>
      <c r="J23" s="104">
        <f t="shared" si="6"/>
        <v>0</v>
      </c>
    </row>
    <row r="24" spans="1:10" s="2" customFormat="1" ht="25.5">
      <c r="A24" s="110" t="s">
        <v>35</v>
      </c>
      <c r="B24" s="116" t="s">
        <v>22</v>
      </c>
      <c r="C24" s="99">
        <v>50</v>
      </c>
      <c r="D24" s="112">
        <f t="shared" si="5"/>
        <v>50</v>
      </c>
      <c r="E24" s="100"/>
      <c r="F24" s="101" t="s">
        <v>5</v>
      </c>
      <c r="G24" s="102">
        <f>VLOOKUP($A24,Prijstabel!$A$1:$D$180,3,FALSE)</f>
        <v>0</v>
      </c>
      <c r="H24" s="100"/>
      <c r="I24" s="103">
        <f t="shared" si="3"/>
        <v>0</v>
      </c>
      <c r="J24" s="104">
        <f t="shared" si="6"/>
        <v>0</v>
      </c>
    </row>
    <row r="25" spans="1:10" s="2" customFormat="1" ht="12.75">
      <c r="A25" s="110" t="s">
        <v>27</v>
      </c>
      <c r="B25" s="116" t="s">
        <v>24</v>
      </c>
      <c r="C25" s="99">
        <v>15</v>
      </c>
      <c r="D25" s="112">
        <f t="shared" si="5"/>
        <v>15</v>
      </c>
      <c r="E25" s="100"/>
      <c r="F25" s="101" t="s">
        <v>5</v>
      </c>
      <c r="G25" s="102">
        <f>VLOOKUP($A25,Prijstabel!$A$1:$D$180,3,FALSE)</f>
        <v>0</v>
      </c>
      <c r="H25" s="100"/>
      <c r="I25" s="103">
        <f t="shared" si="3"/>
        <v>0</v>
      </c>
      <c r="J25" s="104">
        <f t="shared" si="6"/>
        <v>0</v>
      </c>
    </row>
    <row r="26" spans="1:10" s="2" customFormat="1" ht="12.75">
      <c r="A26" s="110" t="s">
        <v>34</v>
      </c>
      <c r="B26" s="116" t="s">
        <v>26</v>
      </c>
      <c r="C26" s="99">
        <v>10</v>
      </c>
      <c r="D26" s="112">
        <f t="shared" si="5"/>
        <v>10</v>
      </c>
      <c r="E26" s="100"/>
      <c r="F26" s="101" t="s">
        <v>5</v>
      </c>
      <c r="G26" s="102">
        <f>VLOOKUP($A26,Prijstabel!$A$1:$D$180,3,FALSE)</f>
        <v>0</v>
      </c>
      <c r="H26" s="100"/>
      <c r="I26" s="103">
        <f t="shared" si="3"/>
        <v>0</v>
      </c>
      <c r="J26" s="104">
        <f t="shared" si="6"/>
        <v>0</v>
      </c>
    </row>
    <row r="27" spans="1:10" s="2" customFormat="1" ht="12.75">
      <c r="A27" s="110" t="s">
        <v>37</v>
      </c>
      <c r="B27" s="116" t="s">
        <v>29</v>
      </c>
      <c r="C27" s="99">
        <v>75</v>
      </c>
      <c r="D27" s="112">
        <f t="shared" si="5"/>
        <v>75</v>
      </c>
      <c r="E27" s="100"/>
      <c r="F27" s="101" t="s">
        <v>5</v>
      </c>
      <c r="G27" s="102">
        <f>VLOOKUP($A27,Prijstabel!$A$1:$D$180,3,FALSE)</f>
        <v>0</v>
      </c>
      <c r="H27" s="100"/>
      <c r="I27" s="103">
        <f t="shared" si="3"/>
        <v>0</v>
      </c>
      <c r="J27" s="104">
        <f t="shared" si="6"/>
        <v>0</v>
      </c>
    </row>
    <row r="28" spans="1:10" s="2" customFormat="1" ht="12.75">
      <c r="A28" s="110" t="s">
        <v>42</v>
      </c>
      <c r="B28" s="116" t="s">
        <v>32</v>
      </c>
      <c r="C28" s="99">
        <v>5</v>
      </c>
      <c r="D28" s="112">
        <f t="shared" si="5"/>
        <v>5</v>
      </c>
      <c r="E28" s="100"/>
      <c r="F28" s="101" t="s">
        <v>5</v>
      </c>
      <c r="G28" s="102">
        <f>VLOOKUP($A28,Prijstabel!$A$1:$D$180,3,FALSE)</f>
        <v>0</v>
      </c>
      <c r="H28" s="100"/>
      <c r="I28" s="103">
        <f t="shared" si="3"/>
        <v>0</v>
      </c>
      <c r="J28" s="104">
        <f t="shared" si="6"/>
        <v>0</v>
      </c>
    </row>
    <row r="29" spans="1:10" s="2" customFormat="1" ht="12.75">
      <c r="A29" s="110" t="s">
        <v>44</v>
      </c>
      <c r="B29" s="116" t="s">
        <v>36</v>
      </c>
      <c r="C29" s="99">
        <v>100</v>
      </c>
      <c r="D29" s="112">
        <f t="shared" si="5"/>
        <v>100</v>
      </c>
      <c r="E29" s="100"/>
      <c r="F29" s="101" t="s">
        <v>5</v>
      </c>
      <c r="G29" s="102">
        <f>VLOOKUP($A29,Prijstabel!$A$1:$D$180,3,FALSE)</f>
        <v>0</v>
      </c>
      <c r="H29" s="100"/>
      <c r="I29" s="103">
        <f t="shared" si="3"/>
        <v>0</v>
      </c>
      <c r="J29" s="104">
        <f t="shared" si="6"/>
        <v>0</v>
      </c>
    </row>
    <row r="30" spans="1:10" s="2" customFormat="1" ht="12.75">
      <c r="A30" s="110" t="s">
        <v>47</v>
      </c>
      <c r="B30" s="116" t="s">
        <v>38</v>
      </c>
      <c r="C30" s="99">
        <v>100</v>
      </c>
      <c r="D30" s="112">
        <f t="shared" si="5"/>
        <v>100</v>
      </c>
      <c r="E30" s="100"/>
      <c r="F30" s="101" t="s">
        <v>5</v>
      </c>
      <c r="G30" s="102">
        <f>VLOOKUP($A30,Prijstabel!$A$1:$D$180,3,FALSE)</f>
        <v>0</v>
      </c>
      <c r="H30" s="100"/>
      <c r="I30" s="103">
        <f t="shared" si="3"/>
        <v>0</v>
      </c>
      <c r="J30" s="104">
        <f t="shared" si="6"/>
        <v>0</v>
      </c>
    </row>
    <row r="31" spans="1:10" s="2" customFormat="1" ht="12.75">
      <c r="A31" s="110" t="s">
        <v>49</v>
      </c>
      <c r="B31" s="116" t="s">
        <v>306</v>
      </c>
      <c r="C31" s="99">
        <v>20</v>
      </c>
      <c r="D31" s="112">
        <f t="shared" si="5"/>
        <v>20</v>
      </c>
      <c r="E31" s="100"/>
      <c r="F31" s="101" t="s">
        <v>5</v>
      </c>
      <c r="G31" s="102">
        <f>VLOOKUP($A31,Prijstabel!$A$1:$D$180,3,FALSE)</f>
        <v>0</v>
      </c>
      <c r="H31" s="100"/>
      <c r="I31" s="103">
        <f t="shared" si="3"/>
        <v>0</v>
      </c>
      <c r="J31" s="104">
        <f t="shared" si="6"/>
        <v>0</v>
      </c>
    </row>
    <row r="32" spans="1:10" s="2" customFormat="1" ht="12.75">
      <c r="A32" s="110" t="s">
        <v>51</v>
      </c>
      <c r="B32" s="116" t="s">
        <v>307</v>
      </c>
      <c r="C32" s="99">
        <v>20</v>
      </c>
      <c r="D32" s="112">
        <f t="shared" ref="D32" si="7">C32</f>
        <v>20</v>
      </c>
      <c r="E32" s="100"/>
      <c r="F32" s="101" t="s">
        <v>5</v>
      </c>
      <c r="G32" s="102">
        <f>VLOOKUP($A32,Prijstabel!$A$1:$D$180,3,FALSE)</f>
        <v>0</v>
      </c>
      <c r="H32" s="100"/>
      <c r="I32" s="103">
        <f t="shared" ref="I32" si="8">D32*G32</f>
        <v>0</v>
      </c>
      <c r="J32" s="104">
        <f t="shared" ref="J32" si="9">I32*6</f>
        <v>0</v>
      </c>
    </row>
    <row r="33" spans="1:10" s="2" customFormat="1" ht="12.75">
      <c r="A33" s="110" t="s">
        <v>186</v>
      </c>
      <c r="B33" s="116" t="s">
        <v>40</v>
      </c>
      <c r="C33" s="99">
        <v>50</v>
      </c>
      <c r="D33" s="112">
        <f t="shared" si="5"/>
        <v>50</v>
      </c>
      <c r="E33" s="100"/>
      <c r="F33" s="101" t="s">
        <v>41</v>
      </c>
      <c r="G33" s="102">
        <f>VLOOKUP($A33,Prijstabel!$A$1:$D$180,3,FALSE)</f>
        <v>0</v>
      </c>
      <c r="H33" s="100"/>
      <c r="I33" s="103">
        <f t="shared" si="3"/>
        <v>0</v>
      </c>
      <c r="J33" s="104">
        <f t="shared" si="6"/>
        <v>0</v>
      </c>
    </row>
    <row r="34" spans="1:10" s="2" customFormat="1" ht="12.75">
      <c r="A34" s="110" t="s">
        <v>53</v>
      </c>
      <c r="B34" s="116" t="s">
        <v>43</v>
      </c>
      <c r="C34" s="99">
        <v>50</v>
      </c>
      <c r="D34" s="112">
        <f t="shared" si="5"/>
        <v>50</v>
      </c>
      <c r="E34" s="100"/>
      <c r="F34" s="101" t="s">
        <v>41</v>
      </c>
      <c r="G34" s="102">
        <f>VLOOKUP($A34,Prijstabel!$A$1:$D$180,3,FALSE)</f>
        <v>0</v>
      </c>
      <c r="H34" s="100"/>
      <c r="I34" s="103">
        <f t="shared" si="3"/>
        <v>0</v>
      </c>
      <c r="J34" s="104">
        <f t="shared" si="6"/>
        <v>0</v>
      </c>
    </row>
    <row r="35" spans="1:10" s="2" customFormat="1" ht="12.75">
      <c r="A35" s="110" t="s">
        <v>39</v>
      </c>
      <c r="B35" s="116" t="s">
        <v>45</v>
      </c>
      <c r="C35" s="99">
        <v>25</v>
      </c>
      <c r="D35" s="112">
        <f t="shared" si="5"/>
        <v>25</v>
      </c>
      <c r="E35" s="100"/>
      <c r="F35" s="101" t="s">
        <v>46</v>
      </c>
      <c r="G35" s="102">
        <f>VLOOKUP($A35,Prijstabel!$A$1:$D$180,3,FALSE)</f>
        <v>0</v>
      </c>
      <c r="H35" s="100"/>
      <c r="I35" s="103">
        <f t="shared" si="3"/>
        <v>0</v>
      </c>
      <c r="J35" s="104">
        <f t="shared" si="6"/>
        <v>0</v>
      </c>
    </row>
    <row r="36" spans="1:10" s="2" customFormat="1" ht="12.75">
      <c r="A36" s="110" t="s">
        <v>30</v>
      </c>
      <c r="B36" s="116" t="s">
        <v>48</v>
      </c>
      <c r="C36" s="99">
        <v>25</v>
      </c>
      <c r="D36" s="112">
        <f t="shared" si="5"/>
        <v>25</v>
      </c>
      <c r="E36" s="100"/>
      <c r="F36" s="101" t="s">
        <v>46</v>
      </c>
      <c r="G36" s="102">
        <f>VLOOKUP($A36,Prijstabel!$A$1:$D$180,3,FALSE)</f>
        <v>0</v>
      </c>
      <c r="H36" s="100"/>
      <c r="I36" s="103">
        <f t="shared" si="3"/>
        <v>0</v>
      </c>
      <c r="J36" s="104">
        <f t="shared" si="6"/>
        <v>0</v>
      </c>
    </row>
    <row r="37" spans="1:10" s="2" customFormat="1" ht="12.75">
      <c r="A37" s="110" t="s">
        <v>57</v>
      </c>
      <c r="B37" s="116" t="s">
        <v>50</v>
      </c>
      <c r="C37" s="99">
        <v>100</v>
      </c>
      <c r="D37" s="112">
        <f t="shared" si="5"/>
        <v>100</v>
      </c>
      <c r="E37" s="100"/>
      <c r="F37" s="101" t="s">
        <v>46</v>
      </c>
      <c r="G37" s="102">
        <f>VLOOKUP($A37,Prijstabel!$A$1:$D$180,3,FALSE)</f>
        <v>0</v>
      </c>
      <c r="H37" s="100"/>
      <c r="I37" s="103">
        <f t="shared" si="3"/>
        <v>0</v>
      </c>
      <c r="J37" s="104">
        <f t="shared" si="6"/>
        <v>0</v>
      </c>
    </row>
    <row r="38" spans="1:10" s="2" customFormat="1" ht="12.75">
      <c r="A38" s="110" t="s">
        <v>59</v>
      </c>
      <c r="B38" s="116" t="s">
        <v>52</v>
      </c>
      <c r="C38" s="99">
        <v>100</v>
      </c>
      <c r="D38" s="112">
        <f t="shared" si="5"/>
        <v>100</v>
      </c>
      <c r="E38" s="100"/>
      <c r="F38" s="101" t="s">
        <v>46</v>
      </c>
      <c r="G38" s="102">
        <f>VLOOKUP($A38,Prijstabel!$A$1:$D$180,3,FALSE)</f>
        <v>0</v>
      </c>
      <c r="H38" s="100"/>
      <c r="I38" s="103">
        <f t="shared" si="3"/>
        <v>0</v>
      </c>
      <c r="J38" s="104">
        <f t="shared" si="6"/>
        <v>0</v>
      </c>
    </row>
    <row r="39" spans="1:10" s="2" customFormat="1" ht="12.75">
      <c r="A39" s="110" t="s">
        <v>60</v>
      </c>
      <c r="B39" s="116" t="s">
        <v>54</v>
      </c>
      <c r="C39" s="99">
        <v>5</v>
      </c>
      <c r="D39" s="112">
        <f t="shared" si="5"/>
        <v>5</v>
      </c>
      <c r="E39" s="100"/>
      <c r="F39" s="101" t="s">
        <v>5</v>
      </c>
      <c r="G39" s="102">
        <f>VLOOKUP($A39,Prijstabel!$A$1:$D$180,3,FALSE)</f>
        <v>0</v>
      </c>
      <c r="H39" s="100"/>
      <c r="I39" s="103">
        <f t="shared" si="3"/>
        <v>0</v>
      </c>
      <c r="J39" s="104">
        <f t="shared" si="6"/>
        <v>0</v>
      </c>
    </row>
    <row r="40" spans="1:10" s="2" customFormat="1" ht="12.75">
      <c r="A40" s="110" t="s">
        <v>187</v>
      </c>
      <c r="B40" s="116" t="s">
        <v>55</v>
      </c>
      <c r="C40" s="99">
        <v>5</v>
      </c>
      <c r="D40" s="112">
        <f t="shared" si="5"/>
        <v>5</v>
      </c>
      <c r="E40" s="100"/>
      <c r="F40" s="101" t="s">
        <v>5</v>
      </c>
      <c r="G40" s="102">
        <f>VLOOKUP($A40,Prijstabel!$A$1:$D$180,3,FALSE)</f>
        <v>0</v>
      </c>
      <c r="H40" s="100"/>
      <c r="I40" s="103">
        <f t="shared" si="3"/>
        <v>0</v>
      </c>
      <c r="J40" s="104">
        <f t="shared" si="6"/>
        <v>0</v>
      </c>
    </row>
    <row r="41" spans="1:10" s="2" customFormat="1" ht="12.75">
      <c r="A41" s="110" t="s">
        <v>188</v>
      </c>
      <c r="B41" s="116" t="s">
        <v>56</v>
      </c>
      <c r="C41" s="99">
        <v>5</v>
      </c>
      <c r="D41" s="112">
        <f t="shared" si="5"/>
        <v>5</v>
      </c>
      <c r="E41" s="100"/>
      <c r="F41" s="101" t="s">
        <v>5</v>
      </c>
      <c r="G41" s="102">
        <f>VLOOKUP($A41,Prijstabel!$A$1:$D$180,3,FALSE)</f>
        <v>0</v>
      </c>
      <c r="H41" s="100"/>
      <c r="I41" s="103">
        <f t="shared" si="3"/>
        <v>0</v>
      </c>
      <c r="J41" s="104">
        <f t="shared" si="6"/>
        <v>0</v>
      </c>
    </row>
    <row r="42" spans="1:10" s="2" customFormat="1" ht="12.75">
      <c r="A42" s="110" t="s">
        <v>189</v>
      </c>
      <c r="B42" s="116" t="s">
        <v>58</v>
      </c>
      <c r="C42" s="99">
        <v>5</v>
      </c>
      <c r="D42" s="112">
        <f t="shared" si="5"/>
        <v>5</v>
      </c>
      <c r="E42" s="100"/>
      <c r="F42" s="101" t="s">
        <v>5</v>
      </c>
      <c r="G42" s="102">
        <f>VLOOKUP($A42,Prijstabel!$A$1:$D$180,3,FALSE)</f>
        <v>0</v>
      </c>
      <c r="H42" s="100"/>
      <c r="I42" s="103">
        <f t="shared" si="3"/>
        <v>0</v>
      </c>
      <c r="J42" s="104">
        <f t="shared" si="6"/>
        <v>0</v>
      </c>
    </row>
    <row r="43" spans="1:10" s="2" customFormat="1" ht="12.75">
      <c r="A43" s="110" t="s">
        <v>308</v>
      </c>
      <c r="B43" s="111" t="s">
        <v>61</v>
      </c>
      <c r="C43" s="99">
        <v>25</v>
      </c>
      <c r="D43" s="112">
        <f t="shared" si="5"/>
        <v>25</v>
      </c>
      <c r="E43" s="100"/>
      <c r="F43" s="101" t="s">
        <v>5</v>
      </c>
      <c r="G43" s="102">
        <f>VLOOKUP($A43,Prijstabel!$A$1:$D$180,3,FALSE)</f>
        <v>0</v>
      </c>
      <c r="H43" s="100"/>
      <c r="I43" s="103">
        <f t="shared" si="3"/>
        <v>0</v>
      </c>
      <c r="J43" s="104">
        <f t="shared" si="6"/>
        <v>0</v>
      </c>
    </row>
    <row r="44" spans="1:10">
      <c r="A44" s="106" t="s">
        <v>62</v>
      </c>
      <c r="B44" s="107" t="s">
        <v>276</v>
      </c>
      <c r="C44" s="117"/>
      <c r="D44" s="108"/>
      <c r="E44" s="108"/>
      <c r="F44" s="108"/>
      <c r="G44" s="108"/>
      <c r="H44" s="108"/>
      <c r="I44" s="108"/>
      <c r="J44" s="109"/>
    </row>
    <row r="45" spans="1:10">
      <c r="A45" s="118" t="s">
        <v>254</v>
      </c>
      <c r="B45" s="119" t="s">
        <v>245</v>
      </c>
      <c r="C45" s="120">
        <v>60</v>
      </c>
      <c r="D45" s="121">
        <f>C45</f>
        <v>60</v>
      </c>
      <c r="E45" s="100"/>
      <c r="F45" s="101" t="s">
        <v>5</v>
      </c>
      <c r="G45" s="102">
        <f>VLOOKUP($A45,Prijstabel!$A$1:$D$180,3,FALSE)</f>
        <v>0</v>
      </c>
      <c r="H45" s="100"/>
      <c r="I45" s="103">
        <f t="shared" si="3"/>
        <v>0</v>
      </c>
      <c r="J45" s="104">
        <f t="shared" si="6"/>
        <v>0</v>
      </c>
    </row>
    <row r="46" spans="1:10">
      <c r="A46" s="118" t="s">
        <v>255</v>
      </c>
      <c r="B46" s="122" t="s">
        <v>249</v>
      </c>
      <c r="C46" s="120"/>
      <c r="D46" s="121"/>
      <c r="E46" s="123"/>
      <c r="F46" s="124"/>
      <c r="G46" s="124"/>
      <c r="H46" s="102"/>
      <c r="I46" s="124"/>
      <c r="J46" s="125"/>
    </row>
    <row r="47" spans="1:10">
      <c r="A47" s="118" t="s">
        <v>266</v>
      </c>
      <c r="B47" s="126" t="s">
        <v>246</v>
      </c>
      <c r="C47" s="120">
        <v>15</v>
      </c>
      <c r="D47" s="121">
        <f>C47</f>
        <v>15</v>
      </c>
      <c r="E47" s="100"/>
      <c r="F47" s="101" t="s">
        <v>5</v>
      </c>
      <c r="G47" s="102">
        <f>VLOOKUP($A47,Prijstabel!$A$1:$D$180,3,FALSE)</f>
        <v>0</v>
      </c>
      <c r="H47" s="100"/>
      <c r="I47" s="103">
        <f t="shared" si="3"/>
        <v>0</v>
      </c>
      <c r="J47" s="104">
        <f t="shared" si="6"/>
        <v>0</v>
      </c>
    </row>
    <row r="48" spans="1:10">
      <c r="A48" s="118" t="s">
        <v>267</v>
      </c>
      <c r="B48" s="122" t="s">
        <v>250</v>
      </c>
      <c r="C48" s="120"/>
      <c r="D48" s="121"/>
      <c r="E48" s="123"/>
      <c r="F48" s="124"/>
      <c r="G48" s="124"/>
      <c r="H48" s="102"/>
      <c r="I48" s="124"/>
      <c r="J48" s="125"/>
    </row>
    <row r="49" spans="1:10">
      <c r="A49" s="118" t="s">
        <v>268</v>
      </c>
      <c r="B49" s="126" t="s">
        <v>247</v>
      </c>
      <c r="C49" s="120">
        <v>15</v>
      </c>
      <c r="D49" s="121">
        <f>C49</f>
        <v>15</v>
      </c>
      <c r="E49" s="100"/>
      <c r="F49" s="101" t="s">
        <v>5</v>
      </c>
      <c r="G49" s="102">
        <f>VLOOKUP($A49,Prijstabel!$A$1:$D$180,3,FALSE)</f>
        <v>0</v>
      </c>
      <c r="H49" s="100"/>
      <c r="I49" s="103">
        <f t="shared" si="3"/>
        <v>0</v>
      </c>
      <c r="J49" s="104">
        <f t="shared" si="6"/>
        <v>0</v>
      </c>
    </row>
    <row r="50" spans="1:10">
      <c r="A50" s="118" t="s">
        <v>269</v>
      </c>
      <c r="B50" s="122" t="s">
        <v>251</v>
      </c>
      <c r="C50" s="120"/>
      <c r="D50" s="121"/>
      <c r="E50" s="123"/>
      <c r="F50" s="124"/>
      <c r="G50" s="124"/>
      <c r="H50" s="102"/>
      <c r="I50" s="124"/>
      <c r="J50" s="125"/>
    </row>
    <row r="51" spans="1:10">
      <c r="A51" s="118" t="s">
        <v>270</v>
      </c>
      <c r="B51" s="126" t="s">
        <v>248</v>
      </c>
      <c r="C51" s="120">
        <v>15</v>
      </c>
      <c r="D51" s="121">
        <f>C51</f>
        <v>15</v>
      </c>
      <c r="E51" s="100"/>
      <c r="F51" s="101" t="s">
        <v>5</v>
      </c>
      <c r="G51" s="102">
        <f>VLOOKUP($A51,Prijstabel!$A$1:$D$180,3,FALSE)</f>
        <v>0</v>
      </c>
      <c r="H51" s="100"/>
      <c r="I51" s="103">
        <f t="shared" si="3"/>
        <v>0</v>
      </c>
      <c r="J51" s="104">
        <f t="shared" si="6"/>
        <v>0</v>
      </c>
    </row>
    <row r="52" spans="1:10">
      <c r="A52" s="118" t="s">
        <v>271</v>
      </c>
      <c r="B52" s="122" t="s">
        <v>252</v>
      </c>
      <c r="C52" s="120"/>
      <c r="D52" s="121"/>
      <c r="E52" s="123"/>
      <c r="F52" s="124"/>
      <c r="G52" s="124"/>
      <c r="H52" s="102"/>
      <c r="I52" s="124"/>
      <c r="J52" s="125"/>
    </row>
    <row r="53" spans="1:10">
      <c r="A53" s="118" t="s">
        <v>272</v>
      </c>
      <c r="B53" s="126" t="s">
        <v>248</v>
      </c>
      <c r="C53" s="120">
        <v>45</v>
      </c>
      <c r="D53" s="121">
        <f>C53</f>
        <v>45</v>
      </c>
      <c r="E53" s="100"/>
      <c r="F53" s="101" t="s">
        <v>5</v>
      </c>
      <c r="G53" s="102">
        <f>VLOOKUP($A53,Prijstabel!$A$1:$D$180,3,FALSE)</f>
        <v>0</v>
      </c>
      <c r="H53" s="100"/>
      <c r="I53" s="103">
        <f t="shared" si="3"/>
        <v>0</v>
      </c>
      <c r="J53" s="104">
        <f t="shared" si="6"/>
        <v>0</v>
      </c>
    </row>
    <row r="54" spans="1:10">
      <c r="A54" s="118" t="s">
        <v>273</v>
      </c>
      <c r="B54" s="122" t="s">
        <v>253</v>
      </c>
      <c r="C54" s="127"/>
      <c r="D54" s="123"/>
      <c r="E54" s="123"/>
      <c r="F54" s="124"/>
      <c r="G54" s="124"/>
      <c r="H54" s="124"/>
      <c r="I54" s="124"/>
      <c r="J54" s="125"/>
    </row>
    <row r="55" spans="1:10">
      <c r="A55" s="106" t="s">
        <v>79</v>
      </c>
      <c r="B55" s="107" t="s">
        <v>277</v>
      </c>
      <c r="C55" s="117"/>
      <c r="D55" s="108"/>
      <c r="E55" s="108"/>
      <c r="F55" s="108"/>
      <c r="G55" s="108"/>
      <c r="H55" s="108"/>
      <c r="I55" s="108"/>
      <c r="J55" s="109"/>
    </row>
    <row r="56" spans="1:10" s="2" customFormat="1" ht="15" customHeight="1">
      <c r="A56" s="128" t="s">
        <v>112</v>
      </c>
      <c r="B56" s="111" t="s">
        <v>218</v>
      </c>
      <c r="C56" s="99">
        <v>10</v>
      </c>
      <c r="D56" s="112">
        <f>C56</f>
        <v>10</v>
      </c>
      <c r="E56" s="100"/>
      <c r="F56" s="101" t="s">
        <v>5</v>
      </c>
      <c r="G56" s="102">
        <f>VLOOKUP($A56,Prijstabel!$A$1:$D$180,3,FALSE)</f>
        <v>0</v>
      </c>
      <c r="H56" s="100"/>
      <c r="I56" s="103">
        <f t="shared" ref="I56:I63" si="10">D56*G56</f>
        <v>0</v>
      </c>
      <c r="J56" s="104">
        <f>I56*6</f>
        <v>0</v>
      </c>
    </row>
    <row r="57" spans="1:10" s="2" customFormat="1" ht="15" customHeight="1">
      <c r="A57" s="128" t="s">
        <v>113</v>
      </c>
      <c r="B57" s="111" t="s">
        <v>219</v>
      </c>
      <c r="C57" s="99">
        <v>16</v>
      </c>
      <c r="D57" s="112">
        <f t="shared" ref="D57:D63" si="11">C57</f>
        <v>16</v>
      </c>
      <c r="E57" s="100"/>
      <c r="F57" s="101" t="s">
        <v>5</v>
      </c>
      <c r="G57" s="102">
        <f>VLOOKUP($A57,Prijstabel!$A$1:$D$180,3,FALSE)</f>
        <v>0</v>
      </c>
      <c r="H57" s="100"/>
      <c r="I57" s="103">
        <f t="shared" si="10"/>
        <v>0</v>
      </c>
      <c r="J57" s="104">
        <f t="shared" ref="J57:J63" si="12">I57*6</f>
        <v>0</v>
      </c>
    </row>
    <row r="58" spans="1:10" s="2" customFormat="1" ht="15" customHeight="1">
      <c r="A58" s="128" t="s">
        <v>114</v>
      </c>
      <c r="B58" s="111" t="s">
        <v>220</v>
      </c>
      <c r="C58" s="99">
        <v>10</v>
      </c>
      <c r="D58" s="112">
        <f t="shared" si="11"/>
        <v>10</v>
      </c>
      <c r="E58" s="100"/>
      <c r="F58" s="101" t="s">
        <v>5</v>
      </c>
      <c r="G58" s="102">
        <f>VLOOKUP($A58,Prijstabel!$A$1:$D$180,3,FALSE)</f>
        <v>0</v>
      </c>
      <c r="H58" s="100"/>
      <c r="I58" s="103">
        <f t="shared" si="10"/>
        <v>0</v>
      </c>
      <c r="J58" s="104">
        <f t="shared" si="12"/>
        <v>0</v>
      </c>
    </row>
    <row r="59" spans="1:10" s="2" customFormat="1" ht="15" customHeight="1">
      <c r="A59" s="128" t="s">
        <v>115</v>
      </c>
      <c r="B59" s="111" t="s">
        <v>221</v>
      </c>
      <c r="C59" s="99">
        <v>10</v>
      </c>
      <c r="D59" s="112">
        <f t="shared" si="11"/>
        <v>10</v>
      </c>
      <c r="E59" s="100"/>
      <c r="F59" s="101" t="s">
        <v>5</v>
      </c>
      <c r="G59" s="102">
        <f>VLOOKUP($A59,Prijstabel!$A$1:$D$180,3,FALSE)</f>
        <v>0</v>
      </c>
      <c r="H59" s="100"/>
      <c r="I59" s="103">
        <f t="shared" si="10"/>
        <v>0</v>
      </c>
      <c r="J59" s="104">
        <f t="shared" si="12"/>
        <v>0</v>
      </c>
    </row>
    <row r="60" spans="1:10" s="2" customFormat="1" ht="15" customHeight="1">
      <c r="A60" s="128" t="s">
        <v>116</v>
      </c>
      <c r="B60" s="111" t="s">
        <v>222</v>
      </c>
      <c r="C60" s="99">
        <v>20</v>
      </c>
      <c r="D60" s="112">
        <f t="shared" si="11"/>
        <v>20</v>
      </c>
      <c r="E60" s="100"/>
      <c r="F60" s="101" t="s">
        <v>5</v>
      </c>
      <c r="G60" s="102">
        <f>VLOOKUP($A60,Prijstabel!$A$1:$D$180,3,FALSE)</f>
        <v>0</v>
      </c>
      <c r="H60" s="100"/>
      <c r="I60" s="103">
        <f t="shared" si="10"/>
        <v>0</v>
      </c>
      <c r="J60" s="104">
        <f t="shared" si="12"/>
        <v>0</v>
      </c>
    </row>
    <row r="61" spans="1:10" s="2" customFormat="1" ht="15" customHeight="1">
      <c r="A61" s="128" t="s">
        <v>117</v>
      </c>
      <c r="B61" s="111" t="s">
        <v>202</v>
      </c>
      <c r="C61" s="99">
        <v>10</v>
      </c>
      <c r="D61" s="112">
        <f t="shared" si="11"/>
        <v>10</v>
      </c>
      <c r="E61" s="100"/>
      <c r="F61" s="101" t="s">
        <v>5</v>
      </c>
      <c r="G61" s="102">
        <f>VLOOKUP($A61,Prijstabel!$A$1:$D$180,3,FALSE)</f>
        <v>0</v>
      </c>
      <c r="H61" s="100"/>
      <c r="I61" s="103">
        <f t="shared" si="10"/>
        <v>0</v>
      </c>
      <c r="J61" s="104">
        <f t="shared" si="12"/>
        <v>0</v>
      </c>
    </row>
    <row r="62" spans="1:10" s="2" customFormat="1" ht="15" customHeight="1">
      <c r="A62" s="128" t="s">
        <v>118</v>
      </c>
      <c r="B62" s="111" t="s">
        <v>223</v>
      </c>
      <c r="C62" s="99">
        <v>10</v>
      </c>
      <c r="D62" s="112">
        <f t="shared" si="11"/>
        <v>10</v>
      </c>
      <c r="E62" s="100"/>
      <c r="F62" s="101" t="s">
        <v>5</v>
      </c>
      <c r="G62" s="102">
        <f>VLOOKUP($A62,Prijstabel!$A$1:$D$180,3,FALSE)</f>
        <v>0</v>
      </c>
      <c r="H62" s="100"/>
      <c r="I62" s="103">
        <f t="shared" si="10"/>
        <v>0</v>
      </c>
      <c r="J62" s="104">
        <f t="shared" si="12"/>
        <v>0</v>
      </c>
    </row>
    <row r="63" spans="1:10" s="2" customFormat="1" ht="15" customHeight="1">
      <c r="A63" s="128" t="s">
        <v>119</v>
      </c>
      <c r="B63" s="111" t="s">
        <v>224</v>
      </c>
      <c r="C63" s="99">
        <v>10</v>
      </c>
      <c r="D63" s="112">
        <f t="shared" si="11"/>
        <v>10</v>
      </c>
      <c r="E63" s="100"/>
      <c r="F63" s="101" t="s">
        <v>5</v>
      </c>
      <c r="G63" s="102">
        <f>VLOOKUP($A63,Prijstabel!$A$1:$D$180,3,FALSE)</f>
        <v>0</v>
      </c>
      <c r="H63" s="100"/>
      <c r="I63" s="103">
        <f t="shared" si="10"/>
        <v>0</v>
      </c>
      <c r="J63" s="104">
        <f t="shared" si="12"/>
        <v>0</v>
      </c>
    </row>
    <row r="64" spans="1:10">
      <c r="A64" s="106" t="s">
        <v>120</v>
      </c>
      <c r="B64" s="107" t="s">
        <v>278</v>
      </c>
      <c r="C64" s="108"/>
      <c r="D64" s="108"/>
      <c r="E64" s="108"/>
      <c r="F64" s="108"/>
      <c r="G64" s="108"/>
      <c r="H64" s="108"/>
      <c r="I64" s="108"/>
      <c r="J64" s="109"/>
    </row>
    <row r="65" spans="1:10" s="2" customFormat="1" ht="12.75">
      <c r="A65" s="128" t="s">
        <v>121</v>
      </c>
      <c r="B65" s="116" t="s">
        <v>122</v>
      </c>
      <c r="C65" s="99">
        <v>50</v>
      </c>
      <c r="D65" s="100"/>
      <c r="E65" s="100"/>
      <c r="F65" s="101" t="s">
        <v>41</v>
      </c>
      <c r="G65" s="102">
        <f>VLOOKUP($A65,Prijstabel!$A$1:$D$180,3,FALSE)</f>
        <v>0</v>
      </c>
      <c r="H65" s="100"/>
      <c r="I65" s="103">
        <f>C65*G65</f>
        <v>0</v>
      </c>
      <c r="J65" s="104">
        <f>I65*6</f>
        <v>0</v>
      </c>
    </row>
    <row r="66" spans="1:10" s="2" customFormat="1" ht="12.75">
      <c r="A66" s="128" t="s">
        <v>123</v>
      </c>
      <c r="B66" s="116" t="s">
        <v>124</v>
      </c>
      <c r="C66" s="99">
        <v>50</v>
      </c>
      <c r="D66" s="100"/>
      <c r="E66" s="100"/>
      <c r="F66" s="101" t="s">
        <v>41</v>
      </c>
      <c r="G66" s="102">
        <f>VLOOKUP($A66,Prijstabel!$A$1:$D$180,3,FALSE)</f>
        <v>0</v>
      </c>
      <c r="H66" s="100"/>
      <c r="I66" s="103">
        <f>C66*G66</f>
        <v>0</v>
      </c>
      <c r="J66" s="104">
        <f>I66*6</f>
        <v>0</v>
      </c>
    </row>
    <row r="67" spans="1:10">
      <c r="A67" s="106" t="s">
        <v>125</v>
      </c>
      <c r="B67" s="107" t="s">
        <v>282</v>
      </c>
      <c r="C67" s="117"/>
      <c r="D67" s="108"/>
      <c r="E67" s="108"/>
      <c r="F67" s="108"/>
      <c r="G67" s="108"/>
      <c r="H67" s="108"/>
      <c r="I67" s="108"/>
      <c r="J67" s="109"/>
    </row>
    <row r="68" spans="1:10" s="2" customFormat="1" ht="15" customHeight="1">
      <c r="A68" s="129" t="s">
        <v>126</v>
      </c>
      <c r="B68" s="116" t="s">
        <v>233</v>
      </c>
      <c r="C68" s="112">
        <v>1</v>
      </c>
      <c r="D68" s="100"/>
      <c r="E68" s="100"/>
      <c r="F68" s="101" t="s">
        <v>5</v>
      </c>
      <c r="G68" s="102">
        <f>VLOOKUP($A68,Prijstabel!$A$1:$D$180,3,FALSE)</f>
        <v>480</v>
      </c>
      <c r="H68" s="100"/>
      <c r="I68" s="103">
        <f>C68*G68</f>
        <v>480</v>
      </c>
      <c r="J68" s="104">
        <f>I68*6</f>
        <v>2880</v>
      </c>
    </row>
    <row r="69" spans="1:10" s="2" customFormat="1" ht="15" customHeight="1">
      <c r="A69" s="129" t="s">
        <v>127</v>
      </c>
      <c r="B69" s="116" t="s">
        <v>234</v>
      </c>
      <c r="C69" s="112">
        <v>1</v>
      </c>
      <c r="D69" s="100"/>
      <c r="E69" s="100"/>
      <c r="F69" s="101" t="s">
        <v>41</v>
      </c>
      <c r="G69" s="102">
        <f>VLOOKUP($A69,Prijstabel!$A$1:$D$180,3,FALSE)</f>
        <v>22.5</v>
      </c>
      <c r="H69" s="100"/>
      <c r="I69" s="103">
        <f t="shared" ref="I69:I86" si="13">C69*G69</f>
        <v>22.5</v>
      </c>
      <c r="J69" s="104">
        <f t="shared" ref="J69:J81" si="14">I69*6</f>
        <v>135</v>
      </c>
    </row>
    <row r="70" spans="1:10" s="2" customFormat="1" ht="15" customHeight="1">
      <c r="A70" s="129" t="s">
        <v>128</v>
      </c>
      <c r="B70" s="116" t="s">
        <v>226</v>
      </c>
      <c r="C70" s="112">
        <v>1</v>
      </c>
      <c r="D70" s="100"/>
      <c r="E70" s="100"/>
      <c r="F70" s="101" t="s">
        <v>5</v>
      </c>
      <c r="G70" s="102">
        <f>VLOOKUP($A70,Prijstabel!$A$1:$D$180,3,FALSE)</f>
        <v>313.75</v>
      </c>
      <c r="H70" s="100"/>
      <c r="I70" s="103">
        <f t="shared" si="13"/>
        <v>313.75</v>
      </c>
      <c r="J70" s="104">
        <f t="shared" si="14"/>
        <v>1882.5</v>
      </c>
    </row>
    <row r="71" spans="1:10" s="2" customFormat="1" ht="15" customHeight="1">
      <c r="A71" s="129" t="s">
        <v>129</v>
      </c>
      <c r="B71" s="116" t="s">
        <v>227</v>
      </c>
      <c r="C71" s="112">
        <v>1</v>
      </c>
      <c r="D71" s="100"/>
      <c r="E71" s="100"/>
      <c r="F71" s="101" t="s">
        <v>41</v>
      </c>
      <c r="G71" s="102">
        <f>VLOOKUP($A71,Prijstabel!$A$1:$D$180,3,FALSE)</f>
        <v>22.5</v>
      </c>
      <c r="H71" s="100"/>
      <c r="I71" s="103">
        <f t="shared" si="13"/>
        <v>22.5</v>
      </c>
      <c r="J71" s="104">
        <f t="shared" si="14"/>
        <v>135</v>
      </c>
    </row>
    <row r="72" spans="1:10" s="2" customFormat="1" ht="15" customHeight="1">
      <c r="A72" s="129" t="s">
        <v>131</v>
      </c>
      <c r="B72" s="116" t="s">
        <v>235</v>
      </c>
      <c r="C72" s="112">
        <v>1</v>
      </c>
      <c r="D72" s="100"/>
      <c r="E72" s="100"/>
      <c r="F72" s="101" t="s">
        <v>5</v>
      </c>
      <c r="G72" s="102">
        <f>VLOOKUP($A72,Prijstabel!$A$1:$D$180,3,FALSE)</f>
        <v>304.39</v>
      </c>
      <c r="H72" s="100"/>
      <c r="I72" s="103">
        <f t="shared" si="13"/>
        <v>304.39</v>
      </c>
      <c r="J72" s="104">
        <f t="shared" si="14"/>
        <v>1826.34</v>
      </c>
    </row>
    <row r="73" spans="1:10" s="2" customFormat="1" ht="15" customHeight="1">
      <c r="A73" s="129" t="s">
        <v>132</v>
      </c>
      <c r="B73" s="116" t="s">
        <v>236</v>
      </c>
      <c r="C73" s="112">
        <v>1</v>
      </c>
      <c r="D73" s="100"/>
      <c r="E73" s="100"/>
      <c r="F73" s="101" t="s">
        <v>41</v>
      </c>
      <c r="G73" s="102">
        <f>VLOOKUP($A73,Prijstabel!$A$1:$D$180,3,FALSE)</f>
        <v>18.79</v>
      </c>
      <c r="H73" s="100"/>
      <c r="I73" s="103">
        <f t="shared" si="13"/>
        <v>18.79</v>
      </c>
      <c r="J73" s="104">
        <f t="shared" si="14"/>
        <v>112.74</v>
      </c>
    </row>
    <row r="74" spans="1:10" s="2" customFormat="1" ht="15" customHeight="1">
      <c r="A74" s="129" t="s">
        <v>133</v>
      </c>
      <c r="B74" s="116" t="s">
        <v>130</v>
      </c>
      <c r="C74" s="112">
        <v>1</v>
      </c>
      <c r="D74" s="100"/>
      <c r="E74" s="100"/>
      <c r="F74" s="101" t="s">
        <v>5</v>
      </c>
      <c r="G74" s="102">
        <f>VLOOKUP($A74,Prijstabel!$A$1:$D$180,3,FALSE)</f>
        <v>130.56</v>
      </c>
      <c r="H74" s="100"/>
      <c r="I74" s="103">
        <f t="shared" si="13"/>
        <v>130.56</v>
      </c>
      <c r="J74" s="104">
        <f t="shared" si="14"/>
        <v>783.36</v>
      </c>
    </row>
    <row r="75" spans="1:10" s="2" customFormat="1" ht="15" customHeight="1">
      <c r="A75" s="129" t="s">
        <v>134</v>
      </c>
      <c r="B75" s="130" t="s">
        <v>228</v>
      </c>
      <c r="C75" s="112">
        <v>1</v>
      </c>
      <c r="D75" s="100"/>
      <c r="E75" s="100"/>
      <c r="F75" s="101" t="s">
        <v>5</v>
      </c>
      <c r="G75" s="102">
        <f>VLOOKUP($A75,Prijstabel!$A$1:$D$180,3,FALSE)</f>
        <v>125.38</v>
      </c>
      <c r="H75" s="100"/>
      <c r="I75" s="103">
        <f t="shared" si="13"/>
        <v>125.38</v>
      </c>
      <c r="J75" s="104">
        <f t="shared" si="14"/>
        <v>752.28</v>
      </c>
    </row>
    <row r="76" spans="1:10" s="2" customFormat="1" ht="15" customHeight="1">
      <c r="A76" s="129" t="s">
        <v>135</v>
      </c>
      <c r="B76" s="130" t="s">
        <v>229</v>
      </c>
      <c r="C76" s="112">
        <v>1</v>
      </c>
      <c r="D76" s="100"/>
      <c r="E76" s="100"/>
      <c r="F76" s="101" t="s">
        <v>5</v>
      </c>
      <c r="G76" s="102">
        <f>VLOOKUP($A76,Prijstabel!$A$1:$D$180,3,FALSE)</f>
        <v>159.25</v>
      </c>
      <c r="H76" s="100"/>
      <c r="I76" s="103">
        <f t="shared" si="13"/>
        <v>159.25</v>
      </c>
      <c r="J76" s="104">
        <f t="shared" si="14"/>
        <v>955.5</v>
      </c>
    </row>
    <row r="77" spans="1:10" s="2" customFormat="1" ht="15" customHeight="1">
      <c r="A77" s="129" t="s">
        <v>239</v>
      </c>
      <c r="B77" s="130" t="s">
        <v>230</v>
      </c>
      <c r="C77" s="112">
        <v>1</v>
      </c>
      <c r="D77" s="100"/>
      <c r="E77" s="100"/>
      <c r="F77" s="101" t="s">
        <v>5</v>
      </c>
      <c r="G77" s="102">
        <f>VLOOKUP($A77,Prijstabel!$A$1:$D$180,3,FALSE)</f>
        <v>190.24</v>
      </c>
      <c r="H77" s="100"/>
      <c r="I77" s="103">
        <f t="shared" si="13"/>
        <v>190.24</v>
      </c>
      <c r="J77" s="104">
        <f t="shared" si="14"/>
        <v>1141.44</v>
      </c>
    </row>
    <row r="78" spans="1:10" s="2" customFormat="1" ht="15" customHeight="1">
      <c r="A78" s="129" t="s">
        <v>240</v>
      </c>
      <c r="B78" s="116" t="s">
        <v>237</v>
      </c>
      <c r="C78" s="112">
        <v>1</v>
      </c>
      <c r="D78" s="100"/>
      <c r="E78" s="100"/>
      <c r="F78" s="101" t="s">
        <v>5</v>
      </c>
      <c r="G78" s="102">
        <f>VLOOKUP($A78,Prijstabel!$A$1:$D$180,3,FALSE)</f>
        <v>164.84</v>
      </c>
      <c r="H78" s="100"/>
      <c r="I78" s="103">
        <f t="shared" si="13"/>
        <v>164.84</v>
      </c>
      <c r="J78" s="104">
        <f t="shared" si="14"/>
        <v>989.04</v>
      </c>
    </row>
    <row r="79" spans="1:10" s="2" customFormat="1" ht="15" customHeight="1">
      <c r="A79" s="129" t="s">
        <v>241</v>
      </c>
      <c r="B79" s="116" t="s">
        <v>238</v>
      </c>
      <c r="C79" s="112">
        <v>1</v>
      </c>
      <c r="D79" s="100"/>
      <c r="E79" s="100"/>
      <c r="F79" s="101" t="s">
        <v>5</v>
      </c>
      <c r="G79" s="102">
        <f>VLOOKUP($A79,Prijstabel!$A$1:$D$180,3,FALSE)</f>
        <v>72.55</v>
      </c>
      <c r="H79" s="100"/>
      <c r="I79" s="103">
        <f t="shared" si="13"/>
        <v>72.55</v>
      </c>
      <c r="J79" s="104">
        <f t="shared" si="14"/>
        <v>435.29999999999995</v>
      </c>
    </row>
    <row r="80" spans="1:10" s="2" customFormat="1" ht="15" customHeight="1">
      <c r="A80" s="129" t="s">
        <v>242</v>
      </c>
      <c r="B80" s="130" t="s">
        <v>231</v>
      </c>
      <c r="C80" s="112">
        <v>1</v>
      </c>
      <c r="D80" s="100"/>
      <c r="E80" s="100"/>
      <c r="F80" s="101" t="s">
        <v>5</v>
      </c>
      <c r="G80" s="102">
        <f>VLOOKUP($A80,Prijstabel!$A$1:$D$180,3,FALSE)</f>
        <v>125.38</v>
      </c>
      <c r="H80" s="100"/>
      <c r="I80" s="103">
        <f t="shared" si="13"/>
        <v>125.38</v>
      </c>
      <c r="J80" s="104">
        <f t="shared" si="14"/>
        <v>752.28</v>
      </c>
    </row>
    <row r="81" spans="1:10" s="2" customFormat="1" ht="15" customHeight="1">
      <c r="A81" s="129" t="s">
        <v>243</v>
      </c>
      <c r="B81" s="130" t="s">
        <v>232</v>
      </c>
      <c r="C81" s="112">
        <v>1</v>
      </c>
      <c r="D81" s="100"/>
      <c r="E81" s="100"/>
      <c r="F81" s="101" t="s">
        <v>41</v>
      </c>
      <c r="G81" s="102">
        <f>VLOOKUP($A81,Prijstabel!$A$1:$D$180,3,FALSE)</f>
        <v>159.25</v>
      </c>
      <c r="H81" s="100"/>
      <c r="I81" s="103">
        <f t="shared" si="13"/>
        <v>159.25</v>
      </c>
      <c r="J81" s="104">
        <f t="shared" si="14"/>
        <v>955.5</v>
      </c>
    </row>
    <row r="82" spans="1:10">
      <c r="A82" s="106" t="s">
        <v>136</v>
      </c>
      <c r="B82" s="107" t="s">
        <v>280</v>
      </c>
      <c r="C82" s="117"/>
      <c r="D82" s="108"/>
      <c r="E82" s="108"/>
      <c r="F82" s="108"/>
      <c r="G82" s="108"/>
      <c r="H82" s="108"/>
      <c r="I82" s="108"/>
      <c r="J82" s="109"/>
    </row>
    <row r="83" spans="1:10" s="2" customFormat="1" ht="12.75">
      <c r="A83" s="131" t="s">
        <v>137</v>
      </c>
      <c r="B83" s="116" t="s">
        <v>138</v>
      </c>
      <c r="C83" s="99">
        <v>40</v>
      </c>
      <c r="D83" s="100"/>
      <c r="E83" s="100"/>
      <c r="F83" s="101" t="s">
        <v>139</v>
      </c>
      <c r="G83" s="102">
        <f>VLOOKUP($A83,Prijstabel!$A$1:$D$180,3,FALSE)</f>
        <v>0</v>
      </c>
      <c r="H83" s="100"/>
      <c r="I83" s="103">
        <f t="shared" si="13"/>
        <v>0</v>
      </c>
      <c r="J83" s="104">
        <f>I83*6</f>
        <v>0</v>
      </c>
    </row>
    <row r="84" spans="1:10" s="2" customFormat="1" ht="12.75">
      <c r="A84" s="131" t="s">
        <v>140</v>
      </c>
      <c r="B84" s="116" t="s">
        <v>141</v>
      </c>
      <c r="C84" s="99">
        <v>40</v>
      </c>
      <c r="D84" s="100"/>
      <c r="E84" s="100"/>
      <c r="F84" s="101" t="s">
        <v>139</v>
      </c>
      <c r="G84" s="102">
        <f>VLOOKUP($A84,Prijstabel!$A$1:$D$180,3,FALSE)</f>
        <v>0</v>
      </c>
      <c r="H84" s="100"/>
      <c r="I84" s="103">
        <f t="shared" si="13"/>
        <v>0</v>
      </c>
      <c r="J84" s="104">
        <f>I84*6</f>
        <v>0</v>
      </c>
    </row>
    <row r="85" spans="1:10" s="2" customFormat="1" ht="12.75">
      <c r="A85" s="131" t="s">
        <v>142</v>
      </c>
      <c r="B85" s="116" t="s">
        <v>143</v>
      </c>
      <c r="C85" s="99">
        <v>40</v>
      </c>
      <c r="D85" s="100"/>
      <c r="E85" s="100"/>
      <c r="F85" s="101" t="s">
        <v>139</v>
      </c>
      <c r="G85" s="102">
        <f>VLOOKUP($A85,Prijstabel!$A$1:$D$180,3,FALSE)</f>
        <v>0</v>
      </c>
      <c r="H85" s="100"/>
      <c r="I85" s="103">
        <f t="shared" si="13"/>
        <v>0</v>
      </c>
      <c r="J85" s="104">
        <f>I85*6</f>
        <v>0</v>
      </c>
    </row>
    <row r="86" spans="1:10" ht="15.75" thickBot="1">
      <c r="A86" s="131" t="s">
        <v>144</v>
      </c>
      <c r="B86" s="116" t="s">
        <v>145</v>
      </c>
      <c r="C86" s="99">
        <v>100</v>
      </c>
      <c r="D86" s="100"/>
      <c r="E86" s="100"/>
      <c r="F86" s="101" t="s">
        <v>139</v>
      </c>
      <c r="G86" s="102">
        <f>VLOOKUP($A86,Prijstabel!$A$1:$D$180,3,FALSE)</f>
        <v>0</v>
      </c>
      <c r="H86" s="100"/>
      <c r="I86" s="103">
        <f t="shared" si="13"/>
        <v>0</v>
      </c>
      <c r="J86" s="132">
        <f>I86*6</f>
        <v>0</v>
      </c>
    </row>
    <row r="87" spans="1:10" ht="16.5" thickTop="1" thickBot="1">
      <c r="A87" s="133"/>
      <c r="B87" s="134" t="s">
        <v>146</v>
      </c>
      <c r="C87" s="135"/>
      <c r="D87" s="135"/>
      <c r="E87" s="136"/>
      <c r="F87" s="136"/>
      <c r="G87" s="136"/>
      <c r="H87" s="136"/>
      <c r="I87" s="137">
        <f>SUM(I4:I86)</f>
        <v>2289.3799999999997</v>
      </c>
      <c r="J87" s="138">
        <f>SUM(J3:J86)</f>
        <v>13736.28</v>
      </c>
    </row>
  </sheetData>
  <sheetProtection algorithmName="SHA-512" hashValue="B+BcuPbf7y4wb2124fW4Xt37gtiOywRPgs4m9QdFgnXzhn5I6gUQ03fQOLSyE3Ri30MLG0tALhGgdrEtcaAnmg==" saltValue="8CblOnUq1c8X3Kdv5QLjRQ==" spinCount="100000" sheet="1" objects="1" scenarios="1"/>
  <phoneticPr fontId="32" type="noConversion"/>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E8"/>
  <sheetViews>
    <sheetView zoomScale="70" zoomScaleNormal="70" workbookViewId="0">
      <pane xSplit="1" ySplit="1" topLeftCell="B2" activePane="bottomRight" state="frozen"/>
      <selection activeCell="B7" sqref="B7"/>
      <selection pane="topRight" activeCell="B7" sqref="B7"/>
      <selection pane="bottomLeft" activeCell="B7" sqref="B7"/>
      <selection pane="bottomRight" activeCell="C5" sqref="C5"/>
    </sheetView>
  </sheetViews>
  <sheetFormatPr defaultRowHeight="15"/>
  <cols>
    <col min="1" max="1" width="10.5703125" customWidth="1"/>
    <col min="2" max="2" width="13.85546875" customWidth="1"/>
    <col min="3" max="3" width="21.5703125" bestFit="1" customWidth="1"/>
    <col min="4" max="4" width="18.7109375" bestFit="1" customWidth="1"/>
    <col min="5" max="5" width="13.85546875" bestFit="1" customWidth="1"/>
  </cols>
  <sheetData>
    <row r="3" spans="2:5" ht="15.75" thickBot="1"/>
    <row r="4" spans="2:5">
      <c r="B4" s="31" t="s">
        <v>286</v>
      </c>
      <c r="C4" s="35" t="s">
        <v>287</v>
      </c>
      <c r="D4" s="32" t="s">
        <v>288</v>
      </c>
    </row>
    <row r="5" spans="2:5" ht="15.75" thickBot="1">
      <c r="B5" s="33">
        <f>'Eenhedenstaat Heerlen'!J160</f>
        <v>13736.28</v>
      </c>
      <c r="C5" s="36">
        <f>'Eenhedenstaat Landgraaf'!J87</f>
        <v>13736.28</v>
      </c>
      <c r="D5" s="34">
        <f>'Eenhedenstaat Valkenburg'!J87</f>
        <v>13736.28</v>
      </c>
      <c r="E5" s="7"/>
    </row>
    <row r="7" spans="2:5" ht="15.75" thickBot="1"/>
    <row r="8" spans="2:5" ht="21.75" thickBot="1">
      <c r="B8" s="37" t="s">
        <v>291</v>
      </c>
      <c r="C8" s="38">
        <f>B5+C5+D5</f>
        <v>41208.840000000004</v>
      </c>
    </row>
  </sheetData>
  <sheetProtection algorithmName="SHA-512" hashValue="T0F6S9HJfqoIOmL6/GRPTgwf1YkqcOyFuz3/6amoBjP1Q3qWQpKoaDwkBex9cFoxVHrIqAYnHLYVNR7BFvspOQ==" saltValue="CqF+6Ke/4874Bdi6VATK0g==" spinCount="100000" sheet="1" objects="1" scenarios="1"/>
  <pageMargins left="0.62992125984251968" right="0.23622047244094491" top="0.55118110236220474" bottom="0.55118110236220474" header="0.31496062992125984" footer="0.31496062992125984"/>
  <pageSetup paperSize="9" scale="80" fitToHeight="0" orientation="landscape" r:id="rId1"/>
  <headerFooter>
    <oddHeader>&amp;CBijlage 1: Onderhoud, renovatie en uitbreiding openbare verlichting Heerlen en Lanfgraaf</oddHeader>
    <oddFooter>&amp;Cblz.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6326eba5-c84b-4eb0-b1f6-8860decdb644">VCZSAZH4J5JS-284017437-1635542</_dlc_DocId>
    <_dlc_DocIdUrl xmlns="6326eba5-c84b-4eb0-b1f6-8860decdb644">
      <Url>https://mijnsen.sharepoint.com/sites/mijnsen/_layouts/15/DocIdRedir.aspx?ID=VCZSAZH4J5JS-284017437-1635542</Url>
      <Description>VCZSAZH4J5JS-284017437-1635542</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47A1A1502BC41A79AFEB74DA82895" ma:contentTypeVersion="5778" ma:contentTypeDescription="Een nieuw document maken." ma:contentTypeScope="" ma:versionID="1e727205da3deff8e682a2930bc389e8">
  <xsd:schema xmlns:xsd="http://www.w3.org/2001/XMLSchema" xmlns:xs="http://www.w3.org/2001/XMLSchema" xmlns:p="http://schemas.microsoft.com/office/2006/metadata/properties" xmlns:ns2="6326eba5-c84b-4eb0-b1f6-8860decdb644" xmlns:ns3="4eba526d-1300-40da-9636-aa4f42c518a9" targetNamespace="http://schemas.microsoft.com/office/2006/metadata/properties" ma:root="true" ma:fieldsID="84fd37c9e0287911afecb1e769f436d9" ns2:_="" ns3:_="">
    <xsd:import namespace="6326eba5-c84b-4eb0-b1f6-8860decdb644"/>
    <xsd:import namespace="4eba526d-1300-40da-9636-aa4f42c518a9"/>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2:SharedWithUsers" minOccurs="0"/>
                <xsd:element ref="ns2:SharedWithDetail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6eba5-c84b-4eb0-b1f6-8860decdb64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eba526d-1300-40da-9636-aa4f42c518a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70082A5-369A-448F-85AD-C1CBE765981D}">
  <ds:schemaRefs>
    <ds:schemaRef ds:uri="http://schemas.microsoft.com/sharepoint/v3/contenttype/forms"/>
  </ds:schemaRefs>
</ds:datastoreItem>
</file>

<file path=customXml/itemProps2.xml><?xml version="1.0" encoding="utf-8"?>
<ds:datastoreItem xmlns:ds="http://schemas.openxmlformats.org/officeDocument/2006/customXml" ds:itemID="{CA3FBAF8-2B4B-4475-9759-53D625317EF4}">
  <ds:schemaRefs>
    <ds:schemaRef ds:uri="http://schemas.microsoft.com/office/2006/documentManagement/types"/>
    <ds:schemaRef ds:uri="http://schemas.microsoft.com/office/2006/metadata/properties"/>
    <ds:schemaRef ds:uri="http://purl.org/dc/dcmitype/"/>
    <ds:schemaRef ds:uri="6326eba5-c84b-4eb0-b1f6-8860decdb644"/>
    <ds:schemaRef ds:uri="http://purl.org/dc/elements/1.1/"/>
    <ds:schemaRef ds:uri="4eba526d-1300-40da-9636-aa4f42c518a9"/>
    <ds:schemaRef ds:uri="http://schemas.openxmlformats.org/package/2006/metadata/core-properties"/>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FB70B6B3-4350-4EBF-BF11-27D497065F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6eba5-c84b-4eb0-b1f6-8860decdb644"/>
    <ds:schemaRef ds:uri="4eba526d-1300-40da-9636-aa4f42c518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126DB2B-9F63-4BB5-9D9C-EE3AD1BECB4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6</vt:i4>
      </vt:variant>
    </vt:vector>
  </HeadingPairs>
  <TitlesOfParts>
    <vt:vector size="11" baseType="lpstr">
      <vt:lpstr>Prijstabel</vt:lpstr>
      <vt:lpstr>Eenhedenstaat Heerlen</vt:lpstr>
      <vt:lpstr>Eenhedenstaat Landgraaf</vt:lpstr>
      <vt:lpstr>Eenhedenstaat Valkenburg</vt:lpstr>
      <vt:lpstr>Totaal</vt:lpstr>
      <vt:lpstr>'Eenhedenstaat Heerlen'!Afdrukbereik</vt:lpstr>
      <vt:lpstr>'Eenhedenstaat Landgraaf'!Afdrukbereik</vt:lpstr>
      <vt:lpstr>Prijstabel!Afdrukbereik</vt:lpstr>
      <vt:lpstr>'Eenhedenstaat Heerlen'!Afdruktitels</vt:lpstr>
      <vt:lpstr>'Eenhedenstaat Landgraaf'!Afdruktitels</vt:lpstr>
      <vt:lpstr>Prijstabel!Afdruktitels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Goswin Janssen</dc:creator>
  <cp:keywords/>
  <dc:description/>
  <cp:lastModifiedBy>Penders, Eric</cp:lastModifiedBy>
  <cp:revision/>
  <cp:lastPrinted>2019-07-10T13:35:41Z</cp:lastPrinted>
  <dcterms:created xsi:type="dcterms:W3CDTF">2019-03-06T19:41:57Z</dcterms:created>
  <dcterms:modified xsi:type="dcterms:W3CDTF">2023-09-28T10:42:49Z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0x01010061D47A1A1502BC41A79AFEB74DA82895</vt:lpwstr>
  </property>
  <property fmtid="{D5CDD505-2E9C-101B-9397-08002B2CF9AE}" pid="3" name="AuthorIds_UIVersion_512">
    <vt:lpwstr>29</vt:lpwstr>
  </property>
  <property fmtid="{D5CDD505-2E9C-101B-9397-08002B2CF9AE}" pid="4" name="_dlc_DocIdItemGuid">
    <vt:lpwstr>b06e830f-88e3-49d0-af34-6aac19b7e9cd</vt:lpwstr>
  </property>
  <property fmtid="{D5CDD505-2E9C-101B-9397-08002B2CF9AE}" pid="5" name="AuthorIds_UIVersion_2560">
    <vt:lpwstr>98</vt:lpwstr>
  </property>
  <property fmtid="{D5CDD505-2E9C-101B-9397-08002B2CF9AE}" pid="6" name="AuthorIds_UIVersion_2048">
    <vt:lpwstr>98</vt:lpwstr>
  </property>
  <property fmtid="{D5CDD505-2E9C-101B-9397-08002B2CF9AE}" pid="7" name="AuthorIds_UIVersion_8704">
    <vt:lpwstr>98</vt:lpwstr>
  </property>
</Properties>
</file>