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updateLinks="never" codeName="ThisWorkbook" defaultThemeVersion="124226"/>
  <mc:AlternateContent xmlns:mc="http://schemas.openxmlformats.org/markup-compatibility/2006">
    <mc:Choice Requires="x15">
      <x15ac:absPath xmlns:x15ac="http://schemas.microsoft.com/office/spreadsheetml/2010/11/ac" url="\\pc.belastingdienst.nl\edf\SSO-CFD\UG_HKT_Inkoop-UNIT\80-INKOOPDOSSIERS-ICT\IUC23-022 In-Line Logprocessor\04 - BESCHRIJVENDE DOCUMENTEN\Bijlage VIII - Prijsmodel\"/>
    </mc:Choice>
  </mc:AlternateContent>
  <xr:revisionPtr revIDLastSave="0" documentId="13_ncr:1_{67D56AE8-3CDF-4645-AC95-5197127DABC8}" xr6:coauthVersionLast="47" xr6:coauthVersionMax="47" xr10:uidLastSave="{00000000-0000-0000-0000-000000000000}"/>
  <workbookProtection workbookAlgorithmName="SHA-512" workbookHashValue="p2ACCA8P2qzaiivTTLkzIrniMmOySit+bkH4l210FKR2HPPlH3U5EqggHtHDJGvUNOtGi087KXdSib7ggDH4Ig==" workbookSaltValue="fEbY2CywZXwe4SevlngjDA==" workbookSpinCount="100000" lockStructure="1"/>
  <bookViews>
    <workbookView xWindow="28680" yWindow="-120" windowWidth="25440" windowHeight="15390" xr2:uid="{00000000-000D-0000-FFFF-FFFF00000000}"/>
  </bookViews>
  <sheets>
    <sheet name="Samenvatting" sheetId="17" r:id="rId1"/>
    <sheet name="3a Gebruiksrecht - Aanschaf" sheetId="12" state="hidden" r:id="rId2"/>
    <sheet name="1 Gebruiksrecht - Subscription" sheetId="13" r:id="rId3"/>
    <sheet name="2 Diensten" sheetId="16" r:id="rId4"/>
    <sheet name="BPK-Grafiek" sheetId="23" r:id="rId5"/>
    <sheet name="DATA" sheetId="24" state="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AMO_UniqueIdentifier" hidden="1">"'99563fa1-436a-4ef7-84e7-cf933cb8a9d2'"</definedName>
    <definedName name="bron">'[1]IV-accent'!$V$20:$V$24</definedName>
    <definedName name="BronNaam">[2]onderbouwing!$B$5</definedName>
    <definedName name="BWTabelFilter">#REF!</definedName>
    <definedName name="Crediteur" comment="koppeling crediteur met nummer obv spendoverzicht">[3]!T44_leveranciersnaam[#All]</definedName>
    <definedName name="_xlnm.Database">#REF!</definedName>
    <definedName name="DF_GRID_1">#REF!</definedName>
    <definedName name="DF_NAVPANEL_13">'[4]2020 (mei)'!#REF!</definedName>
    <definedName name="DF_NAVPANEL_18">'[4]2020 (mei)'!#REF!</definedName>
    <definedName name="EPE">[5]bezetting!$C$5</definedName>
    <definedName name="ff">#REF!</definedName>
    <definedName name="IHU">[5]bezetting!$C$6</definedName>
    <definedName name="Jaar">[2]onderbouwing!$B$3</definedName>
    <definedName name="LAQ">[6]Superformule!$K$22</definedName>
    <definedName name="Maand">[2]onderbouwing!$B$2</definedName>
    <definedName name="Maximaal">'[6]HULP-velden'!$L$20</definedName>
    <definedName name="Perc_Qwensen">[7]Uitgangspunten!$I$14</definedName>
    <definedName name="Percentage_Qeisen">'[6]HULP-velden'!$J$80</definedName>
    <definedName name="Pwensen">[7]Uitgangspunten!$J$11</definedName>
    <definedName name="rsesesd">'[4]2020 (mei)'!#REF!</definedName>
    <definedName name="SAPBEXdnldView" hidden="1">"5103LETSC2W91ROT2OCSAQVJZ"</definedName>
    <definedName name="SAPBEXhrIndnt" hidden="1">"Wide"</definedName>
    <definedName name="SAPBEXsysID" hidden="1">"PB1"</definedName>
    <definedName name="SAPsysID" hidden="1">"708C5W7SBKP804JT78WJ0JNKI"</definedName>
    <definedName name="SAPwbID" hidden="1">"ARS"</definedName>
    <definedName name="selectie1">'[8]selectie reg'!$A$1:$A$47</definedName>
    <definedName name="STA">[5]bezetting!$C$8</definedName>
    <definedName name="storage">[9]Configurator!$A$21:$A$22</definedName>
    <definedName name="StorageExp">[9]Configurator!#REF!</definedName>
    <definedName name="SWI">[5]bezetting!$C$9</definedName>
    <definedName name="T05_Progn_KASmutaties">[3]!T05_Invoer_Prog_KASmutaties[#All]</definedName>
    <definedName name="T35_RapNrs" comment="toegestane rapportagenummers tabblad 35 kolom B">[3]!TblRapportagestructuur[Nummer]</definedName>
    <definedName name="TblLastRw">[10]!Tabel13[#All]</definedName>
    <definedName name="tblTeam">[10]!Tabel11[#All]</definedName>
    <definedName name="TRA">#REF!</definedName>
    <definedName name="UTZ">[5]bezetting!$C$7</definedName>
    <definedName name="wrn.Kwartaalrapportage." hidden="1">{#N/A,#N/A,TRUE,"Totaaloverzicht tabellen";#N/A,#N/A,TRUE,"Tabellen op directie niveau";#N/A,#N/A,TRUE,"Tabel instroom";#N/A,#N/A,TRUE,"Grafieken"}</definedName>
    <definedName name="wrn.Overzicht._.mobiliteitscoordinatoren." hidden="1">{#N/A,#N/A,FALSE,"Naar Regio";#N/A,#N/A,FALSE,"Per Regio naar functie";#N/A,#N/A,FALSE,"Naar Divisie"}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23" l="1"/>
  <c r="B3" i="23"/>
  <c r="F82" i="23"/>
  <c r="G22" i="23"/>
  <c r="F22" i="23"/>
  <c r="F19" i="23"/>
  <c r="G19" i="23" s="1"/>
  <c r="F18" i="23"/>
  <c r="F20" i="23" s="1"/>
  <c r="G20" i="23" s="1"/>
  <c r="E15" i="23"/>
  <c r="G12" i="23"/>
  <c r="F11" i="23"/>
  <c r="F13" i="23" s="1"/>
  <c r="D7" i="24" s="1"/>
  <c r="F7" i="24" s="1"/>
  <c r="G18" i="23" l="1"/>
  <c r="G11" i="23"/>
  <c r="G13" i="23" s="1"/>
  <c r="C46" i="13" l="1"/>
  <c r="J24" i="17"/>
  <c r="K24" i="17"/>
  <c r="L24" i="17"/>
  <c r="M24" i="17"/>
  <c r="N24" i="17"/>
  <c r="O24" i="17"/>
  <c r="P24" i="17"/>
  <c r="Q24" i="17"/>
  <c r="R24" i="17"/>
  <c r="I24" i="17"/>
  <c r="L32" i="13" l="1"/>
  <c r="K32" i="13"/>
  <c r="J32" i="13"/>
  <c r="I32" i="13"/>
  <c r="H32" i="13"/>
  <c r="G32" i="13"/>
  <c r="F32" i="13"/>
  <c r="E32" i="13"/>
  <c r="D32" i="13"/>
  <c r="L58" i="13" l="1"/>
  <c r="K58" i="13"/>
  <c r="J58" i="13"/>
  <c r="I58" i="13"/>
  <c r="H58" i="13"/>
  <c r="G58" i="13"/>
  <c r="F58" i="13"/>
  <c r="E58" i="13"/>
  <c r="D58" i="13"/>
  <c r="C58" i="13"/>
  <c r="G19" i="16" l="1"/>
  <c r="F19" i="16"/>
  <c r="E19" i="16"/>
  <c r="B4" i="13"/>
  <c r="B2" i="13"/>
  <c r="B4" i="16"/>
  <c r="B2" i="16"/>
  <c r="B4" i="12"/>
  <c r="B2" i="12"/>
  <c r="F26" i="17"/>
  <c r="F18" i="17"/>
  <c r="H19" i="16" l="1"/>
  <c r="J19" i="16" s="1"/>
  <c r="F24" i="17" s="1"/>
  <c r="E45" i="13" l="1"/>
  <c r="C28" i="12"/>
  <c r="C12" i="12" l="1"/>
  <c r="E42" i="13" l="1"/>
  <c r="C43" i="13"/>
  <c r="F44" i="13"/>
  <c r="U45" i="13"/>
  <c r="F45" i="13"/>
  <c r="P45" i="13"/>
  <c r="P46" i="13"/>
  <c r="C47" i="13"/>
  <c r="P47" i="13" s="1"/>
  <c r="H47" i="13" s="1"/>
  <c r="C48" i="13"/>
  <c r="P48" i="13" s="1"/>
  <c r="C49" i="13"/>
  <c r="C50" i="13"/>
  <c r="C51" i="13"/>
  <c r="C52" i="13"/>
  <c r="P52" i="13" s="1"/>
  <c r="C53" i="13"/>
  <c r="P53" i="13" s="1"/>
  <c r="H53" i="13" s="1"/>
  <c r="B58" i="13"/>
  <c r="B59" i="13"/>
  <c r="J29" i="12"/>
  <c r="E31" i="12"/>
  <c r="C32" i="12"/>
  <c r="F33" i="12"/>
  <c r="E34" i="12"/>
  <c r="T34" i="12" s="1"/>
  <c r="F34" i="12"/>
  <c r="N34" i="12"/>
  <c r="L34" i="12" s="1"/>
  <c r="R34" i="12"/>
  <c r="C35" i="12"/>
  <c r="N35" i="12" s="1"/>
  <c r="C36" i="12"/>
  <c r="N36" i="12" s="1"/>
  <c r="C37" i="12"/>
  <c r="R37" i="12" s="1"/>
  <c r="C38" i="12"/>
  <c r="N38" i="12" s="1"/>
  <c r="C39" i="12"/>
  <c r="N39" i="12" s="1"/>
  <c r="C40" i="12"/>
  <c r="C41" i="12"/>
  <c r="R41" i="12" s="1"/>
  <c r="C42" i="12"/>
  <c r="N42" i="12" s="1"/>
  <c r="B47" i="12"/>
  <c r="C48" i="12"/>
  <c r="B49" i="12"/>
  <c r="B53" i="12"/>
  <c r="C53" i="12"/>
  <c r="D53" i="12" s="1"/>
  <c r="E53" i="12" s="1"/>
  <c r="F53" i="12" s="1"/>
  <c r="G53" i="12" s="1"/>
  <c r="B54" i="12"/>
  <c r="H39" i="12" l="1"/>
  <c r="L39" i="12"/>
  <c r="H38" i="12"/>
  <c r="L38" i="12"/>
  <c r="H36" i="12"/>
  <c r="L36" i="12"/>
  <c r="H35" i="12"/>
  <c r="L35" i="12"/>
  <c r="H42" i="12"/>
  <c r="L42" i="12"/>
  <c r="P49" i="13"/>
  <c r="E49" i="13" s="1"/>
  <c r="S34" i="12"/>
  <c r="E52" i="13"/>
  <c r="T52" i="13" s="1"/>
  <c r="H52" i="13"/>
  <c r="E48" i="13"/>
  <c r="T48" i="13" s="1"/>
  <c r="H48" i="13"/>
  <c r="Q48" i="13" s="1"/>
  <c r="E46" i="13"/>
  <c r="T46" i="13" s="1"/>
  <c r="H46" i="13"/>
  <c r="R42" i="12"/>
  <c r="P51" i="13"/>
  <c r="H51" i="13" s="1"/>
  <c r="N41" i="12"/>
  <c r="L41" i="12" s="1"/>
  <c r="R38" i="12"/>
  <c r="R39" i="12"/>
  <c r="H34" i="12"/>
  <c r="O35" i="12" s="1"/>
  <c r="P35" i="12"/>
  <c r="R35" i="12"/>
  <c r="J38" i="12"/>
  <c r="F38" i="12"/>
  <c r="E39" i="12"/>
  <c r="T39" i="12" s="1"/>
  <c r="F39" i="12"/>
  <c r="J39" i="12"/>
  <c r="J42" i="12"/>
  <c r="F42" i="12"/>
  <c r="N37" i="12"/>
  <c r="L37" i="12" s="1"/>
  <c r="J34" i="12"/>
  <c r="E53" i="13"/>
  <c r="U53" i="13" s="1"/>
  <c r="Q53" i="13"/>
  <c r="E47" i="13"/>
  <c r="U47" i="13" s="1"/>
  <c r="N40" i="12"/>
  <c r="R40" i="12"/>
  <c r="C49" i="12"/>
  <c r="C50" i="12" s="1"/>
  <c r="F36" i="12"/>
  <c r="J36" i="12"/>
  <c r="O36" i="12"/>
  <c r="E36" i="12"/>
  <c r="R36" i="12"/>
  <c r="E35" i="12"/>
  <c r="F35" i="12"/>
  <c r="J35" i="12"/>
  <c r="H45" i="13"/>
  <c r="F52" i="13"/>
  <c r="F48" i="13"/>
  <c r="F46" i="13"/>
  <c r="E38" i="12"/>
  <c r="P50" i="13"/>
  <c r="H50" i="13" s="1"/>
  <c r="T45" i="13"/>
  <c r="E42" i="12"/>
  <c r="F53" i="13"/>
  <c r="F47" i="13"/>
  <c r="T47" i="13" l="1"/>
  <c r="E41" i="12"/>
  <c r="F49" i="13"/>
  <c r="H40" i="12"/>
  <c r="L40" i="12"/>
  <c r="H49" i="13"/>
  <c r="Q49" i="13" s="1"/>
  <c r="T49" i="13"/>
  <c r="U49" i="13"/>
  <c r="U46" i="13"/>
  <c r="U48" i="13"/>
  <c r="D54" i="12"/>
  <c r="D55" i="12" s="1"/>
  <c r="G54" i="12"/>
  <c r="E54" i="12"/>
  <c r="F54" i="12"/>
  <c r="F55" i="12" s="1"/>
  <c r="S39" i="12"/>
  <c r="E37" i="12"/>
  <c r="T37" i="12" s="1"/>
  <c r="H37" i="12"/>
  <c r="J41" i="12"/>
  <c r="H41" i="12"/>
  <c r="O42" i="12" s="1"/>
  <c r="F41" i="12"/>
  <c r="U52" i="13"/>
  <c r="F51" i="13"/>
  <c r="Q46" i="13"/>
  <c r="T53" i="13"/>
  <c r="Q47" i="13"/>
  <c r="O39" i="12"/>
  <c r="C54" i="12"/>
  <c r="C55" i="12" s="1"/>
  <c r="P42" i="12"/>
  <c r="P36" i="12"/>
  <c r="E51" i="13"/>
  <c r="P39" i="12"/>
  <c r="J37" i="12"/>
  <c r="F37" i="12"/>
  <c r="T36" i="12"/>
  <c r="S36" i="12"/>
  <c r="F40" i="12"/>
  <c r="J40" i="12"/>
  <c r="E40" i="12"/>
  <c r="S38" i="12"/>
  <c r="T38" i="12"/>
  <c r="S42" i="12"/>
  <c r="T42" i="12"/>
  <c r="T41" i="12"/>
  <c r="S41" i="12"/>
  <c r="F50" i="13"/>
  <c r="E50" i="13"/>
  <c r="S35" i="12"/>
  <c r="T35" i="12"/>
  <c r="G59" i="13" l="1"/>
  <c r="G61" i="13" s="1"/>
  <c r="M22" i="17" s="1"/>
  <c r="M29" i="17" s="1"/>
  <c r="I59" i="13"/>
  <c r="I61" i="13" s="1"/>
  <c r="D59" i="13"/>
  <c r="D61" i="13" s="1"/>
  <c r="J22" i="17" s="1"/>
  <c r="J29" i="17" s="1"/>
  <c r="C59" i="13"/>
  <c r="C61" i="13" s="1"/>
  <c r="I22" i="17" s="1"/>
  <c r="E59" i="13"/>
  <c r="E61" i="13" s="1"/>
  <c r="K22" i="17" s="1"/>
  <c r="K29" i="17" s="1"/>
  <c r="J59" i="13"/>
  <c r="J61" i="13" s="1"/>
  <c r="P22" i="17" s="1"/>
  <c r="P29" i="17" s="1"/>
  <c r="H59" i="13"/>
  <c r="H61" i="13" s="1"/>
  <c r="N22" i="17" s="1"/>
  <c r="N29" i="17" s="1"/>
  <c r="F59" i="13"/>
  <c r="F61" i="13" s="1"/>
  <c r="L22" i="17" s="1"/>
  <c r="L29" i="17" s="1"/>
  <c r="Q50" i="13"/>
  <c r="O22" i="17"/>
  <c r="O29" i="17" s="1"/>
  <c r="K59" i="13"/>
  <c r="K61" i="13" s="1"/>
  <c r="L59" i="13"/>
  <c r="L61" i="13" s="1"/>
  <c r="S37" i="12"/>
  <c r="Q52" i="13"/>
  <c r="Q51" i="13"/>
  <c r="P37" i="12"/>
  <c r="E55" i="12"/>
  <c r="P40" i="12"/>
  <c r="G55" i="12"/>
  <c r="O38" i="12"/>
  <c r="O40" i="12"/>
  <c r="U51" i="13"/>
  <c r="T51" i="13"/>
  <c r="P41" i="12"/>
  <c r="O41" i="12"/>
  <c r="P38" i="12"/>
  <c r="O37" i="12"/>
  <c r="T50" i="13"/>
  <c r="U50" i="13"/>
  <c r="T40" i="12"/>
  <c r="S40" i="12"/>
  <c r="Q22" i="17" l="1"/>
  <c r="R22" i="17"/>
  <c r="R29" i="17" s="1"/>
  <c r="I29" i="17"/>
  <c r="P43" i="12"/>
  <c r="L43" i="12" s="1"/>
  <c r="Q54" i="13"/>
  <c r="H54" i="13" s="1"/>
  <c r="C58" i="12"/>
  <c r="O43" i="12"/>
  <c r="H43" i="12" s="1"/>
  <c r="C64" i="13" l="1"/>
  <c r="Q29" i="17"/>
  <c r="F22" i="17"/>
  <c r="F29" i="17" s="1"/>
  <c r="F8" i="23" s="1"/>
  <c r="C7" i="24" s="1"/>
  <c r="E7" i="24" s="1"/>
  <c r="F14" i="23" s="1"/>
</calcChain>
</file>

<file path=xl/sharedStrings.xml><?xml version="1.0" encoding="utf-8"?>
<sst xmlns="http://schemas.openxmlformats.org/spreadsheetml/2006/main" count="333" uniqueCount="184">
  <si>
    <t xml:space="preserve"> </t>
  </si>
  <si>
    <t>Dimensionering</t>
  </si>
  <si>
    <t>Jaar 1</t>
  </si>
  <si>
    <t>Jaar 2</t>
  </si>
  <si>
    <t>Jaar 3</t>
  </si>
  <si>
    <t>Jaar 4</t>
  </si>
  <si>
    <t>Artikelnummer</t>
  </si>
  <si>
    <t>Versie</t>
  </si>
  <si>
    <t>Totaal</t>
  </si>
  <si>
    <t>Jaar 5</t>
  </si>
  <si>
    <t>Staffel</t>
  </si>
  <si>
    <t xml:space="preserve">"&gt;" meer dan </t>
  </si>
  <si>
    <t xml:space="preserve">van </t>
  </si>
  <si>
    <t>tot en met</t>
  </si>
  <si>
    <t>Grondslag</t>
  </si>
  <si>
    <t>STAFFEL 1</t>
  </si>
  <si>
    <t>&gt;</t>
  </si>
  <si>
    <t>STAFFEL 2</t>
  </si>
  <si>
    <t>STAFFEL 3</t>
  </si>
  <si>
    <t>STAFFEL 4</t>
  </si>
  <si>
    <t>STAFFEL 5</t>
  </si>
  <si>
    <t>STAFFEL 6</t>
  </si>
  <si>
    <t>STAFFEL 7</t>
  </si>
  <si>
    <t>STAFFEL 8</t>
  </si>
  <si>
    <t>STAFFEL 9</t>
  </si>
  <si>
    <t>ODC Apeldoorn,locatie Quintax</t>
  </si>
  <si>
    <t>ODC Apeldoorn,locatie Walterbos</t>
  </si>
  <si>
    <t>SSC-ICT Rijswijk</t>
  </si>
  <si>
    <t>Onderhoud &amp; Support</t>
  </si>
  <si>
    <t>Ten behoeve van Vergelijkingswaarde</t>
  </si>
  <si>
    <t>Bedrag</t>
  </si>
  <si>
    <t>Totaal aanschaf per jaar</t>
  </si>
  <si>
    <t>Aantal aan te schaffen</t>
  </si>
  <si>
    <t>&lt;-check</t>
  </si>
  <si>
    <t>Hulpvelden alternatief</t>
  </si>
  <si>
    <t>Hulpvelden onderhoud</t>
  </si>
  <si>
    <t>Hulpvelden aanschaf</t>
  </si>
  <si>
    <t>Hulpvelden</t>
  </si>
  <si>
    <t>cumulatief</t>
  </si>
  <si>
    <t>Prijs per</t>
  </si>
  <si>
    <t>Gebruiksrecht</t>
  </si>
  <si>
    <t>N.B. Indien meer regels benodigd zijn, kan een nieuw prijzenblad worden opgevraagd. Graag aangeven hoeveel regels meer nodig zijn.</t>
  </si>
  <si>
    <t>Omschrijving</t>
  </si>
  <si>
    <t>T.b.v. vergelijkingswaarde</t>
  </si>
  <si>
    <t>Totaal per jaar</t>
  </si>
  <si>
    <t>Gebruiksrecht o.b.v. Subcription</t>
  </si>
  <si>
    <t>Gebruiksrecht o.b.v. Aanschaf</t>
  </si>
  <si>
    <t>Korting  per staffel *1</t>
  </si>
  <si>
    <t>*1 Het kortingspercentage van de opvolgende staffel dient minimaal gelijk aan of hoger dan de voorgaande staffel te zijn.
   Indien dit niet het geval is, zullen cellen rood opkleuren en is de staffel niet acceptabel ingevuld.</t>
  </si>
  <si>
    <t>*1 Het kortingspercentage van de opvolgende staffel dient minimaal gelijk aan of hoger dan van de voorgaande staffel te zijn. Indien dit niet het geval is, zullen cellen rood opkleuren en is de staffel niet acceptabel ingevuld.</t>
  </si>
  <si>
    <t>uitbreiding</t>
  </si>
  <si>
    <t>aantal</t>
  </si>
  <si>
    <t>Vergoeding</t>
  </si>
  <si>
    <t>Benodigde Programmatuur voor de Oplossing</t>
  </si>
  <si>
    <t>Produktnaam Programmatuur/add-on</t>
  </si>
  <si>
    <t>Gebruiksrecht / Aanschaf inclusief Onderhoud &amp; Support</t>
  </si>
  <si>
    <t xml:space="preserve"> (bedragen zijn exclusief BTW)</t>
  </si>
  <si>
    <t>Vergoeding 
Onderhoud &amp; Support</t>
  </si>
  <si>
    <t>Vergoeding per</t>
  </si>
  <si>
    <t>Onderhoud &amp; Support Oplossing</t>
  </si>
  <si>
    <t xml:space="preserve"> Vergoeding
 per TB bij</t>
  </si>
  <si>
    <t xml:space="preserve"> Vergoeding
Onderhoude &amp;</t>
  </si>
  <si>
    <t>Support</t>
  </si>
  <si>
    <t>uitbreiding naar</t>
  </si>
  <si>
    <t>cummulatief</t>
  </si>
  <si>
    <t xml:space="preserve"> cummulatief aantal</t>
  </si>
  <si>
    <t>voor totaal</t>
  </si>
  <si>
    <t xml:space="preserve">Korting </t>
  </si>
  <si>
    <t>per staffel *1</t>
  </si>
  <si>
    <t>Benodigde componenten / Programmatuur</t>
  </si>
  <si>
    <t>Gebruiksrecht / Subscription inclusief Onderhoud &amp; Support</t>
  </si>
  <si>
    <t>Omschrijving / specificatie</t>
  </si>
  <si>
    <t>Senior Consultant</t>
  </si>
  <si>
    <t>Aanschaf per locatie *1</t>
  </si>
  <si>
    <t>*1 Additioneel benodige investering per locatie</t>
  </si>
  <si>
    <t>Europese aanbesteding</t>
  </si>
  <si>
    <t>Samenvatting</t>
  </si>
  <si>
    <t>(Prijzen exclusief BTW)</t>
  </si>
  <si>
    <t xml:space="preserve">Naam inschrijver: </t>
  </si>
  <si>
    <t>1a</t>
  </si>
  <si>
    <t>1b</t>
  </si>
  <si>
    <t>1c</t>
  </si>
  <si>
    <t>2a</t>
  </si>
  <si>
    <t>Min</t>
  </si>
  <si>
    <t>2b</t>
  </si>
  <si>
    <t>Gebruiksrecht licentie (Aanschaf)</t>
  </si>
  <si>
    <t>In-line Logprocessor</t>
  </si>
  <si>
    <t>Gebruiksrecht licentie (subscription)</t>
  </si>
  <si>
    <t>aantallen</t>
  </si>
  <si>
    <t>Jaar 6</t>
  </si>
  <si>
    <t>Jaar 7</t>
  </si>
  <si>
    <t>Jaar 8</t>
  </si>
  <si>
    <t>Jaar 9</t>
  </si>
  <si>
    <t>Jaar 10</t>
  </si>
  <si>
    <t>Implementatie en eerste gebruik</t>
  </si>
  <si>
    <t>Verder gebruik</t>
  </si>
  <si>
    <t>Indicatie aantal uren
eerste 2 jaren</t>
  </si>
  <si>
    <t>Indicatie aantal uren
volgende 2 jaren</t>
  </si>
  <si>
    <t>Indicatie aantal uren
6 verlengingsjaren</t>
  </si>
  <si>
    <t>TB</t>
  </si>
  <si>
    <t>som uren consultancy</t>
  </si>
  <si>
    <t>Vergoeding 
per dag</t>
  </si>
  <si>
    <t>en</t>
  </si>
  <si>
    <t>Dimensionering Licentiegrootte</t>
  </si>
  <si>
    <t>verbergen</t>
  </si>
  <si>
    <t>lijst</t>
  </si>
  <si>
    <t>Nodes</t>
  </si>
  <si>
    <t>dropdown</t>
  </si>
  <si>
    <t>Gebruiksrecht - Subscription</t>
  </si>
  <si>
    <t>Vergelijkingswaarde t.b.v. BestePrijsKwaliteit-formule</t>
  </si>
  <si>
    <t>Europese Aanbesteding</t>
  </si>
  <si>
    <t>BPK-Grafiek</t>
  </si>
  <si>
    <t>Vergelijkingswaarde</t>
  </si>
  <si>
    <t>Indicatie eigen score</t>
  </si>
  <si>
    <t>Score Kwaliteit</t>
  </si>
  <si>
    <t>Procenten</t>
  </si>
  <si>
    <t xml:space="preserve">Kwaliteit in eisen </t>
  </si>
  <si>
    <t>%</t>
  </si>
  <si>
    <t>Totaal kwaliteit</t>
  </si>
  <si>
    <t>Indicatie BPK-score</t>
  </si>
  <si>
    <t>*1</t>
  </si>
  <si>
    <t>Opbouw Score voor kwaliteit</t>
  </si>
  <si>
    <t>Punten</t>
  </si>
  <si>
    <t xml:space="preserve">Eisen </t>
  </si>
  <si>
    <t>Wensen</t>
  </si>
  <si>
    <t>Hulpdata Grafiek Superformule</t>
  </si>
  <si>
    <t>Uw inschrijving</t>
  </si>
  <si>
    <t>LET OP  !!!</t>
  </si>
  <si>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</si>
  <si>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</si>
  <si>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</si>
  <si>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</si>
  <si>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</si>
  <si>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</si>
  <si>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</si>
  <si>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</si>
  <si>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</si>
  <si>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</si>
  <si>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</si>
  <si>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</si>
  <si>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</si>
  <si>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</si>
  <si>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</si>
  <si>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</si>
  <si>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</si>
  <si>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</si>
  <si>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</si>
  <si>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</si>
  <si>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</si>
  <si>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</si>
  <si>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</si>
  <si>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</si>
  <si>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</si>
  <si>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</si>
  <si>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</si>
  <si>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</si>
  <si>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</si>
  <si>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</si>
  <si>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</si>
  <si>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</si>
  <si>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</si>
  <si>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</si>
  <si>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</si>
  <si>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</si>
  <si>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</si>
  <si>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Qbonus</t>
  </si>
  <si>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</si>
  <si>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t>GB/dag</t>
  </si>
  <si>
    <t>per GB/dag bij</t>
  </si>
  <si>
    <t>licentie kosten</t>
  </si>
  <si>
    <t>consultancy</t>
  </si>
  <si>
    <t>Vergoeding per GB / dag /jaar</t>
  </si>
  <si>
    <t>naar cumulatief</t>
  </si>
  <si>
    <t>uw evt. afwijkende maximumprijs vanaf een minimaal benodigd volume</t>
  </si>
  <si>
    <t>Additionele diensten</t>
  </si>
  <si>
    <t>Dimensionering Diensten</t>
  </si>
  <si>
    <t>Diensten</t>
  </si>
  <si>
    <t>Licentie in GB/dag (eindvolume in jaar)</t>
  </si>
  <si>
    <r>
      <rPr>
        <sz val="8"/>
        <color rgb="FF00B050"/>
        <rFont val="RijksoverheidSansWebText Regula"/>
        <family val="2"/>
      </rPr>
      <t>Voor de licentie wenst de Belastingdienst een afrekengrondslag op basis van GB per dag, waarbij andere variabelen zoals het aantal Nodes in onbeperkt volume zijn ingecalculeerd.
U vult de staffel in met uw prijzen per GB, opgebouwd uit een basisbedrag per GB minus korting per minimaal volume. Deze korting dient te gelden voor het gehele volume zodra betreffende minimale volume wordt bereikt. Tegelijk geldt dat een volume op voorhand door opdrachtgever dient te worden ingeschat en vooruitbetaald. Volumeverschillen aan het einde van de periode betreffende een vooruitbetaling dienen steeds te worden verrekend met de volgende vooruitbetaling. Uitzondering hierop is de slottermijn: deze wordt na afloop bijbetaald cq gerestitueerd.</t>
    </r>
    <r>
      <rPr>
        <sz val="8"/>
        <rFont val="RijksoverheidSansWebText Regula"/>
        <family val="2"/>
      </rPr>
      <t xml:space="preserve">
</t>
    </r>
  </si>
  <si>
    <t>Diensten / Consultancy</t>
  </si>
  <si>
    <t>Q_KnockOut</t>
  </si>
  <si>
    <r>
      <t xml:space="preserve">Uw eigen score-inschatting op kwaliteit via wensen </t>
    </r>
    <r>
      <rPr>
        <vertAlign val="superscript"/>
        <sz val="11"/>
        <color theme="1"/>
        <rFont val="Verdana"/>
        <family val="2"/>
      </rPr>
      <t>*1</t>
    </r>
  </si>
  <si>
    <t>Jaarlijkse groei in GB/dag</t>
  </si>
  <si>
    <t>IUC23-022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</si>
</sst>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quot;€&quot;\ #,##0.00_-"/>
    <numFmt numFmtId="165" formatCode="#,##0_ ;\-#,##0\ "/>
    <numFmt numFmtId="166" formatCode="0_ ;\-0\ "/>
    <numFmt numFmtId="167" formatCode="_ * #,##0_ ;_ * \-#,##0_ ;_ * &quot;-&quot;??_ ;_ @_ "/>
    <numFmt numFmtId="168" formatCode="_-* #,##0.00_-;_-* #,##0.00\-;_-* &quot;-&quot;??_-;_-@_-"/>
    <numFmt numFmtId="169" formatCode="_-* #,##0_-;_-* #,##0\-;_-* &quot;-&quot;??_-;_-@_-"/>
    <numFmt numFmtId="170" formatCode="_-* #,##0.00_-;_-* #,##0.00\-;_-* \-??_-;_-@_-"/>
    <numFmt numFmtId="171" formatCode="_-&quot;€&quot;\ * #,##0.00_-;_-&quot;€&quot;\ * #,##0.00\-;_-&quot;€&quot;\ * &quot;-&quot;??_-;_-@_-"/>
    <numFmt numFmtId="172" formatCode="0.0%"/>
    <numFmt numFmtId="173" formatCode="_(&quot;€&quot;* #,##0.00_);_(&quot;€&quot;* \(#,##0.00\);_(&quot;€&quot;* &quot;-&quot;??_);_(@_)"/>
    <numFmt numFmtId="174" formatCode="_(* #,##0.00_);_(* \(#,##0.00\);_(* &quot;-&quot;??_);_(@_)"/>
    <numFmt numFmtId="175" formatCode="##0.0\ &quot;PB&quot;"/>
    <numFmt numFmtId="176" formatCode="_-* #,##0.0_-;_-* #,##0.0\-;_-* &quot;-&quot;??_-;_-@_-"/>
    <numFmt numFmtId="177" formatCode="_ &quot;€&quot;\ * #,##0_ ;_ &quot;€&quot;\ * \-#,##0_ ;_ &quot;€&quot;\ * &quot;-&quot;??_ ;_ @_ "/>
    <numFmt numFmtId="178" formatCode="#,##0.0"/>
    <numFmt numFmtId="179" formatCode="_ * #,##0.0_ ;_ * \-#,##0.0_ ;_ * &quot;-&quot;??_ ;_ @_ "/>
    <numFmt numFmtId="180" formatCode="&quot;€&quot;#,##0.00_);\(&quot;€&quot;#,##0.00\)"/>
    <numFmt numFmtId="181" formatCode="0.0"/>
    <numFmt numFmtId="182" formatCode="0.000"/>
  </numFmts>
  <fonts count="63"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Helv"/>
    </font>
    <font>
      <sz val="11"/>
      <color indexed="8"/>
      <name val="Calibri"/>
      <family val="2"/>
    </font>
    <font>
      <sz val="10"/>
      <name val="Helv"/>
      <family val="2"/>
    </font>
    <font>
      <sz val="10"/>
      <name val="RijksoverheidSansWebText Regula"/>
      <family val="2"/>
    </font>
    <font>
      <sz val="10"/>
      <color theme="1"/>
      <name val="RijksoverheidSansWebText Regula"/>
      <family val="2"/>
    </font>
    <font>
      <b/>
      <sz val="10"/>
      <name val="RijksoverheidSansWebText Regula"/>
      <family val="2"/>
    </font>
    <font>
      <b/>
      <sz val="8"/>
      <color indexed="10"/>
      <name val="RijksoverheidSansWebText Regula"/>
      <family val="2"/>
    </font>
    <font>
      <b/>
      <sz val="12"/>
      <color indexed="10"/>
      <name val="RijksoverheidSansWebText Regula"/>
      <family val="2"/>
    </font>
    <font>
      <b/>
      <sz val="18"/>
      <color theme="1"/>
      <name val="RijksoverheidSansWebText Regula"/>
      <family val="2"/>
    </font>
    <font>
      <b/>
      <sz val="16"/>
      <color theme="0"/>
      <name val="RijksoverheidSansWebText Regula"/>
      <family val="2"/>
    </font>
    <font>
      <b/>
      <sz val="10"/>
      <color theme="1"/>
      <name val="RijksoverheidSansWebText Regula"/>
      <family val="2"/>
    </font>
    <font>
      <sz val="8"/>
      <name val="RijksoverheidSansWebText Regula"/>
      <family val="2"/>
    </font>
    <font>
      <b/>
      <sz val="12"/>
      <color theme="1"/>
      <name val="RijksoverheidSansWebText Regula"/>
      <family val="2"/>
    </font>
    <font>
      <sz val="11"/>
      <color theme="1"/>
      <name val="RijksoverheidSansWebText Regula"/>
      <family val="2"/>
    </font>
    <font>
      <sz val="8"/>
      <color theme="1"/>
      <name val="RijksoverheidSansWebText Regula"/>
      <family val="2"/>
    </font>
    <font>
      <b/>
      <sz val="8"/>
      <color theme="1"/>
      <name val="RijksoverheidSansWebText Regula"/>
      <family val="2"/>
    </font>
    <font>
      <sz val="12"/>
      <color theme="1"/>
      <name val="RijksoverheidSansWebText Regula"/>
      <family val="2"/>
    </font>
    <font>
      <b/>
      <sz val="18"/>
      <color indexed="10"/>
      <name val="RijksoverheidSansWebText Regula"/>
      <family val="2"/>
    </font>
    <font>
      <b/>
      <sz val="14"/>
      <color theme="1"/>
      <name val="RijksoverheidSansWebText Regula"/>
      <family val="2"/>
    </font>
    <font>
      <sz val="10"/>
      <color indexed="8"/>
      <name val="RijksoverheidSansWebText Regula"/>
      <family val="2"/>
    </font>
    <font>
      <sz val="18"/>
      <color theme="1"/>
      <name val="RijksoverheidSansWebText Regula"/>
      <family val="2"/>
    </font>
    <font>
      <sz val="11"/>
      <name val="RijksoverheidSansWebText Regula"/>
      <family val="2"/>
    </font>
    <font>
      <sz val="10"/>
      <color indexed="9"/>
      <name val="RijksoverheidSansWebText Regula"/>
      <family val="2"/>
    </font>
    <font>
      <sz val="8"/>
      <name val="Verdana"/>
      <family val="2"/>
    </font>
    <font>
      <b/>
      <sz val="18"/>
      <color theme="1"/>
      <name val="Verdana"/>
      <family val="2"/>
    </font>
    <font>
      <sz val="10"/>
      <color theme="1"/>
      <name val="Verdana"/>
      <family val="2"/>
    </font>
    <font>
      <b/>
      <sz val="14"/>
      <color theme="1"/>
      <name val="Verdana"/>
      <family val="2"/>
    </font>
    <font>
      <b/>
      <sz val="18"/>
      <color rgb="FFFF0000"/>
      <name val="Verdana"/>
      <family val="2"/>
    </font>
    <font>
      <b/>
      <sz val="12"/>
      <color theme="0"/>
      <name val="Verdana"/>
      <family val="2"/>
    </font>
    <font>
      <b/>
      <sz val="10"/>
      <color theme="1"/>
      <name val="Verdana"/>
      <family val="2"/>
    </font>
    <font>
      <i/>
      <sz val="10"/>
      <color theme="1"/>
      <name val="Verdana"/>
      <family val="2"/>
    </font>
    <font>
      <b/>
      <sz val="12"/>
      <color theme="1"/>
      <name val="Verdana"/>
      <family val="2"/>
    </font>
    <font>
      <sz val="10"/>
      <color indexed="8"/>
      <name val="Verdana"/>
      <family val="2"/>
    </font>
    <font>
      <sz val="10"/>
      <color indexed="9"/>
      <name val="Verdana"/>
      <family val="2"/>
    </font>
    <font>
      <sz val="10"/>
      <name val="Verdana"/>
      <family val="2"/>
    </font>
    <font>
      <i/>
      <sz val="10"/>
      <name val="Verdana"/>
      <family val="2"/>
    </font>
    <font>
      <b/>
      <sz val="12"/>
      <name val="Verdana"/>
      <family val="2"/>
    </font>
    <font>
      <b/>
      <sz val="8"/>
      <color indexed="10"/>
      <name val="Verdana"/>
      <family val="2"/>
    </font>
    <font>
      <b/>
      <sz val="12"/>
      <color indexed="10"/>
      <name val="Verdana"/>
      <family val="2"/>
    </font>
    <font>
      <b/>
      <u/>
      <sz val="10"/>
      <color theme="1"/>
      <name val="Verdana"/>
      <family val="2"/>
    </font>
    <font>
      <sz val="9"/>
      <color theme="1"/>
      <name val="Verdana"/>
      <family val="2"/>
    </font>
    <font>
      <sz val="22"/>
      <name val="Verdana"/>
      <family val="2"/>
    </font>
    <font>
      <sz val="10"/>
      <color rgb="FFFF0000"/>
      <name val="Verdana"/>
      <family val="2"/>
    </font>
    <font>
      <sz val="11"/>
      <color theme="0"/>
      <name val="Calibri"/>
      <family val="2"/>
      <scheme val="minor"/>
    </font>
    <font>
      <sz val="11"/>
      <color theme="1"/>
      <name val="Verdana"/>
      <family val="2"/>
    </font>
    <font>
      <b/>
      <sz val="18"/>
      <color theme="0"/>
      <name val="Verdana"/>
      <family val="2"/>
    </font>
    <font>
      <b/>
      <sz val="11"/>
      <color theme="1"/>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sz val="11"/>
      <color theme="0"/>
      <name val="Verdana"/>
      <family val="2"/>
    </font>
    <font>
      <sz val="24"/>
      <color theme="0"/>
      <name val="Verdana"/>
      <family val="2"/>
    </font>
    <font>
      <b/>
      <sz val="11"/>
      <color theme="0"/>
      <name val="Verdana"/>
      <family val="2"/>
    </font>
    <font>
      <i/>
      <sz val="11"/>
      <color theme="0"/>
      <name val="Verdana"/>
      <family val="2"/>
    </font>
    <font>
      <sz val="12"/>
      <color theme="0"/>
      <name val="Verdana"/>
      <family val="2"/>
    </font>
    <font>
      <i/>
      <sz val="12"/>
      <color theme="0"/>
      <name val="Verdana"/>
      <family val="2"/>
    </font>
    <font>
      <b/>
      <sz val="10"/>
      <name val="Verdana"/>
      <family val="2"/>
    </font>
    <font>
      <sz val="8"/>
      <color rgb="FF00B050"/>
      <name val="RijksoverheidSansWebText Regula"/>
      <family val="2"/>
    </font>
  </fonts>
  <fills count="12">
    <fill>
      <patternFill patternType="none"/>
    </fill>
    <fill>
      <patternFill patternType="gray125"/>
    </fill>
    <fill>
      <patternFill patternType="solid">
        <fgColor rgb="FFFFFFCC"/>
      </patternFill>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rgb="FFFFFF99"/>
        <bgColor indexed="64"/>
      </patternFill>
    </fill>
    <fill>
      <patternFill patternType="solid">
        <fgColor rgb="FF00B050"/>
        <bgColor indexed="64"/>
      </patternFill>
    </fill>
    <fill>
      <patternFill patternType="solid">
        <fgColor theme="6" tint="0.39997558519241921"/>
        <bgColor indexed="64"/>
      </patternFill>
    </fill>
    <fill>
      <patternFill patternType="solid">
        <fgColor indexed="9"/>
        <bgColor indexed="64"/>
      </patternFill>
    </fill>
    <fill>
      <patternFill patternType="solid">
        <fgColor rgb="FFF4F169"/>
        <bgColor indexed="64"/>
      </patternFill>
    </fill>
  </fills>
  <borders count="22">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double">
        <color indexed="64"/>
      </bottom>
      <diagonal/>
    </border>
  </borders>
  <cellStyleXfs count="5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8"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70" fontId="3" fillId="0" borderId="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4" fillId="0" borderId="0"/>
    <xf numFmtId="0" fontId="5" fillId="2" borderId="1" applyNumberFormat="0" applyFont="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2" fillId="0" borderId="0"/>
    <xf numFmtId="171"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 fillId="0" borderId="0"/>
    <xf numFmtId="173" fontId="1" fillId="0" borderId="0" applyFont="0" applyFill="0" applyBorder="0" applyAlignment="0" applyProtection="0"/>
    <xf numFmtId="174" fontId="1" fillId="0" borderId="0" applyFont="0" applyFill="0" applyBorder="0" applyAlignment="0" applyProtection="0"/>
    <xf numFmtId="44" fontId="1" fillId="0" borderId="0" applyFont="0" applyFill="0" applyBorder="0" applyAlignment="0" applyProtection="0"/>
    <xf numFmtId="0" fontId="44" fillId="0" borderId="0"/>
    <xf numFmtId="44" fontId="44" fillId="0" borderId="0" applyFont="0" applyFill="0" applyBorder="0" applyAlignment="0" applyProtection="0"/>
  </cellStyleXfs>
  <cellXfs count="340">
    <xf numFmtId="0" fontId="0" fillId="0" borderId="0" xfId="0"/>
    <xf numFmtId="0" fontId="18" fillId="3" borderId="3" xfId="0" applyFont="1" applyFill="1" applyBorder="1" applyProtection="1"/>
    <xf numFmtId="0" fontId="18" fillId="0" borderId="0" xfId="0" applyFont="1" applyProtection="1"/>
    <xf numFmtId="0" fontId="10" fillId="0" borderId="0" xfId="0" applyFont="1" applyProtection="1"/>
    <xf numFmtId="0" fontId="14" fillId="0" borderId="0" xfId="0" applyFont="1" applyProtection="1"/>
    <xf numFmtId="1" fontId="7" fillId="0" borderId="8" xfId="0" applyNumberFormat="1" applyFont="1" applyFill="1" applyBorder="1" applyProtection="1"/>
    <xf numFmtId="1" fontId="15" fillId="0" borderId="8" xfId="0" applyNumberFormat="1" applyFont="1" applyFill="1" applyBorder="1" applyProtection="1"/>
    <xf numFmtId="1" fontId="7" fillId="0" borderId="0" xfId="0" applyNumberFormat="1" applyFont="1" applyFill="1" applyBorder="1" applyProtection="1"/>
    <xf numFmtId="1" fontId="15" fillId="0" borderId="0" xfId="0" applyNumberFormat="1" applyFont="1" applyFill="1" applyBorder="1" applyProtection="1"/>
    <xf numFmtId="0" fontId="23" fillId="5" borderId="6" xfId="0" applyNumberFormat="1" applyFont="1" applyFill="1" applyBorder="1" applyAlignment="1" applyProtection="1">
      <alignment horizontal="left"/>
      <protection locked="0"/>
    </xf>
    <xf numFmtId="44" fontId="8" fillId="5" borderId="6" xfId="46" applyFont="1" applyFill="1" applyBorder="1" applyAlignment="1" applyProtection="1">
      <alignment horizontal="right"/>
      <protection locked="0"/>
    </xf>
    <xf numFmtId="44" fontId="8" fillId="5" borderId="6" xfId="46" applyFont="1" applyFill="1" applyBorder="1" applyAlignment="1" applyProtection="1">
      <protection locked="0"/>
    </xf>
    <xf numFmtId="169" fontId="23" fillId="0" borderId="6" xfId="1" applyNumberFormat="1" applyFont="1" applyFill="1" applyBorder="1" applyAlignment="1" applyProtection="1">
      <alignment horizontal="right"/>
      <protection locked="0"/>
    </xf>
    <xf numFmtId="172" fontId="8" fillId="5" borderId="6" xfId="2" applyNumberFormat="1" applyFont="1" applyFill="1" applyBorder="1" applyAlignment="1" applyProtection="1">
      <alignment horizontal="right"/>
      <protection locked="0"/>
    </xf>
    <xf numFmtId="167" fontId="8" fillId="7" borderId="6" xfId="1" applyNumberFormat="1" applyFont="1" applyFill="1" applyBorder="1" applyAlignment="1" applyProtection="1">
      <alignment horizontal="right"/>
      <protection locked="0"/>
    </xf>
    <xf numFmtId="0" fontId="23" fillId="5" borderId="6" xfId="0" applyFont="1" applyFill="1" applyBorder="1" applyAlignment="1" applyProtection="1">
      <alignment horizontal="left"/>
      <protection locked="0"/>
    </xf>
    <xf numFmtId="164" fontId="14" fillId="8" borderId="16" xfId="0" applyNumberFormat="1" applyFont="1" applyFill="1" applyBorder="1" applyProtection="1"/>
    <xf numFmtId="0" fontId="23" fillId="5" borderId="6" xfId="1" applyNumberFormat="1" applyFont="1" applyFill="1" applyBorder="1" applyAlignment="1" applyProtection="1">
      <alignment horizontal="left"/>
      <protection locked="0"/>
    </xf>
    <xf numFmtId="0" fontId="12" fillId="3" borderId="0" xfId="0" applyFont="1" applyFill="1" applyBorder="1" applyProtection="1"/>
    <xf numFmtId="0" fontId="13" fillId="3" borderId="0" xfId="0" applyFont="1" applyFill="1" applyBorder="1" applyProtection="1"/>
    <xf numFmtId="0" fontId="8" fillId="3" borderId="0" xfId="0" applyFont="1" applyFill="1" applyBorder="1" applyProtection="1"/>
    <xf numFmtId="0" fontId="14" fillId="3" borderId="0" xfId="0" applyFont="1" applyFill="1" applyBorder="1" applyAlignment="1" applyProtection="1">
      <alignment horizontal="right"/>
    </xf>
    <xf numFmtId="164" fontId="14" fillId="3" borderId="0" xfId="0" applyNumberFormat="1" applyFont="1" applyFill="1" applyBorder="1" applyAlignment="1" applyProtection="1">
      <alignment horizontal="right"/>
    </xf>
    <xf numFmtId="0" fontId="14" fillId="3" borderId="0" xfId="0" applyFont="1" applyFill="1" applyBorder="1" applyProtection="1"/>
    <xf numFmtId="0" fontId="8" fillId="0" borderId="6" xfId="0" applyFont="1" applyFill="1" applyBorder="1" applyAlignment="1" applyProtection="1">
      <alignment horizontal="right"/>
    </xf>
    <xf numFmtId="0" fontId="7" fillId="0" borderId="0" xfId="0" applyFont="1" applyProtection="1"/>
    <xf numFmtId="0" fontId="17" fillId="0" borderId="0" xfId="0" applyFont="1" applyProtection="1"/>
    <xf numFmtId="164" fontId="17" fillId="0" borderId="0" xfId="0" applyNumberFormat="1" applyFont="1" applyProtection="1"/>
    <xf numFmtId="0" fontId="8" fillId="0" borderId="0" xfId="0" applyFont="1" applyProtection="1"/>
    <xf numFmtId="164" fontId="19" fillId="3" borderId="0" xfId="0" applyNumberFormat="1" applyFont="1" applyFill="1" applyBorder="1" applyProtection="1"/>
    <xf numFmtId="3" fontId="19" fillId="3" borderId="0" xfId="0" applyNumberFormat="1" applyFont="1" applyFill="1" applyBorder="1" applyAlignment="1" applyProtection="1">
      <alignment horizontal="right"/>
    </xf>
    <xf numFmtId="1" fontId="19" fillId="3" borderId="0" xfId="0" applyNumberFormat="1" applyFont="1" applyFill="1" applyBorder="1" applyAlignment="1" applyProtection="1">
      <alignment horizontal="right"/>
    </xf>
    <xf numFmtId="164" fontId="19" fillId="3" borderId="0" xfId="0" applyNumberFormat="1" applyFont="1" applyFill="1" applyBorder="1" applyAlignment="1" applyProtection="1">
      <alignment horizontal="right"/>
    </xf>
    <xf numFmtId="164" fontId="11" fillId="0" borderId="0" xfId="0" applyNumberFormat="1" applyFont="1" applyProtection="1"/>
    <xf numFmtId="0" fontId="14" fillId="3" borderId="4" xfId="0" applyFont="1" applyFill="1" applyBorder="1" applyAlignment="1" applyProtection="1">
      <alignment horizontal="right"/>
    </xf>
    <xf numFmtId="175" fontId="8" fillId="4" borderId="6" xfId="1" applyNumberFormat="1" applyFont="1" applyFill="1" applyBorder="1" applyAlignment="1" applyProtection="1">
      <alignment horizontal="center"/>
    </xf>
    <xf numFmtId="0" fontId="21" fillId="0" borderId="0" xfId="0" applyFont="1" applyProtection="1"/>
    <xf numFmtId="164" fontId="12" fillId="3" borderId="0" xfId="0" applyNumberFormat="1" applyFont="1" applyFill="1" applyBorder="1" applyProtection="1"/>
    <xf numFmtId="0" fontId="10" fillId="0" borderId="0" xfId="0" applyFont="1" applyBorder="1" applyProtection="1"/>
    <xf numFmtId="0" fontId="14" fillId="3" borderId="9" xfId="0" applyFont="1" applyFill="1" applyBorder="1" applyAlignment="1" applyProtection="1">
      <alignment horizontal="right"/>
    </xf>
    <xf numFmtId="0" fontId="21" fillId="3" borderId="0" xfId="0" applyFont="1" applyFill="1" applyProtection="1"/>
    <xf numFmtId="0" fontId="24" fillId="3" borderId="0" xfId="0" applyFont="1" applyFill="1" applyProtection="1"/>
    <xf numFmtId="164" fontId="11" fillId="3" borderId="0" xfId="0" applyNumberFormat="1" applyFont="1" applyFill="1" applyProtection="1"/>
    <xf numFmtId="0" fontId="24" fillId="0" borderId="0" xfId="0" applyFont="1" applyProtection="1"/>
    <xf numFmtId="0" fontId="18" fillId="3" borderId="0" xfId="0" applyFont="1" applyFill="1" applyProtection="1"/>
    <xf numFmtId="0" fontId="14" fillId="3" borderId="12" xfId="0" applyFont="1" applyFill="1" applyBorder="1" applyAlignment="1" applyProtection="1">
      <alignment horizontal="left"/>
    </xf>
    <xf numFmtId="0" fontId="14" fillId="3" borderId="15" xfId="0" applyNumberFormat="1" applyFont="1" applyFill="1" applyBorder="1" applyAlignment="1" applyProtection="1">
      <alignment horizontal="center"/>
    </xf>
    <xf numFmtId="169" fontId="8" fillId="4" borderId="0" xfId="1" applyNumberFormat="1" applyFont="1" applyFill="1" applyBorder="1" applyProtection="1"/>
    <xf numFmtId="0" fontId="16" fillId="3" borderId="12" xfId="0" applyFont="1" applyFill="1" applyBorder="1" applyAlignment="1" applyProtection="1">
      <alignment vertical="center"/>
    </xf>
    <xf numFmtId="164" fontId="8" fillId="3" borderId="14" xfId="0" applyNumberFormat="1" applyFont="1" applyFill="1" applyBorder="1" applyProtection="1"/>
    <xf numFmtId="164" fontId="11" fillId="3" borderId="14" xfId="0" applyNumberFormat="1" applyFont="1" applyFill="1" applyBorder="1" applyProtection="1"/>
    <xf numFmtId="164" fontId="11" fillId="3" borderId="15" xfId="0" applyNumberFormat="1" applyFont="1" applyFill="1" applyBorder="1" applyProtection="1"/>
    <xf numFmtId="0" fontId="14" fillId="3" borderId="6" xfId="0" applyFont="1" applyFill="1" applyBorder="1" applyProtection="1"/>
    <xf numFmtId="164" fontId="14" fillId="3" borderId="6" xfId="0" applyNumberFormat="1" applyFont="1" applyFill="1" applyBorder="1" applyAlignment="1" applyProtection="1">
      <alignment horizontal="left"/>
    </xf>
    <xf numFmtId="0" fontId="16" fillId="3" borderId="2" xfId="0" applyFont="1" applyFill="1" applyBorder="1" applyAlignment="1" applyProtection="1">
      <alignment horizontal="left"/>
    </xf>
    <xf numFmtId="0" fontId="14" fillId="3" borderId="3" xfId="0" applyFont="1" applyFill="1" applyBorder="1" applyAlignment="1" applyProtection="1">
      <alignment horizontal="right"/>
    </xf>
    <xf numFmtId="164" fontId="14" fillId="3" borderId="3" xfId="0" applyNumberFormat="1" applyFont="1" applyFill="1" applyBorder="1" applyAlignment="1" applyProtection="1">
      <alignment horizontal="right"/>
    </xf>
    <xf numFmtId="164" fontId="14" fillId="3" borderId="3" xfId="0" applyNumberFormat="1" applyFont="1" applyFill="1" applyBorder="1" applyAlignment="1" applyProtection="1">
      <alignment horizontal="center"/>
    </xf>
    <xf numFmtId="164" fontId="14" fillId="3" borderId="7" xfId="0" applyNumberFormat="1" applyFont="1" applyFill="1" applyBorder="1" applyAlignment="1" applyProtection="1">
      <alignment horizontal="center"/>
    </xf>
    <xf numFmtId="0" fontId="18" fillId="3" borderId="7" xfId="0" applyFont="1" applyFill="1" applyBorder="1" applyProtection="1"/>
    <xf numFmtId="0" fontId="14" fillId="3" borderId="9" xfId="0" applyFont="1" applyFill="1" applyBorder="1" applyAlignment="1" applyProtection="1">
      <alignment horizontal="left"/>
    </xf>
    <xf numFmtId="0" fontId="14" fillId="3" borderId="0" xfId="0" applyFont="1" applyFill="1" applyBorder="1" applyAlignment="1" applyProtection="1">
      <alignment horizontal="right" wrapText="1"/>
    </xf>
    <xf numFmtId="164" fontId="14" fillId="3" borderId="0" xfId="0" applyNumberFormat="1" applyFont="1" applyFill="1" applyBorder="1" applyAlignment="1" applyProtection="1">
      <alignment horizontal="right" wrapText="1"/>
    </xf>
    <xf numFmtId="164" fontId="14" fillId="3" borderId="0" xfId="0" applyNumberFormat="1" applyFont="1" applyFill="1" applyBorder="1" applyAlignment="1" applyProtection="1">
      <alignment horizontal="center"/>
    </xf>
    <xf numFmtId="164" fontId="14" fillId="3" borderId="10" xfId="0" applyNumberFormat="1" applyFont="1" applyFill="1" applyBorder="1" applyAlignment="1" applyProtection="1">
      <alignment horizontal="center"/>
    </xf>
    <xf numFmtId="0" fontId="18" fillId="3" borderId="9" xfId="0" applyFont="1" applyFill="1" applyBorder="1" applyProtection="1"/>
    <xf numFmtId="0" fontId="18" fillId="3" borderId="0" xfId="0" applyFont="1" applyFill="1" applyBorder="1" applyProtection="1"/>
    <xf numFmtId="0" fontId="18" fillId="3" borderId="10" xfId="0" applyFont="1" applyFill="1" applyBorder="1" applyProtection="1"/>
    <xf numFmtId="44" fontId="8" fillId="4" borderId="6" xfId="46" applyFont="1" applyFill="1" applyBorder="1" applyAlignment="1" applyProtection="1"/>
    <xf numFmtId="164" fontId="14" fillId="3" borderId="9" xfId="0" applyNumberFormat="1" applyFont="1" applyFill="1" applyBorder="1" applyAlignment="1" applyProtection="1">
      <alignment horizontal="center"/>
    </xf>
    <xf numFmtId="164" fontId="14" fillId="3" borderId="10" xfId="0" applyNumberFormat="1" applyFont="1" applyFill="1" applyBorder="1" applyAlignment="1" applyProtection="1">
      <alignment horizontal="right" wrapText="1"/>
    </xf>
    <xf numFmtId="0" fontId="8" fillId="3" borderId="9" xfId="0" applyFont="1" applyFill="1" applyBorder="1" applyAlignment="1" applyProtection="1">
      <alignment horizontal="left"/>
    </xf>
    <xf numFmtId="164" fontId="9" fillId="3" borderId="0" xfId="0" applyNumberFormat="1" applyFont="1" applyFill="1" applyBorder="1" applyAlignment="1" applyProtection="1">
      <alignment horizontal="center"/>
    </xf>
    <xf numFmtId="164" fontId="9" fillId="3" borderId="0" xfId="0" applyNumberFormat="1" applyFont="1" applyFill="1" applyBorder="1" applyAlignment="1" applyProtection="1">
      <alignment horizontal="right"/>
    </xf>
    <xf numFmtId="164" fontId="14" fillId="3" borderId="10" xfId="0" applyNumberFormat="1" applyFont="1" applyFill="1" applyBorder="1" applyAlignment="1" applyProtection="1">
      <alignment horizontal="right"/>
    </xf>
    <xf numFmtId="49" fontId="14" fillId="3" borderId="10" xfId="0" applyNumberFormat="1" applyFont="1" applyFill="1" applyBorder="1" applyAlignment="1" applyProtection="1">
      <alignment horizontal="right"/>
    </xf>
    <xf numFmtId="164" fontId="9" fillId="3" borderId="4" xfId="0" applyNumberFormat="1" applyFont="1" applyFill="1" applyBorder="1" applyAlignment="1" applyProtection="1">
      <alignment horizontal="center"/>
    </xf>
    <xf numFmtId="164" fontId="9" fillId="3" borderId="11" xfId="0" applyNumberFormat="1" applyFont="1" applyFill="1" applyBorder="1" applyAlignment="1" applyProtection="1">
      <alignment horizontal="center"/>
    </xf>
    <xf numFmtId="164" fontId="9" fillId="3" borderId="5" xfId="0" applyNumberFormat="1" applyFont="1" applyFill="1" applyBorder="1" applyAlignment="1" applyProtection="1">
      <alignment horizontal="right"/>
    </xf>
    <xf numFmtId="164" fontId="9" fillId="3" borderId="0" xfId="0" applyNumberFormat="1" applyFont="1" applyFill="1" applyBorder="1" applyAlignment="1" applyProtection="1">
      <alignment horizontal="right" wrapText="1"/>
    </xf>
    <xf numFmtId="164" fontId="14" fillId="3" borderId="11" xfId="0" applyNumberFormat="1" applyFont="1" applyFill="1" applyBorder="1" applyAlignment="1" applyProtection="1">
      <alignment horizontal="right"/>
    </xf>
    <xf numFmtId="164" fontId="11" fillId="3" borderId="4" xfId="0" applyNumberFormat="1" applyFont="1" applyFill="1" applyBorder="1" applyProtection="1"/>
    <xf numFmtId="3" fontId="18" fillId="0" borderId="0" xfId="0" applyNumberFormat="1" applyFont="1" applyProtection="1"/>
    <xf numFmtId="0" fontId="8" fillId="0" borderId="13" xfId="0" applyFont="1" applyFill="1" applyBorder="1" applyAlignment="1" applyProtection="1">
      <alignment horizontal="right"/>
    </xf>
    <xf numFmtId="3" fontId="8" fillId="0" borderId="6" xfId="1" applyNumberFormat="1" applyFont="1" applyFill="1" applyBorder="1" applyAlignment="1" applyProtection="1"/>
    <xf numFmtId="165" fontId="8" fillId="0" borderId="13" xfId="1" applyNumberFormat="1" applyFont="1" applyFill="1" applyBorder="1" applyAlignment="1" applyProtection="1">
      <alignment horizontal="right"/>
    </xf>
    <xf numFmtId="173" fontId="8" fillId="0" borderId="13" xfId="50" applyFont="1" applyFill="1" applyBorder="1" applyAlignment="1" applyProtection="1">
      <alignment horizontal="right"/>
    </xf>
    <xf numFmtId="44" fontId="8" fillId="9" borderId="6" xfId="46" applyFont="1" applyFill="1" applyBorder="1" applyAlignment="1" applyProtection="1">
      <alignment horizontal="center"/>
    </xf>
    <xf numFmtId="0" fontId="8" fillId="4" borderId="0" xfId="0" applyFont="1" applyFill="1" applyAlignment="1" applyProtection="1">
      <alignment horizontal="center"/>
    </xf>
    <xf numFmtId="0" fontId="18" fillId="0" borderId="6" xfId="0" applyFont="1" applyBorder="1" applyAlignment="1" applyProtection="1">
      <alignment horizontal="right"/>
    </xf>
    <xf numFmtId="0" fontId="7" fillId="0" borderId="6" xfId="0" applyFont="1" applyFill="1" applyBorder="1" applyAlignment="1" applyProtection="1">
      <alignment horizontal="right"/>
    </xf>
    <xf numFmtId="0" fontId="14" fillId="6" borderId="6" xfId="0" applyFont="1" applyFill="1" applyBorder="1" applyAlignment="1" applyProtection="1">
      <alignment horizontal="right"/>
    </xf>
    <xf numFmtId="44" fontId="18" fillId="0" borderId="0" xfId="0" applyNumberFormat="1" applyFont="1" applyProtection="1"/>
    <xf numFmtId="164" fontId="20" fillId="0" borderId="0" xfId="0" applyNumberFormat="1" applyFont="1" applyProtection="1"/>
    <xf numFmtId="0" fontId="16" fillId="3" borderId="12" xfId="0" applyFont="1" applyFill="1" applyBorder="1" applyProtection="1"/>
    <xf numFmtId="1" fontId="14" fillId="3" borderId="15" xfId="0" applyNumberFormat="1" applyFont="1" applyFill="1" applyBorder="1" applyAlignment="1" applyProtection="1">
      <alignment horizontal="right"/>
    </xf>
    <xf numFmtId="0" fontId="8" fillId="4" borderId="6" xfId="0" applyFont="1" applyFill="1" applyBorder="1" applyAlignment="1" applyProtection="1">
      <alignment horizontal="right"/>
    </xf>
    <xf numFmtId="167" fontId="8" fillId="0" borderId="6" xfId="1" applyNumberFormat="1" applyFont="1" applyFill="1" applyBorder="1" applyAlignment="1" applyProtection="1">
      <alignment horizontal="right"/>
    </xf>
    <xf numFmtId="7" fontId="8" fillId="0" borderId="6" xfId="46" applyNumberFormat="1" applyFont="1" applyFill="1" applyBorder="1" applyAlignment="1" applyProtection="1"/>
    <xf numFmtId="164" fontId="8" fillId="9" borderId="16" xfId="0" applyNumberFormat="1" applyFont="1" applyFill="1" applyBorder="1" applyProtection="1"/>
    <xf numFmtId="1" fontId="14" fillId="3" borderId="14" xfId="0" applyNumberFormat="1" applyFont="1" applyFill="1" applyBorder="1" applyAlignment="1" applyProtection="1">
      <alignment horizontal="right"/>
    </xf>
    <xf numFmtId="7" fontId="8" fillId="0" borderId="16" xfId="46" applyNumberFormat="1" applyFont="1" applyFill="1" applyBorder="1" applyAlignment="1" applyProtection="1"/>
    <xf numFmtId="164" fontId="8" fillId="9" borderId="18" xfId="0" applyNumberFormat="1" applyFont="1" applyFill="1" applyBorder="1" applyProtection="1"/>
    <xf numFmtId="0" fontId="14" fillId="3" borderId="15" xfId="0" applyFont="1" applyFill="1" applyBorder="1" applyAlignment="1" applyProtection="1">
      <alignment horizontal="right"/>
    </xf>
    <xf numFmtId="0" fontId="14" fillId="0" borderId="6" xfId="0" applyFont="1" applyBorder="1" applyProtection="1"/>
    <xf numFmtId="8" fontId="14" fillId="0" borderId="0" xfId="0" applyNumberFormat="1" applyFont="1" applyProtection="1"/>
    <xf numFmtId="1" fontId="7" fillId="0" borderId="3" xfId="0" applyNumberFormat="1" applyFont="1" applyFill="1" applyBorder="1" applyProtection="1"/>
    <xf numFmtId="1" fontId="15" fillId="0" borderId="3" xfId="0" applyNumberFormat="1" applyFont="1" applyFill="1" applyBorder="1" applyProtection="1"/>
    <xf numFmtId="0" fontId="14" fillId="3" borderId="9" xfId="0" applyFont="1" applyFill="1" applyBorder="1" applyAlignment="1" applyProtection="1">
      <alignment horizontal="center"/>
    </xf>
    <xf numFmtId="0" fontId="19" fillId="0" borderId="0" xfId="0" applyFont="1" applyProtection="1"/>
    <xf numFmtId="0" fontId="10" fillId="0" borderId="0" xfId="3" applyFont="1" applyProtection="1"/>
    <xf numFmtId="0" fontId="10" fillId="10" borderId="0" xfId="3" applyFont="1" applyFill="1" applyBorder="1" applyProtection="1"/>
    <xf numFmtId="0" fontId="11" fillId="0" borderId="0" xfId="3" applyFont="1" applyProtection="1"/>
    <xf numFmtId="164" fontId="14" fillId="3" borderId="0" xfId="0" applyNumberFormat="1" applyFont="1" applyFill="1" applyBorder="1" applyProtection="1"/>
    <xf numFmtId="164" fontId="8" fillId="3" borderId="0" xfId="0" applyNumberFormat="1" applyFont="1" applyFill="1" applyBorder="1" applyAlignment="1" applyProtection="1">
      <alignment horizontal="right"/>
    </xf>
    <xf numFmtId="164" fontId="8" fillId="3" borderId="0" xfId="0" applyNumberFormat="1" applyFont="1" applyFill="1" applyBorder="1" applyProtection="1"/>
    <xf numFmtId="0" fontId="11" fillId="0" borderId="0" xfId="3" applyFont="1" applyBorder="1" applyProtection="1"/>
    <xf numFmtId="0" fontId="7" fillId="0" borderId="0" xfId="3" applyFont="1" applyProtection="1"/>
    <xf numFmtId="0" fontId="7" fillId="0" borderId="0" xfId="3" applyFont="1" applyBorder="1" applyProtection="1"/>
    <xf numFmtId="0" fontId="9" fillId="0" borderId="8" xfId="3" applyFont="1" applyFill="1" applyBorder="1" applyProtection="1"/>
    <xf numFmtId="164" fontId="7" fillId="0" borderId="8" xfId="3" applyNumberFormat="1" applyFont="1" applyFill="1" applyBorder="1" applyProtection="1"/>
    <xf numFmtId="169" fontId="26" fillId="0" borderId="8" xfId="4" applyNumberFormat="1" applyFont="1" applyFill="1" applyBorder="1" applyProtection="1"/>
    <xf numFmtId="169" fontId="7" fillId="0" borderId="8" xfId="4" applyNumberFormat="1" applyFont="1" applyFill="1" applyBorder="1" applyAlignment="1" applyProtection="1">
      <alignment horizontal="center"/>
    </xf>
    <xf numFmtId="0" fontId="9" fillId="0" borderId="0" xfId="3" applyFont="1" applyFill="1" applyBorder="1" applyProtection="1"/>
    <xf numFmtId="164" fontId="7" fillId="0" borderId="0" xfId="3" applyNumberFormat="1" applyFont="1" applyFill="1" applyBorder="1" applyAlignment="1" applyProtection="1">
      <alignment horizontal="right"/>
    </xf>
    <xf numFmtId="0" fontId="7" fillId="0" borderId="0" xfId="3" applyFont="1" applyFill="1" applyBorder="1" applyAlignment="1" applyProtection="1">
      <alignment horizontal="right"/>
    </xf>
    <xf numFmtId="164" fontId="22" fillId="3" borderId="2" xfId="0" applyNumberFormat="1" applyFont="1" applyFill="1" applyBorder="1" applyProtection="1"/>
    <xf numFmtId="164" fontId="14" fillId="3" borderId="3" xfId="0" applyNumberFormat="1" applyFont="1" applyFill="1" applyBorder="1" applyProtection="1"/>
    <xf numFmtId="164" fontId="14" fillId="3" borderId="7" xfId="0" applyNumberFormat="1" applyFont="1" applyFill="1" applyBorder="1" applyProtection="1"/>
    <xf numFmtId="164" fontId="14" fillId="3" borderId="9" xfId="0" applyNumberFormat="1" applyFont="1" applyFill="1" applyBorder="1" applyProtection="1"/>
    <xf numFmtId="0" fontId="7" fillId="0" borderId="12" xfId="3" quotePrefix="1" applyFont="1" applyFill="1" applyBorder="1" applyAlignment="1" applyProtection="1"/>
    <xf numFmtId="164" fontId="7" fillId="5" borderId="6" xfId="3" applyNumberFormat="1" applyFont="1" applyFill="1" applyBorder="1" applyAlignment="1" applyProtection="1">
      <alignment horizontal="right"/>
      <protection locked="0"/>
    </xf>
    <xf numFmtId="164" fontId="14" fillId="3" borderId="13" xfId="0" applyNumberFormat="1" applyFont="1" applyFill="1" applyBorder="1" applyAlignment="1" applyProtection="1">
      <alignment horizontal="right"/>
    </xf>
    <xf numFmtId="167" fontId="8" fillId="0" borderId="6" xfId="1" applyNumberFormat="1" applyFont="1" applyFill="1" applyBorder="1" applyAlignment="1" applyProtection="1">
      <alignment horizontal="center"/>
    </xf>
    <xf numFmtId="164" fontId="9" fillId="6" borderId="16" xfId="3" applyNumberFormat="1" applyFont="1" applyFill="1" applyBorder="1" applyAlignment="1" applyProtection="1">
      <alignment horizontal="right"/>
    </xf>
    <xf numFmtId="164" fontId="7" fillId="0" borderId="0" xfId="3" applyNumberFormat="1" applyFont="1" applyProtection="1"/>
    <xf numFmtId="164" fontId="9" fillId="0" borderId="0" xfId="3" applyNumberFormat="1" applyFont="1" applyProtection="1"/>
    <xf numFmtId="164" fontId="23" fillId="0" borderId="0" xfId="3" applyNumberFormat="1" applyFont="1" applyProtection="1"/>
    <xf numFmtId="0" fontId="29" fillId="3" borderId="0" xfId="0" applyFont="1" applyFill="1" applyProtection="1">
      <protection hidden="1"/>
    </xf>
    <xf numFmtId="1" fontId="12" fillId="3" borderId="0" xfId="0" applyNumberFormat="1" applyFont="1" applyFill="1" applyBorder="1" applyProtection="1"/>
    <xf numFmtId="1" fontId="14" fillId="3" borderId="0" xfId="0" applyNumberFormat="1" applyFont="1" applyFill="1" applyAlignment="1" applyProtection="1"/>
    <xf numFmtId="167" fontId="14" fillId="0" borderId="6" xfId="1" applyNumberFormat="1" applyFont="1" applyFill="1" applyBorder="1" applyAlignment="1" applyProtection="1">
      <alignment horizontal="center"/>
    </xf>
    <xf numFmtId="167" fontId="8" fillId="0" borderId="0" xfId="1" applyNumberFormat="1" applyFont="1" applyFill="1" applyBorder="1" applyAlignment="1" applyProtection="1">
      <alignment horizontal="right"/>
    </xf>
    <xf numFmtId="7" fontId="8" fillId="0" borderId="0" xfId="46" applyNumberFormat="1" applyFont="1" applyFill="1" applyBorder="1" applyAlignment="1" applyProtection="1"/>
    <xf numFmtId="178" fontId="8" fillId="0" borderId="6" xfId="1" applyNumberFormat="1" applyFont="1" applyFill="1" applyBorder="1" applyAlignment="1" applyProtection="1"/>
    <xf numFmtId="178" fontId="23" fillId="7" borderId="6" xfId="1" applyNumberFormat="1" applyFont="1" applyFill="1" applyBorder="1" applyAlignment="1" applyProtection="1">
      <alignment horizontal="right"/>
      <protection locked="0"/>
    </xf>
    <xf numFmtId="0" fontId="14" fillId="3" borderId="5" xfId="0" applyFont="1" applyFill="1" applyBorder="1" applyAlignment="1" applyProtection="1">
      <alignment horizontal="right" wrapText="1"/>
    </xf>
    <xf numFmtId="0" fontId="27" fillId="0" borderId="0" xfId="0" applyFont="1" applyProtection="1">
      <protection hidden="1"/>
    </xf>
    <xf numFmtId="0" fontId="48" fillId="0" borderId="0" xfId="0" applyFont="1" applyProtection="1">
      <protection hidden="1"/>
    </xf>
    <xf numFmtId="0" fontId="28" fillId="3" borderId="0" xfId="0" applyFont="1" applyFill="1" applyProtection="1">
      <protection hidden="1"/>
    </xf>
    <xf numFmtId="0" fontId="48" fillId="3" borderId="0" xfId="0" applyFont="1" applyFill="1" applyProtection="1">
      <protection hidden="1"/>
    </xf>
    <xf numFmtId="0" fontId="49" fillId="3" borderId="0" xfId="0" applyFont="1" applyFill="1" applyProtection="1">
      <protection hidden="1"/>
    </xf>
    <xf numFmtId="1" fontId="38" fillId="0" borderId="8" xfId="0" applyNumberFormat="1" applyFont="1" applyBorder="1" applyProtection="1">
      <protection hidden="1"/>
    </xf>
    <xf numFmtId="1" fontId="27" fillId="0" borderId="8" xfId="0" applyNumberFormat="1" applyFont="1" applyBorder="1" applyAlignment="1" applyProtection="1">
      <alignment horizontal="right"/>
      <protection hidden="1"/>
    </xf>
    <xf numFmtId="1" fontId="27" fillId="0" borderId="8" xfId="0" applyNumberFormat="1" applyFont="1" applyBorder="1" applyProtection="1">
      <protection hidden="1"/>
    </xf>
    <xf numFmtId="1" fontId="51" fillId="0" borderId="8" xfId="0" applyNumberFormat="1" applyFont="1" applyBorder="1" applyProtection="1">
      <protection hidden="1"/>
    </xf>
    <xf numFmtId="173" fontId="27" fillId="0" borderId="0" xfId="50" applyFont="1" applyAlignment="1" applyProtection="1">
      <alignment horizontal="left"/>
      <protection hidden="1"/>
    </xf>
    <xf numFmtId="0" fontId="48" fillId="0" borderId="0" xfId="0" applyFont="1" applyAlignment="1" applyProtection="1">
      <alignment wrapText="1"/>
      <protection hidden="1"/>
    </xf>
    <xf numFmtId="180" fontId="52" fillId="6" borderId="6" xfId="50" quotePrefix="1" applyNumberFormat="1" applyFont="1" applyFill="1" applyBorder="1" applyAlignment="1" applyProtection="1">
      <alignment horizontal="right" vertical="center" wrapText="1"/>
      <protection hidden="1"/>
    </xf>
    <xf numFmtId="3" fontId="52" fillId="4" borderId="6" xfId="0" quotePrefix="1" applyNumberFormat="1" applyFont="1" applyFill="1" applyBorder="1" applyAlignment="1" applyProtection="1">
      <alignment horizontal="right" vertical="center" wrapText="1"/>
      <protection hidden="1"/>
    </xf>
    <xf numFmtId="181" fontId="52" fillId="0" borderId="12" xfId="0" applyNumberFormat="1" applyFont="1" applyBorder="1" applyAlignment="1" applyProtection="1">
      <alignment horizontal="right" vertical="center"/>
      <protection hidden="1"/>
    </xf>
    <xf numFmtId="181" fontId="52" fillId="0" borderId="15" xfId="0" applyNumberFormat="1" applyFont="1" applyBorder="1" applyAlignment="1" applyProtection="1">
      <alignment horizontal="left" vertical="center"/>
      <protection hidden="1"/>
    </xf>
    <xf numFmtId="3" fontId="52" fillId="11" borderId="6" xfId="0" quotePrefix="1" applyNumberFormat="1" applyFont="1" applyFill="1" applyBorder="1" applyAlignment="1" applyProtection="1">
      <alignment horizontal="right" vertical="center" wrapText="1"/>
      <protection locked="0"/>
    </xf>
    <xf numFmtId="0" fontId="48" fillId="0" borderId="12" xfId="0" applyFont="1" applyBorder="1" applyAlignment="1" applyProtection="1">
      <alignment horizontal="center" vertical="center"/>
      <protection hidden="1"/>
    </xf>
    <xf numFmtId="3" fontId="48" fillId="0" borderId="6" xfId="0" applyNumberFormat="1" applyFont="1" applyBorder="1" applyAlignment="1" applyProtection="1">
      <alignment horizontal="right" vertical="center"/>
      <protection hidden="1"/>
    </xf>
    <xf numFmtId="182" fontId="54" fillId="0" borderId="6" xfId="0" applyNumberFormat="1" applyFont="1" applyBorder="1" applyAlignment="1" applyProtection="1">
      <alignment horizontal="right" vertical="center"/>
      <protection hidden="1"/>
    </xf>
    <xf numFmtId="0" fontId="53" fillId="0" borderId="12" xfId="0" applyFont="1" applyBorder="1" applyAlignment="1" applyProtection="1">
      <alignment horizontal="right" vertical="center"/>
      <protection hidden="1"/>
    </xf>
    <xf numFmtId="0" fontId="34" fillId="0" borderId="14" xfId="32" applyFont="1" applyBorder="1" applyAlignment="1" applyProtection="1">
      <alignment vertical="center"/>
      <protection hidden="1"/>
    </xf>
    <xf numFmtId="0" fontId="52" fillId="0" borderId="15" xfId="32" applyFont="1" applyBorder="1" applyAlignment="1" applyProtection="1">
      <alignment vertical="center"/>
      <protection hidden="1"/>
    </xf>
    <xf numFmtId="0" fontId="52" fillId="0" borderId="9" xfId="32" applyFont="1" applyBorder="1" applyAlignment="1" applyProtection="1">
      <alignment vertical="center"/>
      <protection hidden="1"/>
    </xf>
    <xf numFmtId="0" fontId="52" fillId="0" borderId="0" xfId="32" applyFont="1" applyAlignment="1" applyProtection="1">
      <alignment horizontal="left" vertical="center"/>
      <protection hidden="1"/>
    </xf>
    <xf numFmtId="0" fontId="53" fillId="0" borderId="0" xfId="0" applyFont="1" applyAlignment="1" applyProtection="1">
      <alignment horizontal="right" vertical="center"/>
      <protection hidden="1"/>
    </xf>
    <xf numFmtId="0" fontId="50" fillId="3" borderId="3" xfId="0" applyFont="1" applyFill="1" applyBorder="1" applyAlignment="1" applyProtection="1">
      <alignment horizontal="right" vertical="center" wrapText="1"/>
      <protection hidden="1"/>
    </xf>
    <xf numFmtId="0" fontId="52" fillId="0" borderId="0" xfId="0" applyFont="1" applyProtection="1">
      <protection hidden="1"/>
    </xf>
    <xf numFmtId="0" fontId="0" fillId="0" borderId="0" xfId="0" applyProtection="1">
      <protection hidden="1"/>
    </xf>
    <xf numFmtId="0" fontId="48" fillId="0" borderId="6" xfId="0" applyFont="1" applyBorder="1" applyAlignment="1" applyProtection="1">
      <alignment horizontal="right" vertical="center"/>
      <protection hidden="1"/>
    </xf>
    <xf numFmtId="0" fontId="52" fillId="0" borderId="12" xfId="2" applyNumberFormat="1" applyFont="1" applyBorder="1" applyAlignment="1" applyProtection="1">
      <alignment vertical="center"/>
      <protection hidden="1"/>
    </xf>
    <xf numFmtId="0" fontId="47" fillId="4" borderId="0" xfId="0" applyFont="1" applyFill="1" applyProtection="1">
      <protection hidden="1"/>
    </xf>
    <xf numFmtId="0" fontId="55" fillId="4" borderId="0" xfId="0" applyFont="1" applyFill="1" applyProtection="1">
      <protection hidden="1"/>
    </xf>
    <xf numFmtId="0" fontId="55" fillId="4" borderId="0" xfId="0" applyFont="1" applyFill="1" applyAlignment="1" applyProtection="1">
      <alignment wrapText="1"/>
      <protection hidden="1"/>
    </xf>
    <xf numFmtId="0" fontId="57" fillId="4" borderId="0" xfId="0" applyFont="1" applyFill="1" applyAlignment="1" applyProtection="1">
      <alignment horizontal="left" vertical="center"/>
      <protection hidden="1"/>
    </xf>
    <xf numFmtId="0" fontId="55" fillId="4" borderId="0" xfId="0" applyFont="1" applyFill="1" applyAlignment="1" applyProtection="1">
      <alignment horizontal="center" vertical="center"/>
      <protection hidden="1"/>
    </xf>
    <xf numFmtId="173" fontId="55" fillId="4" borderId="0" xfId="50" applyFont="1" applyFill="1" applyBorder="1" applyAlignment="1" applyProtection="1">
      <alignment horizontal="right" vertical="center" wrapText="1"/>
      <protection hidden="1"/>
    </xf>
    <xf numFmtId="181" fontId="55" fillId="4" borderId="0" xfId="0" applyNumberFormat="1" applyFont="1" applyFill="1" applyAlignment="1" applyProtection="1">
      <alignment horizontal="right" vertical="center" wrapText="1"/>
      <protection hidden="1"/>
    </xf>
    <xf numFmtId="182" fontId="58" fillId="4" borderId="0" xfId="0" applyNumberFormat="1" applyFont="1" applyFill="1" applyAlignment="1" applyProtection="1">
      <alignment horizontal="right" vertical="center"/>
      <protection hidden="1"/>
    </xf>
    <xf numFmtId="1" fontId="58" fillId="4" borderId="0" xfId="0" applyNumberFormat="1" applyFont="1" applyFill="1" applyAlignment="1" applyProtection="1">
      <alignment horizontal="right" vertical="center"/>
      <protection hidden="1"/>
    </xf>
    <xf numFmtId="0" fontId="32" fillId="4" borderId="0" xfId="0" applyFont="1" applyFill="1" applyAlignment="1" applyProtection="1">
      <alignment vertical="center"/>
      <protection hidden="1"/>
    </xf>
    <xf numFmtId="0" fontId="59" fillId="4" borderId="0" xfId="0" applyFont="1" applyFill="1" applyAlignment="1" applyProtection="1">
      <alignment vertical="center"/>
      <protection hidden="1"/>
    </xf>
    <xf numFmtId="0" fontId="55" fillId="4" borderId="0" xfId="0" applyFont="1" applyFill="1" applyAlignment="1" applyProtection="1">
      <alignment vertical="center"/>
      <protection hidden="1"/>
    </xf>
    <xf numFmtId="0" fontId="57" fillId="4" borderId="0" xfId="0" applyFont="1" applyFill="1" applyAlignment="1" applyProtection="1">
      <alignment horizontal="left" vertical="center"/>
      <protection locked="0"/>
    </xf>
    <xf numFmtId="0" fontId="57" fillId="4" borderId="0" xfId="0" applyFont="1" applyFill="1" applyAlignment="1" applyProtection="1">
      <alignment horizontal="right" vertical="center"/>
      <protection locked="0"/>
    </xf>
    <xf numFmtId="0" fontId="55" fillId="4" borderId="0" xfId="0" applyFont="1" applyFill="1" applyProtection="1">
      <protection locked="0"/>
    </xf>
    <xf numFmtId="0" fontId="58" fillId="4" borderId="0" xfId="0" applyFont="1" applyFill="1" applyAlignment="1" applyProtection="1">
      <alignment horizontal="center" vertical="center"/>
      <protection locked="0"/>
    </xf>
    <xf numFmtId="180" fontId="58" fillId="4" borderId="0" xfId="50" applyNumberFormat="1" applyFont="1" applyFill="1" applyBorder="1" applyAlignment="1" applyProtection="1">
      <alignment horizontal="right" vertical="center"/>
      <protection locked="0"/>
    </xf>
    <xf numFmtId="181" fontId="58" fillId="4" borderId="0" xfId="0" applyNumberFormat="1" applyFont="1" applyFill="1" applyAlignment="1" applyProtection="1">
      <alignment horizontal="right" vertical="center"/>
      <protection locked="0"/>
    </xf>
    <xf numFmtId="182" fontId="58" fillId="4" borderId="0" xfId="0" applyNumberFormat="1" applyFont="1" applyFill="1" applyAlignment="1" applyProtection="1">
      <alignment horizontal="right" vertical="center"/>
      <protection locked="0"/>
    </xf>
    <xf numFmtId="0" fontId="57" fillId="4" borderId="0" xfId="0" applyFont="1" applyFill="1" applyAlignment="1" applyProtection="1">
      <alignment vertical="center"/>
      <protection locked="0"/>
    </xf>
    <xf numFmtId="174" fontId="55" fillId="4" borderId="0" xfId="51" applyFont="1" applyFill="1" applyBorder="1" applyAlignment="1" applyProtection="1">
      <alignment vertical="center"/>
      <protection locked="0"/>
    </xf>
    <xf numFmtId="174" fontId="57" fillId="4" borderId="0" xfId="51" applyFont="1" applyFill="1" applyBorder="1" applyAlignment="1" applyProtection="1">
      <alignment vertical="center"/>
      <protection locked="0"/>
    </xf>
    <xf numFmtId="0" fontId="55" fillId="4" borderId="0" xfId="0" applyFont="1" applyFill="1" applyAlignment="1" applyProtection="1">
      <alignment vertical="center" wrapText="1"/>
      <protection locked="0"/>
    </xf>
    <xf numFmtId="0" fontId="55" fillId="4" borderId="0" xfId="0" applyFont="1" applyFill="1" applyAlignment="1" applyProtection="1">
      <alignment vertical="center"/>
      <protection locked="0"/>
    </xf>
    <xf numFmtId="0" fontId="55" fillId="4" borderId="0" xfId="0" applyFont="1" applyFill="1" applyAlignment="1" applyProtection="1">
      <alignment wrapText="1"/>
      <protection locked="0"/>
    </xf>
    <xf numFmtId="2" fontId="55" fillId="4" borderId="0" xfId="0" applyNumberFormat="1" applyFont="1" applyFill="1" applyProtection="1">
      <protection locked="0"/>
    </xf>
    <xf numFmtId="174" fontId="55" fillId="4" borderId="0" xfId="51" applyFont="1" applyFill="1" applyBorder="1" applyAlignment="1" applyProtection="1">
      <alignment horizontal="right"/>
      <protection locked="0"/>
    </xf>
    <xf numFmtId="0" fontId="47" fillId="4" borderId="0" xfId="0" applyFont="1" applyFill="1" applyProtection="1">
      <protection locked="0"/>
    </xf>
    <xf numFmtId="0" fontId="55" fillId="4" borderId="0" xfId="0" applyFont="1" applyFill="1" applyAlignment="1" applyProtection="1">
      <alignment horizontal="center" vertical="center"/>
      <protection locked="0"/>
    </xf>
    <xf numFmtId="177" fontId="55" fillId="4" borderId="0" xfId="50" applyNumberFormat="1" applyFont="1" applyFill="1" applyBorder="1" applyAlignment="1" applyProtection="1">
      <alignment horizontal="right" vertical="center"/>
      <protection locked="0"/>
    </xf>
    <xf numFmtId="1" fontId="55" fillId="4" borderId="0" xfId="0" applyNumberFormat="1" applyFont="1" applyFill="1" applyAlignment="1" applyProtection="1">
      <alignment horizontal="right" vertical="center"/>
      <protection locked="0"/>
    </xf>
    <xf numFmtId="173" fontId="55" fillId="4" borderId="0" xfId="50" applyFont="1" applyFill="1" applyBorder="1" applyAlignment="1" applyProtection="1">
      <alignment horizontal="center" vertical="center"/>
      <protection locked="0"/>
    </xf>
    <xf numFmtId="0" fontId="55" fillId="4" borderId="0" xfId="0" applyFont="1" applyFill="1" applyAlignment="1" applyProtection="1">
      <alignment horizontal="right" vertical="center"/>
      <protection locked="0"/>
    </xf>
    <xf numFmtId="1" fontId="55" fillId="4" borderId="0" xfId="51" applyNumberFormat="1" applyFont="1" applyFill="1" applyBorder="1" applyAlignment="1" applyProtection="1">
      <alignment horizontal="center" vertical="center"/>
      <protection locked="0"/>
    </xf>
    <xf numFmtId="1" fontId="55" fillId="4" borderId="0" xfId="0" applyNumberFormat="1" applyFont="1" applyFill="1" applyAlignment="1" applyProtection="1">
      <alignment horizontal="center" vertical="center"/>
      <protection locked="0"/>
    </xf>
    <xf numFmtId="173" fontId="55" fillId="4" borderId="0" xfId="50" applyFont="1" applyFill="1" applyBorder="1" applyAlignment="1" applyProtection="1">
      <alignment horizontal="right" vertical="center"/>
      <protection locked="0"/>
    </xf>
    <xf numFmtId="0" fontId="47" fillId="4" borderId="0" xfId="0" applyFont="1" applyFill="1" applyAlignment="1" applyProtection="1">
      <alignment horizontal="center" vertical="center"/>
      <protection locked="0"/>
    </xf>
    <xf numFmtId="0" fontId="8" fillId="4" borderId="6" xfId="0" applyFont="1" applyFill="1" applyBorder="1" applyAlignment="1" applyProtection="1">
      <alignment horizontal="right" wrapText="1"/>
    </xf>
    <xf numFmtId="164" fontId="9" fillId="3" borderId="10" xfId="0" applyNumberFormat="1" applyFont="1" applyFill="1" applyBorder="1" applyAlignment="1" applyProtection="1">
      <alignment horizontal="center"/>
    </xf>
    <xf numFmtId="166" fontId="23" fillId="5" borderId="6" xfId="1" applyNumberFormat="1" applyFont="1" applyFill="1" applyBorder="1" applyAlignment="1" applyProtection="1">
      <alignment horizontal="left"/>
      <protection locked="0"/>
    </xf>
    <xf numFmtId="0" fontId="50" fillId="3" borderId="15" xfId="0" applyFont="1" applyFill="1" applyBorder="1" applyAlignment="1" applyProtection="1">
      <alignment horizontal="right" vertical="center" wrapText="1"/>
      <protection hidden="1"/>
    </xf>
    <xf numFmtId="0" fontId="48" fillId="0" borderId="15" xfId="0" applyFont="1" applyBorder="1" applyAlignment="1" applyProtection="1">
      <alignment horizontal="right" vertical="center"/>
      <protection hidden="1"/>
    </xf>
    <xf numFmtId="1" fontId="27" fillId="0" borderId="0" xfId="0" applyNumberFormat="1" applyFont="1" applyAlignment="1" applyProtection="1">
      <alignment horizontal="center"/>
    </xf>
    <xf numFmtId="0" fontId="27" fillId="0" borderId="0" xfId="0" applyFont="1" applyAlignment="1" applyProtection="1"/>
    <xf numFmtId="1" fontId="28" fillId="3" borderId="0" xfId="0" applyNumberFormat="1" applyFont="1" applyFill="1" applyBorder="1" applyAlignment="1" applyProtection="1">
      <alignment horizontal="left"/>
    </xf>
    <xf numFmtId="0" fontId="29" fillId="3" borderId="0" xfId="0" applyFont="1" applyFill="1" applyProtection="1"/>
    <xf numFmtId="1" fontId="30" fillId="3" borderId="0" xfId="0" applyNumberFormat="1" applyFont="1" applyFill="1" applyBorder="1" applyAlignment="1" applyProtection="1">
      <alignment horizontal="left"/>
    </xf>
    <xf numFmtId="0" fontId="31" fillId="3" borderId="0" xfId="0" applyFont="1" applyFill="1" applyProtection="1"/>
    <xf numFmtId="1" fontId="32" fillId="3" borderId="0" xfId="0" applyNumberFormat="1" applyFont="1" applyFill="1" applyAlignment="1" applyProtection="1">
      <alignment horizontal="left"/>
    </xf>
    <xf numFmtId="1" fontId="33" fillId="3" borderId="0" xfId="0" applyNumberFormat="1" applyFont="1" applyFill="1" applyAlignment="1" applyProtection="1">
      <alignment horizontal="left" vertical="top"/>
    </xf>
    <xf numFmtId="1" fontId="34" fillId="3" borderId="0" xfId="0" applyNumberFormat="1" applyFont="1" applyFill="1" applyBorder="1" applyAlignment="1" applyProtection="1">
      <alignment horizontal="left"/>
    </xf>
    <xf numFmtId="1" fontId="33" fillId="3" borderId="0" xfId="0" applyNumberFormat="1" applyFont="1" applyFill="1" applyBorder="1" applyAlignment="1" applyProtection="1">
      <alignment horizontal="left"/>
    </xf>
    <xf numFmtId="1" fontId="27" fillId="3" borderId="0" xfId="0" applyNumberFormat="1" applyFont="1" applyFill="1" applyAlignment="1" applyProtection="1">
      <alignment horizontal="center"/>
    </xf>
    <xf numFmtId="0" fontId="35" fillId="3" borderId="0" xfId="0" applyFont="1" applyFill="1" applyAlignment="1" applyProtection="1">
      <alignment horizontal="left" vertical="center"/>
    </xf>
    <xf numFmtId="0" fontId="27" fillId="3" borderId="0" xfId="0" applyFont="1" applyFill="1" applyAlignment="1" applyProtection="1"/>
    <xf numFmtId="0" fontId="37" fillId="3" borderId="0" xfId="0" applyFont="1" applyFill="1" applyProtection="1"/>
    <xf numFmtId="0" fontId="36" fillId="3" borderId="0" xfId="0" applyFont="1" applyFill="1" applyBorder="1" applyAlignment="1" applyProtection="1">
      <alignment horizontal="left" vertical="center"/>
    </xf>
    <xf numFmtId="0" fontId="33" fillId="3" borderId="0" xfId="0" applyFont="1" applyFill="1" applyProtection="1"/>
    <xf numFmtId="1" fontId="38" fillId="0" borderId="8" xfId="0" applyNumberFormat="1" applyFont="1" applyFill="1" applyBorder="1" applyAlignment="1" applyProtection="1">
      <alignment horizontal="center"/>
    </xf>
    <xf numFmtId="1" fontId="38" fillId="0" borderId="8" xfId="0" applyNumberFormat="1" applyFont="1" applyFill="1" applyBorder="1" applyProtection="1"/>
    <xf numFmtId="1" fontId="27" fillId="0" borderId="8" xfId="0" applyNumberFormat="1" applyFont="1" applyFill="1" applyBorder="1" applyProtection="1"/>
    <xf numFmtId="1" fontId="27" fillId="0" borderId="8" xfId="0" applyNumberFormat="1" applyFont="1" applyFill="1" applyBorder="1" applyAlignment="1" applyProtection="1">
      <alignment horizontal="right"/>
    </xf>
    <xf numFmtId="1" fontId="38" fillId="0" borderId="0" xfId="0" applyNumberFormat="1" applyFont="1" applyFill="1" applyBorder="1" applyAlignment="1" applyProtection="1">
      <alignment horizontal="center"/>
    </xf>
    <xf numFmtId="1" fontId="38" fillId="0" borderId="0" xfId="0" applyNumberFormat="1" applyFont="1" applyFill="1" applyBorder="1" applyProtection="1"/>
    <xf numFmtId="1" fontId="27" fillId="0" borderId="0" xfId="0" applyNumberFormat="1" applyFont="1" applyFill="1" applyBorder="1" applyProtection="1"/>
    <xf numFmtId="1" fontId="27" fillId="0" borderId="0" xfId="0" applyNumberFormat="1" applyFont="1" applyFill="1" applyBorder="1" applyAlignment="1" applyProtection="1">
      <alignment horizontal="right"/>
    </xf>
    <xf numFmtId="0" fontId="61" fillId="0" borderId="0" xfId="0" applyFont="1" applyAlignment="1" applyProtection="1">
      <alignment horizontal="center"/>
    </xf>
    <xf numFmtId="1" fontId="30" fillId="3" borderId="12" xfId="0" applyNumberFormat="1" applyFont="1" applyFill="1" applyBorder="1" applyAlignment="1" applyProtection="1">
      <alignment horizontal="center" vertical="center"/>
    </xf>
    <xf numFmtId="164" fontId="30" fillId="3" borderId="12" xfId="0" applyNumberFormat="1" applyFont="1" applyFill="1" applyBorder="1" applyAlignment="1" applyProtection="1">
      <alignment vertical="center"/>
    </xf>
    <xf numFmtId="164" fontId="30" fillId="3" borderId="15" xfId="0" applyNumberFormat="1" applyFont="1" applyFill="1" applyBorder="1" applyAlignment="1" applyProtection="1">
      <alignment vertical="center"/>
    </xf>
    <xf numFmtId="44" fontId="38" fillId="6" borderId="6" xfId="52" applyFont="1" applyFill="1" applyBorder="1" applyAlignment="1" applyProtection="1">
      <alignment vertical="center"/>
    </xf>
    <xf numFmtId="1" fontId="39" fillId="0" borderId="6" xfId="0" applyNumberFormat="1" applyFont="1" applyBorder="1" applyAlignment="1" applyProtection="1">
      <alignment horizontal="center"/>
    </xf>
    <xf numFmtId="1" fontId="39" fillId="0" borderId="6" xfId="0" applyNumberFormat="1" applyFont="1" applyFill="1" applyBorder="1" applyProtection="1"/>
    <xf numFmtId="44" fontId="39" fillId="0" borderId="6" xfId="52" applyFont="1" applyFill="1" applyBorder="1" applyProtection="1"/>
    <xf numFmtId="44" fontId="27" fillId="0" borderId="0" xfId="52" applyFont="1" applyFill="1" applyBorder="1" applyAlignment="1" applyProtection="1">
      <alignment horizontal="right" vertical="center"/>
    </xf>
    <xf numFmtId="0" fontId="27" fillId="0" borderId="0" xfId="0" applyFont="1" applyBorder="1" applyAlignment="1" applyProtection="1"/>
    <xf numFmtId="1" fontId="27" fillId="0" borderId="0" xfId="0" applyNumberFormat="1" applyFont="1" applyBorder="1" applyAlignment="1" applyProtection="1">
      <alignment horizontal="center"/>
    </xf>
    <xf numFmtId="0" fontId="29" fillId="3" borderId="15" xfId="0" applyFont="1" applyFill="1" applyBorder="1" applyAlignment="1" applyProtection="1">
      <alignment horizontal="right" vertical="center"/>
    </xf>
    <xf numFmtId="0" fontId="30" fillId="4" borderId="0" xfId="0" applyFont="1" applyFill="1" applyBorder="1" applyAlignment="1" applyProtection="1">
      <alignment horizontal="left"/>
    </xf>
    <xf numFmtId="0" fontId="34" fillId="4" borderId="0" xfId="0" applyFont="1" applyFill="1" applyBorder="1" applyAlignment="1" applyProtection="1">
      <alignment horizontal="center" vertical="top" wrapText="1"/>
    </xf>
    <xf numFmtId="44" fontId="38" fillId="0" borderId="0" xfId="52" applyFont="1" applyBorder="1" applyAlignment="1" applyProtection="1">
      <alignment vertical="center"/>
    </xf>
    <xf numFmtId="0" fontId="30" fillId="3" borderId="15" xfId="0" applyFont="1" applyFill="1" applyBorder="1" applyAlignment="1" applyProtection="1">
      <alignment horizontal="left"/>
    </xf>
    <xf numFmtId="0" fontId="27" fillId="0" borderId="0" xfId="0" applyFont="1" applyAlignment="1" applyProtection="1">
      <alignment horizontal="center" vertical="center"/>
    </xf>
    <xf numFmtId="177" fontId="38" fillId="3" borderId="6" xfId="52" applyNumberFormat="1" applyFont="1" applyFill="1" applyBorder="1" applyAlignment="1" applyProtection="1">
      <alignment vertical="center"/>
    </xf>
    <xf numFmtId="1" fontId="27" fillId="0" borderId="0" xfId="0" quotePrefix="1" applyNumberFormat="1" applyFont="1" applyAlignment="1" applyProtection="1">
      <alignment horizontal="center"/>
    </xf>
    <xf numFmtId="0" fontId="34" fillId="0" borderId="0" xfId="0" applyFont="1" applyBorder="1" applyAlignment="1" applyProtection="1">
      <alignment horizontal="center" vertical="top" wrapText="1"/>
    </xf>
    <xf numFmtId="0" fontId="38" fillId="0" borderId="0" xfId="0" applyFont="1" applyBorder="1" applyAlignment="1" applyProtection="1">
      <alignment vertical="center"/>
    </xf>
    <xf numFmtId="177" fontId="27" fillId="0" borderId="0" xfId="52" applyNumberFormat="1" applyFont="1" applyAlignment="1" applyProtection="1"/>
    <xf numFmtId="1" fontId="30" fillId="3" borderId="12" xfId="0" quotePrefix="1" applyNumberFormat="1" applyFont="1" applyFill="1" applyBorder="1" applyAlignment="1" applyProtection="1">
      <alignment horizontal="center" vertical="center"/>
    </xf>
    <xf numFmtId="0" fontId="27" fillId="0" borderId="0" xfId="0" applyFont="1" applyAlignment="1" applyProtection="1">
      <alignment vertical="center"/>
    </xf>
    <xf numFmtId="1" fontId="39" fillId="0" borderId="0" xfId="0" applyNumberFormat="1" applyFont="1" applyFill="1" applyBorder="1" applyProtection="1"/>
    <xf numFmtId="44" fontId="39" fillId="0" borderId="0" xfId="52" applyFont="1" applyFill="1" applyBorder="1" applyProtection="1"/>
    <xf numFmtId="177" fontId="27" fillId="0" borderId="0" xfId="0" applyNumberFormat="1" applyFont="1" applyAlignment="1" applyProtection="1"/>
    <xf numFmtId="177" fontId="27" fillId="0" borderId="8" xfId="0" applyNumberFormat="1" applyFont="1" applyFill="1" applyBorder="1" applyAlignment="1" applyProtection="1">
      <alignment horizontal="right"/>
    </xf>
    <xf numFmtId="0" fontId="38" fillId="0" borderId="0" xfId="0" applyFont="1" applyAlignment="1" applyProtection="1">
      <alignment vertical="center"/>
    </xf>
    <xf numFmtId="0" fontId="30" fillId="6" borderId="19" xfId="0" applyFont="1" applyFill="1" applyBorder="1" applyProtection="1"/>
    <xf numFmtId="0" fontId="27" fillId="6" borderId="20" xfId="0" applyFont="1" applyFill="1" applyBorder="1" applyAlignment="1" applyProtection="1"/>
    <xf numFmtId="44" fontId="40" fillId="6" borderId="21" xfId="0" applyNumberFormat="1" applyFont="1" applyFill="1" applyBorder="1" applyAlignment="1" applyProtection="1">
      <alignment vertical="center"/>
    </xf>
    <xf numFmtId="177" fontId="61" fillId="3" borderId="6" xfId="52" applyNumberFormat="1" applyFont="1" applyFill="1" applyBorder="1" applyAlignment="1" applyProtection="1">
      <alignment vertical="center"/>
    </xf>
    <xf numFmtId="0" fontId="36" fillId="5" borderId="6" xfId="0" applyFont="1" applyFill="1" applyBorder="1" applyAlignment="1" applyProtection="1">
      <alignment vertical="center"/>
      <protection locked="0"/>
    </xf>
    <xf numFmtId="49" fontId="14" fillId="3" borderId="10" xfId="0" applyNumberFormat="1" applyFont="1" applyFill="1" applyBorder="1" applyAlignment="1" applyProtection="1">
      <alignment horizontal="center"/>
    </xf>
    <xf numFmtId="164" fontId="14" fillId="3" borderId="11" xfId="0" applyNumberFormat="1" applyFont="1" applyFill="1" applyBorder="1" applyAlignment="1" applyProtection="1">
      <alignment horizontal="center"/>
    </xf>
    <xf numFmtId="164" fontId="9" fillId="3" borderId="0" xfId="0" applyNumberFormat="1" applyFont="1" applyFill="1" applyBorder="1" applyAlignment="1" applyProtection="1">
      <alignment horizontal="center" wrapText="1"/>
    </xf>
    <xf numFmtId="164" fontId="9" fillId="3" borderId="5" xfId="0" applyNumberFormat="1" applyFont="1" applyFill="1" applyBorder="1" applyAlignment="1" applyProtection="1">
      <alignment horizontal="center"/>
    </xf>
    <xf numFmtId="164" fontId="9" fillId="3" borderId="5" xfId="0" applyNumberFormat="1" applyFont="1" applyFill="1" applyBorder="1" applyAlignment="1" applyProtection="1">
      <alignment horizontal="center" wrapText="1"/>
    </xf>
    <xf numFmtId="0" fontId="41" fillId="0" borderId="0" xfId="0" applyFont="1" applyProtection="1"/>
    <xf numFmtId="164" fontId="42" fillId="0" borderId="0" xfId="0" applyNumberFormat="1" applyFont="1" applyProtection="1"/>
    <xf numFmtId="0" fontId="35" fillId="3" borderId="2" xfId="0" applyFont="1" applyFill="1" applyBorder="1" applyAlignment="1" applyProtection="1">
      <alignment horizontal="left" vertical="center"/>
    </xf>
    <xf numFmtId="164" fontId="29" fillId="3" borderId="3" xfId="0" applyNumberFormat="1" applyFont="1" applyFill="1" applyBorder="1" applyAlignment="1" applyProtection="1">
      <alignment horizontal="right"/>
    </xf>
    <xf numFmtId="164" fontId="29" fillId="3" borderId="7" xfId="0" applyNumberFormat="1" applyFont="1" applyFill="1" applyBorder="1" applyAlignment="1" applyProtection="1">
      <alignment horizontal="right"/>
    </xf>
    <xf numFmtId="0" fontId="33" fillId="3" borderId="9" xfId="0" applyFont="1" applyFill="1" applyBorder="1" applyProtection="1"/>
    <xf numFmtId="1" fontId="33" fillId="3" borderId="0" xfId="0" applyNumberFormat="1" applyFont="1" applyFill="1" applyBorder="1" applyAlignment="1" applyProtection="1">
      <alignment horizontal="right"/>
    </xf>
    <xf numFmtId="1" fontId="33" fillId="3" borderId="10" xfId="0" applyNumberFormat="1" applyFont="1" applyFill="1" applyBorder="1" applyAlignment="1" applyProtection="1">
      <alignment horizontal="right"/>
    </xf>
    <xf numFmtId="0" fontId="43" fillId="3" borderId="9" xfId="0" applyFont="1" applyFill="1" applyBorder="1" applyAlignment="1" applyProtection="1">
      <alignment horizontal="left"/>
    </xf>
    <xf numFmtId="0" fontId="33" fillId="3" borderId="5" xfId="0" applyFont="1" applyFill="1" applyBorder="1" applyAlignment="1" applyProtection="1">
      <alignment horizontal="right"/>
    </xf>
    <xf numFmtId="0" fontId="33" fillId="3" borderId="11" xfId="0" applyFont="1" applyFill="1" applyBorder="1" applyAlignment="1" applyProtection="1">
      <alignment horizontal="right"/>
    </xf>
    <xf numFmtId="0" fontId="29" fillId="3" borderId="17" xfId="0" applyFont="1" applyFill="1" applyBorder="1" applyAlignment="1" applyProtection="1">
      <alignment horizontal="right"/>
    </xf>
    <xf numFmtId="176" fontId="29" fillId="4" borderId="6" xfId="1" applyNumberFormat="1" applyFont="1" applyFill="1" applyBorder="1" applyProtection="1"/>
    <xf numFmtId="0" fontId="29" fillId="3" borderId="13" xfId="0" applyFont="1" applyFill="1" applyBorder="1" applyAlignment="1" applyProtection="1">
      <alignment horizontal="right"/>
    </xf>
    <xf numFmtId="176" fontId="36" fillId="4" borderId="6" xfId="1" applyNumberFormat="1" applyFont="1" applyFill="1" applyBorder="1" applyAlignment="1" applyProtection="1">
      <alignment horizontal="left"/>
    </xf>
    <xf numFmtId="9" fontId="27" fillId="0" borderId="8" xfId="2" applyFont="1" applyFill="1" applyBorder="1" applyProtection="1"/>
    <xf numFmtId="176" fontId="38" fillId="4" borderId="6" xfId="1" applyNumberFormat="1" applyFont="1" applyFill="1" applyBorder="1" applyProtection="1"/>
    <xf numFmtId="176" fontId="46" fillId="4" borderId="6" xfId="1" applyNumberFormat="1" applyFont="1" applyFill="1" applyBorder="1" applyProtection="1"/>
    <xf numFmtId="0" fontId="23" fillId="0" borderId="6" xfId="0" applyNumberFormat="1" applyFont="1" applyFill="1" applyBorder="1" applyAlignment="1" applyProtection="1">
      <alignment horizontal="left"/>
    </xf>
    <xf numFmtId="179" fontId="8" fillId="4" borderId="6" xfId="1" applyNumberFormat="1" applyFont="1" applyFill="1" applyBorder="1" applyAlignment="1" applyProtection="1">
      <alignment horizontal="right"/>
    </xf>
    <xf numFmtId="1" fontId="30" fillId="3" borderId="0" xfId="0" applyNumberFormat="1" applyFont="1" applyFill="1" applyProtection="1">
      <protection hidden="1"/>
    </xf>
    <xf numFmtId="1" fontId="50" fillId="3" borderId="0" xfId="0" applyNumberFormat="1" applyFont="1" applyFill="1" applyAlignment="1" applyProtection="1">
      <alignment vertical="center"/>
      <protection hidden="1"/>
    </xf>
    <xf numFmtId="0" fontId="8" fillId="0" borderId="6" xfId="0" applyFont="1" applyBorder="1" applyAlignment="1" applyProtection="1">
      <alignment horizontal="left" vertical="top" wrapText="1"/>
    </xf>
    <xf numFmtId="164" fontId="9" fillId="3" borderId="9" xfId="0" applyNumberFormat="1" applyFont="1" applyFill="1" applyBorder="1" applyAlignment="1" applyProtection="1">
      <alignment horizontal="center"/>
    </xf>
    <xf numFmtId="164" fontId="9" fillId="3" borderId="10" xfId="0" applyNumberFormat="1" applyFont="1" applyFill="1" applyBorder="1" applyAlignment="1" applyProtection="1">
      <alignment horizontal="center"/>
    </xf>
    <xf numFmtId="164" fontId="9" fillId="3" borderId="0" xfId="0" applyNumberFormat="1" applyFont="1" applyFill="1" applyBorder="1" applyAlignment="1" applyProtection="1">
      <alignment horizontal="right" wrapText="1"/>
    </xf>
    <xf numFmtId="0" fontId="25" fillId="0" borderId="0" xfId="0" applyFont="1" applyAlignment="1" applyProtection="1">
      <alignment horizontal="right" wrapText="1"/>
    </xf>
    <xf numFmtId="0" fontId="23" fillId="5" borderId="6" xfId="1" applyNumberFormat="1" applyFont="1" applyFill="1" applyBorder="1" applyAlignment="1" applyProtection="1">
      <alignment horizontal="left"/>
      <protection locked="0"/>
    </xf>
    <xf numFmtId="164" fontId="14" fillId="3" borderId="12" xfId="0" applyNumberFormat="1" applyFont="1" applyFill="1" applyBorder="1" applyAlignment="1" applyProtection="1">
      <alignment horizontal="left"/>
    </xf>
    <xf numFmtId="164" fontId="14" fillId="3" borderId="14" xfId="0" applyNumberFormat="1" applyFont="1" applyFill="1" applyBorder="1" applyAlignment="1" applyProtection="1">
      <alignment horizontal="left"/>
    </xf>
    <xf numFmtId="164" fontId="14" fillId="3" borderId="15" xfId="0" applyNumberFormat="1" applyFont="1" applyFill="1" applyBorder="1" applyAlignment="1" applyProtection="1">
      <alignment horizontal="left"/>
    </xf>
    <xf numFmtId="0" fontId="8" fillId="0" borderId="2" xfId="0" applyFont="1" applyBorder="1" applyAlignment="1" applyProtection="1">
      <alignment horizontal="left" vertical="top" wrapText="1"/>
    </xf>
    <xf numFmtId="0" fontId="8" fillId="0" borderId="3" xfId="0" applyFont="1" applyBorder="1" applyAlignment="1" applyProtection="1">
      <alignment horizontal="left" vertical="top" wrapText="1"/>
    </xf>
    <xf numFmtId="0" fontId="8" fillId="0" borderId="7" xfId="0" applyFont="1" applyBorder="1" applyAlignment="1" applyProtection="1">
      <alignment horizontal="left" vertical="top" wrapText="1"/>
    </xf>
    <xf numFmtId="0" fontId="8" fillId="0" borderId="4" xfId="0" applyFont="1" applyBorder="1" applyAlignment="1" applyProtection="1">
      <alignment horizontal="left" vertical="top" wrapText="1"/>
    </xf>
    <xf numFmtId="0" fontId="8" fillId="0" borderId="5" xfId="0" applyFont="1" applyBorder="1" applyAlignment="1" applyProtection="1">
      <alignment horizontal="left" vertical="top" wrapText="1"/>
    </xf>
    <xf numFmtId="0" fontId="8" fillId="0" borderId="11" xfId="0" applyFont="1" applyBorder="1" applyAlignment="1" applyProtection="1">
      <alignment horizontal="left" vertical="top" wrapText="1"/>
    </xf>
    <xf numFmtId="1" fontId="15" fillId="0" borderId="0" xfId="0" applyNumberFormat="1" applyFont="1" applyFill="1" applyBorder="1" applyAlignment="1" applyProtection="1">
      <alignment horizontal="left" vertical="top" wrapText="1"/>
    </xf>
    <xf numFmtId="166" fontId="23" fillId="5" borderId="12" xfId="1" applyNumberFormat="1" applyFont="1" applyFill="1" applyBorder="1" applyAlignment="1" applyProtection="1">
      <alignment horizontal="center"/>
      <protection locked="0"/>
    </xf>
    <xf numFmtId="166" fontId="23" fillId="5" borderId="14" xfId="1" applyNumberFormat="1" applyFont="1" applyFill="1" applyBorder="1" applyAlignment="1" applyProtection="1">
      <alignment horizontal="center"/>
      <protection locked="0"/>
    </xf>
    <xf numFmtId="166" fontId="23" fillId="5" borderId="15" xfId="1" applyNumberFormat="1" applyFont="1" applyFill="1" applyBorder="1" applyAlignment="1" applyProtection="1">
      <alignment horizontal="center"/>
      <protection locked="0"/>
    </xf>
    <xf numFmtId="1" fontId="45" fillId="0" borderId="0" xfId="0" applyNumberFormat="1" applyFont="1" applyFill="1" applyBorder="1" applyAlignment="1" applyProtection="1">
      <alignment horizontal="center" vertical="center"/>
    </xf>
    <xf numFmtId="164" fontId="9" fillId="3" borderId="0" xfId="0" applyNumberFormat="1" applyFont="1" applyFill="1" applyBorder="1" applyAlignment="1" applyProtection="1">
      <alignment horizontal="center" wrapText="1"/>
    </xf>
    <xf numFmtId="164" fontId="9" fillId="3" borderId="5" xfId="0" applyNumberFormat="1" applyFont="1" applyFill="1" applyBorder="1" applyAlignment="1" applyProtection="1">
      <alignment horizontal="center" wrapText="1"/>
    </xf>
    <xf numFmtId="0" fontId="25" fillId="0" borderId="0" xfId="0" applyFont="1" applyAlignment="1" applyProtection="1">
      <alignment horizontal="center" wrapText="1"/>
    </xf>
    <xf numFmtId="0" fontId="50" fillId="0" borderId="12" xfId="0" applyFont="1" applyBorder="1" applyAlignment="1" applyProtection="1">
      <alignment horizontal="right" vertical="center"/>
      <protection hidden="1"/>
    </xf>
    <xf numFmtId="0" fontId="50" fillId="0" borderId="15" xfId="0" applyFont="1" applyBorder="1" applyAlignment="1" applyProtection="1">
      <alignment horizontal="right" vertical="center"/>
      <protection hidden="1"/>
    </xf>
    <xf numFmtId="0" fontId="50" fillId="0" borderId="6" xfId="0" applyFont="1" applyBorder="1" applyAlignment="1" applyProtection="1">
      <alignment horizontal="right" vertical="center"/>
      <protection hidden="1"/>
    </xf>
    <xf numFmtId="0" fontId="50" fillId="3" borderId="12" xfId="0" applyFont="1" applyFill="1" applyBorder="1" applyAlignment="1" applyProtection="1">
      <alignment horizontal="left" vertical="center" wrapText="1"/>
      <protection hidden="1"/>
    </xf>
    <xf numFmtId="0" fontId="50" fillId="3" borderId="15" xfId="0" applyFont="1" applyFill="1" applyBorder="1" applyAlignment="1" applyProtection="1">
      <alignment horizontal="left" vertical="center" wrapText="1"/>
      <protection hidden="1"/>
    </xf>
    <xf numFmtId="0" fontId="50" fillId="3" borderId="12" xfId="0" applyFont="1" applyFill="1" applyBorder="1" applyAlignment="1" applyProtection="1">
      <alignment horizontal="right" vertical="center" wrapText="1"/>
      <protection hidden="1"/>
    </xf>
    <xf numFmtId="0" fontId="50" fillId="3" borderId="15" xfId="0" applyFont="1" applyFill="1" applyBorder="1" applyAlignment="1" applyProtection="1">
      <alignment horizontal="right" vertical="center" wrapText="1"/>
      <protection hidden="1"/>
    </xf>
    <xf numFmtId="0" fontId="48" fillId="0" borderId="12" xfId="0" applyFont="1" applyBorder="1" applyAlignment="1" applyProtection="1">
      <alignment horizontal="right" vertical="center"/>
      <protection hidden="1"/>
    </xf>
    <xf numFmtId="0" fontId="48" fillId="0" borderId="15" xfId="0" applyFont="1" applyBorder="1" applyAlignment="1" applyProtection="1">
      <alignment horizontal="right" vertical="center"/>
      <protection hidden="1"/>
    </xf>
    <xf numFmtId="0" fontId="50" fillId="3" borderId="9" xfId="0" applyFont="1" applyFill="1" applyBorder="1" applyAlignment="1" applyProtection="1">
      <alignment horizontal="center" vertical="center"/>
      <protection hidden="1"/>
    </xf>
    <xf numFmtId="0" fontId="50" fillId="3" borderId="0" xfId="0" applyFont="1" applyFill="1" applyAlignment="1" applyProtection="1">
      <alignment horizontal="center" vertical="center"/>
      <protection hidden="1"/>
    </xf>
    <xf numFmtId="0" fontId="56" fillId="4" borderId="0" xfId="0" applyFont="1" applyFill="1" applyAlignment="1" applyProtection="1">
      <alignment vertical="center"/>
      <protection hidden="1"/>
    </xf>
    <xf numFmtId="0" fontId="59" fillId="4" borderId="0" xfId="0" applyFont="1" applyFill="1" applyAlignment="1" applyProtection="1">
      <alignment horizontal="left" vertical="top" wrapText="1"/>
      <protection hidden="1"/>
    </xf>
  </cellXfs>
  <cellStyles count="55">
    <cellStyle name="_x000d__x000a_JournalTemplate=C:\COMFO\CTALK\JOURSTD.TPL_x000d__x000a_LbStateAddress=3 3 0 251 1 89 2 311_x000d__x000a_LbStateJou" xfId="6" xr:uid="{00000000-0005-0000-0000-000000000000}"/>
    <cellStyle name="_x000d__x000a_JournalTemplate=C:\COMFO\CTALK\JOURSTD.TPL_x000d__x000a_LbStateAddress=3 3 0 251 1 89 2 311_x000d__x000a_LbStateJou 2" xfId="7" xr:uid="{00000000-0005-0000-0000-000001000000}"/>
    <cellStyle name="Comma_NP PVM 2012 1 jaar in AIX 20110922 corr" xfId="8" xr:uid="{00000000-0005-0000-0000-000002000000}"/>
    <cellStyle name="Komma" xfId="1" builtinId="3"/>
    <cellStyle name="Komma 2" xfId="4" xr:uid="{00000000-0005-0000-0000-000005000000}"/>
    <cellStyle name="Komma 2 2" xfId="9" xr:uid="{00000000-0005-0000-0000-000006000000}"/>
    <cellStyle name="Komma 3" xfId="10" xr:uid="{00000000-0005-0000-0000-000007000000}"/>
    <cellStyle name="Komma 3 2" xfId="11" xr:uid="{00000000-0005-0000-0000-000008000000}"/>
    <cellStyle name="Komma 3 2 2" xfId="12" xr:uid="{00000000-0005-0000-0000-000009000000}"/>
    <cellStyle name="Komma 3 3" xfId="13" xr:uid="{00000000-0005-0000-0000-00000A000000}"/>
    <cellStyle name="Komma 4" xfId="14" xr:uid="{00000000-0005-0000-0000-00000B000000}"/>
    <cellStyle name="Komma 4 2" xfId="15" xr:uid="{00000000-0005-0000-0000-00000C000000}"/>
    <cellStyle name="Komma 5" xfId="16" xr:uid="{00000000-0005-0000-0000-00000D000000}"/>
    <cellStyle name="Komma 6" xfId="51" xr:uid="{00000000-0005-0000-0000-00000E000000}"/>
    <cellStyle name="Normal 2 2 2" xfId="17" xr:uid="{00000000-0005-0000-0000-00000F000000}"/>
    <cellStyle name="Normal 3 2 2" xfId="18" xr:uid="{00000000-0005-0000-0000-000010000000}"/>
    <cellStyle name="Normal 3 3 2" xfId="19" xr:uid="{00000000-0005-0000-0000-000011000000}"/>
    <cellStyle name="Normal 3 4" xfId="20" xr:uid="{00000000-0005-0000-0000-000012000000}"/>
    <cellStyle name="Normal 3 5" xfId="21" xr:uid="{00000000-0005-0000-0000-000013000000}"/>
    <cellStyle name="Normal_Installed Base" xfId="22" xr:uid="{00000000-0005-0000-0000-000014000000}"/>
    <cellStyle name="Notitie 2" xfId="23" xr:uid="{00000000-0005-0000-0000-000015000000}"/>
    <cellStyle name="Procent" xfId="2" builtinId="5"/>
    <cellStyle name="Procent 2" xfId="5" xr:uid="{00000000-0005-0000-0000-000017000000}"/>
    <cellStyle name="Procent 2 2" xfId="24" xr:uid="{00000000-0005-0000-0000-000018000000}"/>
    <cellStyle name="Procent 3" xfId="25" xr:uid="{00000000-0005-0000-0000-000019000000}"/>
    <cellStyle name="Procent 3 2" xfId="26" xr:uid="{00000000-0005-0000-0000-00001A000000}"/>
    <cellStyle name="Procent 4" xfId="27" xr:uid="{00000000-0005-0000-0000-00001B000000}"/>
    <cellStyle name="Procent 4 2" xfId="28" xr:uid="{00000000-0005-0000-0000-00001C000000}"/>
    <cellStyle name="Standaard" xfId="0" builtinId="0"/>
    <cellStyle name="Standaard 2" xfId="29" xr:uid="{00000000-0005-0000-0000-00001E000000}"/>
    <cellStyle name="Standaard 2 2" xfId="30" xr:uid="{00000000-0005-0000-0000-00001F000000}"/>
    <cellStyle name="Standaard 2 3" xfId="49" xr:uid="{00000000-0005-0000-0000-000020000000}"/>
    <cellStyle name="Standaard 3" xfId="31" xr:uid="{00000000-0005-0000-0000-000021000000}"/>
    <cellStyle name="Standaard 3 2" xfId="32" xr:uid="{00000000-0005-0000-0000-000022000000}"/>
    <cellStyle name="Standaard 3 2 2" xfId="33" xr:uid="{00000000-0005-0000-0000-000023000000}"/>
    <cellStyle name="Standaard 3 3" xfId="34" xr:uid="{00000000-0005-0000-0000-000024000000}"/>
    <cellStyle name="Standaard 3 4" xfId="35" xr:uid="{00000000-0005-0000-0000-000025000000}"/>
    <cellStyle name="Standaard 4" xfId="3" xr:uid="{00000000-0005-0000-0000-000026000000}"/>
    <cellStyle name="Standaard 4 2" xfId="36" xr:uid="{00000000-0005-0000-0000-000027000000}"/>
    <cellStyle name="Standaard 5" xfId="37" xr:uid="{00000000-0005-0000-0000-000028000000}"/>
    <cellStyle name="Standaard 6" xfId="38" xr:uid="{00000000-0005-0000-0000-000029000000}"/>
    <cellStyle name="Standaard 7" xfId="39" xr:uid="{00000000-0005-0000-0000-00002A000000}"/>
    <cellStyle name="Standaard 8" xfId="53" xr:uid="{00000000-0005-0000-0000-00002B000000}"/>
    <cellStyle name="Stijl 1" xfId="40" xr:uid="{00000000-0005-0000-0000-00002C000000}"/>
    <cellStyle name="Style 1" xfId="41" xr:uid="{00000000-0005-0000-0000-00002D000000}"/>
    <cellStyle name="Valuta" xfId="52" builtinId="4"/>
    <cellStyle name="Valuta 2" xfId="42" xr:uid="{00000000-0005-0000-0000-00002F000000}"/>
    <cellStyle name="Valuta 2 2" xfId="43" xr:uid="{00000000-0005-0000-0000-000030000000}"/>
    <cellStyle name="Valuta 2 2 2" xfId="44" xr:uid="{00000000-0005-0000-0000-000031000000}"/>
    <cellStyle name="Valuta 2 3" xfId="45" xr:uid="{00000000-0005-0000-0000-000032000000}"/>
    <cellStyle name="Valuta 2 4" xfId="50" xr:uid="{00000000-0005-0000-0000-000033000000}"/>
    <cellStyle name="Valuta 3" xfId="46" xr:uid="{00000000-0005-0000-0000-000034000000}"/>
    <cellStyle name="Valuta 3 2" xfId="47" xr:uid="{00000000-0005-0000-0000-000035000000}"/>
    <cellStyle name="Valuta 4" xfId="48" xr:uid="{00000000-0005-0000-0000-000036000000}"/>
    <cellStyle name="Valuta 5" xfId="54" xr:uid="{00000000-0005-0000-0000-000037000000}"/>
  </cellStyles>
  <dxfs count="119">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theme="6" tint="0.79998168889431442"/>
        </patternFill>
      </fill>
    </dxf>
    <dxf>
      <fill>
        <patternFill>
          <bgColor theme="0" tint="-4.9989318521683403E-2"/>
        </patternFill>
      </fill>
    </dxf>
    <dxf>
      <font>
        <color theme="0" tint="-0.24994659260841701"/>
      </font>
      <fill>
        <patternFill>
          <bgColor theme="0" tint="-0.24994659260841701"/>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rgb="FFFF0000"/>
        </patternFill>
      </fill>
    </dxf>
    <dxf>
      <fill>
        <patternFill>
          <bgColor theme="6" tint="0.39994506668294322"/>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s>
  <tableStyles count="0" defaultTableStyle="TableStyleMedium2" defaultPivotStyle="PivotStyleLight16"/>
  <colors>
    <mruColors>
      <color rgb="FF8FCAE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60</c:v>
                </c:pt>
                <c:pt idx="1">
                  <c:v>61.818181818181813</c:v>
                </c:pt>
                <c:pt idx="2">
                  <c:v>63.636363636363633</c:v>
                </c:pt>
                <c:pt idx="3">
                  <c:v>65.454545454545453</c:v>
                </c:pt>
                <c:pt idx="4">
                  <c:v>67.272727272727266</c:v>
                </c:pt>
                <c:pt idx="5">
                  <c:v>69.090909090909093</c:v>
                </c:pt>
                <c:pt idx="6">
                  <c:v>70.909090909090907</c:v>
                </c:pt>
                <c:pt idx="7">
                  <c:v>72.727272727272734</c:v>
                </c:pt>
                <c:pt idx="8">
                  <c:v>74.545454545454547</c:v>
                </c:pt>
                <c:pt idx="9">
                  <c:v>76.363636363636374</c:v>
                </c:pt>
                <c:pt idx="10">
                  <c:v>78.181818181818173</c:v>
                </c:pt>
                <c:pt idx="11">
                  <c:v>80</c:v>
                </c:pt>
                <c:pt idx="12">
                  <c:v>81.818181818181827</c:v>
                </c:pt>
                <c:pt idx="13">
                  <c:v>83.63636363636364</c:v>
                </c:pt>
                <c:pt idx="14">
                  <c:v>85.454545454545467</c:v>
                </c:pt>
                <c:pt idx="15">
                  <c:v>87.27272727272728</c:v>
                </c:pt>
                <c:pt idx="16">
                  <c:v>89.090909090909108</c:v>
                </c:pt>
                <c:pt idx="17">
                  <c:v>90.909090909090907</c:v>
                </c:pt>
                <c:pt idx="18">
                  <c:v>92.727272727272734</c:v>
                </c:pt>
                <c:pt idx="19">
                  <c:v>94.545454545454561</c:v>
                </c:pt>
                <c:pt idx="20">
                  <c:v>96.363636363636374</c:v>
                </c:pt>
                <c:pt idx="21">
                  <c:v>98.181818181818187</c:v>
                </c:pt>
                <c:pt idx="22">
                  <c:v>100</c:v>
                </c:pt>
              </c:numCache>
            </c:numRef>
          </c:xVal>
          <c:yVal>
            <c:numRef>
              <c:f>DATA!$D$19:$Z$19</c:f>
              <c:numCache>
                <c:formatCode>_(* #,##0.00_);_(* \(#,##0.00\);_(* "-"??_);_(@_)</c:formatCode>
                <c:ptCount val="23"/>
                <c:pt idx="0">
                  <c:v>2099999.9999999995</c:v>
                </c:pt>
                <c:pt idx="1">
                  <c:v>2163636.3636363638</c:v>
                </c:pt>
                <c:pt idx="2">
                  <c:v>2227272.7272727271</c:v>
                </c:pt>
                <c:pt idx="3">
                  <c:v>2290909.0909090908</c:v>
                </c:pt>
                <c:pt idx="4">
                  <c:v>2354545.4545454546</c:v>
                </c:pt>
                <c:pt idx="5">
                  <c:v>2418181.8181818174</c:v>
                </c:pt>
                <c:pt idx="6">
                  <c:v>2481818.1818181821</c:v>
                </c:pt>
                <c:pt idx="7">
                  <c:v>2545454.5454545454</c:v>
                </c:pt>
                <c:pt idx="8">
                  <c:v>2609090.9090909096</c:v>
                </c:pt>
                <c:pt idx="9">
                  <c:v>2672727.2727272729</c:v>
                </c:pt>
                <c:pt idx="10">
                  <c:v>2736363.6363636358</c:v>
                </c:pt>
                <c:pt idx="11">
                  <c:v>2800000.0000000005</c:v>
                </c:pt>
                <c:pt idx="12">
                  <c:v>2863636.3636363633</c:v>
                </c:pt>
                <c:pt idx="13">
                  <c:v>2927272.727272728</c:v>
                </c:pt>
                <c:pt idx="14">
                  <c:v>2990909.0909090908</c:v>
                </c:pt>
                <c:pt idx="15">
                  <c:v>3054545.4545454555</c:v>
                </c:pt>
                <c:pt idx="16">
                  <c:v>3118181.8181818184</c:v>
                </c:pt>
                <c:pt idx="17">
                  <c:v>3181818.1818181821</c:v>
                </c:pt>
                <c:pt idx="18">
                  <c:v>3245454.5454545459</c:v>
                </c:pt>
                <c:pt idx="19">
                  <c:v>3309090.9090909092</c:v>
                </c:pt>
                <c:pt idx="20">
                  <c:v>3372727.2727272729</c:v>
                </c:pt>
                <c:pt idx="21">
                  <c:v>3436363.6363636367</c:v>
                </c:pt>
                <c:pt idx="22">
                  <c:v>3500000.0000000005</c:v>
                </c:pt>
              </c:numCache>
            </c:numRef>
          </c:yVal>
          <c:smooth val="0"/>
          <c:extLst>
            <c:ext xmlns:c16="http://schemas.microsoft.com/office/drawing/2014/chart" uri="{C3380CC4-5D6E-409C-BE32-E72D297353CC}">
              <c16:uniqueId val="{00000000-9A91-4ECC-B13F-C1C1E5C4A165}"/>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60</c:v>
                </c:pt>
                <c:pt idx="1">
                  <c:v>61.818181818181813</c:v>
                </c:pt>
                <c:pt idx="2">
                  <c:v>63.636363636363633</c:v>
                </c:pt>
                <c:pt idx="3">
                  <c:v>65.454545454545453</c:v>
                </c:pt>
                <c:pt idx="4">
                  <c:v>67.272727272727266</c:v>
                </c:pt>
                <c:pt idx="5">
                  <c:v>69.090909090909093</c:v>
                </c:pt>
                <c:pt idx="6">
                  <c:v>70.909090909090907</c:v>
                </c:pt>
                <c:pt idx="7">
                  <c:v>72.727272727272734</c:v>
                </c:pt>
                <c:pt idx="8">
                  <c:v>74.545454545454547</c:v>
                </c:pt>
                <c:pt idx="9">
                  <c:v>76.363636363636374</c:v>
                </c:pt>
                <c:pt idx="10">
                  <c:v>78.181818181818173</c:v>
                </c:pt>
                <c:pt idx="11">
                  <c:v>80</c:v>
                </c:pt>
                <c:pt idx="12">
                  <c:v>81.818181818181827</c:v>
                </c:pt>
                <c:pt idx="13">
                  <c:v>83.63636363636364</c:v>
                </c:pt>
                <c:pt idx="14">
                  <c:v>85.454545454545467</c:v>
                </c:pt>
                <c:pt idx="15">
                  <c:v>87.27272727272728</c:v>
                </c:pt>
                <c:pt idx="16">
                  <c:v>89.090909090909108</c:v>
                </c:pt>
                <c:pt idx="17">
                  <c:v>90.909090909090907</c:v>
                </c:pt>
                <c:pt idx="18">
                  <c:v>92.727272727272734</c:v>
                </c:pt>
                <c:pt idx="19">
                  <c:v>94.545454545454561</c:v>
                </c:pt>
                <c:pt idx="20">
                  <c:v>96.363636363636374</c:v>
                </c:pt>
                <c:pt idx="21">
                  <c:v>98.181818181818187</c:v>
                </c:pt>
                <c:pt idx="22">
                  <c:v>100</c:v>
                </c:pt>
              </c:numCache>
            </c:numRef>
          </c:xVal>
          <c:yVal>
            <c:numRef>
              <c:f>DATA!$D$22:$Z$22</c:f>
              <c:numCache>
                <c:formatCode>_(* #,##0.00_);_(* \(#,##0.00\);_(* "-"??_);_(@_)</c:formatCode>
                <c:ptCount val="23"/>
                <c:pt idx="0">
                  <c:v>1483999.9999999995</c:v>
                </c:pt>
                <c:pt idx="1">
                  <c:v>1547636.363636364</c:v>
                </c:pt>
                <c:pt idx="2">
                  <c:v>1611272.7272727271</c:v>
                </c:pt>
                <c:pt idx="3">
                  <c:v>1674909.0909090908</c:v>
                </c:pt>
                <c:pt idx="4">
                  <c:v>1738545.4545454548</c:v>
                </c:pt>
                <c:pt idx="5">
                  <c:v>1802181.8181818179</c:v>
                </c:pt>
                <c:pt idx="6">
                  <c:v>1865818.1818181823</c:v>
                </c:pt>
                <c:pt idx="7">
                  <c:v>1929454.5454545454</c:v>
                </c:pt>
                <c:pt idx="8">
                  <c:v>1993090.9090909099</c:v>
                </c:pt>
                <c:pt idx="9">
                  <c:v>2056727.2727272729</c:v>
                </c:pt>
                <c:pt idx="10">
                  <c:v>2120363.6363636358</c:v>
                </c:pt>
                <c:pt idx="11">
                  <c:v>2184000.0000000005</c:v>
                </c:pt>
                <c:pt idx="12">
                  <c:v>2247636.3636363633</c:v>
                </c:pt>
                <c:pt idx="13">
                  <c:v>2311272.727272728</c:v>
                </c:pt>
                <c:pt idx="14">
                  <c:v>2374909.0909090908</c:v>
                </c:pt>
                <c:pt idx="15">
                  <c:v>2438545.4545454555</c:v>
                </c:pt>
                <c:pt idx="16">
                  <c:v>2502181.8181818184</c:v>
                </c:pt>
                <c:pt idx="17">
                  <c:v>2565818.1818181821</c:v>
                </c:pt>
                <c:pt idx="18">
                  <c:v>2629454.5454545459</c:v>
                </c:pt>
                <c:pt idx="19">
                  <c:v>2693090.9090909092</c:v>
                </c:pt>
                <c:pt idx="20">
                  <c:v>2756727.2727272729</c:v>
                </c:pt>
                <c:pt idx="21">
                  <c:v>2820363.6363636367</c:v>
                </c:pt>
                <c:pt idx="22">
                  <c:v>2884000.0000000005</c:v>
                </c:pt>
              </c:numCache>
            </c:numRef>
          </c:yVal>
          <c:smooth val="0"/>
          <c:extLst>
            <c:ext xmlns:c16="http://schemas.microsoft.com/office/drawing/2014/chart" uri="{C3380CC4-5D6E-409C-BE32-E72D297353CC}">
              <c16:uniqueId val="{00000001-9A91-4ECC-B13F-C1C1E5C4A165}"/>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60</c:v>
                </c:pt>
                <c:pt idx="1">
                  <c:v>61.818181818181813</c:v>
                </c:pt>
                <c:pt idx="2">
                  <c:v>63.636363636363633</c:v>
                </c:pt>
                <c:pt idx="3">
                  <c:v>65.454545454545453</c:v>
                </c:pt>
                <c:pt idx="4">
                  <c:v>67.272727272727266</c:v>
                </c:pt>
                <c:pt idx="5">
                  <c:v>69.090909090909093</c:v>
                </c:pt>
                <c:pt idx="6">
                  <c:v>70.909090909090907</c:v>
                </c:pt>
                <c:pt idx="7">
                  <c:v>72.727272727272734</c:v>
                </c:pt>
                <c:pt idx="8">
                  <c:v>74.545454545454547</c:v>
                </c:pt>
                <c:pt idx="9">
                  <c:v>76.363636363636374</c:v>
                </c:pt>
                <c:pt idx="10">
                  <c:v>78.181818181818173</c:v>
                </c:pt>
                <c:pt idx="11">
                  <c:v>80</c:v>
                </c:pt>
                <c:pt idx="12">
                  <c:v>81.818181818181827</c:v>
                </c:pt>
                <c:pt idx="13">
                  <c:v>83.63636363636364</c:v>
                </c:pt>
                <c:pt idx="14">
                  <c:v>85.454545454545467</c:v>
                </c:pt>
                <c:pt idx="15">
                  <c:v>87.27272727272728</c:v>
                </c:pt>
                <c:pt idx="16">
                  <c:v>89.090909090909108</c:v>
                </c:pt>
                <c:pt idx="17">
                  <c:v>90.909090909090907</c:v>
                </c:pt>
                <c:pt idx="18">
                  <c:v>92.727272727272734</c:v>
                </c:pt>
                <c:pt idx="19">
                  <c:v>94.545454545454561</c:v>
                </c:pt>
                <c:pt idx="20">
                  <c:v>96.363636363636374</c:v>
                </c:pt>
                <c:pt idx="21">
                  <c:v>98.181818181818187</c:v>
                </c:pt>
                <c:pt idx="22">
                  <c:v>100</c:v>
                </c:pt>
              </c:numCache>
            </c:numRef>
          </c:xVal>
          <c:yVal>
            <c:numRef>
              <c:f>DATA!$D$25:$Z$25</c:f>
              <c:numCache>
                <c:formatCode>_(* #,##0.00_);_(* \(#,##0.00\);_(* "-"??_);_(@_)</c:formatCode>
                <c:ptCount val="23"/>
                <c:pt idx="0">
                  <c:v>867999.99999999977</c:v>
                </c:pt>
                <c:pt idx="1">
                  <c:v>931636.36363636423</c:v>
                </c:pt>
                <c:pt idx="2">
                  <c:v>995272.72727272729</c:v>
                </c:pt>
                <c:pt idx="3">
                  <c:v>1058909.0909090911</c:v>
                </c:pt>
                <c:pt idx="4">
                  <c:v>1122545.4545454548</c:v>
                </c:pt>
                <c:pt idx="5">
                  <c:v>1186181.8181818179</c:v>
                </c:pt>
                <c:pt idx="6">
                  <c:v>1249818.1818181823</c:v>
                </c:pt>
                <c:pt idx="7">
                  <c:v>1313454.5454545454</c:v>
                </c:pt>
                <c:pt idx="8">
                  <c:v>1377090.9090909099</c:v>
                </c:pt>
                <c:pt idx="9">
                  <c:v>1440727.2727272729</c:v>
                </c:pt>
                <c:pt idx="10">
                  <c:v>1504363.636363636</c:v>
                </c:pt>
                <c:pt idx="11">
                  <c:v>1568000.0000000005</c:v>
                </c:pt>
                <c:pt idx="12">
                  <c:v>1631636.3636363635</c:v>
                </c:pt>
                <c:pt idx="13">
                  <c:v>1695272.727272728</c:v>
                </c:pt>
                <c:pt idx="14">
                  <c:v>1758909.0909090911</c:v>
                </c:pt>
                <c:pt idx="15">
                  <c:v>1822545.4545454555</c:v>
                </c:pt>
                <c:pt idx="16">
                  <c:v>1886181.8181818186</c:v>
                </c:pt>
                <c:pt idx="17">
                  <c:v>1949818.1818181823</c:v>
                </c:pt>
                <c:pt idx="18">
                  <c:v>2013454.5454545461</c:v>
                </c:pt>
                <c:pt idx="19">
                  <c:v>2077090.9090909092</c:v>
                </c:pt>
                <c:pt idx="20">
                  <c:v>2140727.2727272729</c:v>
                </c:pt>
                <c:pt idx="21">
                  <c:v>2204363.6363636367</c:v>
                </c:pt>
                <c:pt idx="22">
                  <c:v>2268000.0000000005</c:v>
                </c:pt>
              </c:numCache>
            </c:numRef>
          </c:yVal>
          <c:smooth val="0"/>
          <c:extLst>
            <c:ext xmlns:c16="http://schemas.microsoft.com/office/drawing/2014/chart" uri="{C3380CC4-5D6E-409C-BE32-E72D297353CC}">
              <c16:uniqueId val="{00000002-9A91-4ECC-B13F-C1C1E5C4A165}"/>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60</c:v>
                </c:pt>
                <c:pt idx="1">
                  <c:v>61.818181818181813</c:v>
                </c:pt>
                <c:pt idx="2">
                  <c:v>63.636363636363633</c:v>
                </c:pt>
                <c:pt idx="3">
                  <c:v>65.454545454545453</c:v>
                </c:pt>
                <c:pt idx="4">
                  <c:v>67.272727272727266</c:v>
                </c:pt>
                <c:pt idx="5">
                  <c:v>69.090909090909093</c:v>
                </c:pt>
                <c:pt idx="6">
                  <c:v>70.909090909090907</c:v>
                </c:pt>
                <c:pt idx="7">
                  <c:v>72.727272727272734</c:v>
                </c:pt>
                <c:pt idx="8">
                  <c:v>74.545454545454547</c:v>
                </c:pt>
                <c:pt idx="9">
                  <c:v>76.363636363636374</c:v>
                </c:pt>
                <c:pt idx="10">
                  <c:v>78.181818181818173</c:v>
                </c:pt>
                <c:pt idx="11">
                  <c:v>80</c:v>
                </c:pt>
                <c:pt idx="12">
                  <c:v>81.818181818181827</c:v>
                </c:pt>
                <c:pt idx="13">
                  <c:v>83.63636363636364</c:v>
                </c:pt>
                <c:pt idx="14">
                  <c:v>85.454545454545467</c:v>
                </c:pt>
                <c:pt idx="15">
                  <c:v>87.27272727272728</c:v>
                </c:pt>
                <c:pt idx="16">
                  <c:v>89.090909090909108</c:v>
                </c:pt>
                <c:pt idx="17">
                  <c:v>90.909090909090907</c:v>
                </c:pt>
                <c:pt idx="18">
                  <c:v>92.727272727272734</c:v>
                </c:pt>
                <c:pt idx="19">
                  <c:v>94.545454545454561</c:v>
                </c:pt>
                <c:pt idx="20">
                  <c:v>96.363636363636374</c:v>
                </c:pt>
                <c:pt idx="21">
                  <c:v>98.181818181818187</c:v>
                </c:pt>
                <c:pt idx="22">
                  <c:v>100</c:v>
                </c:pt>
              </c:numCache>
            </c:numRef>
          </c:xVal>
          <c:yVal>
            <c:numRef>
              <c:f>DATA!$D$28:$Z$28</c:f>
              <c:numCache>
                <c:formatCode>_(* #,##0.00_);_(* \(#,##0.00\);_(* "-"??_);_(@_)</c:formatCode>
                <c:ptCount val="23"/>
                <c:pt idx="0">
                  <c:v>251999.99999999924</c:v>
                </c:pt>
                <c:pt idx="1">
                  <c:v>315636.36363636371</c:v>
                </c:pt>
                <c:pt idx="2">
                  <c:v>379272.72727272677</c:v>
                </c:pt>
                <c:pt idx="3">
                  <c:v>442909.09090909053</c:v>
                </c:pt>
                <c:pt idx="4">
                  <c:v>506545.4545454543</c:v>
                </c:pt>
                <c:pt idx="5">
                  <c:v>570181.81818181742</c:v>
                </c:pt>
                <c:pt idx="6">
                  <c:v>633818.18181818188</c:v>
                </c:pt>
                <c:pt idx="7">
                  <c:v>697454.54545454495</c:v>
                </c:pt>
                <c:pt idx="8">
                  <c:v>761090.90909090941</c:v>
                </c:pt>
                <c:pt idx="9">
                  <c:v>824727.27272727247</c:v>
                </c:pt>
                <c:pt idx="10">
                  <c:v>888363.63636363554</c:v>
                </c:pt>
                <c:pt idx="11">
                  <c:v>952000</c:v>
                </c:pt>
                <c:pt idx="12">
                  <c:v>1015636.3636363631</c:v>
                </c:pt>
                <c:pt idx="13">
                  <c:v>1079272.7272727275</c:v>
                </c:pt>
                <c:pt idx="14">
                  <c:v>1142909.0909090906</c:v>
                </c:pt>
                <c:pt idx="15">
                  <c:v>1206545.4545454551</c:v>
                </c:pt>
                <c:pt idx="16">
                  <c:v>1270181.8181818181</c:v>
                </c:pt>
                <c:pt idx="17">
                  <c:v>1333818.1818181819</c:v>
                </c:pt>
                <c:pt idx="18">
                  <c:v>1397454.5454545456</c:v>
                </c:pt>
                <c:pt idx="19">
                  <c:v>1461090.9090909087</c:v>
                </c:pt>
                <c:pt idx="20">
                  <c:v>1524727.2727272725</c:v>
                </c:pt>
                <c:pt idx="21">
                  <c:v>1588363.6363636362</c:v>
                </c:pt>
                <c:pt idx="22">
                  <c:v>1652000</c:v>
                </c:pt>
              </c:numCache>
            </c:numRef>
          </c:yVal>
          <c:smooth val="0"/>
          <c:extLst>
            <c:ext xmlns:c16="http://schemas.microsoft.com/office/drawing/2014/chart" uri="{C3380CC4-5D6E-409C-BE32-E72D297353CC}">
              <c16:uniqueId val="{00000003-9A91-4ECC-B13F-C1C1E5C4A165}"/>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60</c:v>
                </c:pt>
                <c:pt idx="1">
                  <c:v>60</c:v>
                </c:pt>
              </c:numCache>
            </c:numRef>
          </c:xVal>
          <c:yVal>
            <c:numRef>
              <c:f>DATA!$C$43:$D$43</c:f>
              <c:numCache>
                <c:formatCode>_ "€"\ * #,##0_ ;_ "€"\ * \-#,##0_ ;_ "€"\ * "-"??_ ;_ @_ </c:formatCode>
                <c:ptCount val="2"/>
                <c:pt idx="0" formatCode="_(&quot;€&quot;* #,##0.00_);_(&quot;€&quot;* \(#,##0.00\);_(&quot;€&quot;* &quot;-&quot;??_);_(@_)">
                  <c:v>0</c:v>
                </c:pt>
                <c:pt idx="1">
                  <c:v>3849999.9999999991</c:v>
                </c:pt>
              </c:numCache>
            </c:numRef>
          </c:yVal>
          <c:smooth val="0"/>
          <c:extLst>
            <c:ext xmlns:c16="http://schemas.microsoft.com/office/drawing/2014/chart" uri="{C3380CC4-5D6E-409C-BE32-E72D297353CC}">
              <c16:uniqueId val="{00000004-9A91-4ECC-B13F-C1C1E5C4A165}"/>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3849999.9999999991</c:v>
                </c:pt>
              </c:numCache>
            </c:numRef>
          </c:yVal>
          <c:smooth val="0"/>
          <c:extLst>
            <c:ext xmlns:c16="http://schemas.microsoft.com/office/drawing/2014/chart" uri="{C3380CC4-5D6E-409C-BE32-E72D297353CC}">
              <c16:uniqueId val="{00000005-9A91-4ECC-B13F-C1C1E5C4A165}"/>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A91-4ECC-B13F-C1C1E5C4A165}"/>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88</c:v>
                </c:pt>
              </c:numCache>
            </c:numRef>
          </c:xVal>
          <c:yVal>
            <c:numRef>
              <c:f>DATA!$C$38</c:f>
              <c:numCache>
                <c:formatCode>_ "€"\ * #,##0_ ;_ "€"\ * \-#,##0_ ;_ "€"\ * "-"??_ ;_ @_ </c:formatCode>
                <c:ptCount val="1"/>
                <c:pt idx="0">
                  <c:v>3080000</c:v>
                </c:pt>
              </c:numCache>
            </c:numRef>
          </c:yVal>
          <c:smooth val="0"/>
          <c:extLst>
            <c:ext xmlns:c16="http://schemas.microsoft.com/office/drawing/2014/chart" uri="{C3380CC4-5D6E-409C-BE32-E72D297353CC}">
              <c16:uniqueId val="{00000007-9A91-4ECC-B13F-C1C1E5C4A165}"/>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9A91-4ECC-B13F-C1C1E5C4A165}"/>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0</c:v>
                </c:pt>
              </c:numCache>
            </c:numRef>
          </c:yVal>
          <c:smooth val="0"/>
          <c:extLst>
            <c:ext xmlns:c16="http://schemas.microsoft.com/office/drawing/2014/chart" uri="{C3380CC4-5D6E-409C-BE32-E72D297353CC}">
              <c16:uniqueId val="{00000009-9A91-4ECC-B13F-C1C1E5C4A165}"/>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9A91-4ECC-B13F-C1C1E5C4A165}"/>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88.571428571428569</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9A91-4ECC-B13F-C1C1E5C4A165}"/>
            </c:ext>
          </c:extLst>
        </c:ser>
        <c:ser>
          <c:idx val="3"/>
          <c:order val="9"/>
          <c:tx>
            <c:strRef>
              <c:f>DATA!$G$41</c:f>
              <c:strCache>
                <c:ptCount val="1"/>
                <c:pt idx="0">
                  <c:v>210</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9A91-4ECC-B13F-C1C1E5C4A165}"/>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9A91-4ECC-B13F-C1C1E5C4A165}"/>
            </c:ext>
          </c:extLst>
        </c:ser>
        <c:ser>
          <c:idx val="5"/>
          <c:order val="10"/>
          <c:tx>
            <c:strRef>
              <c:f>DATA!$G$40</c:f>
              <c:strCache>
                <c:ptCount val="1"/>
                <c:pt idx="0">
                  <c:v>350</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9A91-4ECC-B13F-C1C1E5C4A165}"/>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9A91-4ECC-B13F-C1C1E5C4A165}"/>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3849999.9999999991</c:v>
                </c:pt>
              </c:numCache>
            </c:numRef>
          </c:yVal>
          <c:smooth val="0"/>
          <c:extLst>
            <c:ext xmlns:c16="http://schemas.microsoft.com/office/drawing/2014/chart" uri="{C3380CC4-5D6E-409C-BE32-E72D297353CC}">
              <c16:uniqueId val="{00000010-9A91-4ECC-B13F-C1C1E5C4A165}"/>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69.714285714285722</c:v>
                </c:pt>
                <c:pt idx="1">
                  <c:v>69.714285714285722</c:v>
                </c:pt>
              </c:numCache>
            </c:numRef>
          </c:xVal>
          <c:yVal>
            <c:numRef>
              <c:f>DATA!$C$43:$D$43</c:f>
              <c:numCache>
                <c:formatCode>_ "€"\ * #,##0_ ;_ "€"\ * \-#,##0_ ;_ "€"\ * "-"??_ ;_ @_ </c:formatCode>
                <c:ptCount val="2"/>
                <c:pt idx="0" formatCode="_(&quot;€&quot;* #,##0.00_);_(&quot;€&quot;* \(#,##0.00\);_(&quot;€&quot;* &quot;-&quot;??_);_(@_)">
                  <c:v>0</c:v>
                </c:pt>
                <c:pt idx="1">
                  <c:v>3849999.9999999991</c:v>
                </c:pt>
              </c:numCache>
            </c:numRef>
          </c:yVal>
          <c:smooth val="0"/>
          <c:extLst>
            <c:ext xmlns:c16="http://schemas.microsoft.com/office/drawing/2014/chart" uri="{C3380CC4-5D6E-409C-BE32-E72D297353CC}">
              <c16:uniqueId val="{00000011-9A91-4ECC-B13F-C1C1E5C4A165}"/>
            </c:ext>
          </c:extLst>
        </c:ser>
        <c:dLbls>
          <c:showLegendKey val="0"/>
          <c:showVal val="0"/>
          <c:showCatName val="0"/>
          <c:showSerName val="0"/>
          <c:showPercent val="0"/>
          <c:showBubbleSize val="0"/>
        </c:dLbls>
        <c:axId val="745451600"/>
        <c:axId val="745452384"/>
        <c:extLst/>
      </c:scatterChart>
      <c:valAx>
        <c:axId val="745451600"/>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745452384"/>
        <c:crosses val="autoZero"/>
        <c:crossBetween val="midCat"/>
        <c:majorUnit val="10"/>
      </c:valAx>
      <c:valAx>
        <c:axId val="745452384"/>
        <c:scaling>
          <c:orientation val="minMax"/>
          <c:max val="3849999.9999999991"/>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745451600"/>
        <c:crosses val="autoZero"/>
        <c:crossBetween val="midCat"/>
        <c:majorUnit val="174999.99999999907"/>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5</xdr:col>
      <xdr:colOff>245745</xdr:colOff>
      <xdr:row>4</xdr:row>
      <xdr:rowOff>95250</xdr:rowOff>
    </xdr:from>
    <xdr:ext cx="1076325" cy="801902"/>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661785" y="1017270"/>
          <a:ext cx="1076325" cy="801902"/>
        </a:xfrm>
        <a:prstGeom prst="rect">
          <a:avLst/>
        </a:prstGeom>
      </xdr:spPr>
    </xdr:pic>
    <xdr:clientData/>
  </xdr:oneCellAnchor>
  <xdr:oneCellAnchor>
    <xdr:from>
      <xdr:col>2</xdr:col>
      <xdr:colOff>2743200</xdr:colOff>
      <xdr:row>6</xdr:row>
      <xdr:rowOff>86672</xdr:rowOff>
    </xdr:from>
    <xdr:ext cx="1600200" cy="231463"/>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t="19675" b="22940"/>
        <a:stretch/>
      </xdr:blipFill>
      <xdr:spPr>
        <a:xfrm>
          <a:off x="3444240" y="1328732"/>
          <a:ext cx="1600200" cy="23146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11</xdr:col>
      <xdr:colOff>160357</xdr:colOff>
      <xdr:row>1</xdr:row>
      <xdr:rowOff>47625</xdr:rowOff>
    </xdr:from>
    <xdr:ext cx="1076325" cy="801902"/>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3885882" y="257175"/>
          <a:ext cx="1076325" cy="801902"/>
        </a:xfrm>
        <a:prstGeom prst="rect">
          <a:avLst/>
        </a:prstGeom>
      </xdr:spPr>
    </xdr:pic>
    <xdr:clientData/>
  </xdr:oneCellAnchor>
  <xdr:oneCellAnchor>
    <xdr:from>
      <xdr:col>2</xdr:col>
      <xdr:colOff>657374</xdr:colOff>
      <xdr:row>3</xdr:row>
      <xdr:rowOff>98937</xdr:rowOff>
    </xdr:from>
    <xdr:ext cx="1743075" cy="520125"/>
    <xdr:pic>
      <xdr:nvPicPr>
        <xdr:cNvPr id="3" name="Afbeelding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3981599" y="860937"/>
          <a:ext cx="1743075" cy="520125"/>
        </a:xfrm>
        <a:prstGeom prst="rect">
          <a:avLst/>
        </a:prstGeom>
      </xdr:spPr>
    </xdr:pic>
    <xdr:clientData/>
  </xdr:oneCellAnchor>
  <xdr:twoCellAnchor>
    <xdr:from>
      <xdr:col>4</xdr:col>
      <xdr:colOff>66675</xdr:colOff>
      <xdr:row>28</xdr:row>
      <xdr:rowOff>87084</xdr:rowOff>
    </xdr:from>
    <xdr:to>
      <xdr:col>8</xdr:col>
      <xdr:colOff>0</xdr:colOff>
      <xdr:row>28</xdr:row>
      <xdr:rowOff>104775</xdr:rowOff>
    </xdr:to>
    <xdr:cxnSp macro="">
      <xdr:nvCxnSpPr>
        <xdr:cNvPr id="4" name="Rechte verbindingslijn met pijl 3">
          <a:extLst>
            <a:ext uri="{FF2B5EF4-FFF2-40B4-BE49-F238E27FC236}">
              <a16:creationId xmlns:a16="http://schemas.microsoft.com/office/drawing/2014/main" id="{00000000-0008-0000-0200-000004000000}"/>
            </a:ext>
          </a:extLst>
        </xdr:cNvPr>
        <xdr:cNvCxnSpPr/>
      </xdr:nvCxnSpPr>
      <xdr:spPr>
        <a:xfrm flipV="1">
          <a:off x="6343650" y="6440259"/>
          <a:ext cx="5267325" cy="1769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7</xdr:col>
      <xdr:colOff>115906</xdr:colOff>
      <xdr:row>1</xdr:row>
      <xdr:rowOff>51858</xdr:rowOff>
    </xdr:from>
    <xdr:ext cx="1076325" cy="801902"/>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148906" y="263525"/>
          <a:ext cx="1076325" cy="801902"/>
        </a:xfrm>
        <a:prstGeom prst="rect">
          <a:avLst/>
        </a:prstGeom>
      </xdr:spPr>
    </xdr:pic>
    <xdr:clientData/>
  </xdr:oneCellAnchor>
  <xdr:oneCellAnchor>
    <xdr:from>
      <xdr:col>5</xdr:col>
      <xdr:colOff>753683</xdr:colOff>
      <xdr:row>2</xdr:row>
      <xdr:rowOff>157145</xdr:rowOff>
    </xdr:from>
    <xdr:ext cx="1743075" cy="520125"/>
    <xdr:pic>
      <xdr:nvPicPr>
        <xdr:cNvPr id="3" name="Afbeelding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111216" y="656678"/>
          <a:ext cx="1743075" cy="520125"/>
        </a:xfrm>
        <a:prstGeom prst="rect">
          <a:avLst/>
        </a:prstGeom>
      </xdr:spPr>
    </xdr:pic>
    <xdr:clientData/>
  </xdr:oneCellAnchor>
  <xdr:twoCellAnchor>
    <xdr:from>
      <xdr:col>14</xdr:col>
      <xdr:colOff>19050</xdr:colOff>
      <xdr:row>25</xdr:row>
      <xdr:rowOff>142875</xdr:rowOff>
    </xdr:from>
    <xdr:to>
      <xdr:col>17</xdr:col>
      <xdr:colOff>476250</xdr:colOff>
      <xdr:row>29</xdr:row>
      <xdr:rowOff>19050</xdr:rowOff>
    </xdr:to>
    <xdr:sp macro="" textlink="">
      <xdr:nvSpPr>
        <xdr:cNvPr id="4" name="PIJL-RECHTS 3">
          <a:extLst>
            <a:ext uri="{FF2B5EF4-FFF2-40B4-BE49-F238E27FC236}">
              <a16:creationId xmlns:a16="http://schemas.microsoft.com/office/drawing/2014/main" id="{00000000-0008-0000-0400-000004000000}"/>
            </a:ext>
          </a:extLst>
        </xdr:cNvPr>
        <xdr:cNvSpPr/>
      </xdr:nvSpPr>
      <xdr:spPr>
        <a:xfrm>
          <a:off x="17630775" y="3924300"/>
          <a:ext cx="1838325" cy="714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2400300</xdr:colOff>
      <xdr:row>3</xdr:row>
      <xdr:rowOff>69745</xdr:rowOff>
    </xdr:from>
    <xdr:to>
      <xdr:col>3</xdr:col>
      <xdr:colOff>660400</xdr:colOff>
      <xdr:row>5</xdr:row>
      <xdr:rowOff>139626</xdr:rowOff>
    </xdr:to>
    <xdr:pic>
      <xdr:nvPicPr>
        <xdr:cNvPr id="2" name="Afbeelding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651760" y="816505"/>
          <a:ext cx="1978660" cy="450881"/>
        </a:xfrm>
        <a:prstGeom prst="rect">
          <a:avLst/>
        </a:prstGeom>
      </xdr:spPr>
    </xdr:pic>
    <xdr:clientData/>
  </xdr:twoCellAnchor>
  <xdr:twoCellAnchor editAs="oneCell">
    <xdr:from>
      <xdr:col>6</xdr:col>
      <xdr:colOff>142875</xdr:colOff>
      <xdr:row>1</xdr:row>
      <xdr:rowOff>66675</xdr:rowOff>
    </xdr:from>
    <xdr:to>
      <xdr:col>7</xdr:col>
      <xdr:colOff>171450</xdr:colOff>
      <xdr:row>4</xdr:row>
      <xdr:rowOff>85622</xdr:rowOff>
    </xdr:to>
    <xdr:pic>
      <xdr:nvPicPr>
        <xdr:cNvPr id="3" name="Afbeelding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6391275" y="257175"/>
          <a:ext cx="1076325" cy="7657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3574676</xdr:colOff>
      <xdr:row>2</xdr:row>
      <xdr:rowOff>84605</xdr:rowOff>
    </xdr:from>
    <xdr:to>
      <xdr:col>5</xdr:col>
      <xdr:colOff>1326787</xdr:colOff>
      <xdr:row>3</xdr:row>
      <xdr:rowOff>259174</xdr:rowOff>
    </xdr:to>
    <xdr:pic>
      <xdr:nvPicPr>
        <xdr:cNvPr id="2" name="Afbeelding 1">
          <a:extLst>
            <a:ext uri="{FF2B5EF4-FFF2-40B4-BE49-F238E27FC236}">
              <a16:creationId xmlns:a16="http://schemas.microsoft.com/office/drawing/2014/main" id="{CCCF4B7F-9691-4BFA-99D8-B00CEB1D9E19}"/>
            </a:ext>
          </a:extLst>
        </xdr:cNvPr>
        <xdr:cNvPicPr>
          <a:picLocks noChangeAspect="1"/>
        </xdr:cNvPicPr>
      </xdr:nvPicPr>
      <xdr:blipFill>
        <a:blip xmlns:r="http://schemas.openxmlformats.org/officeDocument/2006/relationships" r:embed="rId1"/>
        <a:stretch>
          <a:fillRect/>
        </a:stretch>
      </xdr:blipFill>
      <xdr:spPr>
        <a:xfrm>
          <a:off x="10839076" y="621180"/>
          <a:ext cx="1562111" cy="434919"/>
        </a:xfrm>
        <a:prstGeom prst="rect">
          <a:avLst/>
        </a:prstGeom>
      </xdr:spPr>
    </xdr:pic>
    <xdr:clientData/>
  </xdr:twoCellAnchor>
  <xdr:twoCellAnchor>
    <xdr:from>
      <xdr:col>0</xdr:col>
      <xdr:colOff>254000</xdr:colOff>
      <xdr:row>7</xdr:row>
      <xdr:rowOff>1494</xdr:rowOff>
    </xdr:from>
    <xdr:to>
      <xdr:col>1</xdr:col>
      <xdr:colOff>6346265</xdr:colOff>
      <xdr:row>25</xdr:row>
      <xdr:rowOff>292287</xdr:rowOff>
    </xdr:to>
    <xdr:graphicFrame macro="">
      <xdr:nvGraphicFramePr>
        <xdr:cNvPr id="3" name="Grafiek1">
          <a:extLst>
            <a:ext uri="{FF2B5EF4-FFF2-40B4-BE49-F238E27FC236}">
              <a16:creationId xmlns:a16="http://schemas.microsoft.com/office/drawing/2014/main" id="{4BAF62A1-174B-4D7C-8ABB-1E6A6AB7F4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862853</xdr:colOff>
      <xdr:row>9</xdr:row>
      <xdr:rowOff>11206</xdr:rowOff>
    </xdr:from>
    <xdr:to>
      <xdr:col>1</xdr:col>
      <xdr:colOff>2361267</xdr:colOff>
      <xdr:row>14</xdr:row>
      <xdr:rowOff>104215</xdr:rowOff>
    </xdr:to>
    <xdr:pic>
      <xdr:nvPicPr>
        <xdr:cNvPr id="4" name="Afbeelding 3">
          <a:extLst>
            <a:ext uri="{FF2B5EF4-FFF2-40B4-BE49-F238E27FC236}">
              <a16:creationId xmlns:a16="http://schemas.microsoft.com/office/drawing/2014/main" id="{DD553BFC-66CC-4FFA-A579-A91B24D056B4}"/>
            </a:ext>
          </a:extLst>
        </xdr:cNvPr>
        <xdr:cNvPicPr>
          <a:picLocks noChangeAspect="1"/>
        </xdr:cNvPicPr>
      </xdr:nvPicPr>
      <xdr:blipFill>
        <a:blip xmlns:r="http://schemas.openxmlformats.org/officeDocument/2006/relationships" r:embed="rId3">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23203" y="2236881"/>
          <a:ext cx="1498414" cy="1877359"/>
        </a:xfrm>
        <a:prstGeom prst="rect">
          <a:avLst/>
        </a:prstGeom>
      </xdr:spPr>
    </xdr:pic>
    <xdr:clientData/>
  </xdr:twoCellAnchor>
</xdr:wsDr>
</file>

<file path=xl/drawings/drawing6.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KKE05\AppData\Local\Temp\notes46E1E4\IV-accent%20-%20Meerjarenraming%202019%20-%202025%20IV-accent%20versie%200.72%20(13-7-2018)%20incl.%20cirkeldiagrammen.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c.belastingdienst.nl\Homes\Usr\kwakm00\Mijn%20Documenten\Desktop\2020-08-07%20Rapportagemodel%202020-07%20(geslot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TEMP\N.Notes\~50084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FPROW54\VFPROW54.dg\CFD_UG_HKT\F&amp;C\Jaarplancyclus\Jpc%202021\Rapportage\2021-04\2021-04-30%20Rapportagemodel%202021-04%20(gesloten)%20def%20BB%202021-2.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pplication%20Data\Microsoft%20Office\Outlook\SecureTempFolder\Analyse%20inhuur%20tm%20juni%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limbr00\AppData\Local\Temp\notes030940\20190627%20P-View%20juni%202019%20-%20input%20budgetrapportag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Mijn%20Documenten\AANBESTEDINGEN\IUC%2019-015%20FMIS\Gunningssystematiek\UITGANGSPUNTEN%20-%20IUC19-015%20def%20-%20FMIS.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SO-CFD/UG_HKT_Inkoop-UNIT/80-INKOOPDOSSIERS-ICT/IUC22-007%20In-line%20Logprocessor/01%20-%20VOORBEREIDING/10%20-%20Econoom/Gunningsmodel%2070-30.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c.belastingdienst.nl\edf\VIPROW61\DIR_IV\PORTF\0300%20Budgetbrieven\0310%20Budgetbrieven\2020\BB%202020%20-%203\4a.%20Aanlevering%20DCS\VT%20252%20BD-Bescheiden%20Porti%20Print&amp;Mail%20(budgetmutatie%20voor%20BB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broef10\LFFiles\ConnectPeople\W49cf50f647d1_439d_b8ec_b5063a5c4ccb\d28e4b61-dc79-4c65-8a72-9018f8c21a0a\IPAS_Config_Gen3_jul%202018%20rg%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irkeldiagram Financiering"/>
      <sheetName val="2. Cirkeldiagram EP - IH"/>
      <sheetName val="3. Cirkeldiagram Keten"/>
      <sheetName val="4. Cont. vs Vernieuwing P"/>
      <sheetName val="4. Cont. vs Vernieuwing M"/>
      <sheetName val="Tabellen"/>
      <sheetName val="Financieringsbron"/>
      <sheetName val="IV-accent (kopie tbv grafieken)"/>
      <sheetName val="IV-accent"/>
      <sheetName val="MJR IV-accent 18-25"/>
      <sheetName val="FTE Aanbod"/>
      <sheetName val="Onderbouwing materieel"/>
      <sheetName val="IV-accent (oud)"/>
      <sheetName val="MJR IV-accent 18-22 (oud)"/>
      <sheetName val="FTE Aanbod (oud)"/>
      <sheetName val="Onderbouwing materieel (oud)"/>
      <sheetName val="beschrijving"/>
      <sheetName val="statusvelden"/>
      <sheetName val="KPI Rapportage A&amp;P testen"/>
      <sheetName val="stamtabel variabe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0">
          <cell r="V20" t="str">
            <v>I. Overdracht regulier</v>
          </cell>
        </row>
        <row r="21">
          <cell r="V21" t="str">
            <v>II. IA</v>
          </cell>
        </row>
        <row r="22">
          <cell r="V22" t="str">
            <v>III. HIA</v>
          </cell>
        </row>
        <row r="23">
          <cell r="V23" t="str">
            <v>IV. VJN Fiod / Douane</v>
          </cell>
        </row>
        <row r="24">
          <cell r="V24" t="str">
            <v>V. Mix</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99 changelog"/>
      <sheetName val="01 Uitleg Model"/>
      <sheetName val="stamtabel indeling budgetbrief"/>
      <sheetName val="budgetbrief 2019-3 stripped"/>
      <sheetName val="budgetbrief 2020-1 oud"/>
      <sheetName val="budgetbrief 2020-1"/>
      <sheetName val="bb 2020-1 add"/>
      <sheetName val="bb 2020-2a"/>
      <sheetName val="budgetbrieftabel"/>
      <sheetName val="budgetbrief meets rapp model"/>
      <sheetName val="Mieke 5mei2020"/>
      <sheetName val="04a ButMuDelta"/>
      <sheetName val="04a ButMuDelta (2)"/>
      <sheetName val="bb 2020-2b"/>
      <sheetName val="04 Invoer - Budgetmutaties"/>
      <sheetName val="05 Invoer - Progn. KASmutaties"/>
      <sheetName val="prognosemeetsbudget"/>
      <sheetName val="recap bbrief 2020-3 intern"/>
      <sheetName val="05B Invoer VERPL.mutaties "/>
      <sheetName val="rapportage tbv finrap"/>
      <sheetName val="06 Invoer - Onzekere posten"/>
      <sheetName val="07 Rapportage - totaal"/>
      <sheetName val="samenvatting kasmutaties"/>
      <sheetName val="not_1"/>
      <sheetName val="BB  oud en nieuw"/>
      <sheetName val="not_3"/>
      <sheetName val="not_4"/>
      <sheetName val="not_5"/>
      <sheetName val="not_6"/>
      <sheetName val="rondrekening IHH"/>
      <sheetName val="corona"/>
      <sheetName val="analyse Gerard"/>
      <sheetName val="budgetwijzigingen"/>
      <sheetName val="08 recap grote posten"/>
      <sheetName val="08 Rapportage - extra tabellen"/>
      <sheetName val="externe inzet"/>
      <sheetName val="08A mutaties per afdeling"/>
      <sheetName val="tabel2 tbv finrap"/>
      <sheetName val="tabel tbv finrap"/>
      <sheetName val="bron regels b-brief"/>
      <sheetName val="bron mutaties"/>
      <sheetName val="Mutaties DO"/>
      <sheetName val="recap extern instrument"/>
      <sheetName val="recap detail per soort"/>
      <sheetName val="recap extern soort"/>
      <sheetName val="tabellen notitie"/>
      <sheetName val="Lijst "/>
      <sheetName val="Verplichtingenritme"/>
      <sheetName val="11 Rapportage - Centrale KPI's"/>
      <sheetName val="28 controle rugzak"/>
      <sheetName val="29 Rugzak - Afdeling"/>
      <sheetName val="30 Rugzak - Team"/>
      <sheetName val="32 Data - Realisatie"/>
      <sheetName val="33 Data - PSM"/>
      <sheetName val="33 a Data - Begrotingsstructuur"/>
      <sheetName val="34 Data - Obligo"/>
      <sheetName val="SAPBEXqueriesDefunct"/>
      <sheetName val="SAPBEXfiltersDefunct"/>
      <sheetName val="35 Hulptabellen"/>
      <sheetName val="36 Vertaaltabellen"/>
      <sheetName val="36a Controle"/>
      <sheetName val="37 Codeblad"/>
      <sheetName val="40 Invoer - Formatie"/>
      <sheetName val="41 Hulptabel tbv kader in BegrM"/>
      <sheetName val="42 Werkplektarief - HoogO"/>
      <sheetName val="43 Werkplektarief - Basis"/>
      <sheetName val="2020-08-07 Rapportagemodel 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8">
          <cell r="C8" t="str">
            <v>IA-budgetten her-rubricering</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zetting"/>
      <sheetName val="Parameters"/>
      <sheetName val="Bezetting"/>
      <sheetName val="Eenheid"/>
      <sheetName val="Plan"/>
      <sheetName val="Grafiek"/>
      <sheetName val="Bezetting2003"/>
      <sheetName val="intern versus extern"/>
      <sheetName val="Totaal bouwstenen (intern)"/>
      <sheetName val="Totaal bouwstenen"/>
      <sheetName val="onderbouwing"/>
      <sheetName val="ontvangsten"/>
      <sheetName val="vergelijk mutaties"/>
      <sheetName val="Lijst"/>
      <sheetName val="statusvelden"/>
      <sheetName val="C&amp;F codes"/>
      <sheetName val="Lijst 1"/>
      <sheetName val="IO"/>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row r="2">
          <cell r="B2" t="str">
            <v>Budget</v>
          </cell>
        </row>
        <row r="3">
          <cell r="B3">
            <v>965312</v>
          </cell>
        </row>
        <row r="5">
          <cell r="B5">
            <v>281396</v>
          </cell>
        </row>
      </sheetData>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99 changelog"/>
      <sheetName val="01 Uitleg Model"/>
      <sheetName val="04a ButMuDelta"/>
      <sheetName val="04a ButMuDelta (2)"/>
      <sheetName val="CFD BB1 add 26012021"/>
      <sheetName val="Blad2"/>
      <sheetName val="soll budgetbrief 2021-1"/>
      <sheetName val="BB 2021-1 add"/>
      <sheetName val="2021-1 add per afdeling"/>
      <sheetName val="04 Invoer - KasBudgetmutaties"/>
      <sheetName val="04Z fake"/>
      <sheetName val="pivot MR"/>
      <sheetName val="05 Invoer - Progn. KASmutaties"/>
      <sheetName val="35 Hulptabellen"/>
      <sheetName val="stam kas- en progn"/>
      <sheetName val="analyse"/>
      <sheetName val="aanlevering C_F"/>
      <sheetName val="extern verantwoorden"/>
      <sheetName val="Format mutaties"/>
      <sheetName val="aanlevering ingedikt"/>
      <sheetName val="format ingedikt"/>
      <sheetName val="prognose meets budget"/>
      <sheetName val="recap voor MT"/>
      <sheetName val="07 Rapportage - totaal"/>
      <sheetName val="Blad1"/>
      <sheetName val="verloop oude- naar nieuwe BB"/>
      <sheetName val="mutaties BB-2 afd-b_regel-soort"/>
      <sheetName val="Blad7"/>
      <sheetName val="05B Invoer VERPL.mutaties "/>
      <sheetName val="06 Invoer - Onzekere posten"/>
      <sheetName val="08 recap grote posten"/>
      <sheetName val="rapportage tbv finrap"/>
      <sheetName val="08 Rapportage - extra tabellen"/>
      <sheetName val="not_1"/>
      <sheetName val="not_3"/>
      <sheetName val="not_4"/>
      <sheetName val="not_5"/>
      <sheetName val="not_6"/>
      <sheetName val="08A mutaties per afdeling"/>
      <sheetName val="externe inzet"/>
      <sheetName val="11 Rapportage - Centrale KPI's"/>
      <sheetName val="corona"/>
      <sheetName val="budgetwijzigingen"/>
      <sheetName val="tabel2 tbv finrap"/>
      <sheetName val="tabel tbv finrap"/>
      <sheetName val="bron regels b-brief"/>
      <sheetName val="begroting 2021"/>
      <sheetName val="bron mutaties"/>
      <sheetName val="Mutaties DO"/>
      <sheetName val="recap extern instrument"/>
      <sheetName val="recap detail per soort"/>
      <sheetName val="tabellen notitie"/>
      <sheetName val="Lijst "/>
      <sheetName val="Verplichtingenritme"/>
      <sheetName val="28 controle rugzak"/>
      <sheetName val="29 Rugzak - Afdeling"/>
      <sheetName val="30 Rugzak - Team"/>
      <sheetName val="32 Data - Realisatie"/>
      <sheetName val="33 Data - PSM"/>
      <sheetName val="33 a Data - Begrotingsstructuur"/>
      <sheetName val="34 Data - Obligo"/>
      <sheetName val="SAPBEXqueriesDefunct"/>
      <sheetName val="SAPBEXfiltersDefunct"/>
      <sheetName val="34a Obligo-jaar"/>
      <sheetName val="34b Obligo-Leverancier"/>
      <sheetName val="36 Vertaaltabellen"/>
      <sheetName val="37 Codeblad"/>
      <sheetName val="40 Invoer - Formatie"/>
      <sheetName val="41 Hulptabel tbv kader in BegrM"/>
      <sheetName val="42 Werkplektarief - HoogO"/>
      <sheetName val="43 Werkplektarief - Basis"/>
      <sheetName val="44 Crediteur"/>
      <sheetName val="sjabloon Pivot Rapportage"/>
      <sheetName val="data Pivot rapportage"/>
      <sheetName val="2021-04-30 Rapportagemodel 20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6">
          <cell r="G6" t="str">
            <v>CFD specifieke uitgaven</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2020 (juni)"/>
      <sheetName val="2020 (mei)"/>
      <sheetName val="2019"/>
      <sheetName val="Graph"/>
      <sheetName val="2021 (juni)"/>
      <sheetName val="2021 (mei)"/>
      <sheetName val="2021 (april)"/>
      <sheetName val="2021 (maart)"/>
      <sheetName val="2020"/>
      <sheetName val="2020 (oktober)"/>
      <sheetName val="2020 (september"/>
      <sheetName val="2020 (augustus)"/>
      <sheetName val=" 2020 (jul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zetting"/>
      <sheetName val="input budgetrapportage"/>
      <sheetName val="bron bezetting"/>
      <sheetName val="stamtabel afdeling"/>
      <sheetName val="stamtabel direct"/>
      <sheetName val="stamtabel variabelen"/>
    </sheetNames>
    <sheetDataSet>
      <sheetData sheetId="0">
        <row r="5">
          <cell r="C5" t="str">
            <v>nee</v>
          </cell>
        </row>
        <row r="6">
          <cell r="C6" t="str">
            <v>ja</v>
          </cell>
        </row>
        <row r="7">
          <cell r="C7" t="str">
            <v>nee</v>
          </cell>
        </row>
        <row r="8">
          <cell r="C8" t="str">
            <v>nee</v>
          </cell>
        </row>
        <row r="9">
          <cell r="C9" t="str">
            <v>nee</v>
          </cell>
        </row>
      </sheetData>
      <sheetData sheetId="1"/>
      <sheetData sheetId="2">
        <row r="4">
          <cell r="E4" t="str">
            <v>organisatieonderdeel</v>
          </cell>
        </row>
      </sheetData>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1.2820512820512822</v>
          </cell>
        </row>
        <row r="80">
          <cell r="J80">
            <v>0.6</v>
          </cell>
        </row>
      </sheetData>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Uitgangspunten"/>
      <sheetName val="p x q (GJS)"/>
      <sheetName val="Monetaire waarde Qwensen"/>
      <sheetName val="Info BD"/>
      <sheetName val="Evaluatie"/>
      <sheetName val="TBV Onderzoek"/>
      <sheetName val="BPK-Grafiek"/>
      <sheetName val="HULP-velden"/>
      <sheetName val="DATA"/>
      <sheetName val="HULP-data"/>
    </sheetNames>
    <sheetDataSet>
      <sheetData sheetId="0"/>
      <sheetData sheetId="1">
        <row r="11">
          <cell r="J11">
            <v>1600000</v>
          </cell>
        </row>
        <row r="14">
          <cell r="I14">
            <v>0.30769230769230771</v>
          </cell>
        </row>
      </sheetData>
      <sheetData sheetId="2"/>
      <sheetData sheetId="3"/>
      <sheetData sheetId="4"/>
      <sheetData sheetId="5"/>
      <sheetData sheetId="6"/>
      <sheetData sheetId="7"/>
      <sheetData sheetId="8"/>
      <sheetData sheetId="9"/>
      <sheetData sheetId="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IV"/>
      <sheetName val="selectie reg"/>
      <sheetName val="Mutaties BD Bescheiden"/>
      <sheetName val="selectie IA"/>
      <sheetName val="statusvelden"/>
      <sheetName val="Labelkeuzes"/>
    </sheetNames>
    <sheetDataSet>
      <sheetData sheetId="0"/>
      <sheetData sheetId="1">
        <row r="1">
          <cell r="A1" t="str">
            <v>Loonsom</v>
          </cell>
        </row>
        <row r="2">
          <cell r="A2" t="str">
            <v>Toelagen/vergoedingen</v>
          </cell>
        </row>
        <row r="3">
          <cell r="A3" t="str">
            <v>Bijzonder belonen</v>
          </cell>
        </row>
        <row r="4">
          <cell r="A4" t="str">
            <v>Ambtsjubilea</v>
          </cell>
        </row>
        <row r="5">
          <cell r="A5" t="str">
            <v>Flexibel budget</v>
          </cell>
        </row>
        <row r="6">
          <cell r="A6" t="str">
            <v>Reis en verblijf (niet OV)</v>
          </cell>
        </row>
        <row r="7">
          <cell r="A7" t="str">
            <v>Opleidingsbudget</v>
          </cell>
        </row>
        <row r="8">
          <cell r="A8" t="str">
            <v>Desaldering diensten I-SZW</v>
          </cell>
        </row>
        <row r="9">
          <cell r="A9">
            <v>0</v>
          </cell>
        </row>
        <row r="10">
          <cell r="A10" t="str">
            <v>Inhuur externen</v>
          </cell>
        </row>
        <row r="11">
          <cell r="A11" t="str">
            <v>UZK (regulier IV)</v>
          </cell>
        </row>
        <row r="12">
          <cell r="A12">
            <v>0</v>
          </cell>
        </row>
        <row r="13">
          <cell r="A13" t="str">
            <v>DWB</v>
          </cell>
        </row>
        <row r="14">
          <cell r="A14" t="str">
            <v>Beeldschermen</v>
          </cell>
        </row>
        <row r="15">
          <cell r="A15" t="str">
            <v xml:space="preserve">Mobile devices </v>
          </cell>
        </row>
        <row r="16">
          <cell r="A16" t="str">
            <v>Aanschaf werkplekken</v>
          </cell>
        </row>
        <row r="17">
          <cell r="A17">
            <v>0</v>
          </cell>
        </row>
        <row r="18">
          <cell r="A18" t="str">
            <v>Overige materiële uitgaven</v>
          </cell>
        </row>
        <row r="19">
          <cell r="A19" t="str">
            <v>Uitbesteding derden - Organisatieontwikkeling</v>
          </cell>
        </row>
        <row r="20">
          <cell r="A20">
            <v>0</v>
          </cell>
        </row>
        <row r="21">
          <cell r="A21" t="str">
            <v>Investeringen</v>
          </cell>
        </row>
        <row r="22">
          <cell r="A22" t="str">
            <v>Hard- &amp; Software</v>
          </cell>
        </row>
        <row r="23">
          <cell r="A23" t="str">
            <v>Uitbesteding derden - portfolio</v>
          </cell>
        </row>
        <row r="24">
          <cell r="A24" t="str">
            <v>Onderhoudskosten Appliances</v>
          </cell>
        </row>
        <row r="25">
          <cell r="A25" t="str">
            <v>PPI</v>
          </cell>
        </row>
        <row r="26">
          <cell r="A26" t="str">
            <v>CIE - Verschrottingskosten</v>
          </cell>
        </row>
        <row r="27">
          <cell r="A27" t="str">
            <v>Datacommunicatie</v>
          </cell>
        </row>
        <row r="28">
          <cell r="A28" t="str">
            <v>Telefoniekosten</v>
          </cell>
        </row>
        <row r="29">
          <cell r="A29" t="str">
            <v>Video conference set en presentatiescherm</v>
          </cell>
        </row>
        <row r="30">
          <cell r="A30" t="str">
            <v>Cisco Jabber VC mobile licenties</v>
          </cell>
        </row>
        <row r="31">
          <cell r="A31" t="str">
            <v>Narrow Casting BIS-id</v>
          </cell>
        </row>
        <row r="32">
          <cell r="A32" t="str">
            <v>Printers</v>
          </cell>
        </row>
        <row r="33">
          <cell r="A33" t="str">
            <v>Netwerkverbindingen</v>
          </cell>
        </row>
        <row r="34">
          <cell r="A34" t="str">
            <v>Inrichting infra en netwerk</v>
          </cell>
        </row>
        <row r="35">
          <cell r="A35">
            <v>0</v>
          </cell>
        </row>
        <row r="36">
          <cell r="A36" t="str">
            <v>Ontvangsten - desaldering uitgaven</v>
          </cell>
        </row>
        <row r="37">
          <cell r="A37">
            <v>0</v>
          </cell>
        </row>
        <row r="38">
          <cell r="A38" t="str">
            <v>Personele uitgaven BD bescheiden</v>
          </cell>
        </row>
        <row r="39">
          <cell r="A39" t="str">
            <v>UZK BD bescheiden</v>
          </cell>
        </row>
        <row r="40">
          <cell r="A40" t="str">
            <v>ICT uitgaven tbv BD bescheiden</v>
          </cell>
        </row>
        <row r="41">
          <cell r="A41" t="str">
            <v>BD-bescheiden - Papier</v>
          </cell>
        </row>
        <row r="42">
          <cell r="A42" t="str">
            <v>BD-bescheiden - Porti</v>
          </cell>
        </row>
        <row r="43">
          <cell r="A43">
            <v>0</v>
          </cell>
        </row>
        <row r="44">
          <cell r="A44" t="str">
            <v>Ontvangsten BD bescheiden</v>
          </cell>
        </row>
      </sheetData>
      <sheetData sheetId="2"/>
      <sheetData sheetId="3"/>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3550 configs"/>
      <sheetName val="Configurator"/>
    </sheetNames>
    <sheetDataSet>
      <sheetData sheetId="0"/>
      <sheetData sheetId="1">
        <row r="21">
          <cell r="A21">
            <v>2</v>
          </cell>
        </row>
        <row r="22">
          <cell r="A22">
            <v>3</v>
          </cell>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31"/>
  <sheetViews>
    <sheetView showGridLines="0" tabSelected="1" zoomScale="130" zoomScaleNormal="130" workbookViewId="0">
      <selection activeCell="C6" sqref="C6"/>
    </sheetView>
  </sheetViews>
  <sheetFormatPr defaultColWidth="19.54296875" defaultRowHeight="0" customHeight="1" zeroHeight="1" x14ac:dyDescent="0.2"/>
  <cols>
    <col min="1" max="1" width="2.81640625" style="220" customWidth="1"/>
    <col min="2" max="2" width="7.453125" style="219" bestFit="1" customWidth="1"/>
    <col min="3" max="3" width="63.453125" style="220" customWidth="1"/>
    <col min="4" max="4" width="18.08984375" style="220" bestFit="1" customWidth="1"/>
    <col min="5" max="5" width="1.81640625" style="220" customWidth="1"/>
    <col min="6" max="6" width="23" style="220" customWidth="1"/>
    <col min="7" max="7" width="9.36328125" style="220" customWidth="1"/>
    <col min="8" max="28" width="12.7265625" style="220" customWidth="1"/>
    <col min="29" max="16384" width="19.54296875" style="220"/>
  </cols>
  <sheetData>
    <row r="1" spans="2:18" ht="12" customHeight="1" x14ac:dyDescent="0.2"/>
    <row r="2" spans="2:18" ht="23" x14ac:dyDescent="0.45">
      <c r="B2" s="221" t="s">
        <v>75</v>
      </c>
      <c r="C2" s="222"/>
      <c r="D2" s="222"/>
      <c r="E2" s="222"/>
      <c r="F2" s="222"/>
    </row>
    <row r="3" spans="2:18" ht="23" x14ac:dyDescent="0.45">
      <c r="B3" s="223" t="s">
        <v>86</v>
      </c>
      <c r="C3" s="222"/>
      <c r="D3" s="224"/>
      <c r="E3" s="224"/>
      <c r="F3" s="222"/>
    </row>
    <row r="4" spans="2:18" ht="16.25" customHeight="1" x14ac:dyDescent="0.3">
      <c r="B4" s="225" t="s">
        <v>76</v>
      </c>
      <c r="C4" s="222"/>
      <c r="D4" s="222"/>
      <c r="E4" s="222"/>
      <c r="F4" s="222"/>
    </row>
    <row r="5" spans="2:18" ht="12.65" customHeight="1" x14ac:dyDescent="0.3">
      <c r="B5" s="226" t="s">
        <v>183</v>
      </c>
      <c r="C5" s="222"/>
      <c r="D5" s="222"/>
      <c r="E5" s="222"/>
      <c r="F5" s="222"/>
    </row>
    <row r="6" spans="2:18" ht="12.65" customHeight="1" x14ac:dyDescent="0.3">
      <c r="B6" s="227" t="s">
        <v>77</v>
      </c>
      <c r="C6" s="222"/>
      <c r="D6" s="222"/>
      <c r="E6" s="222"/>
      <c r="F6" s="222"/>
    </row>
    <row r="7" spans="2:18" ht="13.5" x14ac:dyDescent="0.3">
      <c r="B7" s="228"/>
      <c r="C7" s="222"/>
      <c r="D7" s="222"/>
      <c r="E7" s="222"/>
      <c r="F7" s="222"/>
    </row>
    <row r="8" spans="2:18" ht="15" x14ac:dyDescent="0.3">
      <c r="B8" s="229"/>
      <c r="C8" s="230" t="s">
        <v>78</v>
      </c>
      <c r="D8" s="231"/>
      <c r="E8" s="231"/>
      <c r="F8" s="222"/>
    </row>
    <row r="9" spans="2:18" ht="18" customHeight="1" x14ac:dyDescent="0.3">
      <c r="B9" s="229"/>
      <c r="C9" s="276"/>
      <c r="D9" s="232"/>
      <c r="E9" s="233"/>
      <c r="F9" s="222"/>
    </row>
    <row r="10" spans="2:18" ht="13.5" x14ac:dyDescent="0.3">
      <c r="B10" s="229"/>
      <c r="C10" s="234"/>
      <c r="D10" s="232"/>
      <c r="E10" s="232"/>
      <c r="F10" s="232"/>
    </row>
    <row r="11" spans="2:18" ht="14" thickBot="1" x14ac:dyDescent="0.35">
      <c r="B11" s="235"/>
      <c r="C11" s="236"/>
      <c r="D11" s="237"/>
      <c r="E11" s="237"/>
      <c r="F11" s="238"/>
    </row>
    <row r="12" spans="2:18" ht="13.5" x14ac:dyDescent="0.3">
      <c r="B12" s="239"/>
      <c r="C12" s="240"/>
      <c r="D12" s="241"/>
      <c r="E12" s="241"/>
      <c r="F12" s="242"/>
      <c r="I12" s="243">
        <v>2023</v>
      </c>
      <c r="J12" s="243">
        <v>2024</v>
      </c>
      <c r="K12" s="243">
        <v>2025</v>
      </c>
      <c r="L12" s="243">
        <v>2026</v>
      </c>
      <c r="M12" s="243">
        <v>2027</v>
      </c>
      <c r="N12" s="243">
        <v>2028</v>
      </c>
      <c r="O12" s="243">
        <v>2029</v>
      </c>
      <c r="P12" s="243">
        <v>2030</v>
      </c>
      <c r="Q12" s="243">
        <v>2031</v>
      </c>
      <c r="R12" s="243">
        <v>2032</v>
      </c>
    </row>
    <row r="13" spans="2:18" ht="24.9" hidden="1" customHeight="1" x14ac:dyDescent="0.2">
      <c r="B13" s="244">
        <v>1</v>
      </c>
      <c r="C13" s="245"/>
      <c r="D13" s="246"/>
      <c r="E13" s="241"/>
      <c r="F13" s="247"/>
    </row>
    <row r="14" spans="2:18" s="252" customFormat="1" ht="15" hidden="1" customHeight="1" x14ac:dyDescent="0.3">
      <c r="B14" s="248" t="s">
        <v>79</v>
      </c>
      <c r="C14" s="249"/>
      <c r="D14" s="250"/>
      <c r="E14" s="241"/>
      <c r="F14" s="251"/>
    </row>
    <row r="15" spans="2:18" s="252" customFormat="1" ht="15" hidden="1" customHeight="1" x14ac:dyDescent="0.3">
      <c r="B15" s="248" t="s">
        <v>80</v>
      </c>
      <c r="C15" s="249"/>
      <c r="D15" s="250"/>
      <c r="E15" s="241"/>
      <c r="F15" s="251"/>
    </row>
    <row r="16" spans="2:18" s="252" customFormat="1" ht="15" hidden="1" customHeight="1" x14ac:dyDescent="0.3">
      <c r="B16" s="248" t="s">
        <v>81</v>
      </c>
      <c r="C16" s="249"/>
      <c r="D16" s="250"/>
      <c r="E16" s="241"/>
      <c r="F16" s="251"/>
    </row>
    <row r="17" spans="2:18" s="252" customFormat="1" ht="15" hidden="1" customHeight="1" x14ac:dyDescent="0.3">
      <c r="B17" s="253"/>
      <c r="C17" s="240"/>
      <c r="D17" s="240"/>
      <c r="E17" s="241"/>
      <c r="F17" s="251"/>
    </row>
    <row r="18" spans="2:18" ht="25.25" hidden="1" customHeight="1" x14ac:dyDescent="0.35">
      <c r="B18" s="244" t="s">
        <v>82</v>
      </c>
      <c r="C18" s="245"/>
      <c r="D18" s="254" t="s">
        <v>83</v>
      </c>
      <c r="E18" s="255"/>
      <c r="F18" s="247">
        <f>MIN(D19:D20)</f>
        <v>0</v>
      </c>
    </row>
    <row r="19" spans="2:18" ht="15" hidden="1" customHeight="1" x14ac:dyDescent="0.3">
      <c r="B19" s="248" t="s">
        <v>82</v>
      </c>
      <c r="C19" s="249"/>
      <c r="D19" s="250"/>
    </row>
    <row r="20" spans="2:18" ht="15" hidden="1" customHeight="1" x14ac:dyDescent="0.3">
      <c r="B20" s="248" t="s">
        <v>84</v>
      </c>
      <c r="C20" s="249"/>
      <c r="D20" s="250"/>
    </row>
    <row r="21" spans="2:18" ht="15" hidden="1" customHeight="1" x14ac:dyDescent="0.3">
      <c r="C21" s="240"/>
      <c r="D21" s="240"/>
      <c r="E21" s="256"/>
      <c r="F21" s="257"/>
    </row>
    <row r="22" spans="2:18" ht="25.25" customHeight="1" x14ac:dyDescent="0.35">
      <c r="B22" s="244">
        <v>1</v>
      </c>
      <c r="C22" s="245" t="s">
        <v>108</v>
      </c>
      <c r="D22" s="258"/>
      <c r="E22" s="255"/>
      <c r="F22" s="247">
        <f>SUM(I22:R22)</f>
        <v>0</v>
      </c>
      <c r="H22" s="259" t="s">
        <v>169</v>
      </c>
      <c r="I22" s="260">
        <f>'1 Gebruiksrecht - Subscription'!C61</f>
        <v>0</v>
      </c>
      <c r="J22" s="260">
        <f>'1 Gebruiksrecht - Subscription'!D61</f>
        <v>0</v>
      </c>
      <c r="K22" s="260">
        <f>'1 Gebruiksrecht - Subscription'!E61</f>
        <v>0</v>
      </c>
      <c r="L22" s="260">
        <f>'1 Gebruiksrecht - Subscription'!F61</f>
        <v>0</v>
      </c>
      <c r="M22" s="260">
        <f>'1 Gebruiksrecht - Subscription'!G61</f>
        <v>0</v>
      </c>
      <c r="N22" s="260">
        <f>'1 Gebruiksrecht - Subscription'!H61</f>
        <v>0</v>
      </c>
      <c r="O22" s="260">
        <f>'1 Gebruiksrecht - Subscription'!I61</f>
        <v>0</v>
      </c>
      <c r="P22" s="260">
        <f>'1 Gebruiksrecht - Subscription'!J61</f>
        <v>0</v>
      </c>
      <c r="Q22" s="260">
        <f>'1 Gebruiksrecht - Subscription'!K61</f>
        <v>0</v>
      </c>
      <c r="R22" s="260">
        <f>'1 Gebruiksrecht - Subscription'!L61</f>
        <v>0</v>
      </c>
    </row>
    <row r="23" spans="2:18" ht="12" customHeight="1" x14ac:dyDescent="0.2">
      <c r="B23" s="261" t="s">
        <v>0</v>
      </c>
      <c r="C23" s="262" t="s">
        <v>102</v>
      </c>
      <c r="D23" s="256"/>
      <c r="E23" s="256"/>
      <c r="F23" s="263"/>
      <c r="I23" s="264"/>
      <c r="J23" s="264"/>
      <c r="K23" s="264"/>
      <c r="L23" s="264"/>
      <c r="M23" s="264"/>
      <c r="N23" s="264"/>
      <c r="O23" s="264"/>
      <c r="P23" s="264"/>
      <c r="Q23" s="264"/>
      <c r="R23" s="264"/>
    </row>
    <row r="24" spans="2:18" ht="25.25" customHeight="1" x14ac:dyDescent="0.35">
      <c r="B24" s="265">
        <v>2</v>
      </c>
      <c r="C24" s="245" t="s">
        <v>174</v>
      </c>
      <c r="D24" s="258"/>
      <c r="E24" s="255"/>
      <c r="F24" s="247">
        <f>'2 Diensten'!J19</f>
        <v>0</v>
      </c>
      <c r="H24" s="266" t="s">
        <v>170</v>
      </c>
      <c r="I24" s="260">
        <f>'2 Diensten'!$C$19*SUM('2 Diensten'!C13:C14)</f>
        <v>0</v>
      </c>
      <c r="J24" s="260">
        <f>'2 Diensten'!$C$19*SUM('2 Diensten'!D13:D14)</f>
        <v>0</v>
      </c>
      <c r="K24" s="260">
        <f>'2 Diensten'!$C$19*SUM('2 Diensten'!E13:E14)</f>
        <v>0</v>
      </c>
      <c r="L24" s="260">
        <f>'2 Diensten'!$C$19*SUM('2 Diensten'!F13:F14)</f>
        <v>0</v>
      </c>
      <c r="M24" s="260">
        <f>'2 Diensten'!$C$19*SUM('2 Diensten'!G13:G14)</f>
        <v>0</v>
      </c>
      <c r="N24" s="260">
        <f>'2 Diensten'!$C$19*SUM('2 Diensten'!H13:H14)</f>
        <v>0</v>
      </c>
      <c r="O24" s="260">
        <f>'2 Diensten'!$C$19*SUM('2 Diensten'!I13:I14)</f>
        <v>0</v>
      </c>
      <c r="P24" s="260">
        <f>'2 Diensten'!$C$19*SUM('2 Diensten'!J13:J14)</f>
        <v>0</v>
      </c>
      <c r="Q24" s="260">
        <f>'2 Diensten'!$C$19*SUM('2 Diensten'!K13:K14)</f>
        <v>0</v>
      </c>
      <c r="R24" s="260">
        <f>'2 Diensten'!$C$19*SUM('2 Diensten'!L13:L14)</f>
        <v>0</v>
      </c>
    </row>
    <row r="25" spans="2:18" ht="15" hidden="1" customHeight="1" x14ac:dyDescent="0.35">
      <c r="C25" s="267"/>
      <c r="D25" s="268"/>
      <c r="E25" s="255"/>
      <c r="F25" s="255"/>
      <c r="I25" s="269"/>
      <c r="J25" s="269"/>
      <c r="K25" s="269"/>
      <c r="L25" s="269"/>
      <c r="M25" s="269"/>
      <c r="N25" s="269"/>
      <c r="O25" s="269"/>
      <c r="P25" s="269"/>
      <c r="Q25" s="269"/>
      <c r="R25" s="269"/>
    </row>
    <row r="26" spans="2:18" ht="25.25" hidden="1" customHeight="1" x14ac:dyDescent="0.35">
      <c r="B26" s="265">
        <v>6</v>
      </c>
      <c r="C26" s="245"/>
      <c r="D26" s="258"/>
      <c r="E26" s="255"/>
      <c r="F26" s="247">
        <f>SUM(D27:D27)</f>
        <v>0</v>
      </c>
      <c r="I26" s="269"/>
      <c r="J26" s="269"/>
      <c r="K26" s="269"/>
      <c r="L26" s="269"/>
      <c r="M26" s="269"/>
      <c r="N26" s="269"/>
      <c r="O26" s="269"/>
      <c r="P26" s="269"/>
      <c r="Q26" s="269"/>
      <c r="R26" s="269"/>
    </row>
    <row r="27" spans="2:18" ht="14" thickBot="1" x14ac:dyDescent="0.35">
      <c r="C27" s="236"/>
      <c r="D27" s="237"/>
      <c r="E27" s="237"/>
      <c r="F27" s="238"/>
      <c r="G27" s="238"/>
      <c r="H27" s="238"/>
      <c r="I27" s="270"/>
      <c r="J27" s="270"/>
      <c r="K27" s="270"/>
      <c r="L27" s="270"/>
      <c r="M27" s="270"/>
      <c r="N27" s="270"/>
      <c r="O27" s="270"/>
      <c r="P27" s="270"/>
      <c r="Q27" s="270"/>
      <c r="R27" s="270"/>
    </row>
    <row r="28" spans="2:18" ht="14" thickBot="1" x14ac:dyDescent="0.25">
      <c r="C28" s="262"/>
      <c r="D28" s="262"/>
      <c r="E28" s="262"/>
      <c r="F28" s="271"/>
      <c r="I28" s="269"/>
      <c r="J28" s="269"/>
      <c r="K28" s="269"/>
      <c r="L28" s="269"/>
      <c r="M28" s="269"/>
      <c r="N28" s="269"/>
      <c r="O28" s="269"/>
      <c r="P28" s="269"/>
      <c r="Q28" s="269"/>
      <c r="R28" s="269"/>
    </row>
    <row r="29" spans="2:18" ht="24.9" customHeight="1" thickBot="1" x14ac:dyDescent="0.4">
      <c r="C29" s="272" t="s">
        <v>109</v>
      </c>
      <c r="D29" s="273"/>
      <c r="E29" s="273"/>
      <c r="F29" s="274">
        <f>F22+F24</f>
        <v>0</v>
      </c>
      <c r="I29" s="275">
        <f>I22+I24</f>
        <v>0</v>
      </c>
      <c r="J29" s="275">
        <f t="shared" ref="J29:R29" si="0">J22+J24</f>
        <v>0</v>
      </c>
      <c r="K29" s="275">
        <f t="shared" si="0"/>
        <v>0</v>
      </c>
      <c r="L29" s="275">
        <f t="shared" si="0"/>
        <v>0</v>
      </c>
      <c r="M29" s="275">
        <f t="shared" si="0"/>
        <v>0</v>
      </c>
      <c r="N29" s="275">
        <f t="shared" si="0"/>
        <v>0</v>
      </c>
      <c r="O29" s="275">
        <f t="shared" si="0"/>
        <v>0</v>
      </c>
      <c r="P29" s="275">
        <f t="shared" si="0"/>
        <v>0</v>
      </c>
      <c r="Q29" s="275">
        <f t="shared" si="0"/>
        <v>0</v>
      </c>
      <c r="R29" s="275">
        <f t="shared" si="0"/>
        <v>0</v>
      </c>
    </row>
    <row r="30" spans="2:18" ht="14" thickBot="1" x14ac:dyDescent="0.35">
      <c r="C30" s="236"/>
      <c r="D30" s="237"/>
      <c r="E30" s="237"/>
      <c r="F30" s="238"/>
      <c r="G30" s="238"/>
      <c r="H30" s="238"/>
      <c r="I30" s="238"/>
      <c r="J30" s="238"/>
      <c r="K30" s="238"/>
      <c r="L30" s="238"/>
      <c r="M30" s="238"/>
      <c r="N30" s="238"/>
      <c r="O30" s="238"/>
      <c r="P30" s="238"/>
      <c r="Q30" s="238"/>
      <c r="R30" s="238"/>
    </row>
    <row r="31" spans="2:18" ht="13.5" x14ac:dyDescent="0.3">
      <c r="C31" s="240"/>
      <c r="D31" s="241"/>
      <c r="E31" s="241"/>
      <c r="F31" s="24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dimension ref="A1:AA59"/>
  <sheetViews>
    <sheetView showGridLines="0" zoomScale="80" zoomScaleNormal="80" workbookViewId="0">
      <selection activeCell="B2" sqref="B2:B5"/>
    </sheetView>
  </sheetViews>
  <sheetFormatPr defaultColWidth="0" defaultRowHeight="0" customHeight="1" zeroHeight="1" x14ac:dyDescent="0.3"/>
  <cols>
    <col min="1" max="1" width="3.6328125" style="26" customWidth="1"/>
    <col min="2" max="2" width="44.90625" style="25" customWidth="1"/>
    <col min="3" max="3" width="18.6328125" style="26" customWidth="1"/>
    <col min="4" max="8" width="18.6328125" style="27" customWidth="1"/>
    <col min="9" max="9" width="1.6328125" style="28" customWidth="1"/>
    <col min="10" max="12" width="18.6328125" style="26" customWidth="1"/>
    <col min="13" max="13" width="3.6328125" style="26" customWidth="1"/>
    <col min="14" max="14" width="8.90625" style="26" hidden="1" customWidth="1"/>
    <col min="15" max="15" width="8.6328125" style="26" hidden="1" customWidth="1"/>
    <col min="16" max="16" width="8.90625" style="26" hidden="1" customWidth="1"/>
    <col min="17" max="17" width="3.6328125" style="26" hidden="1" customWidth="1"/>
    <col min="18" max="20" width="23.6328125" style="26" hidden="1" customWidth="1"/>
    <col min="21" max="27" width="0" style="26" hidden="1" customWidth="1"/>
    <col min="28" max="16384" width="8.90625" style="26" hidden="1"/>
  </cols>
  <sheetData>
    <row r="1" spans="1:21" ht="17" customHeight="1" x14ac:dyDescent="0.5">
      <c r="A1" s="36"/>
      <c r="I1" s="33"/>
    </row>
    <row r="2" spans="1:21" s="36" customFormat="1" ht="23" x14ac:dyDescent="0.5">
      <c r="B2" s="139" t="str">
        <f>Samenvatting!B2&amp;" "&amp;Samenvatting!B3</f>
        <v>Europese aanbesteding In-line Logprocessor</v>
      </c>
      <c r="C2" s="18"/>
      <c r="D2" s="37"/>
      <c r="E2" s="18"/>
      <c r="F2" s="18"/>
      <c r="G2" s="18"/>
      <c r="H2" s="18"/>
      <c r="I2" s="40"/>
      <c r="J2" s="41"/>
      <c r="K2" s="41"/>
      <c r="L2" s="42"/>
      <c r="M2" s="43"/>
      <c r="N2" s="43"/>
      <c r="O2" s="43"/>
      <c r="P2" s="43"/>
      <c r="Q2" s="43"/>
      <c r="R2" s="43"/>
      <c r="S2" s="43"/>
      <c r="T2" s="43"/>
      <c r="U2" s="43"/>
    </row>
    <row r="3" spans="1:21" s="3" customFormat="1" ht="20.5" x14ac:dyDescent="0.45">
      <c r="B3" s="19" t="s">
        <v>85</v>
      </c>
      <c r="C3" s="29"/>
      <c r="D3" s="29"/>
      <c r="E3" s="29"/>
      <c r="F3" s="29"/>
      <c r="G3" s="29"/>
      <c r="H3" s="29"/>
      <c r="I3" s="42"/>
      <c r="J3" s="44"/>
      <c r="K3" s="44"/>
      <c r="L3" s="44"/>
      <c r="M3" s="2"/>
      <c r="N3" s="2"/>
      <c r="O3" s="2"/>
      <c r="P3" s="2"/>
      <c r="Q3" s="2"/>
      <c r="R3" s="2"/>
      <c r="S3" s="2"/>
      <c r="T3" s="2"/>
      <c r="U3" s="2"/>
    </row>
    <row r="4" spans="1:21" s="3" customFormat="1" ht="15" x14ac:dyDescent="0.3">
      <c r="B4" s="140" t="str">
        <f>Samenvatting!B5</f>
        <v>IUC23-022</v>
      </c>
      <c r="C4" s="29"/>
      <c r="D4" s="29"/>
      <c r="E4" s="29"/>
      <c r="F4" s="29"/>
      <c r="G4" s="29"/>
      <c r="H4" s="29"/>
      <c r="I4" s="42"/>
      <c r="J4" s="44"/>
      <c r="K4" s="44"/>
      <c r="L4" s="44"/>
      <c r="M4" s="2"/>
      <c r="N4" s="2"/>
      <c r="O4" s="2"/>
      <c r="P4" s="2"/>
      <c r="Q4" s="2"/>
      <c r="R4" s="2"/>
      <c r="S4" s="2"/>
      <c r="T4" s="2"/>
      <c r="U4" s="2"/>
    </row>
    <row r="5" spans="1:21" s="3" customFormat="1" ht="15" x14ac:dyDescent="0.3">
      <c r="B5" s="20" t="s">
        <v>56</v>
      </c>
      <c r="C5" s="29"/>
      <c r="D5" s="29"/>
      <c r="E5" s="29"/>
      <c r="F5" s="29"/>
      <c r="G5" s="29"/>
      <c r="H5" s="29"/>
      <c r="I5" s="42"/>
      <c r="J5" s="44"/>
      <c r="K5" s="44"/>
      <c r="L5" s="44"/>
      <c r="M5" s="2"/>
      <c r="N5" s="2"/>
      <c r="O5" s="2"/>
      <c r="P5" s="2"/>
      <c r="Q5" s="2"/>
      <c r="R5" s="2"/>
      <c r="S5" s="2"/>
      <c r="T5" s="2"/>
      <c r="U5" s="2"/>
    </row>
    <row r="6" spans="1:21" s="3" customFormat="1" ht="15" x14ac:dyDescent="0.3">
      <c r="B6" s="20"/>
      <c r="C6" s="29"/>
      <c r="D6" s="29"/>
      <c r="E6" s="29"/>
      <c r="F6" s="29"/>
      <c r="G6" s="29"/>
      <c r="H6" s="29"/>
      <c r="I6" s="42"/>
      <c r="J6" s="44"/>
      <c r="K6" s="44"/>
      <c r="L6" s="44"/>
      <c r="M6" s="2"/>
      <c r="N6" s="2"/>
      <c r="O6" s="2"/>
      <c r="P6" s="2"/>
      <c r="Q6" s="2"/>
      <c r="R6" s="2"/>
      <c r="S6" s="2"/>
      <c r="T6" s="2"/>
      <c r="U6" s="2"/>
    </row>
    <row r="7" spans="1:21" s="3" customFormat="1" ht="15" x14ac:dyDescent="0.3">
      <c r="B7" s="7"/>
      <c r="C7" s="8"/>
      <c r="D7" s="8"/>
      <c r="E7" s="8"/>
      <c r="F7" s="8"/>
      <c r="G7" s="8"/>
      <c r="H7" s="8"/>
      <c r="I7" s="33"/>
      <c r="J7" s="2"/>
      <c r="K7" s="2"/>
      <c r="L7" s="2"/>
      <c r="M7" s="2"/>
      <c r="N7" s="2"/>
      <c r="O7" s="2"/>
      <c r="P7" s="2"/>
      <c r="Q7" s="2"/>
      <c r="R7" s="2"/>
      <c r="S7" s="2"/>
      <c r="T7" s="2"/>
      <c r="U7" s="2"/>
    </row>
    <row r="8" spans="1:21" s="3" customFormat="1" ht="15" x14ac:dyDescent="0.3">
      <c r="B8" s="45" t="s">
        <v>1</v>
      </c>
      <c r="C8" s="46" t="s">
        <v>2</v>
      </c>
      <c r="D8" s="47"/>
      <c r="E8" s="47"/>
      <c r="F8" s="47"/>
      <c r="G8" s="47"/>
      <c r="H8" s="47"/>
      <c r="I8" s="33"/>
      <c r="J8" s="2"/>
      <c r="K8" s="2"/>
      <c r="L8" s="2"/>
      <c r="M8" s="2"/>
      <c r="N8" s="2"/>
      <c r="O8" s="2"/>
      <c r="P8" s="2"/>
      <c r="Q8" s="2"/>
      <c r="R8" s="2"/>
      <c r="S8" s="2"/>
      <c r="T8" s="2"/>
      <c r="U8" s="2"/>
    </row>
    <row r="9" spans="1:21" s="3" customFormat="1" ht="15" x14ac:dyDescent="0.3">
      <c r="B9" s="24" t="s">
        <v>25</v>
      </c>
      <c r="C9" s="35">
        <v>1</v>
      </c>
      <c r="D9" s="47"/>
      <c r="E9" s="47"/>
      <c r="F9" s="47"/>
      <c r="G9" s="47"/>
      <c r="H9" s="47"/>
      <c r="I9" s="33"/>
      <c r="J9" s="2"/>
      <c r="K9" s="2"/>
      <c r="L9" s="2"/>
      <c r="M9" s="2"/>
      <c r="N9" s="2"/>
      <c r="O9" s="2"/>
      <c r="P9" s="2"/>
      <c r="Q9" s="2"/>
      <c r="R9" s="2"/>
      <c r="S9" s="2"/>
      <c r="T9" s="2"/>
      <c r="U9" s="2"/>
    </row>
    <row r="10" spans="1:21" s="3" customFormat="1" ht="15" x14ac:dyDescent="0.3">
      <c r="B10" s="24" t="s">
        <v>26</v>
      </c>
      <c r="C10" s="35">
        <v>1</v>
      </c>
      <c r="D10" s="47"/>
      <c r="E10" s="47"/>
      <c r="F10" s="47"/>
      <c r="G10" s="47"/>
      <c r="H10" s="47"/>
      <c r="I10" s="33"/>
      <c r="J10" s="2"/>
      <c r="K10" s="2"/>
      <c r="L10" s="2"/>
      <c r="M10" s="2"/>
      <c r="N10" s="2"/>
      <c r="O10" s="2"/>
      <c r="P10" s="2"/>
      <c r="Q10" s="2"/>
      <c r="R10" s="2"/>
      <c r="S10" s="2"/>
      <c r="T10" s="2"/>
      <c r="U10" s="2"/>
    </row>
    <row r="11" spans="1:21" s="3" customFormat="1" ht="15" x14ac:dyDescent="0.3">
      <c r="B11" s="24" t="s">
        <v>27</v>
      </c>
      <c r="C11" s="35">
        <v>1</v>
      </c>
      <c r="D11" s="47"/>
      <c r="E11" s="47"/>
      <c r="F11" s="47"/>
      <c r="G11" s="47"/>
      <c r="H11" s="47"/>
      <c r="I11" s="33"/>
      <c r="J11" s="2"/>
      <c r="K11" s="2"/>
      <c r="L11" s="2"/>
      <c r="M11" s="2"/>
      <c r="N11" s="2"/>
      <c r="O11" s="2"/>
      <c r="P11" s="2"/>
      <c r="Q11" s="2"/>
      <c r="R11" s="2"/>
      <c r="S11" s="2"/>
      <c r="T11" s="2"/>
      <c r="U11" s="2"/>
    </row>
    <row r="12" spans="1:21" s="3" customFormat="1" ht="15" x14ac:dyDescent="0.3">
      <c r="B12" s="38"/>
      <c r="C12" s="35">
        <f>SUM(C9:C11)</f>
        <v>3</v>
      </c>
      <c r="D12" s="47"/>
      <c r="E12" s="47"/>
      <c r="F12" s="47"/>
      <c r="G12" s="47"/>
      <c r="H12" s="47"/>
      <c r="I12" s="33"/>
      <c r="J12" s="2"/>
      <c r="K12" s="2"/>
      <c r="L12" s="2"/>
      <c r="M12" s="2"/>
      <c r="N12" s="2"/>
      <c r="O12" s="2"/>
      <c r="P12" s="2"/>
      <c r="Q12" s="2"/>
      <c r="R12" s="2"/>
      <c r="S12" s="2"/>
      <c r="T12" s="2"/>
      <c r="U12" s="2"/>
    </row>
    <row r="13" spans="1:21" s="3" customFormat="1" ht="11" thickBot="1" x14ac:dyDescent="0.3">
      <c r="B13" s="6"/>
      <c r="C13" s="6"/>
      <c r="D13" s="6"/>
      <c r="E13" s="6"/>
      <c r="F13" s="6"/>
      <c r="G13" s="6"/>
      <c r="H13" s="6"/>
      <c r="I13" s="6"/>
      <c r="J13" s="6"/>
      <c r="K13" s="6"/>
      <c r="L13" s="6"/>
      <c r="M13" s="2"/>
      <c r="N13" s="2"/>
      <c r="O13" s="2"/>
      <c r="P13" s="2"/>
      <c r="Q13" s="2"/>
      <c r="R13" s="2"/>
      <c r="S13" s="2"/>
      <c r="T13" s="2"/>
      <c r="U13" s="2"/>
    </row>
    <row r="14" spans="1:21" s="3" customFormat="1" ht="10.5" x14ac:dyDescent="0.25">
      <c r="B14" s="8"/>
      <c r="C14" s="8"/>
      <c r="D14" s="8"/>
      <c r="E14" s="8"/>
      <c r="F14" s="8"/>
      <c r="G14" s="8"/>
      <c r="H14" s="8"/>
      <c r="I14" s="8"/>
      <c r="J14" s="8"/>
      <c r="K14" s="8"/>
      <c r="L14" s="8"/>
      <c r="M14" s="2"/>
      <c r="N14" s="2"/>
      <c r="O14" s="2"/>
      <c r="P14" s="2"/>
      <c r="Q14" s="2"/>
      <c r="R14" s="2"/>
      <c r="S14" s="2"/>
      <c r="T14" s="2"/>
      <c r="U14" s="2"/>
    </row>
    <row r="15" spans="1:21" s="3" customFormat="1" ht="15" x14ac:dyDescent="0.3">
      <c r="B15" s="48" t="s">
        <v>53</v>
      </c>
      <c r="C15" s="49"/>
      <c r="D15" s="49"/>
      <c r="E15" s="50"/>
      <c r="F15" s="50"/>
      <c r="G15" s="50"/>
      <c r="H15" s="51"/>
      <c r="I15" s="33"/>
      <c r="J15" s="2"/>
      <c r="K15" s="2"/>
      <c r="L15" s="2"/>
      <c r="M15" s="2"/>
      <c r="N15" s="2"/>
      <c r="O15" s="2"/>
      <c r="P15" s="2"/>
      <c r="Q15" s="2"/>
      <c r="R15" s="2"/>
      <c r="S15" s="2"/>
      <c r="T15" s="2"/>
      <c r="U15" s="2"/>
    </row>
    <row r="16" spans="1:21" s="3" customFormat="1" ht="15" x14ac:dyDescent="0.3">
      <c r="B16" s="7"/>
      <c r="C16" s="8"/>
      <c r="D16" s="8"/>
      <c r="E16" s="8"/>
      <c r="F16" s="8"/>
      <c r="G16" s="8"/>
      <c r="H16" s="8"/>
      <c r="I16" s="33"/>
      <c r="J16" s="2"/>
      <c r="K16" s="2"/>
      <c r="L16" s="2"/>
      <c r="M16" s="2"/>
      <c r="N16" s="2"/>
      <c r="O16" s="2"/>
      <c r="P16" s="2"/>
      <c r="Q16" s="2"/>
      <c r="R16" s="2"/>
      <c r="S16" s="2"/>
      <c r="T16" s="2"/>
      <c r="U16" s="2"/>
    </row>
    <row r="17" spans="2:22" s="3" customFormat="1" ht="15" x14ac:dyDescent="0.3">
      <c r="B17" s="52" t="s">
        <v>54</v>
      </c>
      <c r="C17" s="53" t="s">
        <v>6</v>
      </c>
      <c r="D17" s="53" t="s">
        <v>7</v>
      </c>
      <c r="E17" s="310" t="s">
        <v>42</v>
      </c>
      <c r="F17" s="311"/>
      <c r="G17" s="311"/>
      <c r="H17" s="312"/>
      <c r="I17" s="33"/>
      <c r="J17" s="2"/>
      <c r="K17" s="2"/>
      <c r="L17" s="2"/>
      <c r="M17" s="2"/>
      <c r="N17" s="2"/>
      <c r="O17" s="2"/>
      <c r="P17" s="2"/>
      <c r="Q17" s="2"/>
      <c r="R17" s="2"/>
      <c r="S17" s="2"/>
      <c r="T17" s="2"/>
      <c r="U17" s="2"/>
    </row>
    <row r="18" spans="2:22" s="3" customFormat="1" ht="15" x14ac:dyDescent="0.3">
      <c r="B18" s="9" t="s">
        <v>0</v>
      </c>
      <c r="C18" s="17"/>
      <c r="D18" s="17"/>
      <c r="E18" s="309"/>
      <c r="F18" s="309"/>
      <c r="G18" s="309"/>
      <c r="H18" s="309"/>
      <c r="I18" s="33"/>
      <c r="J18" s="2"/>
      <c r="K18" s="2"/>
      <c r="L18" s="2"/>
      <c r="M18" s="2"/>
      <c r="N18" s="2"/>
      <c r="O18" s="2"/>
      <c r="P18" s="2"/>
      <c r="Q18" s="2"/>
      <c r="R18" s="2"/>
      <c r="S18" s="2"/>
      <c r="T18" s="2"/>
      <c r="U18" s="2"/>
    </row>
    <row r="19" spans="2:22" s="3" customFormat="1" ht="15" x14ac:dyDescent="0.3">
      <c r="B19" s="9" t="s">
        <v>0</v>
      </c>
      <c r="C19" s="17"/>
      <c r="D19" s="17"/>
      <c r="E19" s="309"/>
      <c r="F19" s="309"/>
      <c r="G19" s="309"/>
      <c r="H19" s="309"/>
      <c r="I19" s="33"/>
      <c r="J19" s="2"/>
      <c r="K19" s="2"/>
      <c r="L19" s="2"/>
      <c r="M19" s="2"/>
      <c r="N19" s="2"/>
      <c r="O19" s="2"/>
      <c r="P19" s="2"/>
      <c r="Q19" s="2"/>
      <c r="R19" s="2"/>
      <c r="S19" s="2"/>
      <c r="T19" s="2"/>
      <c r="U19" s="2"/>
    </row>
    <row r="20" spans="2:22" s="3" customFormat="1" ht="15" x14ac:dyDescent="0.3">
      <c r="B20" s="9" t="s">
        <v>0</v>
      </c>
      <c r="C20" s="17"/>
      <c r="D20" s="17"/>
      <c r="E20" s="309"/>
      <c r="F20" s="309"/>
      <c r="G20" s="309"/>
      <c r="H20" s="309"/>
      <c r="I20" s="33"/>
      <c r="J20" s="2"/>
      <c r="K20" s="2"/>
      <c r="L20" s="2"/>
      <c r="M20" s="2"/>
      <c r="N20" s="2"/>
      <c r="O20" s="2"/>
      <c r="P20" s="2"/>
      <c r="Q20" s="2"/>
      <c r="R20" s="2"/>
      <c r="S20" s="2"/>
      <c r="T20" s="2"/>
      <c r="U20" s="2"/>
    </row>
    <row r="21" spans="2:22" s="3" customFormat="1" ht="15" x14ac:dyDescent="0.3">
      <c r="B21" s="9" t="s">
        <v>0</v>
      </c>
      <c r="C21" s="17"/>
      <c r="D21" s="17"/>
      <c r="E21" s="309"/>
      <c r="F21" s="309"/>
      <c r="G21" s="309"/>
      <c r="H21" s="309"/>
      <c r="I21" s="33"/>
      <c r="J21" s="2"/>
      <c r="K21" s="2"/>
      <c r="L21" s="2"/>
      <c r="M21" s="2"/>
      <c r="N21" s="2"/>
      <c r="O21" s="2"/>
      <c r="P21" s="2"/>
      <c r="Q21" s="2"/>
      <c r="R21" s="2"/>
      <c r="S21" s="2"/>
      <c r="T21" s="2"/>
      <c r="U21" s="2"/>
    </row>
    <row r="22" spans="2:22" s="3" customFormat="1" ht="15" x14ac:dyDescent="0.3">
      <c r="B22" s="9" t="s">
        <v>0</v>
      </c>
      <c r="C22" s="17"/>
      <c r="D22" s="17"/>
      <c r="E22" s="309"/>
      <c r="F22" s="309"/>
      <c r="G22" s="309"/>
      <c r="H22" s="309"/>
      <c r="I22" s="33"/>
      <c r="J22" s="2"/>
      <c r="K22" s="2"/>
      <c r="L22" s="2"/>
      <c r="M22" s="2"/>
      <c r="N22" s="2"/>
      <c r="O22" s="2"/>
      <c r="P22" s="2"/>
      <c r="Q22" s="2"/>
      <c r="R22" s="2"/>
      <c r="S22" s="2"/>
      <c r="T22" s="2"/>
      <c r="U22" s="2"/>
    </row>
    <row r="23" spans="2:22" s="3" customFormat="1" ht="13.5" thickBot="1" x14ac:dyDescent="0.35">
      <c r="B23" s="5" t="s">
        <v>41</v>
      </c>
      <c r="C23" s="6"/>
      <c r="D23" s="6"/>
      <c r="E23" s="6"/>
      <c r="F23" s="6"/>
      <c r="G23" s="6"/>
      <c r="H23" s="6"/>
      <c r="I23" s="6"/>
      <c r="J23" s="6"/>
      <c r="K23" s="6"/>
      <c r="L23" s="6"/>
      <c r="M23" s="2"/>
      <c r="N23" s="2"/>
      <c r="O23" s="2"/>
      <c r="P23" s="2"/>
      <c r="Q23" s="2"/>
      <c r="R23" s="2"/>
      <c r="S23" s="2"/>
      <c r="T23" s="2"/>
      <c r="U23" s="2"/>
    </row>
    <row r="24" spans="2:22" s="3" customFormat="1" ht="13" x14ac:dyDescent="0.3">
      <c r="B24" s="7"/>
      <c r="C24" s="8"/>
      <c r="D24" s="8"/>
      <c r="E24" s="8"/>
      <c r="F24" s="8"/>
      <c r="G24" s="8"/>
      <c r="H24" s="8"/>
      <c r="I24" s="8"/>
      <c r="J24" s="8"/>
      <c r="K24" s="8"/>
      <c r="L24" s="8"/>
      <c r="M24" s="2"/>
      <c r="N24" s="2"/>
      <c r="O24" s="2"/>
      <c r="P24" s="2"/>
      <c r="Q24" s="2"/>
      <c r="R24" s="2"/>
      <c r="S24" s="2"/>
      <c r="T24" s="2"/>
      <c r="U24" s="2"/>
    </row>
    <row r="25" spans="2:22" s="3" customFormat="1" ht="15" x14ac:dyDescent="0.3">
      <c r="B25" s="48" t="s">
        <v>55</v>
      </c>
      <c r="C25" s="49"/>
      <c r="D25" s="49"/>
      <c r="E25" s="50"/>
      <c r="F25" s="50"/>
      <c r="G25" s="50"/>
      <c r="H25" s="50"/>
      <c r="I25" s="50"/>
      <c r="J25" s="50"/>
      <c r="K25" s="50"/>
      <c r="L25" s="50"/>
      <c r="M25" s="2"/>
      <c r="N25" s="2"/>
      <c r="O25" s="2"/>
      <c r="P25" s="2"/>
      <c r="Q25" s="2"/>
      <c r="R25" s="2"/>
      <c r="S25" s="2"/>
      <c r="T25" s="2"/>
      <c r="U25" s="2"/>
    </row>
    <row r="26" spans="2:22" s="3" customFormat="1" ht="15" x14ac:dyDescent="0.3">
      <c r="B26" s="4"/>
      <c r="C26" s="4"/>
      <c r="D26" s="4"/>
      <c r="E26" s="4"/>
      <c r="F26" s="4"/>
      <c r="G26" s="4"/>
      <c r="H26" s="4"/>
      <c r="I26" s="33"/>
      <c r="J26" s="2"/>
      <c r="K26" s="2"/>
      <c r="L26" s="2"/>
      <c r="M26" s="2"/>
      <c r="N26" s="2"/>
      <c r="O26" s="2"/>
      <c r="P26" s="2"/>
      <c r="Q26" s="2"/>
      <c r="R26" s="2"/>
      <c r="S26" s="2"/>
      <c r="T26" s="2"/>
      <c r="U26" s="2"/>
    </row>
    <row r="27" spans="2:22" s="3" customFormat="1" ht="15" x14ac:dyDescent="0.3">
      <c r="B27" s="54" t="s">
        <v>40</v>
      </c>
      <c r="C27" s="55" t="s">
        <v>0</v>
      </c>
      <c r="D27" s="56"/>
      <c r="E27" s="57" t="s">
        <v>0</v>
      </c>
      <c r="F27" s="57"/>
      <c r="G27" s="57"/>
      <c r="H27" s="58"/>
      <c r="I27" s="33"/>
      <c r="J27" s="54" t="s">
        <v>59</v>
      </c>
      <c r="K27" s="1"/>
      <c r="L27" s="59"/>
      <c r="M27" s="2"/>
      <c r="N27" s="2"/>
      <c r="O27" s="2"/>
      <c r="P27" s="2"/>
      <c r="Q27" s="2"/>
      <c r="R27" s="2"/>
      <c r="S27" s="2"/>
      <c r="T27" s="2"/>
      <c r="U27" s="2"/>
    </row>
    <row r="28" spans="2:22" s="3" customFormat="1" ht="39" x14ac:dyDescent="0.3">
      <c r="B28" s="60" t="s">
        <v>14</v>
      </c>
      <c r="C28" s="61" t="str">
        <f>"Vergoeding per " &amp;+B29</f>
        <v xml:space="preserve">Vergoeding per  </v>
      </c>
      <c r="D28" s="62" t="s">
        <v>57</v>
      </c>
      <c r="E28" s="63"/>
      <c r="F28" s="63"/>
      <c r="G28" s="63"/>
      <c r="H28" s="64"/>
      <c r="I28" s="33"/>
      <c r="J28" s="65"/>
      <c r="K28" s="66"/>
      <c r="L28" s="67"/>
      <c r="M28" s="2"/>
      <c r="N28" s="2"/>
      <c r="O28" s="2"/>
      <c r="P28" s="2"/>
      <c r="Q28" s="2"/>
      <c r="R28" s="2"/>
      <c r="S28" s="2"/>
      <c r="T28" s="2"/>
      <c r="U28" s="2"/>
    </row>
    <row r="29" spans="2:22" s="3" customFormat="1" ht="15" x14ac:dyDescent="0.3">
      <c r="B29" s="9" t="s">
        <v>0</v>
      </c>
      <c r="C29" s="10"/>
      <c r="D29" s="11"/>
      <c r="E29" s="63" t="s">
        <v>0</v>
      </c>
      <c r="F29" s="63"/>
      <c r="G29" s="63"/>
      <c r="H29" s="64"/>
      <c r="I29" s="33"/>
      <c r="J29" s="68">
        <f>+D29</f>
        <v>0</v>
      </c>
      <c r="K29" s="66"/>
      <c r="L29" s="67"/>
      <c r="M29" s="2"/>
      <c r="N29" s="2"/>
      <c r="O29" s="2"/>
      <c r="P29" s="2"/>
      <c r="Q29" s="2"/>
      <c r="R29" s="2"/>
      <c r="S29" s="2"/>
      <c r="T29" s="2"/>
      <c r="U29" s="2"/>
    </row>
    <row r="30" spans="2:22" s="3" customFormat="1" ht="26" x14ac:dyDescent="0.3">
      <c r="B30" s="69"/>
      <c r="C30" s="63"/>
      <c r="D30" s="63"/>
      <c r="E30" s="22" t="s">
        <v>0</v>
      </c>
      <c r="F30" s="22"/>
      <c r="G30" s="22" t="s">
        <v>0</v>
      </c>
      <c r="H30" s="70" t="s">
        <v>60</v>
      </c>
      <c r="I30" s="33"/>
      <c r="J30" s="65"/>
      <c r="K30" s="66"/>
      <c r="L30" s="70" t="s">
        <v>61</v>
      </c>
      <c r="M30" s="2"/>
      <c r="N30" s="2"/>
      <c r="O30" s="2"/>
      <c r="P30" s="2"/>
      <c r="Q30" s="2"/>
      <c r="R30" s="2"/>
      <c r="S30" s="2"/>
      <c r="T30" s="2"/>
      <c r="U30" s="2"/>
    </row>
    <row r="31" spans="2:22" s="3" customFormat="1" ht="15.65" customHeight="1" x14ac:dyDescent="0.3">
      <c r="B31" s="71" t="s">
        <v>11</v>
      </c>
      <c r="C31" s="72"/>
      <c r="D31" s="72"/>
      <c r="E31" s="307" t="str">
        <f>"# "&amp;B29</f>
        <v xml:space="preserve">#  </v>
      </c>
      <c r="F31" s="73"/>
      <c r="G31" s="73" t="s">
        <v>0</v>
      </c>
      <c r="H31" s="74" t="s">
        <v>63</v>
      </c>
      <c r="I31" s="33"/>
      <c r="J31" s="65"/>
      <c r="K31" s="66"/>
      <c r="L31" s="74" t="s">
        <v>62</v>
      </c>
      <c r="M31" s="2"/>
      <c r="N31" s="2"/>
      <c r="O31" s="2"/>
      <c r="P31" s="2"/>
      <c r="Q31" s="2"/>
      <c r="R31" s="2"/>
      <c r="S31" s="2"/>
      <c r="T31" s="2"/>
      <c r="U31" s="2"/>
      <c r="V31" s="2"/>
    </row>
    <row r="32" spans="2:22" s="3" customFormat="1" ht="15.65" customHeight="1" x14ac:dyDescent="0.3">
      <c r="B32" s="39"/>
      <c r="C32" s="305" t="str">
        <f>"# "&amp;B29</f>
        <v xml:space="preserve">#  </v>
      </c>
      <c r="D32" s="306"/>
      <c r="E32" s="308"/>
      <c r="F32" s="62" t="s">
        <v>58</v>
      </c>
      <c r="G32" s="73" t="s">
        <v>67</v>
      </c>
      <c r="H32" s="75" t="s">
        <v>64</v>
      </c>
      <c r="I32" s="33"/>
      <c r="J32" s="65"/>
      <c r="K32" s="73" t="s">
        <v>67</v>
      </c>
      <c r="L32" s="75" t="s">
        <v>66</v>
      </c>
      <c r="M32" s="2"/>
      <c r="N32" s="2"/>
      <c r="O32" s="2"/>
      <c r="P32" s="2"/>
      <c r="Q32" s="2"/>
      <c r="R32" s="2"/>
      <c r="S32" s="2"/>
      <c r="T32" s="2"/>
      <c r="U32" s="2"/>
      <c r="V32" s="2"/>
    </row>
    <row r="33" spans="2:23" s="3" customFormat="1" ht="15.65" customHeight="1" x14ac:dyDescent="0.3">
      <c r="B33" s="34" t="s">
        <v>10</v>
      </c>
      <c r="C33" s="76" t="s">
        <v>12</v>
      </c>
      <c r="D33" s="77" t="s">
        <v>13</v>
      </c>
      <c r="E33" s="78" t="s">
        <v>38</v>
      </c>
      <c r="F33" s="79" t="str">
        <f>B29</f>
        <v xml:space="preserve"> </v>
      </c>
      <c r="G33" s="79" t="s">
        <v>68</v>
      </c>
      <c r="H33" s="80" t="s">
        <v>51</v>
      </c>
      <c r="I33" s="33"/>
      <c r="J33" s="81"/>
      <c r="K33" s="79" t="s">
        <v>68</v>
      </c>
      <c r="L33" s="80" t="s">
        <v>65</v>
      </c>
      <c r="M33" s="33"/>
      <c r="N33" s="2" t="s">
        <v>37</v>
      </c>
      <c r="O33" s="2" t="s">
        <v>37</v>
      </c>
      <c r="P33" s="2" t="s">
        <v>37</v>
      </c>
      <c r="Q33" s="82"/>
      <c r="R33" s="2" t="s">
        <v>36</v>
      </c>
      <c r="S33" s="2" t="s">
        <v>35</v>
      </c>
      <c r="T33" s="2" t="s">
        <v>34</v>
      </c>
      <c r="U33" s="2"/>
      <c r="V33" s="2"/>
      <c r="W33" s="2"/>
    </row>
    <row r="34" spans="2:23" s="3" customFormat="1" ht="15" x14ac:dyDescent="0.3">
      <c r="B34" s="83" t="s">
        <v>15</v>
      </c>
      <c r="C34" s="84">
        <v>1</v>
      </c>
      <c r="D34" s="12" t="s">
        <v>16</v>
      </c>
      <c r="E34" s="85" t="str">
        <f>IF(+D34&lt;&gt;0,D34,"&gt;")</f>
        <v>&gt;</v>
      </c>
      <c r="F34" s="86">
        <f>+$C$29</f>
        <v>0</v>
      </c>
      <c r="G34" s="13"/>
      <c r="H34" s="87">
        <f t="shared" ref="H34:H42" si="0">IF(N34=2,"",+$C$29*(1-G34))</f>
        <v>0</v>
      </c>
      <c r="I34" s="33"/>
      <c r="J34" s="86">
        <f t="shared" ref="J34:J42" si="1">IF(N34=2,"",$J$29)</f>
        <v>0</v>
      </c>
      <c r="K34" s="13"/>
      <c r="L34" s="87">
        <f t="shared" ref="L34:L42" si="2">IF(N34=2,"",+$D$29*(1-K34))</f>
        <v>0</v>
      </c>
      <c r="M34" s="33"/>
      <c r="N34" s="88">
        <f t="shared" ref="N34:N42" si="3">IF(AND(C34&lt;&gt;" ",D34="&gt;"),0,IF(AND(C34=" ",D34="&gt;"),2,1))</f>
        <v>0</v>
      </c>
      <c r="O34" s="88">
        <v>0</v>
      </c>
      <c r="P34" s="88">
        <v>0</v>
      </c>
      <c r="Q34" s="82"/>
      <c r="R34" s="89" t="str">
        <f t="shared" ref="R34:R42" si="4">C34&amp; " t/m " &amp; D34 &amp; " " &amp; $B$29 &amp; "s"</f>
        <v>1 t/m &gt;  s</v>
      </c>
      <c r="S34" s="89" t="str">
        <f t="shared" ref="S34:S42" si="5" xml:space="preserve"> "1 t/m " &amp; E34 &amp; " " &amp; $B$29 &amp; "s"</f>
        <v>1 t/m &gt;  s</v>
      </c>
      <c r="T34" s="89" t="str">
        <f t="shared" ref="T34:T42" si="6">E34&amp;" "&amp;D33&amp;" "&amp;$B$29&amp;"s"</f>
        <v>&gt; tot en met  s</v>
      </c>
      <c r="U34" s="2"/>
      <c r="V34" s="2"/>
    </row>
    <row r="35" spans="2:23" s="3" customFormat="1" ht="15" x14ac:dyDescent="0.3">
      <c r="B35" s="24" t="s">
        <v>17</v>
      </c>
      <c r="C35" s="84" t="str">
        <f t="shared" ref="C35:C42" si="7">IF(ISERROR(+D34+1)," ",D34+1)</f>
        <v xml:space="preserve"> </v>
      </c>
      <c r="D35" s="12" t="s">
        <v>16</v>
      </c>
      <c r="E35" s="85" t="str">
        <f t="shared" ref="E35:E42" si="8">IF(N35=2,"",IF(+D35&lt;&gt;0,D35,"&gt;"))</f>
        <v/>
      </c>
      <c r="F35" s="86" t="str">
        <f t="shared" ref="F35:F42" si="9">IF(N35=2," ",+$C$29)</f>
        <v xml:space="preserve"> </v>
      </c>
      <c r="G35" s="13"/>
      <c r="H35" s="87" t="str">
        <f t="shared" si="0"/>
        <v/>
      </c>
      <c r="I35" s="33"/>
      <c r="J35" s="86" t="str">
        <f t="shared" si="1"/>
        <v/>
      </c>
      <c r="K35" s="13"/>
      <c r="L35" s="87" t="str">
        <f t="shared" si="2"/>
        <v/>
      </c>
      <c r="M35" s="33"/>
      <c r="N35" s="88">
        <f t="shared" si="3"/>
        <v>2</v>
      </c>
      <c r="O35" s="88">
        <f t="shared" ref="O35:O42" si="10">IF(N35&lt;&gt;2,IF(H35&gt;H34,1,0),0)</f>
        <v>0</v>
      </c>
      <c r="P35" s="88">
        <f t="shared" ref="P35:P42" si="11">IF(N35&lt;&gt;2,IF(L35&gt;L34,1,0),0)</f>
        <v>0</v>
      </c>
      <c r="Q35" s="82"/>
      <c r="R35" s="89" t="str">
        <f t="shared" si="4"/>
        <v xml:space="preserve">  t/m &gt;  s</v>
      </c>
      <c r="S35" s="89" t="str">
        <f t="shared" si="5"/>
        <v>1 t/m   s</v>
      </c>
      <c r="T35" s="89" t="str">
        <f t="shared" si="6"/>
        <v xml:space="preserve"> &gt;  s</v>
      </c>
      <c r="U35" s="2"/>
      <c r="V35" s="2"/>
    </row>
    <row r="36" spans="2:23" s="3" customFormat="1" ht="15" x14ac:dyDescent="0.3">
      <c r="B36" s="90" t="s">
        <v>18</v>
      </c>
      <c r="C36" s="84" t="str">
        <f t="shared" si="7"/>
        <v xml:space="preserve"> </v>
      </c>
      <c r="D36" s="12" t="s">
        <v>16</v>
      </c>
      <c r="E36" s="85" t="str">
        <f t="shared" si="8"/>
        <v/>
      </c>
      <c r="F36" s="86" t="str">
        <f t="shared" si="9"/>
        <v xml:space="preserve"> </v>
      </c>
      <c r="G36" s="13"/>
      <c r="H36" s="87" t="str">
        <f t="shared" si="0"/>
        <v/>
      </c>
      <c r="I36" s="33"/>
      <c r="J36" s="86" t="str">
        <f t="shared" si="1"/>
        <v/>
      </c>
      <c r="K36" s="13"/>
      <c r="L36" s="87" t="str">
        <f t="shared" si="2"/>
        <v/>
      </c>
      <c r="M36" s="33"/>
      <c r="N36" s="88">
        <f t="shared" si="3"/>
        <v>2</v>
      </c>
      <c r="O36" s="88">
        <f t="shared" si="10"/>
        <v>0</v>
      </c>
      <c r="P36" s="88">
        <f t="shared" si="11"/>
        <v>0</v>
      </c>
      <c r="Q36" s="82"/>
      <c r="R36" s="89" t="str">
        <f t="shared" si="4"/>
        <v xml:space="preserve">  t/m &gt;  s</v>
      </c>
      <c r="S36" s="89" t="str">
        <f t="shared" si="5"/>
        <v>1 t/m   s</v>
      </c>
      <c r="T36" s="89" t="str">
        <f t="shared" si="6"/>
        <v xml:space="preserve"> &gt;  s</v>
      </c>
      <c r="U36" s="2"/>
      <c r="V36" s="2"/>
    </row>
    <row r="37" spans="2:23" s="3" customFormat="1" ht="15" x14ac:dyDescent="0.3">
      <c r="B37" s="90" t="s">
        <v>19</v>
      </c>
      <c r="C37" s="84" t="str">
        <f t="shared" si="7"/>
        <v xml:space="preserve"> </v>
      </c>
      <c r="D37" s="12" t="s">
        <v>16</v>
      </c>
      <c r="E37" s="85" t="str">
        <f t="shared" si="8"/>
        <v/>
      </c>
      <c r="F37" s="86" t="str">
        <f t="shared" si="9"/>
        <v xml:space="preserve"> </v>
      </c>
      <c r="G37" s="13"/>
      <c r="H37" s="87" t="str">
        <f t="shared" si="0"/>
        <v/>
      </c>
      <c r="I37" s="33"/>
      <c r="J37" s="86" t="str">
        <f t="shared" si="1"/>
        <v/>
      </c>
      <c r="K37" s="13"/>
      <c r="L37" s="87" t="str">
        <f t="shared" si="2"/>
        <v/>
      </c>
      <c r="M37" s="33"/>
      <c r="N37" s="88">
        <f t="shared" si="3"/>
        <v>2</v>
      </c>
      <c r="O37" s="88">
        <f t="shared" si="10"/>
        <v>0</v>
      </c>
      <c r="P37" s="88">
        <f t="shared" si="11"/>
        <v>0</v>
      </c>
      <c r="Q37" s="82"/>
      <c r="R37" s="89" t="str">
        <f t="shared" si="4"/>
        <v xml:space="preserve">  t/m &gt;  s</v>
      </c>
      <c r="S37" s="89" t="str">
        <f t="shared" si="5"/>
        <v>1 t/m   s</v>
      </c>
      <c r="T37" s="89" t="str">
        <f t="shared" si="6"/>
        <v xml:space="preserve"> &gt;  s</v>
      </c>
      <c r="U37" s="2"/>
      <c r="V37" s="2"/>
    </row>
    <row r="38" spans="2:23" s="3" customFormat="1" ht="15" x14ac:dyDescent="0.3">
      <c r="B38" s="83" t="s">
        <v>20</v>
      </c>
      <c r="C38" s="84" t="str">
        <f t="shared" si="7"/>
        <v xml:space="preserve"> </v>
      </c>
      <c r="D38" s="12" t="s">
        <v>16</v>
      </c>
      <c r="E38" s="85" t="str">
        <f t="shared" si="8"/>
        <v/>
      </c>
      <c r="F38" s="86" t="str">
        <f t="shared" si="9"/>
        <v xml:space="preserve"> </v>
      </c>
      <c r="G38" s="13"/>
      <c r="H38" s="87" t="str">
        <f t="shared" si="0"/>
        <v/>
      </c>
      <c r="I38" s="33"/>
      <c r="J38" s="86" t="str">
        <f t="shared" si="1"/>
        <v/>
      </c>
      <c r="K38" s="13"/>
      <c r="L38" s="87" t="str">
        <f t="shared" si="2"/>
        <v/>
      </c>
      <c r="M38" s="33"/>
      <c r="N38" s="88">
        <f t="shared" si="3"/>
        <v>2</v>
      </c>
      <c r="O38" s="88">
        <f t="shared" si="10"/>
        <v>0</v>
      </c>
      <c r="P38" s="88">
        <f t="shared" si="11"/>
        <v>0</v>
      </c>
      <c r="Q38" s="82"/>
      <c r="R38" s="89" t="str">
        <f t="shared" si="4"/>
        <v xml:space="preserve">  t/m &gt;  s</v>
      </c>
      <c r="S38" s="89" t="str">
        <f t="shared" si="5"/>
        <v>1 t/m   s</v>
      </c>
      <c r="T38" s="89" t="str">
        <f t="shared" si="6"/>
        <v xml:space="preserve"> &gt;  s</v>
      </c>
      <c r="U38" s="2"/>
      <c r="V38" s="2"/>
    </row>
    <row r="39" spans="2:23" s="3" customFormat="1" ht="15" x14ac:dyDescent="0.3">
      <c r="B39" s="24" t="s">
        <v>21</v>
      </c>
      <c r="C39" s="84" t="str">
        <f t="shared" si="7"/>
        <v xml:space="preserve"> </v>
      </c>
      <c r="D39" s="12" t="s">
        <v>16</v>
      </c>
      <c r="E39" s="85" t="str">
        <f t="shared" si="8"/>
        <v/>
      </c>
      <c r="F39" s="86" t="str">
        <f t="shared" si="9"/>
        <v xml:space="preserve"> </v>
      </c>
      <c r="G39" s="13"/>
      <c r="H39" s="87" t="str">
        <f t="shared" si="0"/>
        <v/>
      </c>
      <c r="I39" s="33"/>
      <c r="J39" s="86" t="str">
        <f t="shared" si="1"/>
        <v/>
      </c>
      <c r="K39" s="13"/>
      <c r="L39" s="87" t="str">
        <f t="shared" si="2"/>
        <v/>
      </c>
      <c r="M39" s="33"/>
      <c r="N39" s="88">
        <f t="shared" si="3"/>
        <v>2</v>
      </c>
      <c r="O39" s="88">
        <f t="shared" si="10"/>
        <v>0</v>
      </c>
      <c r="P39" s="88">
        <f t="shared" si="11"/>
        <v>0</v>
      </c>
      <c r="Q39" s="82"/>
      <c r="R39" s="89" t="str">
        <f t="shared" si="4"/>
        <v xml:space="preserve">  t/m &gt;  s</v>
      </c>
      <c r="S39" s="89" t="str">
        <f t="shared" si="5"/>
        <v>1 t/m   s</v>
      </c>
      <c r="T39" s="89" t="str">
        <f t="shared" si="6"/>
        <v xml:space="preserve"> &gt;  s</v>
      </c>
      <c r="U39" s="2"/>
      <c r="V39" s="2"/>
    </row>
    <row r="40" spans="2:23" s="3" customFormat="1" ht="15" x14ac:dyDescent="0.3">
      <c r="B40" s="24" t="s">
        <v>22</v>
      </c>
      <c r="C40" s="84" t="str">
        <f t="shared" si="7"/>
        <v xml:space="preserve"> </v>
      </c>
      <c r="D40" s="12" t="s">
        <v>16</v>
      </c>
      <c r="E40" s="85" t="str">
        <f t="shared" si="8"/>
        <v/>
      </c>
      <c r="F40" s="86" t="str">
        <f t="shared" si="9"/>
        <v xml:space="preserve"> </v>
      </c>
      <c r="G40" s="13"/>
      <c r="H40" s="87" t="str">
        <f t="shared" si="0"/>
        <v/>
      </c>
      <c r="I40" s="33"/>
      <c r="J40" s="86" t="str">
        <f t="shared" si="1"/>
        <v/>
      </c>
      <c r="K40" s="13"/>
      <c r="L40" s="87" t="str">
        <f t="shared" si="2"/>
        <v/>
      </c>
      <c r="M40" s="33"/>
      <c r="N40" s="88">
        <f t="shared" si="3"/>
        <v>2</v>
      </c>
      <c r="O40" s="88">
        <f t="shared" si="10"/>
        <v>0</v>
      </c>
      <c r="P40" s="88">
        <f t="shared" si="11"/>
        <v>0</v>
      </c>
      <c r="Q40" s="82"/>
      <c r="R40" s="89" t="str">
        <f t="shared" si="4"/>
        <v xml:space="preserve">  t/m &gt;  s</v>
      </c>
      <c r="S40" s="89" t="str">
        <f t="shared" si="5"/>
        <v>1 t/m   s</v>
      </c>
      <c r="T40" s="89" t="str">
        <f t="shared" si="6"/>
        <v xml:space="preserve"> &gt;  s</v>
      </c>
      <c r="U40" s="2"/>
      <c r="V40" s="2"/>
    </row>
    <row r="41" spans="2:23" s="3" customFormat="1" ht="15" x14ac:dyDescent="0.3">
      <c r="B41" s="24" t="s">
        <v>23</v>
      </c>
      <c r="C41" s="84" t="str">
        <f t="shared" si="7"/>
        <v xml:space="preserve"> </v>
      </c>
      <c r="D41" s="12" t="s">
        <v>16</v>
      </c>
      <c r="E41" s="85" t="str">
        <f t="shared" si="8"/>
        <v/>
      </c>
      <c r="F41" s="86" t="str">
        <f t="shared" si="9"/>
        <v xml:space="preserve"> </v>
      </c>
      <c r="G41" s="13"/>
      <c r="H41" s="87" t="str">
        <f t="shared" si="0"/>
        <v/>
      </c>
      <c r="I41" s="33"/>
      <c r="J41" s="86" t="str">
        <f t="shared" si="1"/>
        <v/>
      </c>
      <c r="K41" s="13"/>
      <c r="L41" s="87" t="str">
        <f t="shared" si="2"/>
        <v/>
      </c>
      <c r="M41" s="33"/>
      <c r="N41" s="88">
        <f t="shared" si="3"/>
        <v>2</v>
      </c>
      <c r="O41" s="88">
        <f t="shared" si="10"/>
        <v>0</v>
      </c>
      <c r="P41" s="88">
        <f t="shared" si="11"/>
        <v>0</v>
      </c>
      <c r="Q41" s="82"/>
      <c r="R41" s="89" t="str">
        <f t="shared" si="4"/>
        <v xml:space="preserve">  t/m &gt;  s</v>
      </c>
      <c r="S41" s="89" t="str">
        <f t="shared" si="5"/>
        <v>1 t/m   s</v>
      </c>
      <c r="T41" s="89" t="str">
        <f t="shared" si="6"/>
        <v xml:space="preserve"> &gt;  s</v>
      </c>
      <c r="U41" s="2"/>
      <c r="V41" s="2"/>
    </row>
    <row r="42" spans="2:23" s="3" customFormat="1" ht="15" x14ac:dyDescent="0.3">
      <c r="B42" s="90" t="s">
        <v>24</v>
      </c>
      <c r="C42" s="84" t="str">
        <f t="shared" si="7"/>
        <v xml:space="preserve"> </v>
      </c>
      <c r="D42" s="12" t="s">
        <v>16</v>
      </c>
      <c r="E42" s="85" t="str">
        <f t="shared" si="8"/>
        <v/>
      </c>
      <c r="F42" s="86" t="str">
        <f t="shared" si="9"/>
        <v xml:space="preserve"> </v>
      </c>
      <c r="G42" s="13"/>
      <c r="H42" s="87" t="str">
        <f t="shared" si="0"/>
        <v/>
      </c>
      <c r="I42" s="33"/>
      <c r="J42" s="86" t="str">
        <f t="shared" si="1"/>
        <v/>
      </c>
      <c r="K42" s="13"/>
      <c r="L42" s="87" t="str">
        <f t="shared" si="2"/>
        <v/>
      </c>
      <c r="M42" s="33"/>
      <c r="N42" s="88">
        <f t="shared" si="3"/>
        <v>2</v>
      </c>
      <c r="O42" s="88">
        <f t="shared" si="10"/>
        <v>0</v>
      </c>
      <c r="P42" s="88">
        <f t="shared" si="11"/>
        <v>0</v>
      </c>
      <c r="Q42" s="2"/>
      <c r="R42" s="89" t="str">
        <f t="shared" si="4"/>
        <v xml:space="preserve">  t/m &gt;  s</v>
      </c>
      <c r="S42" s="89" t="str">
        <f t="shared" si="5"/>
        <v>1 t/m   s</v>
      </c>
      <c r="T42" s="89" t="str">
        <f t="shared" si="6"/>
        <v xml:space="preserve"> &gt;  s</v>
      </c>
      <c r="U42" s="2"/>
      <c r="V42" s="2"/>
    </row>
    <row r="43" spans="2:23" s="3" customFormat="1" ht="16.25" customHeight="1" x14ac:dyDescent="0.3">
      <c r="B43" s="304" t="s">
        <v>48</v>
      </c>
      <c r="C43" s="304"/>
      <c r="D43" s="304"/>
      <c r="E43" s="304"/>
      <c r="F43" s="304"/>
      <c r="H43" s="91" t="str">
        <f>IF(O43=0,"OK","Fout !")</f>
        <v>OK</v>
      </c>
      <c r="I43" s="28" t="s">
        <v>33</v>
      </c>
      <c r="J43" s="33"/>
      <c r="L43" s="91" t="str">
        <f>IF(P43=0,"OK","Fout !")</f>
        <v>OK</v>
      </c>
      <c r="M43" s="33"/>
      <c r="N43" s="92"/>
      <c r="O43" s="88">
        <f>SUM(O34:O42)</f>
        <v>0</v>
      </c>
      <c r="P43" s="88">
        <f>SUM(P34:P42)</f>
        <v>0</v>
      </c>
      <c r="Q43" s="2"/>
      <c r="R43" s="2"/>
      <c r="S43" s="2"/>
      <c r="T43" s="2"/>
      <c r="U43" s="2"/>
      <c r="V43" s="2"/>
    </row>
    <row r="44" spans="2:23" s="3" customFormat="1" ht="15" x14ac:dyDescent="0.3">
      <c r="B44" s="304"/>
      <c r="C44" s="304"/>
      <c r="D44" s="304"/>
      <c r="E44" s="304"/>
      <c r="F44" s="304"/>
      <c r="I44" s="33"/>
      <c r="J44" s="33"/>
      <c r="K44" s="33"/>
      <c r="L44" s="33"/>
      <c r="M44" s="33"/>
      <c r="N44" s="92"/>
      <c r="O44" s="88"/>
      <c r="P44" s="93"/>
      <c r="Q44" s="2"/>
      <c r="R44" s="2"/>
      <c r="S44" s="2"/>
      <c r="T44" s="2"/>
      <c r="U44" s="2"/>
      <c r="V44" s="2"/>
    </row>
    <row r="45" spans="2:23" s="3" customFormat="1" ht="15" x14ac:dyDescent="0.3">
      <c r="B45" s="2"/>
      <c r="C45" s="4"/>
      <c r="D45" s="4"/>
      <c r="E45" s="4"/>
      <c r="F45" s="4"/>
      <c r="I45" s="33"/>
      <c r="J45" s="33"/>
      <c r="K45" s="33"/>
      <c r="L45" s="33"/>
      <c r="M45" s="33"/>
      <c r="N45" s="92"/>
      <c r="O45" s="88"/>
      <c r="P45" s="93"/>
      <c r="Q45" s="2"/>
      <c r="R45" s="2"/>
      <c r="S45" s="2"/>
      <c r="T45" s="2"/>
      <c r="U45" s="2"/>
      <c r="V45" s="2"/>
    </row>
    <row r="46" spans="2:23" s="3" customFormat="1" ht="15" x14ac:dyDescent="0.3">
      <c r="B46" s="94" t="s">
        <v>46</v>
      </c>
      <c r="C46" s="95" t="s">
        <v>2</v>
      </c>
      <c r="D46" s="4"/>
      <c r="E46" s="4"/>
      <c r="F46" s="4"/>
      <c r="G46" s="4"/>
      <c r="H46" s="4"/>
      <c r="I46" s="33"/>
      <c r="J46" s="33"/>
      <c r="K46" s="33"/>
      <c r="L46" s="33"/>
      <c r="M46" s="33"/>
      <c r="N46" s="2"/>
      <c r="O46" s="2"/>
      <c r="P46" s="2"/>
      <c r="Q46" s="2"/>
      <c r="R46" s="2"/>
      <c r="S46" s="2"/>
      <c r="T46" s="2"/>
      <c r="U46" s="2"/>
      <c r="V46" s="2"/>
    </row>
    <row r="47" spans="2:23" s="3" customFormat="1" ht="15" x14ac:dyDescent="0.3">
      <c r="B47" s="96" t="str">
        <f>"Benodigd aantallen"</f>
        <v>Benodigd aantallen</v>
      </c>
      <c r="C47" s="14"/>
      <c r="D47" s="4"/>
      <c r="E47" s="4"/>
      <c r="F47" s="4"/>
      <c r="G47" s="4"/>
      <c r="H47" s="4"/>
      <c r="I47" s="33"/>
      <c r="J47" s="33"/>
      <c r="K47" s="33"/>
      <c r="L47" s="33"/>
      <c r="M47" s="33"/>
      <c r="N47" s="2"/>
      <c r="O47" s="2"/>
      <c r="P47" s="2"/>
      <c r="Q47" s="2"/>
      <c r="R47" s="2"/>
      <c r="S47" s="2"/>
      <c r="T47" s="2"/>
      <c r="U47" s="2"/>
      <c r="V47" s="2"/>
    </row>
    <row r="48" spans="2:23" s="3" customFormat="1" ht="15" x14ac:dyDescent="0.3">
      <c r="B48" s="96" t="s">
        <v>32</v>
      </c>
      <c r="C48" s="97">
        <f>+C47</f>
        <v>0</v>
      </c>
      <c r="D48" s="4"/>
      <c r="E48" s="4"/>
      <c r="F48" s="4"/>
      <c r="G48" s="4"/>
      <c r="H48" s="4"/>
      <c r="I48" s="33"/>
      <c r="J48" s="33"/>
      <c r="K48" s="33"/>
      <c r="L48" s="33"/>
      <c r="M48" s="33"/>
      <c r="N48" s="2"/>
      <c r="O48" s="2"/>
      <c r="P48" s="2"/>
      <c r="Q48" s="2"/>
      <c r="R48" s="2"/>
      <c r="S48" s="2"/>
      <c r="T48" s="2"/>
      <c r="U48" s="2"/>
      <c r="V48" s="2"/>
    </row>
    <row r="49" spans="2:21" s="3" customFormat="1" ht="15" x14ac:dyDescent="0.3">
      <c r="B49" s="96" t="str">
        <f>"Prijs per "&amp;B29&amp;" conform staffel "</f>
        <v xml:space="preserve">Prijs per   conform staffel </v>
      </c>
      <c r="C49" s="98" t="str">
        <f>IF(ISERROR(INDEX($H$34:$H$42,MATCH(C47,$C$34:$C$42,1))),"",INDEX($H$34:$H$42,MATCH(C47,$C$34:$C$42,1)))</f>
        <v/>
      </c>
      <c r="D49" s="4"/>
      <c r="E49" s="4"/>
      <c r="F49" s="4"/>
      <c r="G49" s="4"/>
      <c r="H49" s="4"/>
      <c r="I49" s="33"/>
      <c r="J49" s="2"/>
      <c r="K49" s="2"/>
      <c r="L49" s="2"/>
      <c r="M49" s="2"/>
      <c r="N49" s="2"/>
      <c r="O49" s="2"/>
      <c r="P49" s="2"/>
      <c r="Q49" s="2"/>
      <c r="R49" s="2"/>
      <c r="S49" s="2"/>
      <c r="T49" s="2"/>
      <c r="U49" s="2"/>
    </row>
    <row r="50" spans="2:21" s="3" customFormat="1" ht="15.5" thickBot="1" x14ac:dyDescent="0.35">
      <c r="B50" s="96" t="s">
        <v>31</v>
      </c>
      <c r="C50" s="99">
        <f>IF(ISERROR(+C49*C48),0,+C49*C48)</f>
        <v>0</v>
      </c>
      <c r="D50" s="4"/>
      <c r="E50" s="4"/>
      <c r="F50" s="4"/>
      <c r="G50" s="4"/>
      <c r="H50" s="4"/>
      <c r="I50" s="33"/>
      <c r="J50" s="2"/>
      <c r="K50" s="2"/>
      <c r="L50" s="2"/>
      <c r="M50" s="2"/>
      <c r="N50" s="2"/>
      <c r="O50" s="2"/>
      <c r="P50" s="2"/>
      <c r="Q50" s="2"/>
      <c r="R50" s="2"/>
      <c r="S50" s="2"/>
      <c r="T50" s="2"/>
      <c r="U50" s="2"/>
    </row>
    <row r="51" spans="2:21" s="3" customFormat="1" ht="15.5" thickTop="1" x14ac:dyDescent="0.3">
      <c r="B51" s="4"/>
      <c r="C51" s="4"/>
      <c r="D51" s="4"/>
      <c r="E51" s="4"/>
      <c r="F51" s="4"/>
      <c r="G51" s="4"/>
      <c r="H51" s="4"/>
      <c r="I51" s="33"/>
      <c r="J51" s="2"/>
      <c r="K51" s="2"/>
      <c r="L51" s="2"/>
      <c r="M51" s="2"/>
      <c r="N51" s="2"/>
      <c r="O51" s="2"/>
      <c r="P51" s="2"/>
      <c r="Q51" s="2"/>
      <c r="R51" s="2"/>
      <c r="S51" s="2"/>
      <c r="T51" s="2"/>
      <c r="U51" s="2"/>
    </row>
    <row r="52" spans="2:21" s="3" customFormat="1" ht="15" x14ac:dyDescent="0.3">
      <c r="B52" s="94" t="s">
        <v>28</v>
      </c>
      <c r="C52" s="100" t="s">
        <v>2</v>
      </c>
      <c r="D52" s="100" t="s">
        <v>3</v>
      </c>
      <c r="E52" s="100" t="s">
        <v>4</v>
      </c>
      <c r="F52" s="100" t="s">
        <v>5</v>
      </c>
      <c r="G52" s="95" t="s">
        <v>9</v>
      </c>
      <c r="H52" s="4"/>
      <c r="I52" s="33"/>
      <c r="J52" s="2"/>
      <c r="K52" s="2"/>
      <c r="L52" s="2"/>
      <c r="M52" s="2"/>
      <c r="N52" s="2"/>
      <c r="O52" s="2"/>
      <c r="P52" s="2"/>
      <c r="Q52" s="2"/>
      <c r="R52" s="2"/>
      <c r="S52" s="2"/>
      <c r="T52" s="2"/>
      <c r="U52" s="2"/>
    </row>
    <row r="53" spans="2:21" s="3" customFormat="1" ht="15" x14ac:dyDescent="0.3">
      <c r="B53" s="96" t="str">
        <f>"Benodigd aantal "</f>
        <v xml:space="preserve">Benodigd aantal </v>
      </c>
      <c r="C53" s="97">
        <f>+C47</f>
        <v>0</v>
      </c>
      <c r="D53" s="97">
        <f>+C53</f>
        <v>0</v>
      </c>
      <c r="E53" s="97">
        <f>+D53</f>
        <v>0</v>
      </c>
      <c r="F53" s="97">
        <f>+E53</f>
        <v>0</v>
      </c>
      <c r="G53" s="97">
        <f>+F53</f>
        <v>0</v>
      </c>
      <c r="H53" s="4"/>
      <c r="I53" s="33"/>
      <c r="J53" s="2"/>
      <c r="K53" s="2"/>
      <c r="L53" s="2"/>
      <c r="M53" s="2"/>
      <c r="N53" s="2"/>
      <c r="O53" s="2"/>
      <c r="P53" s="2"/>
      <c r="Q53" s="2"/>
      <c r="R53" s="2"/>
      <c r="S53" s="2"/>
      <c r="T53" s="2"/>
      <c r="U53" s="2"/>
    </row>
    <row r="54" spans="2:21" s="3" customFormat="1" ht="15.5" thickBot="1" x14ac:dyDescent="0.35">
      <c r="B54" s="96" t="str">
        <f>"Prijs per conform staffel "</f>
        <v xml:space="preserve">Prijs per conform staffel </v>
      </c>
      <c r="C54" s="98" t="str">
        <f>IF(ISERROR(INDEX($L$34:$L$42,MATCH(C47,$C$34:$C$42,1))),"",INDEX($L$34:$L$42,MATCH(C47,$C$34:$C$42,1)))</f>
        <v/>
      </c>
      <c r="D54" s="101" t="str">
        <f>IF(ISERROR(INDEX($L$34:$L$42,MATCH(D53,$C$34:$C$42,1))),"",INDEX($L$34:$L$42,MATCH(D53,$C$34:$C$42,1)))</f>
        <v/>
      </c>
      <c r="E54" s="101" t="str">
        <f>IF(ISERROR(INDEX($L$34:$L$42,MATCH(E53,$C$34:$C$42,1))),"",INDEX($L$34:$L$42,MATCH(E53,$C$34:$C$42,1)))</f>
        <v/>
      </c>
      <c r="F54" s="101" t="str">
        <f>IF(ISERROR(INDEX($L$34:$L$42,MATCH(F53,$C$34:$C$42,1))),"",INDEX($L$34:$L$42,MATCH(F53,$C$34:$C$42,1)))</f>
        <v/>
      </c>
      <c r="G54" s="101" t="str">
        <f>IF(ISERROR(INDEX($L$34:$L$42,MATCH(G53,$C$34:$C$42,1))),"",INDEX($L$34:$L$42,MATCH(G53,$C$34:$C$42,1)))</f>
        <v/>
      </c>
      <c r="H54" s="4"/>
      <c r="I54" s="33"/>
      <c r="J54" s="2"/>
      <c r="K54" s="2"/>
      <c r="L54" s="2"/>
      <c r="M54" s="2"/>
      <c r="N54" s="2"/>
      <c r="O54" s="2"/>
      <c r="P54" s="2"/>
      <c r="Q54" s="2"/>
      <c r="R54" s="2"/>
      <c r="S54" s="2"/>
      <c r="T54" s="2"/>
      <c r="U54" s="2"/>
    </row>
    <row r="55" spans="2:21" s="3" customFormat="1" ht="16" thickTop="1" thickBot="1" x14ac:dyDescent="0.35">
      <c r="B55" s="96" t="s">
        <v>31</v>
      </c>
      <c r="C55" s="99">
        <f>IF(ISERROR(+C54*C53),0,+C54*C53)</f>
        <v>0</v>
      </c>
      <c r="D55" s="102">
        <f>IF(ISERROR(+D54*D53),0,+D54*D53)</f>
        <v>0</v>
      </c>
      <c r="E55" s="99">
        <f>IF(ISERROR(+E54*E53),0,+E54*E53)</f>
        <v>0</v>
      </c>
      <c r="F55" s="99">
        <f>IF(ISERROR(+F54*F53),0,+F54*F53)</f>
        <v>0</v>
      </c>
      <c r="G55" s="99">
        <f>IF(ISERROR(+G54*G53),0,+G54*G53)</f>
        <v>0</v>
      </c>
      <c r="H55" s="4"/>
      <c r="I55" s="33"/>
      <c r="J55" s="2"/>
      <c r="K55" s="2"/>
      <c r="L55" s="2"/>
      <c r="M55" s="2"/>
      <c r="N55" s="2"/>
      <c r="O55" s="2"/>
      <c r="P55" s="2"/>
      <c r="Q55" s="2"/>
      <c r="R55" s="2"/>
      <c r="S55" s="2"/>
      <c r="T55" s="2"/>
      <c r="U55" s="2"/>
    </row>
    <row r="56" spans="2:21" s="3" customFormat="1" ht="15.5" thickTop="1" x14ac:dyDescent="0.3">
      <c r="B56" s="4"/>
      <c r="C56" s="4"/>
      <c r="D56" s="4"/>
      <c r="E56" s="4"/>
      <c r="F56" s="4"/>
      <c r="G56" s="4"/>
      <c r="H56" s="4"/>
      <c r="I56" s="33"/>
      <c r="J56" s="2"/>
      <c r="K56" s="2"/>
      <c r="L56" s="2"/>
      <c r="M56" s="2"/>
      <c r="N56" s="2"/>
      <c r="O56" s="2"/>
      <c r="P56" s="2"/>
      <c r="Q56" s="2"/>
      <c r="R56" s="2"/>
      <c r="S56" s="2"/>
      <c r="T56" s="2"/>
      <c r="U56" s="2"/>
    </row>
    <row r="57" spans="2:21" s="3" customFormat="1" ht="15" x14ac:dyDescent="0.3">
      <c r="B57" s="94" t="s">
        <v>8</v>
      </c>
      <c r="C57" s="103" t="s">
        <v>30</v>
      </c>
      <c r="D57" s="4"/>
      <c r="E57" s="4"/>
      <c r="F57" s="4"/>
      <c r="G57" s="4"/>
      <c r="H57" s="4"/>
      <c r="I57" s="33"/>
      <c r="J57" s="2"/>
      <c r="K57" s="2"/>
      <c r="L57" s="2"/>
      <c r="M57" s="2"/>
      <c r="N57" s="2"/>
      <c r="O57" s="2"/>
      <c r="P57" s="2"/>
      <c r="Q57" s="2"/>
      <c r="R57" s="2"/>
      <c r="S57" s="2"/>
      <c r="T57" s="2"/>
      <c r="U57" s="2"/>
    </row>
    <row r="58" spans="2:21" s="3" customFormat="1" ht="15.5" thickBot="1" x14ac:dyDescent="0.35">
      <c r="B58" s="104" t="s">
        <v>29</v>
      </c>
      <c r="C58" s="16">
        <f>SUM(C50:G50)+SUM(C55:G55)</f>
        <v>0</v>
      </c>
      <c r="D58" s="105"/>
      <c r="F58" s="4"/>
      <c r="G58" s="4"/>
      <c r="H58" s="4"/>
      <c r="I58" s="33"/>
      <c r="J58" s="2"/>
      <c r="K58" s="2"/>
      <c r="L58" s="2"/>
      <c r="M58" s="2"/>
      <c r="N58" s="2"/>
      <c r="O58" s="2"/>
      <c r="P58" s="2"/>
      <c r="Q58" s="2"/>
      <c r="R58" s="2"/>
      <c r="S58" s="2"/>
      <c r="T58" s="2"/>
      <c r="U58" s="2"/>
    </row>
    <row r="59" spans="2:21" s="3" customFormat="1" ht="14" thickTop="1" thickBot="1" x14ac:dyDescent="0.35">
      <c r="B59" s="5"/>
      <c r="C59" s="6"/>
      <c r="D59" s="6"/>
      <c r="E59" s="6"/>
      <c r="F59" s="6"/>
      <c r="G59" s="6"/>
      <c r="H59" s="6"/>
      <c r="I59" s="6"/>
      <c r="J59" s="6"/>
      <c r="K59" s="6"/>
      <c r="L59" s="6"/>
      <c r="M59" s="2"/>
      <c r="N59" s="2"/>
      <c r="O59" s="2"/>
      <c r="P59" s="2"/>
      <c r="Q59" s="2"/>
      <c r="R59" s="2"/>
      <c r="S59" s="2"/>
      <c r="T59" s="2"/>
      <c r="U59" s="2"/>
    </row>
  </sheetData>
  <mergeCells count="9">
    <mergeCell ref="B43:F44"/>
    <mergeCell ref="C32:D32"/>
    <mergeCell ref="E31:E32"/>
    <mergeCell ref="E22:H22"/>
    <mergeCell ref="E17:H17"/>
    <mergeCell ref="E18:H18"/>
    <mergeCell ref="E19:H19"/>
    <mergeCell ref="E20:H20"/>
    <mergeCell ref="E21:H21"/>
  </mergeCells>
  <conditionalFormatting sqref="H43">
    <cfRule type="expression" dxfId="118" priority="117">
      <formula>$O$43&gt;0</formula>
    </cfRule>
  </conditionalFormatting>
  <conditionalFormatting sqref="G34">
    <cfRule type="expression" dxfId="117" priority="116">
      <formula>N34=2</formula>
    </cfRule>
  </conditionalFormatting>
  <conditionalFormatting sqref="G38">
    <cfRule type="expression" dxfId="116" priority="115">
      <formula>N38=2</formula>
    </cfRule>
  </conditionalFormatting>
  <conditionalFormatting sqref="G39">
    <cfRule type="expression" dxfId="115" priority="114">
      <formula>N39=2</formula>
    </cfRule>
  </conditionalFormatting>
  <conditionalFormatting sqref="G40">
    <cfRule type="expression" dxfId="114" priority="113">
      <formula>N40=2</formula>
    </cfRule>
  </conditionalFormatting>
  <conditionalFormatting sqref="G41">
    <cfRule type="expression" dxfId="113" priority="112">
      <formula>N41=2</formula>
    </cfRule>
  </conditionalFormatting>
  <conditionalFormatting sqref="G42">
    <cfRule type="expression" dxfId="112" priority="111">
      <formula>N42=2</formula>
    </cfRule>
  </conditionalFormatting>
  <conditionalFormatting sqref="G37">
    <cfRule type="expression" dxfId="111" priority="110">
      <formula>N37=2</formula>
    </cfRule>
  </conditionalFormatting>
  <conditionalFormatting sqref="H34">
    <cfRule type="expression" dxfId="110" priority="101">
      <formula>N34=2</formula>
    </cfRule>
    <cfRule type="expression" dxfId="109" priority="102">
      <formula>O34=0</formula>
    </cfRule>
    <cfRule type="expression" dxfId="108" priority="103">
      <formula>O34=1</formula>
    </cfRule>
  </conditionalFormatting>
  <conditionalFormatting sqref="L43">
    <cfRule type="expression" dxfId="107" priority="97">
      <formula>$P$43&gt;0</formula>
    </cfRule>
  </conditionalFormatting>
  <conditionalFormatting sqref="L35:L39">
    <cfRule type="expression" dxfId="106" priority="98">
      <formula>N35=2</formula>
    </cfRule>
    <cfRule type="expression" dxfId="105" priority="99">
      <formula>P35=0</formula>
    </cfRule>
    <cfRule type="expression" dxfId="104" priority="100">
      <formula>P35=1</formula>
    </cfRule>
  </conditionalFormatting>
  <conditionalFormatting sqref="K34">
    <cfRule type="expression" dxfId="103" priority="96">
      <formula>U34=2</formula>
    </cfRule>
  </conditionalFormatting>
  <conditionalFormatting sqref="D42">
    <cfRule type="expression" dxfId="102" priority="82">
      <formula>D41&lt;&gt;"&gt;"</formula>
    </cfRule>
    <cfRule type="expression" dxfId="101" priority="83">
      <formula>D41="&gt;"</formula>
    </cfRule>
  </conditionalFormatting>
  <conditionalFormatting sqref="K35:K37">
    <cfRule type="expression" dxfId="100" priority="81">
      <formula>N35=2</formula>
    </cfRule>
  </conditionalFormatting>
  <conditionalFormatting sqref="K38">
    <cfRule type="expression" dxfId="99" priority="80">
      <formula>N38=2</formula>
    </cfRule>
  </conditionalFormatting>
  <conditionalFormatting sqref="K39">
    <cfRule type="expression" dxfId="98" priority="79">
      <formula>N39=2</formula>
    </cfRule>
  </conditionalFormatting>
  <conditionalFormatting sqref="K40">
    <cfRule type="expression" dxfId="97" priority="78">
      <formula>N40=2</formula>
    </cfRule>
  </conditionalFormatting>
  <conditionalFormatting sqref="K41">
    <cfRule type="expression" dxfId="96" priority="77">
      <formula>N41=2</formula>
    </cfRule>
  </conditionalFormatting>
  <conditionalFormatting sqref="K42">
    <cfRule type="expression" dxfId="95" priority="76">
      <formula>N42=2</formula>
    </cfRule>
  </conditionalFormatting>
  <conditionalFormatting sqref="K35">
    <cfRule type="expression" dxfId="94" priority="75">
      <formula>U35=2</formula>
    </cfRule>
  </conditionalFormatting>
  <conditionalFormatting sqref="K36">
    <cfRule type="expression" dxfId="93" priority="74">
      <formula>U36=2</formula>
    </cfRule>
  </conditionalFormatting>
  <conditionalFormatting sqref="G35">
    <cfRule type="expression" dxfId="92" priority="73">
      <formula>N35=2</formula>
    </cfRule>
  </conditionalFormatting>
  <conditionalFormatting sqref="G36:G42">
    <cfRule type="expression" dxfId="91" priority="72">
      <formula>N36=2</formula>
    </cfRule>
  </conditionalFormatting>
  <conditionalFormatting sqref="L40">
    <cfRule type="expression" dxfId="90" priority="69">
      <formula>N40=2</formula>
    </cfRule>
    <cfRule type="expression" dxfId="89" priority="70">
      <formula>P40=0</formula>
    </cfRule>
    <cfRule type="expression" dxfId="88" priority="71">
      <formula>P40=1</formula>
    </cfRule>
  </conditionalFormatting>
  <conditionalFormatting sqref="L41">
    <cfRule type="expression" dxfId="87" priority="66">
      <formula>N41=2</formula>
    </cfRule>
    <cfRule type="expression" dxfId="86" priority="67">
      <formula>P41=0</formula>
    </cfRule>
    <cfRule type="expression" dxfId="85" priority="68">
      <formula>P41=1</formula>
    </cfRule>
  </conditionalFormatting>
  <conditionalFormatting sqref="L42">
    <cfRule type="expression" dxfId="84" priority="63">
      <formula>N42=2</formula>
    </cfRule>
    <cfRule type="expression" dxfId="83" priority="64">
      <formula>P42=0</formula>
    </cfRule>
    <cfRule type="expression" dxfId="82" priority="65">
      <formula>P42=1</formula>
    </cfRule>
  </conditionalFormatting>
  <conditionalFormatting sqref="L34:L42">
    <cfRule type="expression" dxfId="81" priority="60">
      <formula>N34=2</formula>
    </cfRule>
    <cfRule type="expression" dxfId="80" priority="61">
      <formula>P34=0</formula>
    </cfRule>
    <cfRule type="expression" dxfId="79" priority="62">
      <formula>P34=1</formula>
    </cfRule>
  </conditionalFormatting>
  <conditionalFormatting sqref="G41">
    <cfRule type="expression" dxfId="78" priority="49">
      <formula>N41=2</formula>
    </cfRule>
  </conditionalFormatting>
  <conditionalFormatting sqref="H35">
    <cfRule type="expression" dxfId="77" priority="46">
      <formula>N35=2</formula>
    </cfRule>
    <cfRule type="expression" dxfId="76" priority="47">
      <formula>O35=0</formula>
    </cfRule>
    <cfRule type="expression" dxfId="75" priority="48">
      <formula>O35=1</formula>
    </cfRule>
  </conditionalFormatting>
  <conditionalFormatting sqref="H36">
    <cfRule type="expression" dxfId="74" priority="43">
      <formula>N36=2</formula>
    </cfRule>
    <cfRule type="expression" dxfId="73" priority="44">
      <formula>O36=0</formula>
    </cfRule>
    <cfRule type="expression" dxfId="72" priority="45">
      <formula>O36=1</formula>
    </cfRule>
  </conditionalFormatting>
  <conditionalFormatting sqref="H37">
    <cfRule type="expression" dxfId="71" priority="40">
      <formula>N37=2</formula>
    </cfRule>
    <cfRule type="expression" dxfId="70" priority="41">
      <formula>O37=0</formula>
    </cfRule>
    <cfRule type="expression" dxfId="69" priority="42">
      <formula>O37=1</formula>
    </cfRule>
  </conditionalFormatting>
  <conditionalFormatting sqref="H38">
    <cfRule type="expression" dxfId="68" priority="37">
      <formula>N38=2</formula>
    </cfRule>
    <cfRule type="expression" dxfId="67" priority="38">
      <formula>O38=0</formula>
    </cfRule>
    <cfRule type="expression" dxfId="66" priority="39">
      <formula>O38=1</formula>
    </cfRule>
  </conditionalFormatting>
  <conditionalFormatting sqref="H39">
    <cfRule type="expression" dxfId="65" priority="34">
      <formula>N39=2</formula>
    </cfRule>
    <cfRule type="expression" dxfId="64" priority="35">
      <formula>O39=0</formula>
    </cfRule>
    <cfRule type="expression" dxfId="63" priority="36">
      <formula>O39=1</formula>
    </cfRule>
  </conditionalFormatting>
  <conditionalFormatting sqref="H40">
    <cfRule type="expression" dxfId="62" priority="31">
      <formula>N40=2</formula>
    </cfRule>
    <cfRule type="expression" dxfId="61" priority="32">
      <formula>O40=0</formula>
    </cfRule>
    <cfRule type="expression" dxfId="60" priority="33">
      <formula>O40=1</formula>
    </cfRule>
  </conditionalFormatting>
  <conditionalFormatting sqref="H41">
    <cfRule type="expression" dxfId="59" priority="28">
      <formula>N41=2</formula>
    </cfRule>
    <cfRule type="expression" dxfId="58" priority="29">
      <formula>O41=0</formula>
    </cfRule>
    <cfRule type="expression" dxfId="57" priority="30">
      <formula>O41=1</formula>
    </cfRule>
  </conditionalFormatting>
  <conditionalFormatting sqref="H42">
    <cfRule type="expression" dxfId="56" priority="25">
      <formula>N42=2</formula>
    </cfRule>
    <cfRule type="expression" dxfId="55" priority="26">
      <formula>O42=0</formula>
    </cfRule>
    <cfRule type="expression" dxfId="54" priority="27">
      <formula>O42=1</formula>
    </cfRule>
  </conditionalFormatting>
  <conditionalFormatting sqref="D34:D41">
    <cfRule type="expression" dxfId="53" priority="1">
      <formula>D33&lt;&gt;"&gt;"</formula>
    </cfRule>
    <cfRule type="expression" dxfId="52" priority="2">
      <formula>D33="&gt;"</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dimension ref="A1:AH65"/>
  <sheetViews>
    <sheetView showGridLines="0" zoomScaleNormal="100" workbookViewId="0">
      <selection activeCell="B4" sqref="B4"/>
    </sheetView>
  </sheetViews>
  <sheetFormatPr defaultColWidth="0" defaultRowHeight="0" customHeight="1" zeroHeight="1" x14ac:dyDescent="0.3"/>
  <cols>
    <col min="1" max="1" width="3.6328125" style="26" customWidth="1"/>
    <col min="2" max="2" width="44.90625" style="25" customWidth="1"/>
    <col min="3" max="3" width="18.6328125" style="26" customWidth="1"/>
    <col min="4" max="12" width="18.6328125" style="27" customWidth="1"/>
    <col min="13" max="13" width="7.36328125" style="27" customWidth="1"/>
    <col min="14" max="14" width="3.6328125" style="28" customWidth="1"/>
    <col min="15" max="15" width="7.08984375" style="26" hidden="1" customWidth="1"/>
    <col min="16" max="16" width="8.90625" style="26" hidden="1" customWidth="1"/>
    <col min="17" max="17" width="4.08984375" style="26" hidden="1" customWidth="1"/>
    <col min="18" max="19" width="8.90625" style="26" hidden="1" customWidth="1"/>
    <col min="20" max="20" width="24.36328125" style="26" hidden="1" customWidth="1"/>
    <col min="21" max="21" width="21.6328125" style="26" hidden="1" customWidth="1"/>
    <col min="22" max="27" width="3.453125" style="26" hidden="1" customWidth="1"/>
    <col min="28" max="34" width="0" style="26" hidden="1" customWidth="1"/>
    <col min="35" max="16384" width="3.453125" style="26" hidden="1"/>
  </cols>
  <sheetData>
    <row r="1" spans="1:22" ht="17" customHeight="1" x14ac:dyDescent="0.5">
      <c r="A1" s="36"/>
      <c r="N1" s="33"/>
    </row>
    <row r="2" spans="1:22" s="36" customFormat="1" ht="23" x14ac:dyDescent="0.5">
      <c r="B2" s="139" t="str">
        <f>Samenvatting!B2&amp;" "&amp;Samenvatting!B3</f>
        <v>Europese aanbesteding In-line Logprocessor</v>
      </c>
      <c r="C2" s="18"/>
      <c r="D2" s="37"/>
      <c r="E2" s="18"/>
      <c r="F2" s="18"/>
      <c r="G2" s="18"/>
      <c r="H2" s="18"/>
      <c r="I2" s="18"/>
      <c r="J2" s="18"/>
      <c r="K2" s="18"/>
      <c r="L2" s="18"/>
      <c r="M2" s="18"/>
      <c r="N2" s="33"/>
      <c r="O2" s="43"/>
      <c r="P2" s="43"/>
      <c r="Q2" s="43"/>
      <c r="R2" s="43"/>
      <c r="S2" s="43"/>
      <c r="T2" s="43"/>
      <c r="U2" s="43"/>
      <c r="V2" s="43"/>
    </row>
    <row r="3" spans="1:22" s="3" customFormat="1" ht="20.5" x14ac:dyDescent="0.45">
      <c r="B3" s="19" t="s">
        <v>87</v>
      </c>
      <c r="C3" s="29"/>
      <c r="D3" s="29"/>
      <c r="E3" s="29"/>
      <c r="F3" s="29"/>
      <c r="G3" s="29"/>
      <c r="H3" s="29"/>
      <c r="I3" s="29"/>
      <c r="J3" s="29"/>
      <c r="K3" s="29"/>
      <c r="L3" s="29"/>
      <c r="M3" s="29"/>
      <c r="N3" s="33"/>
      <c r="O3" s="2"/>
      <c r="P3" s="2"/>
      <c r="Q3" s="2"/>
      <c r="R3" s="2"/>
      <c r="S3" s="2"/>
      <c r="T3" s="2"/>
      <c r="U3" s="2"/>
      <c r="V3" s="2"/>
    </row>
    <row r="4" spans="1:22" s="3" customFormat="1" ht="15" x14ac:dyDescent="0.3">
      <c r="B4" s="140" t="str">
        <f>Samenvatting!B5</f>
        <v>IUC23-022</v>
      </c>
      <c r="C4" s="29"/>
      <c r="D4" s="29"/>
      <c r="E4" s="29"/>
      <c r="F4" s="29"/>
      <c r="G4" s="29"/>
      <c r="H4" s="29"/>
      <c r="I4" s="29"/>
      <c r="J4" s="29"/>
      <c r="K4" s="29"/>
      <c r="L4" s="29"/>
      <c r="M4" s="29"/>
      <c r="N4" s="33"/>
      <c r="O4" s="2"/>
      <c r="P4" s="2"/>
      <c r="Q4" s="2"/>
      <c r="R4" s="2"/>
      <c r="S4" s="2"/>
      <c r="T4" s="2"/>
      <c r="U4" s="2"/>
      <c r="V4" s="2"/>
    </row>
    <row r="5" spans="1:22" s="3" customFormat="1" ht="15" x14ac:dyDescent="0.3">
      <c r="B5" s="20" t="s">
        <v>56</v>
      </c>
      <c r="C5" s="29"/>
      <c r="D5" s="29"/>
      <c r="E5" s="29"/>
      <c r="F5" s="29"/>
      <c r="G5" s="29"/>
      <c r="H5" s="29"/>
      <c r="I5" s="29"/>
      <c r="J5" s="29"/>
      <c r="K5" s="29"/>
      <c r="L5" s="29"/>
      <c r="M5" s="29"/>
      <c r="N5" s="33"/>
      <c r="O5" s="2"/>
      <c r="P5" s="2"/>
      <c r="Q5" s="2"/>
      <c r="R5" s="2"/>
      <c r="S5" s="2"/>
      <c r="T5" s="2"/>
      <c r="U5" s="2"/>
      <c r="V5" s="2"/>
    </row>
    <row r="6" spans="1:22" s="3" customFormat="1" ht="15" x14ac:dyDescent="0.3">
      <c r="B6" s="23"/>
      <c r="C6" s="30"/>
      <c r="D6" s="31"/>
      <c r="E6" s="32"/>
      <c r="F6" s="32"/>
      <c r="G6" s="32"/>
      <c r="H6" s="31"/>
      <c r="I6" s="31"/>
      <c r="J6" s="31"/>
      <c r="K6" s="31"/>
      <c r="L6" s="31"/>
      <c r="M6" s="31"/>
      <c r="N6" s="33"/>
      <c r="O6" s="2"/>
      <c r="P6" s="2"/>
      <c r="Q6" s="2"/>
      <c r="R6" s="2"/>
      <c r="S6" s="2"/>
      <c r="T6" s="2"/>
      <c r="U6" s="2"/>
      <c r="V6" s="2"/>
    </row>
    <row r="7" spans="1:22" s="3" customFormat="1" ht="15.5" thickBot="1" x14ac:dyDescent="0.35">
      <c r="B7" s="6"/>
      <c r="C7" s="6"/>
      <c r="D7" s="6"/>
      <c r="E7" s="6"/>
      <c r="F7" s="6"/>
      <c r="G7" s="6"/>
      <c r="H7" s="6"/>
      <c r="I7" s="8"/>
      <c r="J7" s="8"/>
      <c r="K7" s="8"/>
      <c r="L7" s="8"/>
      <c r="M7" s="8"/>
      <c r="N7" s="33"/>
      <c r="O7" s="2"/>
      <c r="P7" s="2"/>
      <c r="Q7" s="2"/>
      <c r="R7" s="2"/>
      <c r="S7" s="2"/>
      <c r="T7" s="2"/>
      <c r="U7" s="2"/>
      <c r="V7" s="2"/>
    </row>
    <row r="8" spans="1:22" s="3" customFormat="1" ht="9" customHeight="1" x14ac:dyDescent="0.3">
      <c r="B8" s="8"/>
      <c r="C8" s="8"/>
      <c r="D8" s="8"/>
      <c r="E8" s="8"/>
      <c r="F8" s="8"/>
      <c r="G8" s="8"/>
      <c r="H8" s="8"/>
      <c r="I8" s="8"/>
      <c r="J8" s="8"/>
      <c r="K8" s="8"/>
      <c r="L8" s="8"/>
      <c r="M8" s="8"/>
      <c r="N8" s="33"/>
      <c r="O8" s="2"/>
      <c r="P8" s="2"/>
      <c r="Q8" s="2"/>
      <c r="R8" s="2"/>
      <c r="S8" s="2"/>
      <c r="T8" s="2"/>
      <c r="U8" s="2"/>
      <c r="V8" s="2"/>
    </row>
    <row r="9" spans="1:22" s="3" customFormat="1" ht="44.4" customHeight="1" x14ac:dyDescent="0.3">
      <c r="B9" s="319" t="s">
        <v>178</v>
      </c>
      <c r="C9" s="319"/>
      <c r="D9" s="319"/>
      <c r="E9" s="319"/>
      <c r="F9" s="319"/>
      <c r="G9" s="319"/>
      <c r="H9" s="319"/>
      <c r="I9" s="8"/>
      <c r="J9" s="8"/>
      <c r="K9" s="8"/>
      <c r="L9" s="8"/>
      <c r="M9" s="8"/>
      <c r="N9" s="33"/>
      <c r="O9" s="2"/>
      <c r="P9" s="2"/>
      <c r="Q9" s="2"/>
      <c r="R9" s="2"/>
      <c r="S9" s="2"/>
      <c r="T9" s="2"/>
      <c r="U9" s="2"/>
      <c r="V9" s="2"/>
    </row>
    <row r="10" spans="1:22" s="3" customFormat="1" ht="8.4" customHeight="1" thickBot="1" x14ac:dyDescent="0.35">
      <c r="B10" s="6"/>
      <c r="C10" s="6"/>
      <c r="D10" s="6"/>
      <c r="E10" s="6"/>
      <c r="F10" s="6"/>
      <c r="G10" s="6"/>
      <c r="H10" s="6"/>
      <c r="I10" s="8"/>
      <c r="J10" s="8"/>
      <c r="K10" s="8"/>
      <c r="L10" s="8"/>
      <c r="M10" s="8"/>
      <c r="N10" s="33"/>
      <c r="O10" s="2"/>
      <c r="P10" s="2"/>
      <c r="Q10" s="2"/>
      <c r="R10" s="2"/>
      <c r="S10" s="2"/>
      <c r="T10" s="2"/>
      <c r="U10" s="2"/>
      <c r="V10" s="2"/>
    </row>
    <row r="11" spans="1:22" s="3" customFormat="1" ht="15" x14ac:dyDescent="0.3">
      <c r="B11" s="8"/>
      <c r="C11" s="8"/>
      <c r="D11" s="8"/>
      <c r="E11" s="8"/>
      <c r="F11" s="8"/>
      <c r="G11" s="8"/>
      <c r="H11" s="8"/>
      <c r="I11" s="8"/>
      <c r="J11" s="8"/>
      <c r="K11" s="8"/>
      <c r="L11" s="8"/>
      <c r="M11" s="8"/>
      <c r="N11" s="33"/>
      <c r="O11" s="2"/>
      <c r="P11" s="2"/>
      <c r="Q11" s="2"/>
      <c r="R11" s="2"/>
      <c r="S11" s="2"/>
      <c r="T11" s="2"/>
      <c r="U11" s="2"/>
      <c r="V11" s="2"/>
    </row>
    <row r="12" spans="1:22" s="3" customFormat="1" ht="15" x14ac:dyDescent="0.3">
      <c r="B12" s="48" t="s">
        <v>69</v>
      </c>
      <c r="C12" s="49"/>
      <c r="D12" s="49"/>
      <c r="E12" s="50"/>
      <c r="F12" s="50"/>
      <c r="G12" s="50"/>
      <c r="H12" s="51"/>
      <c r="I12" s="8"/>
      <c r="J12" s="8"/>
      <c r="K12" s="8"/>
      <c r="L12" s="8"/>
      <c r="M12" s="8"/>
      <c r="N12" s="33"/>
      <c r="O12" s="2"/>
      <c r="P12" s="2"/>
      <c r="Q12" s="2"/>
      <c r="R12" s="2"/>
      <c r="S12" s="2"/>
      <c r="T12" s="2"/>
      <c r="U12" s="2"/>
      <c r="V12" s="2"/>
    </row>
    <row r="13" spans="1:22" s="3" customFormat="1" ht="15" x14ac:dyDescent="0.3">
      <c r="B13" s="7"/>
      <c r="C13" s="8"/>
      <c r="D13" s="8"/>
      <c r="E13" s="8"/>
      <c r="F13" s="8"/>
      <c r="G13" s="8"/>
      <c r="H13" s="8"/>
      <c r="I13" s="8"/>
      <c r="J13" s="8"/>
      <c r="K13" s="8"/>
      <c r="L13" s="8"/>
      <c r="M13" s="8"/>
      <c r="N13" s="33"/>
      <c r="O13" s="2"/>
      <c r="P13" s="2"/>
      <c r="Q13" s="2"/>
      <c r="R13" s="2"/>
      <c r="S13" s="2"/>
      <c r="T13" s="2"/>
      <c r="U13" s="2"/>
      <c r="V13" s="2"/>
    </row>
    <row r="14" spans="1:22" s="3" customFormat="1" ht="15" x14ac:dyDescent="0.3">
      <c r="B14" s="52" t="s">
        <v>54</v>
      </c>
      <c r="C14" s="53" t="s">
        <v>6</v>
      </c>
      <c r="D14" s="53" t="s">
        <v>7</v>
      </c>
      <c r="E14" s="310" t="s">
        <v>42</v>
      </c>
      <c r="F14" s="311"/>
      <c r="G14" s="311"/>
      <c r="H14" s="312"/>
      <c r="I14" s="8"/>
      <c r="J14" s="8"/>
      <c r="K14" s="8"/>
      <c r="L14" s="8"/>
      <c r="M14" s="8"/>
      <c r="N14" s="33"/>
      <c r="O14" s="2"/>
      <c r="P14" s="109" t="s">
        <v>107</v>
      </c>
      <c r="Q14" s="2"/>
      <c r="R14" s="2"/>
      <c r="S14" s="2"/>
      <c r="T14" s="2"/>
      <c r="U14" s="2"/>
      <c r="V14" s="2"/>
    </row>
    <row r="15" spans="1:22" s="3" customFormat="1" ht="15" x14ac:dyDescent="0.3">
      <c r="B15" s="15"/>
      <c r="C15" s="216"/>
      <c r="D15" s="216"/>
      <c r="E15" s="320"/>
      <c r="F15" s="321"/>
      <c r="G15" s="321"/>
      <c r="H15" s="322"/>
      <c r="I15" s="8"/>
      <c r="J15" s="8"/>
      <c r="K15" s="8"/>
      <c r="L15" s="8"/>
      <c r="M15" s="8"/>
      <c r="N15" s="33"/>
      <c r="O15" s="2"/>
      <c r="P15" s="109" t="s">
        <v>105</v>
      </c>
      <c r="Q15" s="2"/>
      <c r="R15" s="2"/>
      <c r="S15" s="2"/>
      <c r="T15" s="2"/>
      <c r="U15" s="2"/>
      <c r="V15" s="2"/>
    </row>
    <row r="16" spans="1:22" s="3" customFormat="1" ht="15" x14ac:dyDescent="0.3">
      <c r="B16" s="15"/>
      <c r="C16" s="216"/>
      <c r="D16" s="216"/>
      <c r="E16" s="320"/>
      <c r="F16" s="321"/>
      <c r="G16" s="321"/>
      <c r="H16" s="322"/>
      <c r="I16" s="8"/>
      <c r="J16" s="8"/>
      <c r="K16" s="8"/>
      <c r="L16" s="8"/>
      <c r="M16" s="8"/>
      <c r="N16" s="33"/>
      <c r="O16" s="2"/>
      <c r="P16" s="109"/>
      <c r="Q16" s="2"/>
      <c r="R16" s="2"/>
      <c r="S16" s="2"/>
      <c r="T16" s="2"/>
      <c r="U16" s="2"/>
      <c r="V16" s="2"/>
    </row>
    <row r="17" spans="2:34" s="3" customFormat="1" ht="15" x14ac:dyDescent="0.3">
      <c r="B17" s="15"/>
      <c r="C17" s="216"/>
      <c r="D17" s="216"/>
      <c r="E17" s="320"/>
      <c r="F17" s="321"/>
      <c r="G17" s="321"/>
      <c r="H17" s="322"/>
      <c r="I17" s="8"/>
      <c r="J17" s="8"/>
      <c r="K17" s="8"/>
      <c r="L17" s="8"/>
      <c r="M17" s="8"/>
      <c r="N17" s="33"/>
      <c r="O17" s="2"/>
      <c r="P17" s="109"/>
      <c r="Q17" s="2"/>
      <c r="R17" s="2"/>
      <c r="S17" s="2"/>
      <c r="T17" s="2"/>
      <c r="U17" s="2"/>
      <c r="V17" s="2"/>
    </row>
    <row r="18" spans="2:34" s="3" customFormat="1" ht="15" x14ac:dyDescent="0.3">
      <c r="B18" s="15"/>
      <c r="C18" s="216"/>
      <c r="D18" s="216"/>
      <c r="E18" s="320"/>
      <c r="F18" s="321"/>
      <c r="G18" s="321"/>
      <c r="H18" s="322"/>
      <c r="I18" s="8"/>
      <c r="J18" s="8"/>
      <c r="K18" s="8"/>
      <c r="L18" s="8"/>
      <c r="M18" s="8"/>
      <c r="N18" s="33"/>
      <c r="O18" s="2"/>
      <c r="P18" s="109"/>
      <c r="Q18" s="2"/>
      <c r="R18" s="2"/>
      <c r="S18" s="2"/>
      <c r="T18" s="2"/>
      <c r="U18" s="2"/>
      <c r="V18" s="2"/>
    </row>
    <row r="19" spans="2:34" s="3" customFormat="1" ht="15" x14ac:dyDescent="0.3">
      <c r="B19" s="15"/>
      <c r="C19" s="216"/>
      <c r="D19" s="216"/>
      <c r="E19" s="320"/>
      <c r="F19" s="321"/>
      <c r="G19" s="321"/>
      <c r="H19" s="322"/>
      <c r="I19" s="8"/>
      <c r="J19" s="8"/>
      <c r="K19" s="8"/>
      <c r="L19" s="8"/>
      <c r="M19" s="8"/>
      <c r="N19" s="33"/>
      <c r="O19" s="2"/>
      <c r="P19" s="109"/>
      <c r="Q19" s="2"/>
      <c r="R19" s="2"/>
      <c r="S19" s="2"/>
      <c r="T19" s="2"/>
      <c r="U19" s="2"/>
      <c r="V19" s="2"/>
    </row>
    <row r="20" spans="2:34" s="3" customFormat="1" ht="15" x14ac:dyDescent="0.3">
      <c r="B20" s="15"/>
      <c r="C20" s="216"/>
      <c r="D20" s="216"/>
      <c r="E20" s="320"/>
      <c r="F20" s="321"/>
      <c r="G20" s="321"/>
      <c r="H20" s="322"/>
      <c r="I20" s="8"/>
      <c r="J20" s="8"/>
      <c r="K20" s="8"/>
      <c r="L20" s="8"/>
      <c r="M20" s="8"/>
      <c r="N20" s="33"/>
      <c r="O20" s="2"/>
      <c r="P20" s="2" t="s">
        <v>99</v>
      </c>
      <c r="Q20" s="2"/>
      <c r="R20" s="2"/>
      <c r="S20" s="2"/>
      <c r="T20" s="2"/>
      <c r="U20" s="2"/>
      <c r="V20" s="2"/>
    </row>
    <row r="21" spans="2:34" s="3" customFormat="1" ht="15" x14ac:dyDescent="0.3">
      <c r="B21" s="15"/>
      <c r="C21" s="216"/>
      <c r="D21" s="216"/>
      <c r="E21" s="320"/>
      <c r="F21" s="321"/>
      <c r="G21" s="321"/>
      <c r="H21" s="322"/>
      <c r="I21" s="8"/>
      <c r="J21" s="8"/>
      <c r="K21" s="8"/>
      <c r="L21" s="8"/>
      <c r="M21" s="8"/>
      <c r="N21" s="33"/>
      <c r="O21" s="2"/>
      <c r="P21" s="2" t="s">
        <v>106</v>
      </c>
      <c r="Q21" s="2"/>
      <c r="R21" s="2"/>
      <c r="S21" s="2"/>
      <c r="T21" s="2"/>
      <c r="U21" s="2"/>
      <c r="V21" s="2"/>
    </row>
    <row r="22" spans="2:34" s="3" customFormat="1" ht="15" x14ac:dyDescent="0.3">
      <c r="B22" s="15"/>
      <c r="C22" s="216"/>
      <c r="D22" s="216"/>
      <c r="E22" s="320"/>
      <c r="F22" s="321"/>
      <c r="G22" s="321"/>
      <c r="H22" s="322"/>
      <c r="I22" s="8"/>
      <c r="J22" s="8"/>
      <c r="K22" s="8"/>
      <c r="L22" s="8"/>
      <c r="M22" s="8"/>
      <c r="N22" s="33"/>
      <c r="O22" s="2"/>
      <c r="P22" s="2"/>
      <c r="Q22" s="2"/>
      <c r="R22" s="2"/>
      <c r="S22" s="2"/>
      <c r="T22" s="2"/>
      <c r="U22" s="2"/>
      <c r="V22" s="2"/>
    </row>
    <row r="23" spans="2:34" s="3" customFormat="1" ht="15" x14ac:dyDescent="0.3">
      <c r="B23" s="15"/>
      <c r="C23" s="216"/>
      <c r="D23" s="216"/>
      <c r="E23" s="320"/>
      <c r="F23" s="321"/>
      <c r="G23" s="321"/>
      <c r="H23" s="322"/>
      <c r="I23" s="8"/>
      <c r="J23" s="8"/>
      <c r="K23" s="8"/>
      <c r="L23" s="8"/>
      <c r="M23" s="8"/>
      <c r="N23" s="33"/>
      <c r="O23" s="2"/>
      <c r="P23" s="2"/>
      <c r="Q23" s="2"/>
      <c r="R23" s="2"/>
      <c r="S23" s="2"/>
      <c r="T23" s="2"/>
      <c r="U23" s="2"/>
      <c r="V23" s="2"/>
    </row>
    <row r="24" spans="2:34" s="3" customFormat="1" ht="15" x14ac:dyDescent="0.3">
      <c r="B24" s="106" t="s">
        <v>41</v>
      </c>
      <c r="C24" s="107"/>
      <c r="D24" s="107"/>
      <c r="E24" s="107"/>
      <c r="F24" s="107"/>
      <c r="G24" s="107"/>
      <c r="H24" s="107"/>
      <c r="I24" s="8"/>
      <c r="J24" s="8"/>
      <c r="K24" s="8"/>
      <c r="L24" s="8"/>
      <c r="M24" s="8"/>
      <c r="N24" s="33"/>
      <c r="O24" s="2"/>
      <c r="P24" s="2"/>
      <c r="Q24" s="2"/>
      <c r="R24" s="2"/>
      <c r="S24" s="2"/>
      <c r="T24" s="2"/>
      <c r="U24" s="2"/>
      <c r="V24" s="2"/>
    </row>
    <row r="25" spans="2:34" s="3" customFormat="1" ht="15.5" thickBot="1" x14ac:dyDescent="0.35">
      <c r="B25" s="5"/>
      <c r="C25" s="6"/>
      <c r="D25" s="6"/>
      <c r="E25" s="6"/>
      <c r="F25" s="6"/>
      <c r="G25" s="6"/>
      <c r="H25" s="6"/>
      <c r="I25" s="8"/>
      <c r="J25" s="8"/>
      <c r="K25" s="8"/>
      <c r="L25" s="8"/>
      <c r="M25" s="8"/>
      <c r="N25" s="33"/>
      <c r="O25" s="2"/>
      <c r="P25" s="2"/>
      <c r="Q25" s="2"/>
      <c r="R25" s="2"/>
      <c r="S25" s="2"/>
      <c r="T25" s="2"/>
      <c r="U25" s="2"/>
      <c r="V25" s="2"/>
    </row>
    <row r="26" spans="2:34" s="282" customFormat="1" ht="15" x14ac:dyDescent="0.3">
      <c r="C26" s="240"/>
      <c r="D26" s="241"/>
      <c r="E26" s="241"/>
      <c r="F26" s="242"/>
      <c r="G26" s="241"/>
      <c r="H26" s="241"/>
      <c r="I26" s="241"/>
      <c r="J26" s="241"/>
      <c r="K26" s="241"/>
      <c r="L26" s="241"/>
      <c r="M26" s="241"/>
      <c r="N26" s="241"/>
      <c r="O26" s="241"/>
      <c r="P26" s="241"/>
      <c r="Q26" s="241"/>
      <c r="R26" s="241"/>
      <c r="S26" s="241"/>
      <c r="T26" s="241"/>
      <c r="U26" s="283"/>
      <c r="V26" s="283"/>
      <c r="W26" s="283"/>
      <c r="X26" s="283"/>
      <c r="Y26" s="283"/>
      <c r="Z26" s="283"/>
      <c r="AA26" s="283"/>
      <c r="AB26" s="283"/>
      <c r="AC26" s="283"/>
      <c r="AD26" s="283"/>
      <c r="AE26" s="283"/>
      <c r="AF26" s="283"/>
      <c r="AG26" s="283"/>
      <c r="AH26" s="283"/>
    </row>
    <row r="27" spans="2:34" s="282" customFormat="1" ht="15" x14ac:dyDescent="0.3">
      <c r="B27" s="284" t="s">
        <v>103</v>
      </c>
      <c r="C27" s="285"/>
      <c r="D27" s="285"/>
      <c r="E27" s="285"/>
      <c r="F27" s="285"/>
      <c r="G27" s="285"/>
      <c r="H27" s="285"/>
      <c r="I27" s="285"/>
      <c r="J27" s="285"/>
      <c r="K27" s="285"/>
      <c r="L27" s="286"/>
      <c r="M27" s="241"/>
      <c r="N27" s="241"/>
      <c r="O27" s="241"/>
      <c r="P27" s="241"/>
      <c r="Q27" s="241"/>
      <c r="R27" s="241"/>
      <c r="S27" s="241"/>
      <c r="U27" s="283"/>
      <c r="V27" s="283"/>
      <c r="W27" s="283"/>
      <c r="X27" s="283"/>
      <c r="Y27" s="283"/>
      <c r="Z27" s="283"/>
      <c r="AA27" s="283"/>
      <c r="AB27" s="283"/>
      <c r="AC27" s="283"/>
      <c r="AD27" s="283"/>
      <c r="AE27" s="283"/>
      <c r="AF27" s="283"/>
      <c r="AG27" s="283"/>
    </row>
    <row r="28" spans="2:34" s="282" customFormat="1" ht="15" x14ac:dyDescent="0.3">
      <c r="B28" s="287" t="s">
        <v>0</v>
      </c>
      <c r="C28" s="288"/>
      <c r="D28" s="288"/>
      <c r="E28" s="288"/>
      <c r="F28" s="288"/>
      <c r="G28" s="288"/>
      <c r="H28" s="288"/>
      <c r="I28" s="288"/>
      <c r="J28" s="288"/>
      <c r="K28" s="288"/>
      <c r="L28" s="289"/>
      <c r="M28" s="241"/>
      <c r="N28" s="241"/>
      <c r="O28" s="323" t="s">
        <v>104</v>
      </c>
      <c r="P28" s="323"/>
      <c r="Q28" s="323"/>
      <c r="R28" s="241"/>
      <c r="S28" s="241"/>
      <c r="U28" s="283"/>
      <c r="V28" s="283"/>
      <c r="W28" s="283"/>
      <c r="X28" s="283"/>
      <c r="Y28" s="283"/>
      <c r="Z28" s="283"/>
      <c r="AA28" s="283"/>
      <c r="AB28" s="283"/>
      <c r="AC28" s="283"/>
      <c r="AD28" s="283"/>
      <c r="AE28" s="283"/>
      <c r="AF28" s="283"/>
      <c r="AG28" s="283"/>
    </row>
    <row r="29" spans="2:34" s="282" customFormat="1" ht="15" x14ac:dyDescent="0.3">
      <c r="B29" s="287"/>
      <c r="C29" s="288" t="s">
        <v>88</v>
      </c>
      <c r="D29" s="288" t="s">
        <v>88</v>
      </c>
      <c r="E29" s="288" t="s">
        <v>88</v>
      </c>
      <c r="F29" s="288" t="s">
        <v>88</v>
      </c>
      <c r="G29" s="288" t="s">
        <v>88</v>
      </c>
      <c r="H29" s="288" t="s">
        <v>88</v>
      </c>
      <c r="I29" s="288" t="s">
        <v>88</v>
      </c>
      <c r="J29" s="288" t="s">
        <v>88</v>
      </c>
      <c r="K29" s="288" t="s">
        <v>88</v>
      </c>
      <c r="L29" s="289" t="s">
        <v>88</v>
      </c>
      <c r="M29" s="241"/>
      <c r="N29" s="241"/>
      <c r="O29" s="323"/>
      <c r="P29" s="323"/>
      <c r="Q29" s="323"/>
      <c r="R29" s="241"/>
      <c r="S29" s="241"/>
      <c r="U29" s="283"/>
      <c r="V29" s="283"/>
      <c r="W29" s="283"/>
      <c r="X29" s="283"/>
      <c r="Y29" s="283"/>
      <c r="Z29" s="283"/>
      <c r="AA29" s="283"/>
      <c r="AB29" s="283"/>
      <c r="AC29" s="283"/>
      <c r="AD29" s="283"/>
      <c r="AE29" s="283"/>
      <c r="AF29" s="283"/>
      <c r="AG29" s="283"/>
    </row>
    <row r="30" spans="2:34" s="282" customFormat="1" ht="15" x14ac:dyDescent="0.3">
      <c r="B30" s="290"/>
      <c r="C30" s="291" t="s">
        <v>2</v>
      </c>
      <c r="D30" s="291" t="s">
        <v>3</v>
      </c>
      <c r="E30" s="291" t="s">
        <v>4</v>
      </c>
      <c r="F30" s="291" t="s">
        <v>5</v>
      </c>
      <c r="G30" s="291" t="s">
        <v>9</v>
      </c>
      <c r="H30" s="291" t="s">
        <v>89</v>
      </c>
      <c r="I30" s="291" t="s">
        <v>90</v>
      </c>
      <c r="J30" s="291" t="s">
        <v>91</v>
      </c>
      <c r="K30" s="291" t="s">
        <v>92</v>
      </c>
      <c r="L30" s="292" t="s">
        <v>93</v>
      </c>
      <c r="M30" s="241"/>
      <c r="N30" s="241"/>
      <c r="O30" s="323"/>
      <c r="P30" s="323"/>
      <c r="Q30" s="323"/>
      <c r="R30" s="241"/>
      <c r="S30" s="241"/>
      <c r="U30" s="283"/>
      <c r="V30" s="283"/>
      <c r="W30" s="283"/>
      <c r="X30" s="283"/>
      <c r="Y30" s="283"/>
      <c r="Z30" s="283"/>
      <c r="AA30" s="283"/>
      <c r="AB30" s="283"/>
      <c r="AC30" s="283"/>
      <c r="AD30" s="283"/>
      <c r="AE30" s="283"/>
      <c r="AF30" s="283"/>
      <c r="AG30" s="283"/>
    </row>
    <row r="31" spans="2:34" s="282" customFormat="1" ht="15" x14ac:dyDescent="0.3">
      <c r="B31" s="293" t="s">
        <v>177</v>
      </c>
      <c r="C31" s="294">
        <v>500</v>
      </c>
      <c r="D31" s="294">
        <v>1500</v>
      </c>
      <c r="E31" s="294">
        <v>2000</v>
      </c>
      <c r="F31" s="294">
        <v>3000</v>
      </c>
      <c r="G31" s="294">
        <v>4000</v>
      </c>
      <c r="H31" s="294">
        <v>4500</v>
      </c>
      <c r="I31" s="294">
        <v>5000</v>
      </c>
      <c r="J31" s="294">
        <v>5500</v>
      </c>
      <c r="K31" s="294">
        <v>6000</v>
      </c>
      <c r="L31" s="294">
        <v>6000</v>
      </c>
      <c r="M31" s="241"/>
      <c r="N31" s="241"/>
      <c r="O31" s="323"/>
      <c r="P31" s="323"/>
      <c r="Q31" s="323"/>
      <c r="R31" s="241"/>
      <c r="S31" s="241"/>
      <c r="U31" s="283"/>
      <c r="V31" s="283"/>
      <c r="W31" s="283"/>
      <c r="X31" s="283"/>
      <c r="Y31" s="283"/>
      <c r="Z31" s="283"/>
      <c r="AA31" s="283"/>
      <c r="AB31" s="283"/>
      <c r="AC31" s="283"/>
      <c r="AD31" s="283"/>
      <c r="AE31" s="283"/>
      <c r="AF31" s="283"/>
      <c r="AG31" s="283"/>
    </row>
    <row r="32" spans="2:34" s="282" customFormat="1" ht="15" x14ac:dyDescent="0.3">
      <c r="B32" s="293" t="s">
        <v>182</v>
      </c>
      <c r="C32" s="298">
        <v>500</v>
      </c>
      <c r="D32" s="294">
        <f>D31-C31</f>
        <v>1000</v>
      </c>
      <c r="E32" s="294">
        <f t="shared" ref="E32:L32" si="0">E31-D31</f>
        <v>500</v>
      </c>
      <c r="F32" s="294">
        <f t="shared" si="0"/>
        <v>1000</v>
      </c>
      <c r="G32" s="294">
        <f t="shared" si="0"/>
        <v>1000</v>
      </c>
      <c r="H32" s="294">
        <f t="shared" si="0"/>
        <v>500</v>
      </c>
      <c r="I32" s="294">
        <f t="shared" si="0"/>
        <v>500</v>
      </c>
      <c r="J32" s="294">
        <f t="shared" si="0"/>
        <v>500</v>
      </c>
      <c r="K32" s="294">
        <f t="shared" si="0"/>
        <v>500</v>
      </c>
      <c r="L32" s="299">
        <f t="shared" si="0"/>
        <v>0</v>
      </c>
      <c r="M32" s="241"/>
      <c r="N32" s="241"/>
      <c r="O32" s="241"/>
      <c r="P32" s="241"/>
      <c r="Q32" s="241"/>
      <c r="R32" s="241"/>
      <c r="S32" s="241"/>
      <c r="U32" s="283"/>
      <c r="V32" s="283"/>
      <c r="W32" s="283"/>
      <c r="X32" s="283"/>
      <c r="Y32" s="283"/>
      <c r="Z32" s="283"/>
      <c r="AA32" s="283"/>
      <c r="AB32" s="283"/>
      <c r="AC32" s="283"/>
      <c r="AD32" s="283"/>
      <c r="AE32" s="283"/>
      <c r="AF32" s="283"/>
      <c r="AG32" s="283"/>
    </row>
    <row r="33" spans="2:34" s="282" customFormat="1" ht="15.5" thickBot="1" x14ac:dyDescent="0.35">
      <c r="B33" s="236"/>
      <c r="C33" s="236"/>
      <c r="D33" s="297"/>
      <c r="E33" s="297"/>
      <c r="F33" s="297"/>
      <c r="G33" s="297"/>
      <c r="H33" s="297"/>
      <c r="I33" s="297"/>
      <c r="J33" s="297"/>
      <c r="K33" s="297"/>
      <c r="L33" s="297"/>
      <c r="M33" s="297"/>
      <c r="N33" s="297"/>
      <c r="O33" s="297"/>
      <c r="P33" s="297"/>
      <c r="Q33" s="297"/>
      <c r="R33" s="297"/>
      <c r="S33" s="237"/>
      <c r="T33" s="237"/>
      <c r="U33" s="283"/>
      <c r="V33" s="283"/>
      <c r="W33" s="283"/>
      <c r="X33" s="283"/>
      <c r="Y33" s="283"/>
      <c r="Z33" s="283"/>
      <c r="AA33" s="283"/>
      <c r="AB33" s="283"/>
      <c r="AC33" s="283"/>
      <c r="AD33" s="283"/>
      <c r="AE33" s="283"/>
      <c r="AF33" s="283"/>
      <c r="AG33" s="283"/>
      <c r="AH33" s="283"/>
    </row>
    <row r="34" spans="2:34" s="3" customFormat="1" ht="15" x14ac:dyDescent="0.3">
      <c r="B34" s="8"/>
      <c r="C34" s="8"/>
      <c r="D34" s="8"/>
      <c r="E34" s="8"/>
      <c r="F34" s="8"/>
      <c r="G34" s="8"/>
      <c r="H34" s="8"/>
      <c r="I34" s="8"/>
      <c r="J34" s="8"/>
      <c r="K34" s="8"/>
      <c r="L34" s="8"/>
      <c r="M34" s="8"/>
      <c r="N34" s="33"/>
      <c r="O34" s="2"/>
      <c r="P34" s="2"/>
      <c r="Q34" s="2"/>
      <c r="R34" s="2"/>
      <c r="S34" s="2"/>
      <c r="T34" s="2"/>
      <c r="U34" s="2"/>
      <c r="V34" s="2"/>
    </row>
    <row r="35" spans="2:34" s="3" customFormat="1" ht="15" x14ac:dyDescent="0.3">
      <c r="B35" s="48" t="s">
        <v>70</v>
      </c>
      <c r="C35" s="49"/>
      <c r="D35" s="49"/>
      <c r="E35" s="50"/>
      <c r="F35" s="50"/>
      <c r="G35" s="50"/>
      <c r="H35" s="51"/>
      <c r="I35" s="8"/>
      <c r="J35" s="8"/>
      <c r="K35" s="8"/>
      <c r="L35" s="8"/>
      <c r="M35" s="8"/>
      <c r="N35" s="33"/>
      <c r="O35" s="2"/>
      <c r="P35" s="2"/>
      <c r="Q35" s="2"/>
      <c r="R35" s="2"/>
      <c r="S35" s="2"/>
      <c r="T35" s="2"/>
      <c r="U35" s="2"/>
      <c r="V35" s="2"/>
    </row>
    <row r="36" spans="2:34" s="3" customFormat="1" ht="15" x14ac:dyDescent="0.3">
      <c r="B36" s="4"/>
      <c r="C36" s="4"/>
      <c r="D36" s="4"/>
      <c r="E36" s="4"/>
      <c r="F36" s="4"/>
      <c r="G36" s="4"/>
      <c r="H36" s="4"/>
      <c r="I36" s="8"/>
      <c r="J36" s="8"/>
      <c r="K36" s="8"/>
      <c r="L36" s="8"/>
      <c r="M36" s="8"/>
      <c r="N36" s="33"/>
      <c r="O36" s="2"/>
      <c r="P36" s="2"/>
      <c r="Q36" s="2"/>
      <c r="R36" s="2"/>
      <c r="S36" s="2"/>
      <c r="T36" s="2"/>
      <c r="U36" s="2"/>
      <c r="V36" s="2"/>
    </row>
    <row r="37" spans="2:34" s="3" customFormat="1" ht="15" x14ac:dyDescent="0.3">
      <c r="B37" s="54" t="s">
        <v>40</v>
      </c>
      <c r="C37" s="55" t="s">
        <v>0</v>
      </c>
      <c r="D37" s="57"/>
      <c r="E37" s="57" t="s">
        <v>0</v>
      </c>
      <c r="F37" s="57"/>
      <c r="G37" s="57"/>
      <c r="H37" s="58"/>
      <c r="I37" s="8"/>
      <c r="J37" s="8"/>
      <c r="K37" s="8"/>
      <c r="L37" s="8"/>
      <c r="M37" s="8"/>
      <c r="N37" s="33"/>
      <c r="O37" s="2"/>
      <c r="P37" s="2"/>
      <c r="Q37" s="2"/>
      <c r="R37" s="2"/>
      <c r="S37" s="2"/>
      <c r="T37" s="2"/>
      <c r="U37" s="2"/>
      <c r="V37" s="2"/>
    </row>
    <row r="38" spans="2:34" s="3" customFormat="1" ht="15" x14ac:dyDescent="0.3">
      <c r="B38" s="108" t="s">
        <v>0</v>
      </c>
      <c r="C38" s="21" t="s">
        <v>0</v>
      </c>
      <c r="D38" s="63"/>
      <c r="E38" s="63"/>
      <c r="F38" s="63"/>
      <c r="G38" s="63"/>
      <c r="H38" s="64"/>
      <c r="I38" s="8"/>
      <c r="J38" s="8"/>
      <c r="K38" s="8"/>
      <c r="L38" s="8"/>
      <c r="M38" s="8"/>
      <c r="N38" s="33"/>
      <c r="O38" s="2"/>
      <c r="P38" s="2"/>
      <c r="Q38" s="2"/>
      <c r="R38" s="2"/>
      <c r="S38" s="2"/>
      <c r="T38" s="2"/>
      <c r="U38" s="2"/>
      <c r="V38" s="2"/>
    </row>
    <row r="39" spans="2:34" s="3" customFormat="1" ht="26" x14ac:dyDescent="0.3">
      <c r="B39" s="60" t="s">
        <v>14</v>
      </c>
      <c r="C39" s="146" t="s">
        <v>171</v>
      </c>
      <c r="D39" s="63"/>
      <c r="E39" s="63"/>
      <c r="F39" s="63"/>
      <c r="G39" s="63"/>
      <c r="H39" s="64"/>
      <c r="I39" s="8"/>
      <c r="J39" s="8"/>
      <c r="K39" s="8"/>
      <c r="L39" s="8"/>
      <c r="M39" s="8"/>
      <c r="N39" s="33"/>
      <c r="O39" s="2"/>
      <c r="P39" s="2"/>
      <c r="Q39" s="2"/>
      <c r="R39" s="2"/>
      <c r="S39" s="2"/>
      <c r="T39" s="2"/>
      <c r="U39" s="2"/>
      <c r="V39" s="2"/>
    </row>
    <row r="40" spans="2:34" s="3" customFormat="1" ht="15" x14ac:dyDescent="0.3">
      <c r="B40" s="300" t="s">
        <v>167</v>
      </c>
      <c r="C40" s="11">
        <v>0</v>
      </c>
      <c r="D40" s="63" t="s">
        <v>0</v>
      </c>
      <c r="E40" s="63" t="s">
        <v>0</v>
      </c>
      <c r="F40" s="63"/>
      <c r="G40" s="63"/>
      <c r="H40" s="64" t="s">
        <v>52</v>
      </c>
      <c r="I40" s="8"/>
      <c r="J40" s="8"/>
      <c r="K40" s="8"/>
      <c r="L40" s="8"/>
      <c r="M40" s="8"/>
      <c r="N40" s="33"/>
      <c r="O40" s="2"/>
      <c r="P40" s="2"/>
      <c r="Q40" s="2"/>
      <c r="R40" s="2"/>
      <c r="S40" s="2"/>
      <c r="T40" s="2"/>
      <c r="U40" s="2"/>
      <c r="V40" s="2"/>
    </row>
    <row r="41" spans="2:34" s="3" customFormat="1" ht="15" x14ac:dyDescent="0.3">
      <c r="B41" s="69"/>
      <c r="C41" s="63"/>
      <c r="D41" s="63"/>
      <c r="E41" s="22" t="s">
        <v>0</v>
      </c>
      <c r="F41" s="22"/>
      <c r="G41" s="22" t="s">
        <v>0</v>
      </c>
      <c r="H41" s="215" t="s">
        <v>168</v>
      </c>
      <c r="I41" s="8"/>
      <c r="J41" s="8"/>
      <c r="K41" s="8"/>
      <c r="L41" s="8"/>
      <c r="M41" s="8"/>
      <c r="N41" s="33"/>
      <c r="O41" s="2"/>
      <c r="P41" s="2"/>
      <c r="Q41" s="2"/>
      <c r="R41" s="2"/>
      <c r="S41" s="2"/>
      <c r="T41" s="2"/>
      <c r="U41" s="2"/>
      <c r="V41" s="2"/>
    </row>
    <row r="42" spans="2:34" s="3" customFormat="1" ht="15" x14ac:dyDescent="0.3">
      <c r="B42" s="71" t="s">
        <v>11</v>
      </c>
      <c r="C42" s="72"/>
      <c r="D42" s="72"/>
      <c r="E42" s="324" t="str">
        <f>B40</f>
        <v>GB/dag</v>
      </c>
      <c r="F42" s="72"/>
      <c r="G42" s="72" t="s">
        <v>0</v>
      </c>
      <c r="H42" s="64" t="s">
        <v>50</v>
      </c>
      <c r="I42" s="8"/>
      <c r="J42" s="8"/>
      <c r="K42" s="8"/>
      <c r="L42" s="8"/>
      <c r="M42" s="8"/>
      <c r="N42" s="33"/>
      <c r="O42" s="2"/>
      <c r="P42" s="2"/>
      <c r="Q42" s="2"/>
      <c r="R42" s="2"/>
      <c r="S42" s="2"/>
      <c r="T42" s="2"/>
      <c r="U42" s="2"/>
      <c r="V42" s="2"/>
      <c r="W42" s="2"/>
    </row>
    <row r="43" spans="2:34" s="3" customFormat="1" ht="15" customHeight="1" x14ac:dyDescent="0.3">
      <c r="B43" s="39"/>
      <c r="C43" s="305" t="str">
        <f>B40</f>
        <v>GB/dag</v>
      </c>
      <c r="D43" s="306"/>
      <c r="E43" s="326"/>
      <c r="F43" s="279" t="s">
        <v>39</v>
      </c>
      <c r="G43" s="324" t="s">
        <v>47</v>
      </c>
      <c r="H43" s="277" t="s">
        <v>172</v>
      </c>
      <c r="I43" s="8"/>
      <c r="J43" s="8"/>
      <c r="K43" s="8"/>
      <c r="L43" s="8"/>
      <c r="M43" s="8"/>
      <c r="N43" s="33"/>
      <c r="O43" s="2"/>
      <c r="P43" s="2"/>
      <c r="Q43" s="2"/>
      <c r="R43" s="2"/>
      <c r="S43" s="2"/>
      <c r="T43" s="2"/>
      <c r="U43" s="2"/>
      <c r="V43" s="2"/>
      <c r="W43" s="2"/>
    </row>
    <row r="44" spans="2:34" s="3" customFormat="1" ht="16.25" customHeight="1" x14ac:dyDescent="0.3">
      <c r="B44" s="34" t="s">
        <v>10</v>
      </c>
      <c r="C44" s="76" t="s">
        <v>12</v>
      </c>
      <c r="D44" s="77" t="s">
        <v>13</v>
      </c>
      <c r="E44" s="280" t="s">
        <v>38</v>
      </c>
      <c r="F44" s="281" t="str">
        <f>B40</f>
        <v>GB/dag</v>
      </c>
      <c r="G44" s="325"/>
      <c r="H44" s="278" t="s">
        <v>51</v>
      </c>
      <c r="I44" s="8"/>
      <c r="J44" s="8"/>
      <c r="K44" s="8"/>
      <c r="L44" s="8"/>
      <c r="M44" s="8"/>
      <c r="N44" s="33"/>
      <c r="O44" s="33"/>
      <c r="P44" s="2" t="s">
        <v>37</v>
      </c>
      <c r="Q44" s="2" t="s">
        <v>37</v>
      </c>
      <c r="R44" s="2"/>
      <c r="S44" s="2"/>
      <c r="T44" s="2" t="s">
        <v>37</v>
      </c>
      <c r="U44" s="2" t="s">
        <v>37</v>
      </c>
      <c r="V44" s="2"/>
      <c r="W44" s="2"/>
      <c r="X44" s="2"/>
    </row>
    <row r="45" spans="2:34" s="3" customFormat="1" ht="15" x14ac:dyDescent="0.3">
      <c r="B45" s="83" t="s">
        <v>15</v>
      </c>
      <c r="C45" s="144">
        <v>100</v>
      </c>
      <c r="D45" s="145" t="s">
        <v>16</v>
      </c>
      <c r="E45" s="85" t="str">
        <f>IF(+D45&lt;&gt;0,D45,"&gt;")</f>
        <v>&gt;</v>
      </c>
      <c r="F45" s="86">
        <f>+$C$40</f>
        <v>0</v>
      </c>
      <c r="G45" s="13"/>
      <c r="H45" s="87">
        <f t="shared" ref="H45:H53" si="1">IF(P45=2,"",+$C$40*(1-G45))</f>
        <v>0</v>
      </c>
      <c r="I45" s="8"/>
      <c r="J45" s="8"/>
      <c r="K45" s="8"/>
      <c r="L45" s="8"/>
      <c r="M45" s="8"/>
      <c r="N45" s="33"/>
      <c r="O45" s="33"/>
      <c r="P45" s="88">
        <f t="shared" ref="P45:P53" si="2">IF(AND(C45&lt;&gt;" ",D45="&gt;"),0,IF(AND(C45=" ",D45="&gt;"),2,1))</f>
        <v>0</v>
      </c>
      <c r="Q45" s="88">
        <v>0</v>
      </c>
      <c r="R45" s="2"/>
      <c r="S45" s="2"/>
      <c r="T45" s="89" t="str">
        <f t="shared" ref="T45:T52" si="3" xml:space="preserve"> "1 t/m " &amp; E45 &amp; " " &amp; $B$40 &amp; "s"</f>
        <v>1 t/m &gt; GB/dags</v>
      </c>
      <c r="U45" s="89" t="str">
        <f t="shared" ref="U45:U53" si="4">E45&amp;" "&amp;D44&amp;" "&amp;$B$40&amp;"s"</f>
        <v>&gt; tot en met GB/dags</v>
      </c>
      <c r="V45" s="2"/>
      <c r="W45" s="2"/>
    </row>
    <row r="46" spans="2:34" s="3" customFormat="1" ht="15" x14ac:dyDescent="0.3">
      <c r="B46" s="24" t="s">
        <v>17</v>
      </c>
      <c r="C46" s="144" t="str">
        <f>IF(ISERROR(+D45+1)," ",D45+1)</f>
        <v xml:space="preserve"> </v>
      </c>
      <c r="D46" s="145" t="s">
        <v>16</v>
      </c>
      <c r="E46" s="85" t="str">
        <f t="shared" ref="E46:E53" si="5">IF(P46=2,"",IF(+D46&lt;&gt;0,D46,"&gt;"))</f>
        <v/>
      </c>
      <c r="F46" s="86" t="str">
        <f t="shared" ref="F46:F53" si="6">IF(P46=2," ",+$C$40)</f>
        <v xml:space="preserve"> </v>
      </c>
      <c r="G46" s="13"/>
      <c r="H46" s="87" t="str">
        <f t="shared" si="1"/>
        <v/>
      </c>
      <c r="I46" s="8"/>
      <c r="J46" s="8"/>
      <c r="K46" s="8"/>
      <c r="L46" s="8"/>
      <c r="M46" s="8"/>
      <c r="N46" s="33"/>
      <c r="O46" s="33"/>
      <c r="P46" s="88">
        <f t="shared" si="2"/>
        <v>2</v>
      </c>
      <c r="Q46" s="88">
        <f t="shared" ref="Q46:Q53" si="7">IF(P46&lt;&gt;2,IF(H46&gt;H45,1,0),0)</f>
        <v>0</v>
      </c>
      <c r="R46" s="2"/>
      <c r="S46" s="2"/>
      <c r="T46" s="89" t="str">
        <f t="shared" si="3"/>
        <v>1 t/m  GB/dags</v>
      </c>
      <c r="U46" s="89" t="str">
        <f t="shared" si="4"/>
        <v xml:space="preserve"> &gt; GB/dags</v>
      </c>
      <c r="V46" s="2"/>
      <c r="W46" s="2"/>
    </row>
    <row r="47" spans="2:34" s="3" customFormat="1" ht="15" x14ac:dyDescent="0.3">
      <c r="B47" s="90" t="s">
        <v>18</v>
      </c>
      <c r="C47" s="144" t="str">
        <f t="shared" ref="C47:C53" si="8">IF(ISERROR(+D46+1)," ",D46+1)</f>
        <v xml:space="preserve"> </v>
      </c>
      <c r="D47" s="145" t="s">
        <v>16</v>
      </c>
      <c r="E47" s="85" t="str">
        <f t="shared" si="5"/>
        <v/>
      </c>
      <c r="F47" s="86" t="str">
        <f t="shared" si="6"/>
        <v xml:space="preserve"> </v>
      </c>
      <c r="G47" s="13"/>
      <c r="H47" s="87" t="str">
        <f t="shared" si="1"/>
        <v/>
      </c>
      <c r="I47" s="8"/>
      <c r="J47" s="8"/>
      <c r="K47" s="8"/>
      <c r="L47" s="8"/>
      <c r="M47" s="8"/>
      <c r="N47" s="33"/>
      <c r="O47" s="33"/>
      <c r="P47" s="88">
        <f t="shared" si="2"/>
        <v>2</v>
      </c>
      <c r="Q47" s="88">
        <f t="shared" si="7"/>
        <v>0</v>
      </c>
      <c r="R47" s="2"/>
      <c r="S47" s="2"/>
      <c r="T47" s="89" t="str">
        <f t="shared" si="3"/>
        <v>1 t/m  GB/dags</v>
      </c>
      <c r="U47" s="89" t="str">
        <f t="shared" si="4"/>
        <v xml:space="preserve"> &gt; GB/dags</v>
      </c>
      <c r="V47" s="2"/>
      <c r="W47" s="2"/>
    </row>
    <row r="48" spans="2:34" s="3" customFormat="1" ht="15" x14ac:dyDescent="0.3">
      <c r="B48" s="90" t="s">
        <v>19</v>
      </c>
      <c r="C48" s="144" t="str">
        <f t="shared" si="8"/>
        <v xml:space="preserve"> </v>
      </c>
      <c r="D48" s="145" t="s">
        <v>16</v>
      </c>
      <c r="E48" s="85" t="str">
        <f t="shared" si="5"/>
        <v/>
      </c>
      <c r="F48" s="86" t="str">
        <f t="shared" si="6"/>
        <v xml:space="preserve"> </v>
      </c>
      <c r="G48" s="13"/>
      <c r="H48" s="87" t="str">
        <f t="shared" si="1"/>
        <v/>
      </c>
      <c r="I48" s="8"/>
      <c r="J48" s="8"/>
      <c r="K48" s="8"/>
      <c r="L48" s="8"/>
      <c r="M48" s="8"/>
      <c r="N48" s="33"/>
      <c r="O48" s="33"/>
      <c r="P48" s="88">
        <f t="shared" si="2"/>
        <v>2</v>
      </c>
      <c r="Q48" s="88">
        <f t="shared" si="7"/>
        <v>0</v>
      </c>
      <c r="R48" s="2"/>
      <c r="S48" s="2"/>
      <c r="T48" s="89" t="str">
        <f t="shared" si="3"/>
        <v>1 t/m  GB/dags</v>
      </c>
      <c r="U48" s="89" t="str">
        <f t="shared" si="4"/>
        <v xml:space="preserve"> &gt; GB/dags</v>
      </c>
      <c r="V48" s="2"/>
      <c r="W48" s="2"/>
    </row>
    <row r="49" spans="2:23" s="3" customFormat="1" ht="15" x14ac:dyDescent="0.3">
      <c r="B49" s="83" t="s">
        <v>20</v>
      </c>
      <c r="C49" s="144" t="str">
        <f t="shared" si="8"/>
        <v xml:space="preserve"> </v>
      </c>
      <c r="D49" s="145" t="s">
        <v>16</v>
      </c>
      <c r="E49" s="85" t="str">
        <f t="shared" si="5"/>
        <v/>
      </c>
      <c r="F49" s="86" t="str">
        <f t="shared" si="6"/>
        <v xml:space="preserve"> </v>
      </c>
      <c r="G49" s="13"/>
      <c r="H49" s="87" t="str">
        <f t="shared" si="1"/>
        <v/>
      </c>
      <c r="I49" s="8"/>
      <c r="J49" s="8"/>
      <c r="K49" s="8"/>
      <c r="L49" s="8"/>
      <c r="M49" s="8"/>
      <c r="N49" s="33"/>
      <c r="O49" s="33"/>
      <c r="P49" s="88">
        <f t="shared" si="2"/>
        <v>2</v>
      </c>
      <c r="Q49" s="88">
        <f t="shared" si="7"/>
        <v>0</v>
      </c>
      <c r="R49" s="2"/>
      <c r="S49" s="2"/>
      <c r="T49" s="89" t="str">
        <f t="shared" si="3"/>
        <v>1 t/m  GB/dags</v>
      </c>
      <c r="U49" s="89" t="str">
        <f t="shared" si="4"/>
        <v xml:space="preserve"> &gt; GB/dags</v>
      </c>
      <c r="V49" s="2"/>
      <c r="W49" s="2"/>
    </row>
    <row r="50" spans="2:23" s="3" customFormat="1" ht="15" x14ac:dyDescent="0.3">
      <c r="B50" s="24" t="s">
        <v>21</v>
      </c>
      <c r="C50" s="144" t="str">
        <f t="shared" si="8"/>
        <v xml:space="preserve"> </v>
      </c>
      <c r="D50" s="145" t="s">
        <v>16</v>
      </c>
      <c r="E50" s="85" t="str">
        <f t="shared" si="5"/>
        <v/>
      </c>
      <c r="F50" s="86" t="str">
        <f t="shared" si="6"/>
        <v xml:space="preserve"> </v>
      </c>
      <c r="G50" s="13"/>
      <c r="H50" s="87" t="str">
        <f t="shared" si="1"/>
        <v/>
      </c>
      <c r="I50" s="8"/>
      <c r="J50" s="8"/>
      <c r="K50" s="8"/>
      <c r="L50" s="8"/>
      <c r="M50" s="8"/>
      <c r="N50" s="33"/>
      <c r="O50" s="33"/>
      <c r="P50" s="88">
        <f t="shared" si="2"/>
        <v>2</v>
      </c>
      <c r="Q50" s="88">
        <f t="shared" si="7"/>
        <v>0</v>
      </c>
      <c r="R50" s="2"/>
      <c r="S50" s="2"/>
      <c r="T50" s="89" t="str">
        <f t="shared" si="3"/>
        <v>1 t/m  GB/dags</v>
      </c>
      <c r="U50" s="89" t="str">
        <f t="shared" si="4"/>
        <v xml:space="preserve"> &gt; GB/dags</v>
      </c>
      <c r="V50" s="2"/>
      <c r="W50" s="2"/>
    </row>
    <row r="51" spans="2:23" s="3" customFormat="1" ht="15" x14ac:dyDescent="0.3">
      <c r="B51" s="24" t="s">
        <v>22</v>
      </c>
      <c r="C51" s="144" t="str">
        <f t="shared" si="8"/>
        <v xml:space="preserve"> </v>
      </c>
      <c r="D51" s="145" t="s">
        <v>16</v>
      </c>
      <c r="E51" s="85" t="str">
        <f t="shared" si="5"/>
        <v/>
      </c>
      <c r="F51" s="86" t="str">
        <f t="shared" si="6"/>
        <v xml:space="preserve"> </v>
      </c>
      <c r="G51" s="13"/>
      <c r="H51" s="87" t="str">
        <f t="shared" si="1"/>
        <v/>
      </c>
      <c r="I51" s="8"/>
      <c r="J51" s="8"/>
      <c r="K51" s="8"/>
      <c r="L51" s="8"/>
      <c r="M51" s="8"/>
      <c r="N51" s="33"/>
      <c r="O51" s="33"/>
      <c r="P51" s="88">
        <f t="shared" si="2"/>
        <v>2</v>
      </c>
      <c r="Q51" s="88">
        <f t="shared" si="7"/>
        <v>0</v>
      </c>
      <c r="R51" s="2"/>
      <c r="S51" s="2"/>
      <c r="T51" s="89" t="str">
        <f t="shared" si="3"/>
        <v>1 t/m  GB/dags</v>
      </c>
      <c r="U51" s="89" t="str">
        <f t="shared" si="4"/>
        <v xml:space="preserve"> &gt; GB/dags</v>
      </c>
      <c r="V51" s="2"/>
      <c r="W51" s="2"/>
    </row>
    <row r="52" spans="2:23" s="3" customFormat="1" ht="15" x14ac:dyDescent="0.3">
      <c r="B52" s="24" t="s">
        <v>23</v>
      </c>
      <c r="C52" s="144" t="str">
        <f t="shared" si="8"/>
        <v xml:space="preserve"> </v>
      </c>
      <c r="D52" s="145" t="s">
        <v>16</v>
      </c>
      <c r="E52" s="85" t="str">
        <f t="shared" si="5"/>
        <v/>
      </c>
      <c r="F52" s="86" t="str">
        <f t="shared" si="6"/>
        <v xml:space="preserve"> </v>
      </c>
      <c r="G52" s="13"/>
      <c r="H52" s="87" t="str">
        <f t="shared" si="1"/>
        <v/>
      </c>
      <c r="I52" s="8"/>
      <c r="J52" s="8"/>
      <c r="K52" s="8"/>
      <c r="L52" s="8"/>
      <c r="M52" s="8"/>
      <c r="N52" s="33"/>
      <c r="O52" s="33"/>
      <c r="P52" s="88">
        <f t="shared" si="2"/>
        <v>2</v>
      </c>
      <c r="Q52" s="88">
        <f t="shared" si="7"/>
        <v>0</v>
      </c>
      <c r="R52" s="2"/>
      <c r="S52" s="2"/>
      <c r="T52" s="89" t="str">
        <f t="shared" si="3"/>
        <v>1 t/m  GB/dags</v>
      </c>
      <c r="U52" s="89" t="str">
        <f t="shared" si="4"/>
        <v xml:space="preserve"> &gt; GB/dags</v>
      </c>
      <c r="V52" s="2"/>
      <c r="W52" s="2"/>
    </row>
    <row r="53" spans="2:23" s="3" customFormat="1" ht="15" x14ac:dyDescent="0.3">
      <c r="B53" s="90" t="s">
        <v>24</v>
      </c>
      <c r="C53" s="144" t="str">
        <f t="shared" si="8"/>
        <v xml:space="preserve"> </v>
      </c>
      <c r="D53" s="145" t="s">
        <v>16</v>
      </c>
      <c r="E53" s="85" t="str">
        <f t="shared" si="5"/>
        <v/>
      </c>
      <c r="F53" s="86" t="str">
        <f t="shared" si="6"/>
        <v xml:space="preserve"> </v>
      </c>
      <c r="G53" s="13"/>
      <c r="H53" s="87" t="str">
        <f t="shared" si="1"/>
        <v/>
      </c>
      <c r="I53" s="8"/>
      <c r="J53" s="8"/>
      <c r="K53" s="8"/>
      <c r="L53" s="8"/>
      <c r="M53" s="8"/>
      <c r="N53" s="33"/>
      <c r="O53" s="33"/>
      <c r="P53" s="88">
        <f t="shared" si="2"/>
        <v>2</v>
      </c>
      <c r="Q53" s="88">
        <f t="shared" si="7"/>
        <v>0</v>
      </c>
      <c r="R53" s="2"/>
      <c r="S53" s="2"/>
      <c r="T53" s="89" t="str">
        <f xml:space="preserve"> E53 &amp; " " &amp; $B$40</f>
        <v xml:space="preserve"> GB/dag</v>
      </c>
      <c r="U53" s="89" t="str">
        <f t="shared" si="4"/>
        <v xml:space="preserve"> &gt; GB/dags</v>
      </c>
      <c r="V53" s="2"/>
      <c r="W53" s="2"/>
    </row>
    <row r="54" spans="2:23" s="3" customFormat="1" ht="16.25" customHeight="1" x14ac:dyDescent="0.3">
      <c r="B54" s="313" t="s">
        <v>49</v>
      </c>
      <c r="C54" s="314"/>
      <c r="D54" s="314"/>
      <c r="E54" s="314"/>
      <c r="F54" s="315"/>
      <c r="H54" s="91" t="str">
        <f>IF(Q54=0,"OK","Fout !")</f>
        <v>OK</v>
      </c>
      <c r="I54" s="8"/>
      <c r="J54" s="8"/>
      <c r="K54" s="8"/>
      <c r="L54" s="8"/>
      <c r="M54" s="8"/>
      <c r="N54" s="33"/>
      <c r="O54" s="33"/>
      <c r="P54" s="92"/>
      <c r="Q54" s="88">
        <f>SUM(Q45:Q53)</f>
        <v>0</v>
      </c>
      <c r="R54" s="93"/>
      <c r="S54" s="2"/>
      <c r="T54" s="2"/>
      <c r="U54" s="2"/>
      <c r="V54" s="2"/>
      <c r="W54" s="2"/>
    </row>
    <row r="55" spans="2:23" s="3" customFormat="1" ht="15" x14ac:dyDescent="0.3">
      <c r="B55" s="316"/>
      <c r="C55" s="317"/>
      <c r="D55" s="317"/>
      <c r="E55" s="317"/>
      <c r="F55" s="318"/>
      <c r="N55" s="33"/>
      <c r="O55" s="33"/>
      <c r="P55" s="92"/>
      <c r="Q55" s="88"/>
      <c r="R55" s="93"/>
      <c r="S55" s="2"/>
      <c r="T55" s="2"/>
      <c r="U55" s="2"/>
      <c r="V55" s="2"/>
      <c r="W55" s="2"/>
    </row>
    <row r="56" spans="2:23" s="3" customFormat="1" ht="15" x14ac:dyDescent="0.3">
      <c r="B56" s="2"/>
      <c r="C56" s="4"/>
      <c r="D56" s="4"/>
      <c r="E56" s="4"/>
      <c r="F56" s="4"/>
      <c r="N56" s="33"/>
      <c r="O56" s="33"/>
      <c r="P56" s="92"/>
      <c r="Q56" s="88"/>
      <c r="R56" s="93"/>
      <c r="S56" s="2"/>
      <c r="T56" s="2"/>
      <c r="U56" s="2"/>
      <c r="V56" s="2"/>
      <c r="W56" s="2"/>
    </row>
    <row r="57" spans="2:23" s="3" customFormat="1" ht="15" x14ac:dyDescent="0.3">
      <c r="B57" s="94" t="s">
        <v>45</v>
      </c>
      <c r="C57" s="100" t="s">
        <v>2</v>
      </c>
      <c r="D57" s="100" t="s">
        <v>3</v>
      </c>
      <c r="E57" s="100" t="s">
        <v>4</v>
      </c>
      <c r="F57" s="100" t="s">
        <v>5</v>
      </c>
      <c r="G57" s="95" t="s">
        <v>9</v>
      </c>
      <c r="H57" s="95" t="s">
        <v>89</v>
      </c>
      <c r="I57" s="95" t="s">
        <v>90</v>
      </c>
      <c r="J57" s="95" t="s">
        <v>91</v>
      </c>
      <c r="K57" s="95" t="s">
        <v>92</v>
      </c>
      <c r="L57" s="95" t="s">
        <v>93</v>
      </c>
      <c r="N57" s="33"/>
      <c r="O57" s="33"/>
      <c r="P57" s="2"/>
      <c r="Q57" s="2"/>
      <c r="R57" s="2"/>
      <c r="S57" s="2"/>
      <c r="T57" s="2"/>
      <c r="U57" s="2"/>
      <c r="V57" s="2"/>
      <c r="W57" s="2"/>
    </row>
    <row r="58" spans="2:23" s="3" customFormat="1" ht="15" x14ac:dyDescent="0.3">
      <c r="B58" s="96" t="str">
        <f>"Benodigd aantal " &amp; B40</f>
        <v>Benodigd aantal GB/dag</v>
      </c>
      <c r="C58" s="301">
        <f t="shared" ref="C58:L58" si="9">C31</f>
        <v>500</v>
      </c>
      <c r="D58" s="301">
        <f t="shared" si="9"/>
        <v>1500</v>
      </c>
      <c r="E58" s="301">
        <f t="shared" si="9"/>
        <v>2000</v>
      </c>
      <c r="F58" s="301">
        <f t="shared" si="9"/>
        <v>3000</v>
      </c>
      <c r="G58" s="301">
        <f t="shared" si="9"/>
        <v>4000</v>
      </c>
      <c r="H58" s="301">
        <f t="shared" si="9"/>
        <v>4500</v>
      </c>
      <c r="I58" s="301">
        <f t="shared" si="9"/>
        <v>5000</v>
      </c>
      <c r="J58" s="301">
        <f t="shared" si="9"/>
        <v>5500</v>
      </c>
      <c r="K58" s="301">
        <f t="shared" si="9"/>
        <v>6000</v>
      </c>
      <c r="L58" s="301">
        <f t="shared" si="9"/>
        <v>6000</v>
      </c>
      <c r="M58" s="142"/>
      <c r="N58" s="33"/>
      <c r="O58" s="33"/>
      <c r="P58" s="2"/>
      <c r="Q58" s="2"/>
      <c r="R58" s="2"/>
      <c r="S58" s="2"/>
      <c r="T58" s="2"/>
      <c r="U58" s="2"/>
      <c r="V58" s="2"/>
      <c r="W58" s="2"/>
    </row>
    <row r="59" spans="2:23" s="3" customFormat="1" ht="15" x14ac:dyDescent="0.3">
      <c r="B59" s="96" t="str">
        <f>"Prijs per " &amp; B40</f>
        <v>Prijs per GB/dag</v>
      </c>
      <c r="C59" s="98">
        <f t="shared" ref="C59:L59" si="10">IF(ISERROR(INDEX($H$45:$H$53,MATCH(C58,$C$45:$C$53,1))),"",INDEX($H$45:$H$53,MATCH(C58,$C$45:$C$53,1)))</f>
        <v>0</v>
      </c>
      <c r="D59" s="98">
        <f t="shared" si="10"/>
        <v>0</v>
      </c>
      <c r="E59" s="98">
        <f t="shared" si="10"/>
        <v>0</v>
      </c>
      <c r="F59" s="98">
        <f t="shared" si="10"/>
        <v>0</v>
      </c>
      <c r="G59" s="98">
        <f t="shared" si="10"/>
        <v>0</v>
      </c>
      <c r="H59" s="98">
        <f t="shared" si="10"/>
        <v>0</v>
      </c>
      <c r="I59" s="98">
        <f t="shared" si="10"/>
        <v>0</v>
      </c>
      <c r="J59" s="98">
        <f t="shared" si="10"/>
        <v>0</v>
      </c>
      <c r="K59" s="98">
        <f t="shared" si="10"/>
        <v>0</v>
      </c>
      <c r="L59" s="98">
        <f t="shared" si="10"/>
        <v>0</v>
      </c>
      <c r="M59" s="143"/>
      <c r="N59" s="33"/>
      <c r="O59" s="2"/>
      <c r="P59" s="2"/>
      <c r="Q59" s="2"/>
      <c r="R59" s="2"/>
      <c r="S59" s="2"/>
      <c r="T59" s="2"/>
      <c r="U59" s="2"/>
      <c r="V59" s="2"/>
    </row>
    <row r="60" spans="2:23" s="3" customFormat="1" ht="26" x14ac:dyDescent="0.3">
      <c r="B60" s="214" t="s">
        <v>173</v>
      </c>
      <c r="C60" s="145"/>
      <c r="D60" s="145"/>
      <c r="E60" s="145"/>
      <c r="F60" s="145"/>
      <c r="G60" s="145"/>
      <c r="H60" s="145"/>
      <c r="I60" s="145"/>
      <c r="J60" s="145"/>
      <c r="K60" s="145"/>
      <c r="L60" s="145"/>
      <c r="M60" s="143"/>
      <c r="N60" s="33"/>
      <c r="O60" s="2"/>
      <c r="P60" s="2"/>
      <c r="Q60" s="2"/>
      <c r="R60" s="2"/>
      <c r="S60" s="2"/>
      <c r="T60" s="2"/>
      <c r="U60" s="2"/>
      <c r="V60" s="2"/>
    </row>
    <row r="61" spans="2:23" s="3" customFormat="1" ht="15.5" thickBot="1" x14ac:dyDescent="0.35">
      <c r="B61" s="96" t="s">
        <v>44</v>
      </c>
      <c r="C61" s="99">
        <f>IF(C60=0,C58*C59,MIN(C58*C59,C60))</f>
        <v>0</v>
      </c>
      <c r="D61" s="99">
        <f t="shared" ref="D61:L61" si="11">IF(D60=0,D58*D59,MIN(D58*D59,D60))</f>
        <v>0</v>
      </c>
      <c r="E61" s="99">
        <f t="shared" si="11"/>
        <v>0</v>
      </c>
      <c r="F61" s="99">
        <f t="shared" si="11"/>
        <v>0</v>
      </c>
      <c r="G61" s="99">
        <f t="shared" si="11"/>
        <v>0</v>
      </c>
      <c r="H61" s="99">
        <f t="shared" si="11"/>
        <v>0</v>
      </c>
      <c r="I61" s="99">
        <f t="shared" si="11"/>
        <v>0</v>
      </c>
      <c r="J61" s="99">
        <f t="shared" si="11"/>
        <v>0</v>
      </c>
      <c r="K61" s="99">
        <f t="shared" si="11"/>
        <v>0</v>
      </c>
      <c r="L61" s="99">
        <f t="shared" si="11"/>
        <v>0</v>
      </c>
      <c r="M61" s="143"/>
      <c r="N61" s="33"/>
      <c r="O61" s="2"/>
      <c r="P61" s="2"/>
      <c r="Q61" s="2"/>
      <c r="R61" s="2"/>
      <c r="S61" s="2"/>
      <c r="T61" s="2"/>
      <c r="U61" s="2"/>
      <c r="V61" s="2"/>
    </row>
    <row r="62" spans="2:23" s="3" customFormat="1" ht="15.5" thickTop="1" x14ac:dyDescent="0.3">
      <c r="B62" s="4"/>
      <c r="C62" s="4"/>
      <c r="D62" s="4"/>
      <c r="E62" s="4"/>
      <c r="F62" s="4"/>
      <c r="G62" s="4"/>
      <c r="H62" s="4"/>
      <c r="I62" s="4"/>
      <c r="J62" s="4"/>
      <c r="K62" s="4"/>
      <c r="L62" s="4"/>
      <c r="M62" s="4"/>
      <c r="N62" s="33"/>
      <c r="O62" s="2"/>
      <c r="P62" s="2"/>
      <c r="Q62" s="2"/>
      <c r="R62" s="2"/>
      <c r="S62" s="2"/>
      <c r="T62" s="2"/>
      <c r="U62" s="2"/>
      <c r="V62" s="2"/>
    </row>
    <row r="63" spans="2:23" s="3" customFormat="1" ht="15" x14ac:dyDescent="0.3">
      <c r="B63" s="94" t="s">
        <v>8</v>
      </c>
      <c r="C63" s="103" t="s">
        <v>30</v>
      </c>
      <c r="D63" s="4"/>
      <c r="E63" s="4"/>
      <c r="F63" s="4"/>
      <c r="G63" s="4"/>
      <c r="H63" s="4"/>
      <c r="I63" s="4"/>
      <c r="J63" s="4"/>
      <c r="K63" s="4"/>
      <c r="L63" s="4"/>
      <c r="M63" s="4"/>
      <c r="N63" s="33"/>
      <c r="O63" s="2"/>
      <c r="P63" s="2"/>
      <c r="Q63" s="2"/>
      <c r="R63" s="2"/>
      <c r="S63" s="2"/>
      <c r="T63" s="2"/>
      <c r="U63" s="2"/>
      <c r="V63" s="2"/>
    </row>
    <row r="64" spans="2:23" s="3" customFormat="1" ht="15.5" thickBot="1" x14ac:dyDescent="0.35">
      <c r="B64" s="104" t="s">
        <v>43</v>
      </c>
      <c r="C64" s="16">
        <f>SUM(C61:L61)</f>
        <v>0</v>
      </c>
      <c r="D64" s="105"/>
      <c r="F64" s="4"/>
      <c r="G64" s="4"/>
      <c r="H64" s="4"/>
      <c r="I64" s="4"/>
      <c r="J64" s="4"/>
      <c r="K64" s="4"/>
      <c r="L64" s="4"/>
      <c r="M64" s="4"/>
      <c r="N64" s="33"/>
      <c r="O64" s="2"/>
      <c r="P64" s="2"/>
      <c r="Q64" s="2"/>
      <c r="R64" s="2"/>
      <c r="S64" s="2"/>
      <c r="T64" s="2"/>
      <c r="U64" s="2"/>
      <c r="V64" s="2"/>
    </row>
    <row r="65" spans="2:22" s="3" customFormat="1" ht="16" thickTop="1" thickBot="1" x14ac:dyDescent="0.35">
      <c r="B65" s="5"/>
      <c r="C65" s="6"/>
      <c r="D65" s="6"/>
      <c r="E65" s="6"/>
      <c r="F65" s="6"/>
      <c r="G65" s="6"/>
      <c r="H65" s="6"/>
      <c r="I65" s="8"/>
      <c r="J65" s="8"/>
      <c r="K65" s="8"/>
      <c r="L65" s="8"/>
      <c r="M65" s="8"/>
      <c r="N65" s="33"/>
      <c r="O65" s="2"/>
      <c r="P65" s="2"/>
      <c r="Q65" s="2"/>
      <c r="R65" s="2"/>
      <c r="S65" s="2"/>
      <c r="T65" s="2"/>
      <c r="U65" s="2"/>
      <c r="V65" s="2"/>
    </row>
  </sheetData>
  <sheetProtection algorithmName="SHA-512" hashValue="63ia2J7NJHF9l1k0D+haxjbxTI5g3J6lGJVUmpBH/5V5oSxeBSB9Kls0rx5dVUVAUEmeuA2DMUUtWOyMfgYn7Q==" saltValue="13xVhGT0dBXEhc2TLgvO7g==" spinCount="100000" sheet="1" objects="1" scenarios="1"/>
  <mergeCells count="16">
    <mergeCell ref="B54:F55"/>
    <mergeCell ref="B9:H9"/>
    <mergeCell ref="E14:H14"/>
    <mergeCell ref="E15:H15"/>
    <mergeCell ref="O28:Q31"/>
    <mergeCell ref="G43:G44"/>
    <mergeCell ref="C43:D43"/>
    <mergeCell ref="E42:E43"/>
    <mergeCell ref="E16:H16"/>
    <mergeCell ref="E17:H17"/>
    <mergeCell ref="E18:H18"/>
    <mergeCell ref="E19:H19"/>
    <mergeCell ref="E20:H20"/>
    <mergeCell ref="E21:H21"/>
    <mergeCell ref="E22:H22"/>
    <mergeCell ref="E23:H23"/>
  </mergeCells>
  <conditionalFormatting sqref="H54">
    <cfRule type="expression" dxfId="51" priority="36">
      <formula>$Q$54&gt;0</formula>
    </cfRule>
  </conditionalFormatting>
  <conditionalFormatting sqref="G45">
    <cfRule type="expression" dxfId="50" priority="35">
      <formula>P45=2</formula>
    </cfRule>
  </conditionalFormatting>
  <conditionalFormatting sqref="G49">
    <cfRule type="expression" dxfId="49" priority="34">
      <formula>P49=2</formula>
    </cfRule>
  </conditionalFormatting>
  <conditionalFormatting sqref="G50">
    <cfRule type="expression" dxfId="48" priority="33">
      <formula>P50=2</formula>
    </cfRule>
  </conditionalFormatting>
  <conditionalFormatting sqref="G46">
    <cfRule type="expression" dxfId="47" priority="29">
      <formula>P46=2</formula>
    </cfRule>
  </conditionalFormatting>
  <conditionalFormatting sqref="G47">
    <cfRule type="expression" dxfId="46" priority="28">
      <formula>P47=2</formula>
    </cfRule>
  </conditionalFormatting>
  <conditionalFormatting sqref="G48">
    <cfRule type="expression" dxfId="45" priority="27">
      <formula>P48=2</formula>
    </cfRule>
  </conditionalFormatting>
  <conditionalFormatting sqref="H45">
    <cfRule type="expression" dxfId="44" priority="18">
      <formula>P45=2</formula>
    </cfRule>
    <cfRule type="expression" dxfId="43" priority="19">
      <formula>Q45=0</formula>
    </cfRule>
    <cfRule type="expression" dxfId="42" priority="20">
      <formula>Q45=1</formula>
    </cfRule>
  </conditionalFormatting>
  <conditionalFormatting sqref="D53">
    <cfRule type="expression" dxfId="41" priority="17">
      <formula>D52="&gt;"</formula>
    </cfRule>
  </conditionalFormatting>
  <conditionalFormatting sqref="H46:H53">
    <cfRule type="expression" dxfId="40" priority="6">
      <formula>P46=2</formula>
    </cfRule>
    <cfRule type="expression" dxfId="39" priority="7">
      <formula>Q46=0</formula>
    </cfRule>
    <cfRule type="expression" dxfId="38" priority="8">
      <formula>Q46=1</formula>
    </cfRule>
  </conditionalFormatting>
  <conditionalFormatting sqref="G51">
    <cfRule type="expression" dxfId="37" priority="5">
      <formula>P51=2</formula>
    </cfRule>
  </conditionalFormatting>
  <conditionalFormatting sqref="G52">
    <cfRule type="expression" dxfId="36" priority="4">
      <formula>P52=2</formula>
    </cfRule>
  </conditionalFormatting>
  <conditionalFormatting sqref="G53">
    <cfRule type="expression" dxfId="35" priority="3">
      <formula>P53=2</formula>
    </cfRule>
  </conditionalFormatting>
  <conditionalFormatting sqref="D45:D52">
    <cfRule type="expression" dxfId="34" priority="2">
      <formula>D44="&gt;"</formula>
    </cfRule>
  </conditionalFormatting>
  <conditionalFormatting sqref="C60:L60">
    <cfRule type="expression" dxfId="33" priority="1">
      <formula>C59="&gt;"</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H44"/>
  <sheetViews>
    <sheetView showGridLines="0" showZeros="0" zoomScale="115" zoomScaleNormal="115" workbookViewId="0">
      <selection activeCell="G18" sqref="G18"/>
    </sheetView>
  </sheetViews>
  <sheetFormatPr defaultColWidth="8.90625" defaultRowHeight="0" customHeight="1" zeroHeight="1" x14ac:dyDescent="0.3"/>
  <cols>
    <col min="1" max="1" width="3.6328125" style="117" customWidth="1"/>
    <col min="2" max="2" width="39" style="117" customWidth="1"/>
    <col min="3" max="3" width="15.36328125" style="117" customWidth="1"/>
    <col min="4" max="6" width="15.36328125" style="135" customWidth="1"/>
    <col min="7" max="13" width="15.36328125" style="117" customWidth="1"/>
    <col min="14" max="17" width="10.6328125" style="117" customWidth="1"/>
    <col min="18" max="16384" width="8.90625" style="117"/>
  </cols>
  <sheetData>
    <row r="1" spans="1:34" s="111" customFormat="1" ht="15" customHeight="1" x14ac:dyDescent="0.25">
      <c r="A1" s="110"/>
      <c r="B1" s="110"/>
      <c r="C1" s="110"/>
      <c r="D1" s="110"/>
      <c r="E1" s="110"/>
      <c r="F1" s="110"/>
      <c r="G1" s="110"/>
    </row>
    <row r="2" spans="1:34" s="112" customFormat="1" ht="23" x14ac:dyDescent="0.5">
      <c r="B2" s="139" t="str">
        <f>Samenvatting!B2&amp;" "&amp;Samenvatting!B3</f>
        <v>Europese aanbesteding In-line Logprocessor</v>
      </c>
      <c r="C2" s="113"/>
      <c r="D2" s="114"/>
      <c r="E2" s="115"/>
      <c r="F2" s="115"/>
      <c r="G2" s="114"/>
      <c r="H2" s="116"/>
    </row>
    <row r="3" spans="1:34" s="112" customFormat="1" ht="20.5" x14ac:dyDescent="0.45">
      <c r="B3" s="19" t="s">
        <v>179</v>
      </c>
      <c r="C3" s="113"/>
      <c r="D3" s="114"/>
      <c r="E3" s="115"/>
      <c r="F3" s="115"/>
      <c r="G3" s="114"/>
      <c r="H3" s="116"/>
    </row>
    <row r="4" spans="1:34" s="112" customFormat="1" ht="15" customHeight="1" x14ac:dyDescent="0.3">
      <c r="B4" s="140" t="str">
        <f>Samenvatting!B5</f>
        <v>IUC23-022</v>
      </c>
      <c r="C4" s="113"/>
      <c r="D4" s="114"/>
      <c r="E4" s="115"/>
      <c r="F4" s="115"/>
      <c r="G4" s="114"/>
      <c r="H4" s="116"/>
    </row>
    <row r="5" spans="1:34" ht="15" customHeight="1" x14ac:dyDescent="0.3">
      <c r="B5" s="20" t="s">
        <v>56</v>
      </c>
      <c r="C5" s="113"/>
      <c r="D5" s="22"/>
      <c r="E5" s="113"/>
      <c r="F5" s="113"/>
      <c r="G5" s="22"/>
      <c r="H5" s="118"/>
    </row>
    <row r="6" spans="1:34" ht="15" customHeight="1" x14ac:dyDescent="0.3">
      <c r="B6" s="23"/>
      <c r="C6" s="22"/>
      <c r="D6" s="22"/>
      <c r="E6" s="22"/>
      <c r="F6" s="22"/>
      <c r="G6" s="22"/>
      <c r="H6" s="118"/>
      <c r="N6" s="112"/>
      <c r="O6" s="112"/>
      <c r="P6" s="112"/>
      <c r="Q6" s="112"/>
      <c r="R6" s="112"/>
      <c r="S6" s="112"/>
      <c r="T6" s="112"/>
    </row>
    <row r="7" spans="1:34" ht="15" customHeight="1" thickBot="1" x14ac:dyDescent="0.35">
      <c r="B7" s="119"/>
      <c r="C7" s="119"/>
      <c r="D7" s="120"/>
      <c r="E7" s="120"/>
      <c r="F7" s="121"/>
      <c r="G7" s="122"/>
      <c r="N7" s="112"/>
      <c r="O7" s="112"/>
      <c r="P7" s="112"/>
      <c r="Q7" s="112"/>
      <c r="R7" s="112"/>
      <c r="S7" s="112"/>
      <c r="T7" s="112"/>
    </row>
    <row r="8" spans="1:34" s="282" customFormat="1" ht="15" x14ac:dyDescent="0.3">
      <c r="C8" s="240"/>
      <c r="D8" s="241"/>
      <c r="E8" s="241"/>
      <c r="F8" s="242"/>
      <c r="G8" s="241"/>
      <c r="H8" s="241"/>
      <c r="I8" s="241"/>
      <c r="J8" s="241"/>
      <c r="K8" s="241"/>
      <c r="L8" s="241"/>
      <c r="M8" s="117"/>
      <c r="N8" s="117"/>
      <c r="O8" s="117"/>
      <c r="P8" s="117"/>
      <c r="Q8" s="117"/>
      <c r="R8" s="117"/>
      <c r="S8" s="117"/>
      <c r="T8" s="117"/>
      <c r="U8" s="283"/>
      <c r="V8" s="283"/>
      <c r="W8" s="283"/>
      <c r="X8" s="283"/>
      <c r="Y8" s="283"/>
      <c r="Z8" s="283"/>
      <c r="AA8" s="283"/>
      <c r="AB8" s="283"/>
      <c r="AC8" s="283"/>
      <c r="AD8" s="283"/>
      <c r="AE8" s="283"/>
      <c r="AF8" s="283"/>
      <c r="AG8" s="283"/>
      <c r="AH8" s="283"/>
    </row>
    <row r="9" spans="1:34" s="282" customFormat="1" ht="15" x14ac:dyDescent="0.3">
      <c r="B9" s="284" t="s">
        <v>175</v>
      </c>
      <c r="C9" s="285"/>
      <c r="D9" s="285"/>
      <c r="E9" s="285"/>
      <c r="F9" s="285"/>
      <c r="G9" s="285"/>
      <c r="H9" s="285"/>
      <c r="I9" s="285"/>
      <c r="J9" s="285"/>
      <c r="K9" s="285"/>
      <c r="L9" s="286"/>
      <c r="M9" s="117"/>
      <c r="N9" s="112"/>
      <c r="O9" s="112"/>
      <c r="P9" s="112"/>
      <c r="Q9" s="112"/>
      <c r="R9" s="112"/>
      <c r="S9" s="112"/>
      <c r="T9" s="112"/>
      <c r="U9" s="283"/>
      <c r="V9" s="283"/>
      <c r="W9" s="283"/>
      <c r="X9" s="283"/>
      <c r="Y9" s="283"/>
      <c r="Z9" s="283"/>
      <c r="AA9" s="283"/>
      <c r="AB9" s="283"/>
      <c r="AC9" s="283"/>
      <c r="AD9" s="283"/>
      <c r="AE9" s="283"/>
      <c r="AF9" s="283"/>
      <c r="AG9" s="283"/>
    </row>
    <row r="10" spans="1:34" s="282" customFormat="1" ht="15" x14ac:dyDescent="0.3">
      <c r="B10" s="287" t="s">
        <v>0</v>
      </c>
      <c r="C10" s="288"/>
      <c r="D10" s="288"/>
      <c r="E10" s="288"/>
      <c r="F10" s="288"/>
      <c r="G10" s="288"/>
      <c r="H10" s="288"/>
      <c r="I10" s="288"/>
      <c r="J10" s="288"/>
      <c r="K10" s="288"/>
      <c r="L10" s="289"/>
      <c r="M10" s="117"/>
      <c r="N10" s="112"/>
      <c r="O10" s="112"/>
      <c r="P10" s="112"/>
      <c r="Q10" s="112"/>
      <c r="R10" s="112"/>
      <c r="S10" s="112"/>
      <c r="T10" s="112"/>
      <c r="U10" s="283"/>
      <c r="V10" s="283"/>
      <c r="W10" s="283"/>
      <c r="X10" s="283"/>
      <c r="Y10" s="283"/>
      <c r="Z10" s="283"/>
      <c r="AA10" s="283"/>
      <c r="AB10" s="283"/>
      <c r="AC10" s="283"/>
      <c r="AD10" s="283"/>
      <c r="AE10" s="283"/>
      <c r="AF10" s="283"/>
      <c r="AG10" s="283"/>
    </row>
    <row r="11" spans="1:34" s="282" customFormat="1" ht="15" x14ac:dyDescent="0.3">
      <c r="B11" s="287"/>
      <c r="C11" s="288" t="s">
        <v>88</v>
      </c>
      <c r="D11" s="288" t="s">
        <v>88</v>
      </c>
      <c r="E11" s="288" t="s">
        <v>88</v>
      </c>
      <c r="F11" s="288" t="s">
        <v>88</v>
      </c>
      <c r="G11" s="288" t="s">
        <v>88</v>
      </c>
      <c r="H11" s="288" t="s">
        <v>88</v>
      </c>
      <c r="I11" s="288" t="s">
        <v>88</v>
      </c>
      <c r="J11" s="288" t="s">
        <v>88</v>
      </c>
      <c r="K11" s="288" t="s">
        <v>88</v>
      </c>
      <c r="L11" s="289" t="s">
        <v>88</v>
      </c>
      <c r="M11" s="117"/>
      <c r="N11" s="117"/>
      <c r="O11" s="117"/>
      <c r="P11" s="117"/>
      <c r="Q11" s="117"/>
      <c r="R11" s="117"/>
      <c r="S11" s="117"/>
      <c r="T11" s="117"/>
      <c r="U11" s="283"/>
      <c r="V11" s="283"/>
      <c r="W11" s="283"/>
      <c r="X11" s="283"/>
      <c r="Y11" s="283"/>
      <c r="Z11" s="283"/>
      <c r="AA11" s="283"/>
      <c r="AB11" s="283"/>
      <c r="AC11" s="283"/>
      <c r="AD11" s="283"/>
      <c r="AE11" s="283"/>
      <c r="AF11" s="283"/>
      <c r="AG11" s="283"/>
    </row>
    <row r="12" spans="1:34" s="282" customFormat="1" ht="15" x14ac:dyDescent="0.3">
      <c r="B12" s="290"/>
      <c r="C12" s="291" t="s">
        <v>2</v>
      </c>
      <c r="D12" s="291" t="s">
        <v>3</v>
      </c>
      <c r="E12" s="291" t="s">
        <v>4</v>
      </c>
      <c r="F12" s="291" t="s">
        <v>5</v>
      </c>
      <c r="G12" s="291" t="s">
        <v>9</v>
      </c>
      <c r="H12" s="291" t="s">
        <v>89</v>
      </c>
      <c r="I12" s="291" t="s">
        <v>90</v>
      </c>
      <c r="J12" s="291" t="s">
        <v>91</v>
      </c>
      <c r="K12" s="291" t="s">
        <v>92</v>
      </c>
      <c r="L12" s="292" t="s">
        <v>93</v>
      </c>
      <c r="M12" s="117"/>
      <c r="N12" s="112"/>
      <c r="O12" s="112"/>
      <c r="P12" s="112"/>
      <c r="Q12" s="112"/>
      <c r="R12" s="112"/>
      <c r="S12" s="112"/>
      <c r="T12" s="112"/>
      <c r="U12" s="283"/>
      <c r="V12" s="283"/>
      <c r="W12" s="283"/>
      <c r="X12" s="283"/>
      <c r="Y12" s="283"/>
      <c r="Z12" s="283"/>
      <c r="AA12" s="283"/>
      <c r="AB12" s="283"/>
      <c r="AC12" s="283"/>
      <c r="AD12" s="283"/>
      <c r="AE12" s="283"/>
      <c r="AF12" s="283"/>
      <c r="AG12" s="283"/>
    </row>
    <row r="13" spans="1:34" s="282" customFormat="1" ht="15" x14ac:dyDescent="0.3">
      <c r="B13" s="293" t="s">
        <v>94</v>
      </c>
      <c r="C13" s="294">
        <v>90</v>
      </c>
      <c r="D13" s="294">
        <v>75</v>
      </c>
      <c r="E13" s="294"/>
      <c r="F13" s="294"/>
      <c r="G13" s="294"/>
      <c r="H13" s="294"/>
      <c r="I13" s="294"/>
      <c r="J13" s="294"/>
      <c r="K13" s="294"/>
      <c r="L13" s="294"/>
      <c r="M13" s="117"/>
      <c r="N13" s="112"/>
      <c r="O13" s="112"/>
      <c r="P13" s="112"/>
      <c r="Q13" s="112"/>
      <c r="R13" s="112"/>
      <c r="S13" s="112"/>
      <c r="T13" s="112"/>
      <c r="U13" s="283"/>
      <c r="V13" s="283"/>
      <c r="W13" s="283"/>
      <c r="X13" s="283"/>
      <c r="Y13" s="283"/>
      <c r="Z13" s="283"/>
      <c r="AA13" s="283"/>
      <c r="AB13" s="283"/>
      <c r="AC13" s="283"/>
      <c r="AD13" s="283"/>
      <c r="AE13" s="283"/>
      <c r="AF13" s="283"/>
      <c r="AG13" s="283"/>
    </row>
    <row r="14" spans="1:34" s="282" customFormat="1" ht="15" x14ac:dyDescent="0.3">
      <c r="B14" s="295" t="s">
        <v>95</v>
      </c>
      <c r="C14" s="296"/>
      <c r="D14" s="296"/>
      <c r="E14" s="296">
        <v>45</v>
      </c>
      <c r="F14" s="296">
        <v>30</v>
      </c>
      <c r="G14" s="296">
        <v>25</v>
      </c>
      <c r="H14" s="296">
        <v>25</v>
      </c>
      <c r="I14" s="296">
        <v>25</v>
      </c>
      <c r="J14" s="296">
        <v>25</v>
      </c>
      <c r="K14" s="296">
        <v>25</v>
      </c>
      <c r="L14" s="296">
        <v>25</v>
      </c>
      <c r="M14" s="117"/>
      <c r="N14" s="117"/>
      <c r="O14" s="117"/>
      <c r="P14" s="117"/>
      <c r="Q14" s="117"/>
      <c r="R14" s="117"/>
      <c r="S14" s="117"/>
      <c r="T14" s="117"/>
      <c r="U14" s="283"/>
      <c r="V14" s="283"/>
      <c r="W14" s="283"/>
      <c r="X14" s="283"/>
      <c r="Y14" s="283"/>
      <c r="Z14" s="283"/>
      <c r="AA14" s="283"/>
      <c r="AB14" s="283"/>
      <c r="AC14" s="283"/>
      <c r="AD14" s="283"/>
      <c r="AE14" s="283"/>
      <c r="AF14" s="283"/>
      <c r="AG14" s="283"/>
    </row>
    <row r="15" spans="1:34" s="282" customFormat="1" ht="15.5" thickBot="1" x14ac:dyDescent="0.35">
      <c r="B15" s="236"/>
      <c r="C15" s="297"/>
      <c r="D15" s="297"/>
      <c r="E15" s="297"/>
      <c r="F15" s="297"/>
      <c r="G15" s="297"/>
      <c r="H15" s="297"/>
      <c r="I15" s="297"/>
      <c r="J15" s="297"/>
      <c r="K15" s="297"/>
      <c r="L15" s="297"/>
      <c r="M15" s="117"/>
      <c r="N15" s="112"/>
      <c r="O15" s="112"/>
      <c r="P15" s="112"/>
      <c r="Q15" s="112"/>
      <c r="R15" s="112"/>
      <c r="S15" s="112"/>
      <c r="T15" s="112"/>
      <c r="U15" s="283"/>
      <c r="V15" s="283"/>
      <c r="W15" s="283"/>
      <c r="X15" s="283"/>
      <c r="Y15" s="283"/>
      <c r="Z15" s="283"/>
      <c r="AA15" s="283"/>
      <c r="AB15" s="283"/>
      <c r="AC15" s="283"/>
      <c r="AD15" s="283"/>
      <c r="AE15" s="283"/>
      <c r="AF15" s="283"/>
      <c r="AG15" s="283"/>
      <c r="AH15" s="283"/>
    </row>
    <row r="16" spans="1:34" ht="15" customHeight="1" x14ac:dyDescent="0.3">
      <c r="B16" s="123"/>
      <c r="C16" s="124"/>
      <c r="D16" s="124"/>
      <c r="E16" s="124"/>
      <c r="F16" s="124"/>
      <c r="G16" s="125"/>
      <c r="N16" s="112"/>
      <c r="O16" s="112"/>
      <c r="P16" s="112"/>
      <c r="Q16" s="112"/>
      <c r="R16" s="112"/>
      <c r="S16" s="112"/>
      <c r="T16" s="112"/>
    </row>
    <row r="17" spans="2:10" ht="18" x14ac:dyDescent="0.4">
      <c r="B17" s="126" t="s">
        <v>176</v>
      </c>
      <c r="C17" s="127"/>
      <c r="D17" s="127"/>
      <c r="E17" s="127"/>
      <c r="F17" s="127"/>
      <c r="G17" s="127"/>
      <c r="H17" s="127"/>
      <c r="I17" s="127"/>
      <c r="J17" s="128"/>
    </row>
    <row r="18" spans="2:10" ht="52" x14ac:dyDescent="0.3">
      <c r="B18" s="129" t="s">
        <v>71</v>
      </c>
      <c r="C18" s="62" t="s">
        <v>101</v>
      </c>
      <c r="D18" s="22" t="s">
        <v>0</v>
      </c>
      <c r="E18" s="62" t="s">
        <v>96</v>
      </c>
      <c r="F18" s="62" t="s">
        <v>97</v>
      </c>
      <c r="G18" s="62" t="s">
        <v>98</v>
      </c>
      <c r="H18" s="62" t="s">
        <v>100</v>
      </c>
      <c r="I18" s="22"/>
      <c r="J18" s="70" t="s">
        <v>8</v>
      </c>
    </row>
    <row r="19" spans="2:10" ht="15" customHeight="1" thickBot="1" x14ac:dyDescent="0.35">
      <c r="B19" s="130" t="s">
        <v>72</v>
      </c>
      <c r="C19" s="131"/>
      <c r="D19" s="132" t="s">
        <v>0</v>
      </c>
      <c r="E19" s="133">
        <f>SUM(C13:D14)</f>
        <v>165</v>
      </c>
      <c r="F19" s="133">
        <f>SUM(E13:F14)</f>
        <v>75</v>
      </c>
      <c r="G19" s="133">
        <f>SUM(G13:L14)</f>
        <v>150</v>
      </c>
      <c r="H19" s="141">
        <f>SUM(E19:G19)</f>
        <v>390</v>
      </c>
      <c r="I19" s="132"/>
      <c r="J19" s="134">
        <f>C19*H19</f>
        <v>0</v>
      </c>
    </row>
    <row r="20" spans="2:10" ht="15" customHeight="1" thickTop="1" thickBot="1" x14ac:dyDescent="0.35">
      <c r="B20" s="119"/>
      <c r="C20" s="119"/>
      <c r="D20" s="120"/>
      <c r="E20" s="120"/>
      <c r="F20" s="120"/>
      <c r="G20" s="120"/>
      <c r="H20" s="121"/>
      <c r="I20" s="122"/>
    </row>
    <row r="21" spans="2:10" ht="15" customHeight="1" x14ac:dyDescent="0.3">
      <c r="D21" s="117"/>
      <c r="E21" s="117"/>
      <c r="F21" s="117"/>
    </row>
    <row r="22" spans="2:10" ht="13" x14ac:dyDescent="0.3">
      <c r="D22" s="117"/>
      <c r="E22" s="117"/>
      <c r="F22" s="117"/>
    </row>
    <row r="23" spans="2:10" ht="13" x14ac:dyDescent="0.3">
      <c r="D23" s="117"/>
      <c r="E23" s="117"/>
      <c r="F23" s="117"/>
    </row>
    <row r="24" spans="2:10" ht="13" x14ac:dyDescent="0.3">
      <c r="D24" s="117"/>
      <c r="E24" s="117"/>
      <c r="F24" s="117"/>
    </row>
    <row r="25" spans="2:10" ht="15" customHeight="1" x14ac:dyDescent="0.3">
      <c r="D25" s="117"/>
      <c r="E25" s="117"/>
      <c r="F25" s="117"/>
    </row>
    <row r="26" spans="2:10" ht="15" customHeight="1" x14ac:dyDescent="0.3">
      <c r="D26" s="117"/>
      <c r="E26" s="117"/>
      <c r="F26" s="117"/>
    </row>
    <row r="27" spans="2:10" ht="15" customHeight="1" x14ac:dyDescent="0.3">
      <c r="B27" s="123"/>
      <c r="C27" s="124"/>
      <c r="D27" s="124"/>
      <c r="E27" s="124"/>
      <c r="F27" s="124"/>
      <c r="G27" s="124"/>
      <c r="H27" s="124"/>
      <c r="I27" s="125"/>
    </row>
    <row r="28" spans="2:10" ht="15" hidden="1" customHeight="1" x14ac:dyDescent="0.3"/>
    <row r="29" spans="2:10" ht="15" hidden="1" customHeight="1" x14ac:dyDescent="0.3"/>
    <row r="30" spans="2:10" ht="15" hidden="1" customHeight="1" x14ac:dyDescent="0.3"/>
    <row r="31" spans="2:10" ht="15" hidden="1" customHeight="1" x14ac:dyDescent="0.3"/>
    <row r="32" spans="2:10" ht="15" hidden="1" customHeight="1" x14ac:dyDescent="0.3"/>
    <row r="33" spans="4:9" ht="15" hidden="1" customHeight="1" x14ac:dyDescent="0.3"/>
    <row r="34" spans="4:9" ht="15" hidden="1" customHeight="1" x14ac:dyDescent="0.3"/>
    <row r="35" spans="4:9" ht="15" hidden="1" customHeight="1" x14ac:dyDescent="0.3"/>
    <row r="42" spans="4:9" ht="0" hidden="1" customHeight="1" x14ac:dyDescent="0.3">
      <c r="D42" s="136" t="s">
        <v>73</v>
      </c>
    </row>
    <row r="44" spans="4:9" ht="0" hidden="1" customHeight="1" x14ac:dyDescent="0.3">
      <c r="D44" s="137" t="s">
        <v>74</v>
      </c>
      <c r="G44" s="135"/>
      <c r="H44" s="135"/>
      <c r="I44" s="135"/>
    </row>
  </sheetData>
  <sheetProtection algorithmName="SHA-512" hashValue="01xJEQZPKikV8F+b++WTz0kH49wVLDThZBtDXQkUvDnv4IVF6pagRiBmp6q4TXeQCpo7Lfip3ySAi1+Wz5TFuA==" saltValue="qei44mNXaU5eAkVNFP6frw==" spinCount="100000" sheet="1" objects="1" scenarios="1"/>
  <pageMargins left="0.75" right="0.75" top="0.51" bottom="0.46" header="0.5" footer="0.5"/>
  <pageSetup paperSize="9" scale="97"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C59E7-9CBD-4BB6-808F-D207AA1BE518}">
  <sheetPr>
    <tabColor theme="0" tint="-0.499984740745262"/>
    <pageSetUpPr fitToPage="1"/>
  </sheetPr>
  <dimension ref="A1:Q94"/>
  <sheetViews>
    <sheetView showGridLines="0" zoomScaleNormal="100" workbookViewId="0">
      <selection activeCell="F13" sqref="F13"/>
    </sheetView>
  </sheetViews>
  <sheetFormatPr defaultColWidth="0" defaultRowHeight="0" customHeight="1" zeroHeight="1" x14ac:dyDescent="0.35"/>
  <cols>
    <col min="1" max="1" width="3.7265625" style="174" customWidth="1"/>
    <col min="2" max="2" width="95.7265625" style="174" customWidth="1"/>
    <col min="3" max="3" width="1.7265625" style="174" customWidth="1"/>
    <col min="4" max="4" width="2.81640625" style="174" customWidth="1"/>
    <col min="5" max="5" width="54.54296875" style="174" customWidth="1"/>
    <col min="6" max="6" width="20.7265625" style="174" customWidth="1"/>
    <col min="7" max="7" width="11.26953125" style="174" customWidth="1"/>
    <col min="8" max="8" width="4.1796875" style="174" customWidth="1"/>
    <col min="9" max="9" width="4.7265625" style="174" customWidth="1"/>
    <col min="10" max="10" width="3.7265625" style="174" customWidth="1"/>
    <col min="11" max="16384" width="9.1796875" style="174" hidden="1"/>
  </cols>
  <sheetData>
    <row r="1" spans="1:11" s="148" customFormat="1" ht="21" customHeight="1" x14ac:dyDescent="0.25">
      <c r="A1" s="147"/>
      <c r="B1" s="147"/>
      <c r="C1" s="147"/>
      <c r="D1" s="147"/>
      <c r="E1" s="147"/>
      <c r="F1" s="147"/>
      <c r="G1" s="147"/>
      <c r="H1" s="147"/>
      <c r="I1" s="147"/>
    </row>
    <row r="2" spans="1:11" s="148" customFormat="1" ht="21" customHeight="1" x14ac:dyDescent="0.45">
      <c r="A2" s="147"/>
      <c r="B2" s="149" t="s">
        <v>110</v>
      </c>
      <c r="C2" s="138"/>
      <c r="D2" s="138"/>
      <c r="E2" s="138"/>
      <c r="F2" s="138"/>
      <c r="G2" s="150"/>
      <c r="H2" s="150"/>
      <c r="I2" s="150"/>
    </row>
    <row r="3" spans="1:11" s="148" customFormat="1" ht="21" customHeight="1" x14ac:dyDescent="0.35">
      <c r="A3" s="147"/>
      <c r="B3" s="302" t="str">
        <f>Samenvatting!B3</f>
        <v>In-line Logprocessor</v>
      </c>
      <c r="C3" s="138"/>
      <c r="D3" s="138"/>
      <c r="E3" s="138"/>
      <c r="F3" s="138"/>
      <c r="G3" s="150"/>
      <c r="H3" s="150"/>
      <c r="I3" s="150"/>
    </row>
    <row r="4" spans="1:11" s="148" customFormat="1" ht="21" customHeight="1" x14ac:dyDescent="0.45">
      <c r="A4" s="147"/>
      <c r="B4" s="151" t="s">
        <v>111</v>
      </c>
      <c r="C4" s="138"/>
      <c r="D4" s="138"/>
      <c r="E4" s="138"/>
      <c r="F4" s="138"/>
      <c r="G4" s="150"/>
      <c r="H4" s="150"/>
      <c r="I4" s="150"/>
    </row>
    <row r="5" spans="1:11" s="148" customFormat="1" ht="21" customHeight="1" x14ac:dyDescent="0.3">
      <c r="A5" s="147"/>
      <c r="B5" s="303" t="str">
        <f>Samenvatting!B5</f>
        <v>IUC23-022</v>
      </c>
      <c r="C5" s="138"/>
      <c r="D5" s="138"/>
      <c r="E5" s="138"/>
      <c r="F5" s="138"/>
      <c r="G5" s="150"/>
      <c r="H5" s="150"/>
      <c r="I5" s="150"/>
    </row>
    <row r="6" spans="1:11" s="147" customFormat="1" ht="15" customHeight="1" thickBot="1" x14ac:dyDescent="0.35">
      <c r="B6" s="152"/>
      <c r="C6" s="153"/>
      <c r="D6" s="153"/>
      <c r="E6" s="153"/>
      <c r="F6" s="154"/>
      <c r="G6" s="155"/>
      <c r="H6" s="155"/>
      <c r="I6" s="155"/>
      <c r="K6" s="156"/>
    </row>
    <row r="7" spans="1:11" s="148" customFormat="1" ht="15" customHeight="1" x14ac:dyDescent="0.25">
      <c r="A7" s="147"/>
    </row>
    <row r="8" spans="1:11" s="148" customFormat="1" ht="28" customHeight="1" x14ac:dyDescent="0.25">
      <c r="A8" s="157"/>
      <c r="B8" s="157"/>
      <c r="D8" s="329" t="s">
        <v>112</v>
      </c>
      <c r="E8" s="329"/>
      <c r="F8" s="158">
        <f>Samenvatting!F29</f>
        <v>0</v>
      </c>
    </row>
    <row r="9" spans="1:11" s="148" customFormat="1" ht="12.75" customHeight="1" x14ac:dyDescent="0.25">
      <c r="B9" s="157"/>
      <c r="C9" s="157"/>
    </row>
    <row r="10" spans="1:11" s="148" customFormat="1" ht="28" customHeight="1" x14ac:dyDescent="0.25">
      <c r="B10" s="157"/>
      <c r="C10" s="157"/>
      <c r="D10" s="330" t="s">
        <v>113</v>
      </c>
      <c r="E10" s="331"/>
      <c r="F10" s="217" t="s">
        <v>114</v>
      </c>
      <c r="G10" s="332" t="s">
        <v>115</v>
      </c>
      <c r="H10" s="333"/>
    </row>
    <row r="11" spans="1:11" s="148" customFormat="1" ht="28" customHeight="1" x14ac:dyDescent="0.25">
      <c r="B11" s="157"/>
      <c r="C11" s="157"/>
      <c r="D11" s="334" t="s">
        <v>116</v>
      </c>
      <c r="E11" s="335"/>
      <c r="F11" s="159">
        <f>+DATA!G41</f>
        <v>210</v>
      </c>
      <c r="G11" s="160">
        <f>+F11/DATA!$G$40*100</f>
        <v>60</v>
      </c>
      <c r="H11" s="161" t="s">
        <v>117</v>
      </c>
    </row>
    <row r="12" spans="1:11" s="148" customFormat="1" ht="28" customHeight="1" x14ac:dyDescent="0.25">
      <c r="B12" s="157"/>
      <c r="C12" s="157"/>
      <c r="D12" s="334" t="s">
        <v>181</v>
      </c>
      <c r="E12" s="335"/>
      <c r="F12" s="162">
        <v>100</v>
      </c>
      <c r="G12" s="160">
        <f>+F12/DATA!$G$40*100</f>
        <v>28.571428571428569</v>
      </c>
      <c r="H12" s="161" t="s">
        <v>117</v>
      </c>
    </row>
    <row r="13" spans="1:11" s="148" customFormat="1" ht="28" customHeight="1" x14ac:dyDescent="0.25">
      <c r="C13" s="157"/>
      <c r="D13" s="163"/>
      <c r="E13" s="218" t="s">
        <v>118</v>
      </c>
      <c r="F13" s="164">
        <f>SUM(F11:F12)</f>
        <v>310</v>
      </c>
      <c r="G13" s="160">
        <f>SUM(G11:G12)</f>
        <v>88.571428571428569</v>
      </c>
      <c r="H13" s="161" t="s">
        <v>117</v>
      </c>
    </row>
    <row r="14" spans="1:11" s="148" customFormat="1" ht="28" customHeight="1" x14ac:dyDescent="0.25">
      <c r="C14" s="157"/>
      <c r="D14" s="327" t="s">
        <v>119</v>
      </c>
      <c r="E14" s="328"/>
      <c r="F14" s="165">
        <f>+DATA!E7</f>
        <v>0.49675324675324672</v>
      </c>
    </row>
    <row r="15" spans="1:11" s="148" customFormat="1" ht="28" customHeight="1" x14ac:dyDescent="0.25">
      <c r="B15" s="157"/>
      <c r="C15" s="157"/>
      <c r="D15" s="166" t="s">
        <v>120</v>
      </c>
      <c r="E15" s="167" t="str">
        <f>"Eigen inschatting door Inschrijver. Waarde tussen 0 en "&amp;F19&amp;" punten."</f>
        <v>Eigen inschatting door Inschrijver. Waarde tussen 0 en 140 punten.</v>
      </c>
      <c r="F15" s="168"/>
      <c r="G15" s="169"/>
      <c r="H15" s="170"/>
    </row>
    <row r="16" spans="1:11" s="148" customFormat="1" ht="28" customHeight="1" x14ac:dyDescent="0.25">
      <c r="C16" s="157"/>
      <c r="D16" s="171"/>
      <c r="E16" s="170"/>
      <c r="F16" s="170"/>
      <c r="G16" s="170"/>
    </row>
    <row r="17" spans="1:13" s="148" customFormat="1" ht="28" customHeight="1" x14ac:dyDescent="0.25">
      <c r="C17" s="157"/>
      <c r="D17" s="330" t="s">
        <v>121</v>
      </c>
      <c r="E17" s="331"/>
      <c r="F17" s="172" t="s">
        <v>122</v>
      </c>
      <c r="G17" s="332" t="s">
        <v>115</v>
      </c>
      <c r="H17" s="333"/>
    </row>
    <row r="18" spans="1:13" s="148" customFormat="1" ht="28" customHeight="1" x14ac:dyDescent="0.25">
      <c r="C18" s="157"/>
      <c r="D18" s="329" t="s">
        <v>123</v>
      </c>
      <c r="E18" s="329"/>
      <c r="F18" s="164">
        <f>DATA!G41</f>
        <v>210</v>
      </c>
      <c r="G18" s="160">
        <f>+F18/DATA!$G$40*100</f>
        <v>60</v>
      </c>
      <c r="H18" s="161" t="s">
        <v>117</v>
      </c>
    </row>
    <row r="19" spans="1:13" s="148" customFormat="1" ht="28" customHeight="1" x14ac:dyDescent="0.25">
      <c r="C19" s="157"/>
      <c r="D19" s="329" t="s">
        <v>124</v>
      </c>
      <c r="E19" s="329"/>
      <c r="F19" s="164">
        <f>DATA!G42</f>
        <v>140</v>
      </c>
      <c r="G19" s="160">
        <f>+F19/DATA!$G$40*100</f>
        <v>40</v>
      </c>
      <c r="H19" s="161" t="s">
        <v>117</v>
      </c>
      <c r="K19" s="173"/>
      <c r="L19" s="173"/>
      <c r="M19" s="173"/>
    </row>
    <row r="20" spans="1:13" s="148" customFormat="1" ht="28" customHeight="1" x14ac:dyDescent="0.25">
      <c r="B20" s="157"/>
      <c r="C20" s="157"/>
      <c r="D20" s="329" t="s">
        <v>8</v>
      </c>
      <c r="E20" s="329"/>
      <c r="F20" s="164">
        <f>SUM(F18:F19)</f>
        <v>350</v>
      </c>
      <c r="G20" s="160">
        <f>+F20/DATA!$G$40*100</f>
        <v>100</v>
      </c>
      <c r="H20" s="161" t="s">
        <v>117</v>
      </c>
    </row>
    <row r="21" spans="1:13" s="148" customFormat="1" ht="28" customHeight="1" x14ac:dyDescent="0.25">
      <c r="B21" s="157"/>
      <c r="C21" s="157"/>
      <c r="D21" s="157"/>
      <c r="E21" s="157"/>
      <c r="F21" s="157"/>
      <c r="G21" s="157"/>
      <c r="H21" s="157"/>
    </row>
    <row r="22" spans="1:13" s="148" customFormat="1" ht="28" customHeight="1" x14ac:dyDescent="0.25">
      <c r="B22" s="157"/>
      <c r="C22" s="157"/>
      <c r="D22" s="329" t="s">
        <v>180</v>
      </c>
      <c r="E22" s="329"/>
      <c r="F22" s="164">
        <f>DATA!G43</f>
        <v>244</v>
      </c>
      <c r="G22" s="160">
        <f>+F22/DATA!$G$40*100</f>
        <v>69.714285714285722</v>
      </c>
      <c r="H22" s="161" t="s">
        <v>117</v>
      </c>
    </row>
    <row r="23" spans="1:13" s="148" customFormat="1" ht="28" customHeight="1" x14ac:dyDescent="0.25">
      <c r="B23" s="157"/>
      <c r="C23" s="157"/>
      <c r="D23" s="157"/>
      <c r="E23" s="157"/>
      <c r="F23" s="157"/>
      <c r="G23" s="157"/>
      <c r="H23" s="157"/>
    </row>
    <row r="24" spans="1:13" s="148" customFormat="1" ht="28" customHeight="1" x14ac:dyDescent="0.25">
      <c r="B24" s="157"/>
      <c r="C24" s="157"/>
      <c r="D24" s="157"/>
      <c r="E24" s="157"/>
      <c r="F24" s="157"/>
      <c r="G24" s="157"/>
      <c r="H24" s="157"/>
    </row>
    <row r="25" spans="1:13" s="148" customFormat="1" ht="28" customHeight="1" x14ac:dyDescent="0.25">
      <c r="B25" s="157"/>
      <c r="C25" s="157"/>
      <c r="D25" s="157"/>
      <c r="E25" s="157"/>
      <c r="F25" s="157"/>
      <c r="G25" s="157"/>
      <c r="H25" s="157"/>
    </row>
    <row r="26" spans="1:13" s="148" customFormat="1" ht="27.75" customHeight="1" x14ac:dyDescent="0.25">
      <c r="A26" s="147"/>
      <c r="B26" s="157"/>
      <c r="C26" s="157"/>
      <c r="D26" s="157"/>
      <c r="E26" s="157"/>
      <c r="F26" s="157"/>
      <c r="G26" s="157"/>
      <c r="H26" s="157"/>
    </row>
    <row r="27" spans="1:13" s="148" customFormat="1" ht="15" customHeight="1" thickBot="1" x14ac:dyDescent="0.35">
      <c r="A27" s="147"/>
      <c r="B27" s="152"/>
      <c r="C27" s="153"/>
      <c r="D27" s="153"/>
      <c r="E27" s="153"/>
      <c r="F27" s="154"/>
      <c r="G27" s="155"/>
      <c r="H27" s="155"/>
    </row>
    <row r="28" spans="1:13" s="148" customFormat="1" ht="15" customHeight="1" x14ac:dyDescent="0.25"/>
    <row r="29" spans="1:13" s="148" customFormat="1" ht="28" hidden="1" customHeight="1" x14ac:dyDescent="0.25">
      <c r="B29" s="157"/>
    </row>
    <row r="30" spans="1:13" s="148" customFormat="1" ht="28" hidden="1" customHeight="1" x14ac:dyDescent="0.25">
      <c r="B30" s="157"/>
    </row>
    <row r="31" spans="1:13" s="148" customFormat="1" ht="28" hidden="1" customHeight="1" x14ac:dyDescent="0.25">
      <c r="B31" s="157"/>
    </row>
    <row r="32" spans="1:13" s="148" customFormat="1" ht="28" hidden="1" customHeight="1" x14ac:dyDescent="0.25">
      <c r="B32" s="157"/>
    </row>
    <row r="33" spans="2:17" s="148" customFormat="1" ht="28" hidden="1" customHeight="1" x14ac:dyDescent="0.25">
      <c r="B33" s="157"/>
    </row>
    <row r="34" spans="2:17" s="148" customFormat="1" ht="28" hidden="1" customHeight="1" x14ac:dyDescent="0.25">
      <c r="B34" s="157"/>
      <c r="Q34" s="148" t="s">
        <v>0</v>
      </c>
    </row>
    <row r="35" spans="2:17" s="148" customFormat="1" ht="28" hidden="1" customHeight="1" x14ac:dyDescent="0.25">
      <c r="B35" s="157"/>
    </row>
    <row r="36" spans="2:17" s="148" customFormat="1" ht="28" hidden="1" customHeight="1" x14ac:dyDescent="0.35">
      <c r="B36" s="157"/>
      <c r="G36" s="174"/>
    </row>
    <row r="37" spans="2:17" s="148" customFormat="1" ht="28" hidden="1" customHeight="1" x14ac:dyDescent="0.35">
      <c r="B37" s="157"/>
      <c r="G37" s="174"/>
    </row>
    <row r="38" spans="2:17" s="148" customFormat="1" ht="28" hidden="1" customHeight="1" x14ac:dyDescent="0.35">
      <c r="D38" s="174"/>
      <c r="E38" s="174"/>
      <c r="F38" s="174"/>
      <c r="G38" s="174"/>
    </row>
    <row r="39" spans="2:17" ht="15" hidden="1" customHeight="1" x14ac:dyDescent="0.35"/>
    <row r="40" spans="2:17" ht="15" hidden="1" customHeight="1" x14ac:dyDescent="0.35"/>
    <row r="41" spans="2:17" ht="15" hidden="1" customHeight="1" x14ac:dyDescent="0.35"/>
    <row r="42" spans="2:17" ht="15" hidden="1" customHeight="1" x14ac:dyDescent="0.35"/>
    <row r="43" spans="2:17" ht="15" hidden="1" customHeight="1" x14ac:dyDescent="0.35"/>
    <row r="44" spans="2:17" ht="15" hidden="1" customHeight="1" x14ac:dyDescent="0.35"/>
    <row r="45" spans="2:17" ht="15" hidden="1" customHeight="1" x14ac:dyDescent="0.35"/>
    <row r="46" spans="2:17" ht="15" hidden="1" customHeight="1" x14ac:dyDescent="0.35"/>
    <row r="47" spans="2:17" ht="15" hidden="1" customHeight="1" x14ac:dyDescent="0.35"/>
    <row r="48" spans="2:17" ht="15" hidden="1" customHeight="1" x14ac:dyDescent="0.35"/>
    <row r="49" s="174" customFormat="1" ht="15" hidden="1" customHeight="1" x14ac:dyDescent="0.35"/>
    <row r="50" s="174" customFormat="1" ht="15" hidden="1" customHeight="1" x14ac:dyDescent="0.35"/>
    <row r="51" s="174" customFormat="1" ht="15" hidden="1" customHeight="1" x14ac:dyDescent="0.35"/>
    <row r="52" s="174" customFormat="1" ht="15" hidden="1" customHeight="1" x14ac:dyDescent="0.35"/>
    <row r="53" s="174" customFormat="1" ht="15" hidden="1" customHeight="1" x14ac:dyDescent="0.35"/>
    <row r="54" s="174" customFormat="1" ht="15" hidden="1" customHeight="1" x14ac:dyDescent="0.35"/>
    <row r="55" s="174" customFormat="1" ht="15" hidden="1" customHeight="1" x14ac:dyDescent="0.35"/>
    <row r="56" s="174" customFormat="1" ht="15" hidden="1" customHeight="1" x14ac:dyDescent="0.35"/>
    <row r="57" s="174" customFormat="1" ht="15" hidden="1" customHeight="1" x14ac:dyDescent="0.35"/>
    <row r="58" s="174" customFormat="1" ht="15" hidden="1" customHeight="1" x14ac:dyDescent="0.35"/>
    <row r="59" s="174" customFormat="1" ht="15" hidden="1" customHeight="1" x14ac:dyDescent="0.35"/>
    <row r="60" s="174" customFormat="1" ht="15" hidden="1" customHeight="1" x14ac:dyDescent="0.35"/>
    <row r="61" s="174" customFormat="1" ht="15" hidden="1" customHeight="1" x14ac:dyDescent="0.35"/>
    <row r="62" s="174" customFormat="1" ht="15" hidden="1" customHeight="1" x14ac:dyDescent="0.35"/>
    <row r="63" s="174" customFormat="1" ht="15" hidden="1" customHeight="1" x14ac:dyDescent="0.35"/>
    <row r="64" s="174" customFormat="1" ht="15" hidden="1" customHeight="1" x14ac:dyDescent="0.35"/>
    <row r="65" s="174" customFormat="1" ht="15" hidden="1" customHeight="1" x14ac:dyDescent="0.35"/>
    <row r="66" s="174" customFormat="1" ht="15" hidden="1" customHeight="1" x14ac:dyDescent="0.35"/>
    <row r="67" s="174" customFormat="1" ht="15" hidden="1" customHeight="1" x14ac:dyDescent="0.35"/>
    <row r="68" s="174" customFormat="1" ht="15" hidden="1" customHeight="1" x14ac:dyDescent="0.35"/>
    <row r="69" s="174" customFormat="1" ht="15" hidden="1" customHeight="1" x14ac:dyDescent="0.35"/>
    <row r="70" s="174" customFormat="1" ht="15" hidden="1" customHeight="1" x14ac:dyDescent="0.35"/>
    <row r="71" s="174" customFormat="1" ht="15" hidden="1" customHeight="1" x14ac:dyDescent="0.35"/>
    <row r="72" s="174" customFormat="1" ht="15" hidden="1" customHeight="1" x14ac:dyDescent="0.35"/>
    <row r="73" s="174" customFormat="1" ht="15" hidden="1" customHeight="1" x14ac:dyDescent="0.35"/>
    <row r="74" s="174" customFormat="1" ht="15" hidden="1" customHeight="1" x14ac:dyDescent="0.35"/>
    <row r="75" s="174" customFormat="1" ht="15" hidden="1" customHeight="1" x14ac:dyDescent="0.35"/>
    <row r="76" s="174" customFormat="1" ht="15" hidden="1" customHeight="1" x14ac:dyDescent="0.35"/>
    <row r="77" s="174" customFormat="1" ht="15" hidden="1" customHeight="1" x14ac:dyDescent="0.35"/>
    <row r="78" s="174" customFormat="1" ht="15" hidden="1" customHeight="1" x14ac:dyDescent="0.35"/>
    <row r="79" s="174" customFormat="1" ht="15" hidden="1" customHeight="1" x14ac:dyDescent="0.35"/>
    <row r="80" s="174" customFormat="1" ht="15" hidden="1" customHeight="1" x14ac:dyDescent="0.35"/>
    <row r="81" spans="3:7" ht="15" hidden="1" customHeight="1" x14ac:dyDescent="0.35"/>
    <row r="82" spans="3:7" ht="15" hidden="1" customHeight="1" x14ac:dyDescent="0.35">
      <c r="C82" s="336" t="s">
        <v>118</v>
      </c>
      <c r="D82" s="337"/>
      <c r="E82" s="175">
        <v>1650</v>
      </c>
      <c r="F82" s="176" t="e">
        <f>+E82/Qmax*100</f>
        <v>#NAME?</v>
      </c>
      <c r="G82" s="161" t="s">
        <v>117</v>
      </c>
    </row>
    <row r="83" spans="3:7" ht="15" hidden="1" customHeight="1" x14ac:dyDescent="0.35"/>
    <row r="84" spans="3:7" ht="15" hidden="1" customHeight="1" x14ac:dyDescent="0.35"/>
    <row r="85" spans="3:7" ht="15" hidden="1" customHeight="1" x14ac:dyDescent="0.35"/>
    <row r="86" spans="3:7" ht="15" hidden="1" customHeight="1" x14ac:dyDescent="0.35"/>
    <row r="87" spans="3:7" ht="15" hidden="1" customHeight="1" x14ac:dyDescent="0.35"/>
    <row r="88" spans="3:7" ht="15" hidden="1" customHeight="1" x14ac:dyDescent="0.35"/>
    <row r="89" spans="3:7" ht="15" hidden="1" customHeight="1" x14ac:dyDescent="0.35"/>
    <row r="90" spans="3:7" ht="15" hidden="1" customHeight="1" x14ac:dyDescent="0.35"/>
    <row r="91" spans="3:7" ht="15" hidden="1" customHeight="1" x14ac:dyDescent="0.35"/>
    <row r="92" spans="3:7" ht="15" hidden="1" customHeight="1" x14ac:dyDescent="0.35"/>
    <row r="93" spans="3:7" ht="15" hidden="1" customHeight="1" x14ac:dyDescent="0.35"/>
    <row r="94" spans="3:7" ht="15" hidden="1" customHeight="1" x14ac:dyDescent="0.35"/>
  </sheetData>
  <sheetProtection algorithmName="SHA-512" hashValue="Oi6NVzTxou2h2KQhW9x/JAQ4hN+PTYfMxiXzTUEEIabMmjWK0Y+UIJz9M+hb7sMpqvNBNXFK/kCXMp/bm2EAwA==" saltValue="sKgXFMmGAVpI23MlemWrvQ==" spinCount="100000" sheet="1" objects="1" scenarios="1"/>
  <mergeCells count="13">
    <mergeCell ref="C82:D82"/>
    <mergeCell ref="D17:E17"/>
    <mergeCell ref="G17:H17"/>
    <mergeCell ref="D18:E18"/>
    <mergeCell ref="D19:E19"/>
    <mergeCell ref="D20:E20"/>
    <mergeCell ref="D22:E22"/>
    <mergeCell ref="D14:E14"/>
    <mergeCell ref="D8:E8"/>
    <mergeCell ref="D10:E10"/>
    <mergeCell ref="G10:H10"/>
    <mergeCell ref="D11:E11"/>
    <mergeCell ref="D12:E12"/>
  </mergeCells>
  <pageMargins left="0.7" right="0.7" top="0.75" bottom="0.75" header="0.3" footer="0.3"/>
  <pageSetup paperSize="9" scale="6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3B5C3-E9C9-4AD8-9FD3-978C86C5614C}">
  <dimension ref="A1:AE80"/>
  <sheetViews>
    <sheetView showGridLines="0" topLeftCell="A7" zoomScaleNormal="100" workbookViewId="0">
      <selection activeCell="F12" sqref="A1:XFD1048576"/>
    </sheetView>
  </sheetViews>
  <sheetFormatPr defaultColWidth="0" defaultRowHeight="14.5" zeroHeight="1" x14ac:dyDescent="0.35"/>
  <cols>
    <col min="1" max="1" width="3.7265625" style="177" customWidth="1"/>
    <col min="2" max="27" width="21.7265625" style="177" customWidth="1"/>
    <col min="28" max="28" width="3.7265625" style="177" customWidth="1"/>
    <col min="29" max="31" width="21.7265625" style="177" hidden="1" customWidth="1"/>
    <col min="32" max="16384" width="9.1796875" style="177" hidden="1"/>
  </cols>
  <sheetData>
    <row r="1" spans="2:28" ht="21" customHeight="1" x14ac:dyDescent="0.35">
      <c r="AB1" s="178"/>
    </row>
    <row r="2" spans="2:28" s="178" customFormat="1" ht="21" customHeight="1" x14ac:dyDescent="0.25">
      <c r="B2" s="338" t="s">
        <v>125</v>
      </c>
      <c r="C2" s="338"/>
      <c r="D2" s="338"/>
      <c r="E2" s="338"/>
    </row>
    <row r="3" spans="2:28" s="178" customFormat="1" ht="21" customHeight="1" x14ac:dyDescent="0.25">
      <c r="B3" s="338"/>
      <c r="C3" s="338"/>
      <c r="D3" s="338"/>
      <c r="E3" s="338"/>
    </row>
    <row r="4" spans="2:28" s="178" customFormat="1" ht="21" customHeight="1" x14ac:dyDescent="0.25">
      <c r="B4" s="338"/>
      <c r="C4" s="338"/>
      <c r="D4" s="338"/>
      <c r="E4" s="338"/>
    </row>
    <row r="5" spans="2:28" s="178" customFormat="1" ht="21" customHeight="1" x14ac:dyDescent="0.25">
      <c r="B5" s="179"/>
    </row>
    <row r="6" spans="2:28" s="178" customFormat="1" ht="28" customHeight="1" x14ac:dyDescent="0.25">
      <c r="B6" s="180" t="s">
        <v>37</v>
      </c>
    </row>
    <row r="7" spans="2:28" s="178" customFormat="1" ht="28" customHeight="1" x14ac:dyDescent="0.25">
      <c r="B7" s="181" t="s">
        <v>126</v>
      </c>
      <c r="C7" s="182">
        <f>+'BPK-Grafiek'!$F$8</f>
        <v>0</v>
      </c>
      <c r="D7" s="183">
        <f>+'BPK-Grafiek'!$F$13</f>
        <v>310</v>
      </c>
      <c r="E7" s="184">
        <f>IFERROR((0.5*($C$7/$G$38)^$F$38+0.5*(2-$D$7/$H$38)^$F$38)^(1/$F$38),0)</f>
        <v>0.49675324675324672</v>
      </c>
      <c r="F7" s="185">
        <f>+D7/G40*100</f>
        <v>88.571428571428569</v>
      </c>
    </row>
    <row r="8" spans="2:28" s="178" customFormat="1" ht="28" customHeight="1" x14ac:dyDescent="0.25"/>
    <row r="9" spans="2:28" s="188" customFormat="1" ht="28" customHeight="1" x14ac:dyDescent="0.35">
      <c r="B9" s="186" t="s">
        <v>127</v>
      </c>
      <c r="C9" s="339" t="s">
        <v>166</v>
      </c>
      <c r="D9" s="339"/>
      <c r="E9" s="339"/>
      <c r="F9" s="339"/>
      <c r="G9" s="339"/>
      <c r="H9" s="339"/>
      <c r="I9" s="339"/>
      <c r="J9" s="339"/>
      <c r="K9" s="187"/>
      <c r="L9" s="187"/>
    </row>
    <row r="10" spans="2:28" s="188" customFormat="1" ht="28" customHeight="1" x14ac:dyDescent="0.35">
      <c r="C10" s="339"/>
      <c r="D10" s="339"/>
      <c r="E10" s="339"/>
      <c r="F10" s="339"/>
      <c r="G10" s="339"/>
      <c r="H10" s="339"/>
      <c r="I10" s="339"/>
      <c r="J10" s="339"/>
    </row>
    <row r="11" spans="2:28" s="178" customFormat="1" ht="28" customHeight="1" x14ac:dyDescent="0.25">
      <c r="B11" s="189" t="s">
        <v>128</v>
      </c>
      <c r="C11" s="190" t="s">
        <v>129</v>
      </c>
      <c r="D11" s="190" t="s">
        <v>130</v>
      </c>
      <c r="E11" s="190" t="s">
        <v>131</v>
      </c>
      <c r="F11" s="191"/>
      <c r="G11" s="191"/>
      <c r="H11" s="191"/>
      <c r="I11" s="191"/>
      <c r="J11" s="191"/>
      <c r="K11" s="191"/>
      <c r="L11" s="191"/>
      <c r="M11" s="191"/>
      <c r="N11" s="191"/>
      <c r="O11" s="191"/>
      <c r="P11" s="191"/>
      <c r="Q11" s="191"/>
      <c r="R11" s="191"/>
      <c r="S11" s="191"/>
      <c r="T11" s="191"/>
      <c r="U11" s="191"/>
      <c r="V11" s="191"/>
      <c r="W11" s="191"/>
      <c r="X11" s="191"/>
      <c r="Y11" s="191"/>
      <c r="Z11" s="191"/>
      <c r="AA11" s="191"/>
    </row>
    <row r="12" spans="2:28" s="178" customFormat="1" ht="28" customHeight="1" x14ac:dyDescent="0.25">
      <c r="B12" s="192" t="s">
        <v>132</v>
      </c>
      <c r="C12" s="193">
        <v>3080000</v>
      </c>
      <c r="D12" s="194">
        <v>308</v>
      </c>
      <c r="E12" s="195">
        <v>1</v>
      </c>
      <c r="F12" s="191"/>
      <c r="G12" s="191"/>
      <c r="H12" s="191"/>
      <c r="I12" s="191"/>
      <c r="J12" s="191"/>
      <c r="K12" s="191"/>
      <c r="L12" s="191"/>
      <c r="M12" s="191"/>
      <c r="N12" s="191"/>
      <c r="O12" s="191"/>
      <c r="P12" s="191"/>
      <c r="Q12" s="191"/>
      <c r="R12" s="191"/>
      <c r="S12" s="191"/>
      <c r="T12" s="191"/>
      <c r="U12" s="191"/>
      <c r="V12" s="191"/>
      <c r="W12" s="191"/>
      <c r="X12" s="191"/>
      <c r="Y12" s="191"/>
      <c r="Z12" s="191"/>
      <c r="AA12" s="191"/>
    </row>
    <row r="13" spans="2:28" s="178" customFormat="1" ht="28" customHeight="1" x14ac:dyDescent="0.25">
      <c r="B13" s="192" t="s">
        <v>133</v>
      </c>
      <c r="C13" s="193">
        <v>3500000</v>
      </c>
      <c r="D13" s="194">
        <v>350</v>
      </c>
      <c r="E13" s="195">
        <v>1</v>
      </c>
      <c r="F13" s="191"/>
      <c r="G13" s="191"/>
      <c r="H13" s="191"/>
      <c r="I13" s="191"/>
      <c r="J13" s="191"/>
      <c r="K13" s="191"/>
      <c r="L13" s="191"/>
      <c r="M13" s="191"/>
      <c r="N13" s="191"/>
      <c r="O13" s="191"/>
      <c r="P13" s="191"/>
      <c r="Q13" s="191"/>
      <c r="R13" s="191"/>
      <c r="S13" s="191"/>
      <c r="T13" s="191"/>
      <c r="U13" s="191"/>
      <c r="V13" s="191"/>
      <c r="W13" s="191"/>
      <c r="X13" s="191"/>
      <c r="Y13" s="191"/>
      <c r="Z13" s="191"/>
      <c r="AA13" s="191"/>
    </row>
    <row r="14" spans="2:28" s="178" customFormat="1" ht="28" customHeight="1" x14ac:dyDescent="0.25">
      <c r="B14" s="192" t="s">
        <v>134</v>
      </c>
      <c r="C14" s="193">
        <v>0</v>
      </c>
      <c r="D14" s="194">
        <v>0</v>
      </c>
      <c r="E14" s="195">
        <v>1</v>
      </c>
      <c r="F14" s="191"/>
      <c r="G14" s="191"/>
      <c r="H14" s="191"/>
      <c r="I14" s="191"/>
      <c r="J14" s="191"/>
      <c r="K14" s="191"/>
      <c r="L14" s="191"/>
      <c r="M14" s="191"/>
      <c r="N14" s="191"/>
      <c r="O14" s="191"/>
      <c r="P14" s="191"/>
      <c r="Q14" s="191"/>
      <c r="R14" s="191"/>
      <c r="S14" s="191"/>
      <c r="T14" s="191"/>
      <c r="U14" s="191"/>
      <c r="V14" s="191"/>
      <c r="W14" s="191"/>
      <c r="X14" s="191"/>
      <c r="Y14" s="191"/>
      <c r="Z14" s="191"/>
      <c r="AA14" s="191"/>
    </row>
    <row r="15" spans="2:28" s="178" customFormat="1" ht="28" customHeight="1" x14ac:dyDescent="0.25">
      <c r="B15" s="191"/>
      <c r="C15" s="191"/>
      <c r="D15" s="191"/>
      <c r="E15" s="191"/>
      <c r="F15" s="191"/>
      <c r="G15" s="191"/>
      <c r="H15" s="191"/>
      <c r="I15" s="191"/>
      <c r="J15" s="191"/>
      <c r="K15" s="191"/>
      <c r="L15" s="191"/>
      <c r="M15" s="191"/>
      <c r="N15" s="191"/>
      <c r="O15" s="191"/>
      <c r="P15" s="191"/>
      <c r="Q15" s="191"/>
      <c r="R15" s="191"/>
      <c r="S15" s="191"/>
      <c r="T15" s="191"/>
      <c r="U15" s="191"/>
      <c r="V15" s="191"/>
      <c r="W15" s="191"/>
      <c r="X15" s="191"/>
      <c r="Y15" s="191"/>
      <c r="Z15" s="191"/>
      <c r="AA15" s="191"/>
    </row>
    <row r="16" spans="2:28" s="178" customFormat="1" ht="28" customHeight="1" x14ac:dyDescent="0.25">
      <c r="B16" s="196" t="s">
        <v>135</v>
      </c>
      <c r="C16" s="191"/>
      <c r="D16" s="191"/>
      <c r="E16" s="191"/>
      <c r="F16" s="191"/>
      <c r="G16" s="191"/>
      <c r="H16" s="191"/>
      <c r="I16" s="191"/>
      <c r="J16" s="191"/>
      <c r="K16" s="191"/>
      <c r="L16" s="191"/>
      <c r="M16" s="191"/>
      <c r="N16" s="191"/>
      <c r="O16" s="191"/>
      <c r="P16" s="191"/>
      <c r="Q16" s="191"/>
      <c r="R16" s="191"/>
      <c r="S16" s="191"/>
      <c r="T16" s="191"/>
      <c r="U16" s="191"/>
      <c r="V16" s="191"/>
      <c r="W16" s="191"/>
      <c r="X16" s="191"/>
      <c r="Y16" s="191"/>
      <c r="Z16" s="191"/>
      <c r="AA16" s="191"/>
    </row>
    <row r="17" spans="2:27" s="178" customFormat="1" ht="28" customHeight="1" x14ac:dyDescent="0.25">
      <c r="B17" s="191"/>
      <c r="C17" s="190" t="s">
        <v>136</v>
      </c>
      <c r="D17" s="197">
        <v>0.6</v>
      </c>
      <c r="E17" s="197">
        <v>0.61818181818181817</v>
      </c>
      <c r="F17" s="197">
        <v>0.63636363636363635</v>
      </c>
      <c r="G17" s="197">
        <v>0.65454545454545454</v>
      </c>
      <c r="H17" s="197">
        <v>0.67272727272727273</v>
      </c>
      <c r="I17" s="197">
        <v>0.69090909090909092</v>
      </c>
      <c r="J17" s="197">
        <v>0.70909090909090911</v>
      </c>
      <c r="K17" s="197">
        <v>0.72727272727272729</v>
      </c>
      <c r="L17" s="197">
        <v>0.74545454545454548</v>
      </c>
      <c r="M17" s="197">
        <v>0.76363636363636367</v>
      </c>
      <c r="N17" s="197">
        <v>0.78181818181818186</v>
      </c>
      <c r="O17" s="197">
        <v>0.8</v>
      </c>
      <c r="P17" s="197">
        <v>0.81818181818181823</v>
      </c>
      <c r="Q17" s="197">
        <v>0.83636363636363642</v>
      </c>
      <c r="R17" s="197">
        <v>0.85454545454545461</v>
      </c>
      <c r="S17" s="197">
        <v>0.8727272727272728</v>
      </c>
      <c r="T17" s="197">
        <v>0.89090909090909098</v>
      </c>
      <c r="U17" s="197">
        <v>0.90909090909090917</v>
      </c>
      <c r="V17" s="197">
        <v>0.92727272727272736</v>
      </c>
      <c r="W17" s="197">
        <v>0.94545454545454555</v>
      </c>
      <c r="X17" s="197">
        <v>0.96363636363636374</v>
      </c>
      <c r="Y17" s="197">
        <v>0.98181818181818192</v>
      </c>
      <c r="Z17" s="197">
        <v>1</v>
      </c>
      <c r="AA17" s="198">
        <v>0</v>
      </c>
    </row>
    <row r="18" spans="2:27" s="178" customFormat="1" ht="28" customHeight="1" x14ac:dyDescent="0.25">
      <c r="B18" s="199" t="s">
        <v>137</v>
      </c>
      <c r="C18" s="197">
        <v>0</v>
      </c>
      <c r="D18" s="197">
        <v>210</v>
      </c>
      <c r="E18" s="197">
        <v>216.36363636363635</v>
      </c>
      <c r="F18" s="197">
        <v>222.72727272727272</v>
      </c>
      <c r="G18" s="197">
        <v>229.09090909090909</v>
      </c>
      <c r="H18" s="197">
        <v>235.45454545454547</v>
      </c>
      <c r="I18" s="197">
        <v>241.81818181818181</v>
      </c>
      <c r="J18" s="197">
        <v>248.18181818181819</v>
      </c>
      <c r="K18" s="197">
        <v>254.54545454545456</v>
      </c>
      <c r="L18" s="197">
        <v>260.90909090909093</v>
      </c>
      <c r="M18" s="197">
        <v>267.27272727272731</v>
      </c>
      <c r="N18" s="197">
        <v>273.63636363636363</v>
      </c>
      <c r="O18" s="197">
        <v>280</v>
      </c>
      <c r="P18" s="197">
        <v>286.36363636363637</v>
      </c>
      <c r="Q18" s="197">
        <v>292.72727272727275</v>
      </c>
      <c r="R18" s="197">
        <v>299.09090909090912</v>
      </c>
      <c r="S18" s="197">
        <v>305.4545454545455</v>
      </c>
      <c r="T18" s="197">
        <v>311.81818181818187</v>
      </c>
      <c r="U18" s="197">
        <v>318.18181818181819</v>
      </c>
      <c r="V18" s="197">
        <v>324.54545454545456</v>
      </c>
      <c r="W18" s="197">
        <v>330.90909090909093</v>
      </c>
      <c r="X18" s="197">
        <v>337.27272727272731</v>
      </c>
      <c r="Y18" s="197">
        <v>343.63636363636368</v>
      </c>
      <c r="Z18" s="197">
        <v>350</v>
      </c>
      <c r="AA18" s="197" t="s">
        <v>131</v>
      </c>
    </row>
    <row r="19" spans="2:27" s="178" customFormat="1" ht="28" customHeight="1" x14ac:dyDescent="0.25">
      <c r="B19" s="199" t="s">
        <v>138</v>
      </c>
      <c r="C19" s="197"/>
      <c r="D19" s="197">
        <v>2099999.9999999995</v>
      </c>
      <c r="E19" s="197">
        <v>2163636.3636363638</v>
      </c>
      <c r="F19" s="197">
        <v>2227272.7272727271</v>
      </c>
      <c r="G19" s="197">
        <v>2290909.0909090908</v>
      </c>
      <c r="H19" s="197">
        <v>2354545.4545454546</v>
      </c>
      <c r="I19" s="197">
        <v>2418181.8181818174</v>
      </c>
      <c r="J19" s="197">
        <v>2481818.1818181821</v>
      </c>
      <c r="K19" s="197">
        <v>2545454.5454545454</v>
      </c>
      <c r="L19" s="197">
        <v>2609090.9090909096</v>
      </c>
      <c r="M19" s="197">
        <v>2672727.2727272729</v>
      </c>
      <c r="N19" s="197">
        <v>2736363.6363636358</v>
      </c>
      <c r="O19" s="197">
        <v>2800000.0000000005</v>
      </c>
      <c r="P19" s="197">
        <v>2863636.3636363633</v>
      </c>
      <c r="Q19" s="197">
        <v>2927272.727272728</v>
      </c>
      <c r="R19" s="197">
        <v>2990909.0909090908</v>
      </c>
      <c r="S19" s="197">
        <v>3054545.4545454555</v>
      </c>
      <c r="T19" s="197">
        <v>3118181.8181818184</v>
      </c>
      <c r="U19" s="197">
        <v>3181818.1818181821</v>
      </c>
      <c r="V19" s="197">
        <v>3245454.5454545459</v>
      </c>
      <c r="W19" s="197">
        <v>3309090.9090909092</v>
      </c>
      <c r="X19" s="197">
        <v>3372727.2727272729</v>
      </c>
      <c r="Y19" s="197">
        <v>3436363.6363636367</v>
      </c>
      <c r="Z19" s="197">
        <v>3500000.0000000005</v>
      </c>
      <c r="AA19" s="197">
        <v>1</v>
      </c>
    </row>
    <row r="20" spans="2:27" s="178" customFormat="1" ht="28" customHeight="1" x14ac:dyDescent="0.25">
      <c r="B20" s="200"/>
      <c r="C20" s="197"/>
      <c r="D20" s="197">
        <v>60</v>
      </c>
      <c r="E20" s="197">
        <v>61.818181818181813</v>
      </c>
      <c r="F20" s="197">
        <v>63.636363636363633</v>
      </c>
      <c r="G20" s="197">
        <v>65.454545454545453</v>
      </c>
      <c r="H20" s="197">
        <v>67.272727272727266</v>
      </c>
      <c r="I20" s="197">
        <v>69.090909090909093</v>
      </c>
      <c r="J20" s="197">
        <v>70.909090909090907</v>
      </c>
      <c r="K20" s="197">
        <v>72.727272727272734</v>
      </c>
      <c r="L20" s="197">
        <v>74.545454545454547</v>
      </c>
      <c r="M20" s="197">
        <v>76.363636363636374</v>
      </c>
      <c r="N20" s="197">
        <v>78.181818181818173</v>
      </c>
      <c r="O20" s="197">
        <v>80</v>
      </c>
      <c r="P20" s="197">
        <v>81.818181818181827</v>
      </c>
      <c r="Q20" s="197">
        <v>83.63636363636364</v>
      </c>
      <c r="R20" s="197">
        <v>85.454545454545467</v>
      </c>
      <c r="S20" s="197">
        <v>87.27272727272728</v>
      </c>
      <c r="T20" s="197">
        <v>89.090909090909108</v>
      </c>
      <c r="U20" s="197">
        <v>90.909090909090907</v>
      </c>
      <c r="V20" s="197">
        <v>92.727272727272734</v>
      </c>
      <c r="W20" s="197">
        <v>94.545454545454561</v>
      </c>
      <c r="X20" s="197">
        <v>96.363636363636374</v>
      </c>
      <c r="Y20" s="197">
        <v>98.181818181818187</v>
      </c>
      <c r="Z20" s="197">
        <v>100</v>
      </c>
      <c r="AA20" s="197">
        <v>0</v>
      </c>
    </row>
    <row r="21" spans="2:27" s="178" customFormat="1" ht="28" customHeight="1" x14ac:dyDescent="0.25">
      <c r="B21" s="199" t="s">
        <v>139</v>
      </c>
      <c r="C21" s="197">
        <v>0</v>
      </c>
      <c r="D21" s="197">
        <v>210</v>
      </c>
      <c r="E21" s="197">
        <v>216.36363636363635</v>
      </c>
      <c r="F21" s="197">
        <v>222.72727272727272</v>
      </c>
      <c r="G21" s="197">
        <v>229.09090909090909</v>
      </c>
      <c r="H21" s="197">
        <v>235.45454545454547</v>
      </c>
      <c r="I21" s="197">
        <v>241.81818181818181</v>
      </c>
      <c r="J21" s="197">
        <v>248.18181818181819</v>
      </c>
      <c r="K21" s="197">
        <v>254.54545454545456</v>
      </c>
      <c r="L21" s="197">
        <v>260.90909090909093</v>
      </c>
      <c r="M21" s="197">
        <v>267.27272727272731</v>
      </c>
      <c r="N21" s="197">
        <v>273.63636363636363</v>
      </c>
      <c r="O21" s="197">
        <v>280</v>
      </c>
      <c r="P21" s="197">
        <v>286.36363636363637</v>
      </c>
      <c r="Q21" s="197">
        <v>292.72727272727275</v>
      </c>
      <c r="R21" s="197">
        <v>299.09090909090912</v>
      </c>
      <c r="S21" s="197">
        <v>305.4545454545455</v>
      </c>
      <c r="T21" s="197">
        <v>311.81818181818187</v>
      </c>
      <c r="U21" s="197">
        <v>318.18181818181819</v>
      </c>
      <c r="V21" s="197">
        <v>324.54545454545456</v>
      </c>
      <c r="W21" s="197">
        <v>330.90909090909093</v>
      </c>
      <c r="X21" s="197">
        <v>337.27272727272731</v>
      </c>
      <c r="Y21" s="197">
        <v>343.63636363636368</v>
      </c>
      <c r="Z21" s="197">
        <v>350</v>
      </c>
      <c r="AA21" s="197" t="s">
        <v>131</v>
      </c>
    </row>
    <row r="22" spans="2:27" s="178" customFormat="1" ht="28" customHeight="1" x14ac:dyDescent="0.25">
      <c r="B22" s="199" t="s">
        <v>140</v>
      </c>
      <c r="C22" s="197"/>
      <c r="D22" s="197">
        <v>1483999.9999999995</v>
      </c>
      <c r="E22" s="197">
        <v>1547636.363636364</v>
      </c>
      <c r="F22" s="197">
        <v>1611272.7272727271</v>
      </c>
      <c r="G22" s="197">
        <v>1674909.0909090908</v>
      </c>
      <c r="H22" s="197">
        <v>1738545.4545454548</v>
      </c>
      <c r="I22" s="197">
        <v>1802181.8181818179</v>
      </c>
      <c r="J22" s="197">
        <v>1865818.1818181823</v>
      </c>
      <c r="K22" s="197">
        <v>1929454.5454545454</v>
      </c>
      <c r="L22" s="197">
        <v>1993090.9090909099</v>
      </c>
      <c r="M22" s="197">
        <v>2056727.2727272729</v>
      </c>
      <c r="N22" s="197">
        <v>2120363.6363636358</v>
      </c>
      <c r="O22" s="197">
        <v>2184000.0000000005</v>
      </c>
      <c r="P22" s="197">
        <v>2247636.3636363633</v>
      </c>
      <c r="Q22" s="197">
        <v>2311272.727272728</v>
      </c>
      <c r="R22" s="197">
        <v>2374909.0909090908</v>
      </c>
      <c r="S22" s="197">
        <v>2438545.4545454555</v>
      </c>
      <c r="T22" s="197">
        <v>2502181.8181818184</v>
      </c>
      <c r="U22" s="197">
        <v>2565818.1818181821</v>
      </c>
      <c r="V22" s="197">
        <v>2629454.5454545459</v>
      </c>
      <c r="W22" s="197">
        <v>2693090.9090909092</v>
      </c>
      <c r="X22" s="197">
        <v>2756727.2727272729</v>
      </c>
      <c r="Y22" s="197">
        <v>2820363.6363636367</v>
      </c>
      <c r="Z22" s="197">
        <v>2884000.0000000005</v>
      </c>
      <c r="AA22" s="197">
        <v>0.9</v>
      </c>
    </row>
    <row r="23" spans="2:27" s="178" customFormat="1" ht="28" customHeight="1" x14ac:dyDescent="0.25">
      <c r="B23" s="200"/>
      <c r="C23" s="197"/>
      <c r="D23" s="197">
        <v>60</v>
      </c>
      <c r="E23" s="197">
        <v>61.818181818181813</v>
      </c>
      <c r="F23" s="197">
        <v>63.636363636363633</v>
      </c>
      <c r="G23" s="197">
        <v>65.454545454545453</v>
      </c>
      <c r="H23" s="197">
        <v>67.272727272727266</v>
      </c>
      <c r="I23" s="197">
        <v>69.090909090909093</v>
      </c>
      <c r="J23" s="197">
        <v>70.909090909090907</v>
      </c>
      <c r="K23" s="197">
        <v>72.727272727272734</v>
      </c>
      <c r="L23" s="197">
        <v>74.545454545454547</v>
      </c>
      <c r="M23" s="197">
        <v>76.363636363636374</v>
      </c>
      <c r="N23" s="197">
        <v>78.181818181818173</v>
      </c>
      <c r="O23" s="197">
        <v>80</v>
      </c>
      <c r="P23" s="197">
        <v>81.818181818181827</v>
      </c>
      <c r="Q23" s="197">
        <v>83.63636363636364</v>
      </c>
      <c r="R23" s="197">
        <v>85.454545454545467</v>
      </c>
      <c r="S23" s="197">
        <v>87.27272727272728</v>
      </c>
      <c r="T23" s="197">
        <v>89.090909090909108</v>
      </c>
      <c r="U23" s="197">
        <v>90.909090909090907</v>
      </c>
      <c r="V23" s="197">
        <v>92.727272727272734</v>
      </c>
      <c r="W23" s="197">
        <v>94.545454545454561</v>
      </c>
      <c r="X23" s="197">
        <v>96.363636363636374</v>
      </c>
      <c r="Y23" s="197">
        <v>98.181818181818187</v>
      </c>
      <c r="Z23" s="197">
        <v>100</v>
      </c>
      <c r="AA23" s="197">
        <v>0</v>
      </c>
    </row>
    <row r="24" spans="2:27" s="178" customFormat="1" ht="28" customHeight="1" x14ac:dyDescent="0.25">
      <c r="B24" s="199" t="s">
        <v>141</v>
      </c>
      <c r="C24" s="197">
        <v>0</v>
      </c>
      <c r="D24" s="197">
        <v>210</v>
      </c>
      <c r="E24" s="197">
        <v>216.36363636363635</v>
      </c>
      <c r="F24" s="197">
        <v>222.72727272727272</v>
      </c>
      <c r="G24" s="197">
        <v>229.09090909090909</v>
      </c>
      <c r="H24" s="197">
        <v>235.45454545454547</v>
      </c>
      <c r="I24" s="197">
        <v>241.81818181818181</v>
      </c>
      <c r="J24" s="197">
        <v>248.18181818181819</v>
      </c>
      <c r="K24" s="197">
        <v>254.54545454545456</v>
      </c>
      <c r="L24" s="197">
        <v>260.90909090909093</v>
      </c>
      <c r="M24" s="197">
        <v>267.27272727272731</v>
      </c>
      <c r="N24" s="197">
        <v>273.63636363636363</v>
      </c>
      <c r="O24" s="197">
        <v>280</v>
      </c>
      <c r="P24" s="197">
        <v>286.36363636363637</v>
      </c>
      <c r="Q24" s="197">
        <v>292.72727272727275</v>
      </c>
      <c r="R24" s="197">
        <v>299.09090909090912</v>
      </c>
      <c r="S24" s="197">
        <v>305.4545454545455</v>
      </c>
      <c r="T24" s="197">
        <v>311.81818181818187</v>
      </c>
      <c r="U24" s="197">
        <v>318.18181818181819</v>
      </c>
      <c r="V24" s="197">
        <v>324.54545454545456</v>
      </c>
      <c r="W24" s="197">
        <v>330.90909090909093</v>
      </c>
      <c r="X24" s="197">
        <v>337.27272727272731</v>
      </c>
      <c r="Y24" s="197">
        <v>343.63636363636368</v>
      </c>
      <c r="Z24" s="197">
        <v>350</v>
      </c>
      <c r="AA24" s="197" t="s">
        <v>131</v>
      </c>
    </row>
    <row r="25" spans="2:27" s="178" customFormat="1" ht="28" customHeight="1" x14ac:dyDescent="0.25">
      <c r="B25" s="199" t="s">
        <v>142</v>
      </c>
      <c r="C25" s="197"/>
      <c r="D25" s="197">
        <v>867999.99999999977</v>
      </c>
      <c r="E25" s="197">
        <v>931636.36363636423</v>
      </c>
      <c r="F25" s="197">
        <v>995272.72727272729</v>
      </c>
      <c r="G25" s="197">
        <v>1058909.0909090911</v>
      </c>
      <c r="H25" s="197">
        <v>1122545.4545454548</v>
      </c>
      <c r="I25" s="197">
        <v>1186181.8181818179</v>
      </c>
      <c r="J25" s="197">
        <v>1249818.1818181823</v>
      </c>
      <c r="K25" s="197">
        <v>1313454.5454545454</v>
      </c>
      <c r="L25" s="197">
        <v>1377090.9090909099</v>
      </c>
      <c r="M25" s="197">
        <v>1440727.2727272729</v>
      </c>
      <c r="N25" s="197">
        <v>1504363.636363636</v>
      </c>
      <c r="O25" s="197">
        <v>1568000.0000000005</v>
      </c>
      <c r="P25" s="197">
        <v>1631636.3636363635</v>
      </c>
      <c r="Q25" s="197">
        <v>1695272.727272728</v>
      </c>
      <c r="R25" s="197">
        <v>1758909.0909090911</v>
      </c>
      <c r="S25" s="197">
        <v>1822545.4545454555</v>
      </c>
      <c r="T25" s="197">
        <v>1886181.8181818186</v>
      </c>
      <c r="U25" s="197">
        <v>1949818.1818181823</v>
      </c>
      <c r="V25" s="197">
        <v>2013454.5454545461</v>
      </c>
      <c r="W25" s="197">
        <v>2077090.9090909092</v>
      </c>
      <c r="X25" s="197">
        <v>2140727.2727272729</v>
      </c>
      <c r="Y25" s="197">
        <v>2204363.6363636367</v>
      </c>
      <c r="Z25" s="197">
        <v>2268000.0000000005</v>
      </c>
      <c r="AA25" s="197">
        <v>0.8</v>
      </c>
    </row>
    <row r="26" spans="2:27" s="178" customFormat="1" ht="28" customHeight="1" x14ac:dyDescent="0.25">
      <c r="B26" s="200"/>
      <c r="C26" s="197"/>
      <c r="D26" s="197">
        <v>60</v>
      </c>
      <c r="E26" s="197">
        <v>61.818181818181813</v>
      </c>
      <c r="F26" s="197">
        <v>63.636363636363633</v>
      </c>
      <c r="G26" s="197">
        <v>65.454545454545453</v>
      </c>
      <c r="H26" s="197">
        <v>67.272727272727266</v>
      </c>
      <c r="I26" s="197">
        <v>69.090909090909093</v>
      </c>
      <c r="J26" s="197">
        <v>70.909090909090907</v>
      </c>
      <c r="K26" s="197">
        <v>72.727272727272734</v>
      </c>
      <c r="L26" s="197">
        <v>74.545454545454547</v>
      </c>
      <c r="M26" s="197">
        <v>76.363636363636374</v>
      </c>
      <c r="N26" s="197">
        <v>78.181818181818173</v>
      </c>
      <c r="O26" s="197">
        <v>80</v>
      </c>
      <c r="P26" s="197">
        <v>81.818181818181827</v>
      </c>
      <c r="Q26" s="197">
        <v>83.63636363636364</v>
      </c>
      <c r="R26" s="197">
        <v>85.454545454545467</v>
      </c>
      <c r="S26" s="197">
        <v>87.27272727272728</v>
      </c>
      <c r="T26" s="197">
        <v>89.090909090909108</v>
      </c>
      <c r="U26" s="197">
        <v>90.909090909090907</v>
      </c>
      <c r="V26" s="197">
        <v>92.727272727272734</v>
      </c>
      <c r="W26" s="197">
        <v>94.545454545454561</v>
      </c>
      <c r="X26" s="197">
        <v>96.363636363636374</v>
      </c>
      <c r="Y26" s="197">
        <v>98.181818181818187</v>
      </c>
      <c r="Z26" s="197">
        <v>100</v>
      </c>
      <c r="AA26" s="197" t="s">
        <v>0</v>
      </c>
    </row>
    <row r="27" spans="2:27" s="178" customFormat="1" ht="28" customHeight="1" x14ac:dyDescent="0.25">
      <c r="B27" s="199" t="s">
        <v>143</v>
      </c>
      <c r="C27" s="197">
        <v>0</v>
      </c>
      <c r="D27" s="197">
        <v>210</v>
      </c>
      <c r="E27" s="197">
        <v>216.36363636363635</v>
      </c>
      <c r="F27" s="197">
        <v>222.72727272727272</v>
      </c>
      <c r="G27" s="197">
        <v>229.09090909090909</v>
      </c>
      <c r="H27" s="197">
        <v>235.45454545454547</v>
      </c>
      <c r="I27" s="197">
        <v>241.81818181818181</v>
      </c>
      <c r="J27" s="197">
        <v>248.18181818181819</v>
      </c>
      <c r="K27" s="197">
        <v>254.54545454545456</v>
      </c>
      <c r="L27" s="197">
        <v>260.90909090909093</v>
      </c>
      <c r="M27" s="197">
        <v>267.27272727272731</v>
      </c>
      <c r="N27" s="197">
        <v>273.63636363636363</v>
      </c>
      <c r="O27" s="197">
        <v>280</v>
      </c>
      <c r="P27" s="197">
        <v>286.36363636363637</v>
      </c>
      <c r="Q27" s="197">
        <v>292.72727272727275</v>
      </c>
      <c r="R27" s="197">
        <v>299.09090909090912</v>
      </c>
      <c r="S27" s="197">
        <v>305.4545454545455</v>
      </c>
      <c r="T27" s="197">
        <v>311.81818181818187</v>
      </c>
      <c r="U27" s="197">
        <v>318.18181818181819</v>
      </c>
      <c r="V27" s="197">
        <v>324.54545454545456</v>
      </c>
      <c r="W27" s="197">
        <v>330.90909090909093</v>
      </c>
      <c r="X27" s="197">
        <v>337.27272727272731</v>
      </c>
      <c r="Y27" s="197">
        <v>343.63636363636368</v>
      </c>
      <c r="Z27" s="197">
        <v>350</v>
      </c>
      <c r="AA27" s="197" t="s">
        <v>131</v>
      </c>
    </row>
    <row r="28" spans="2:27" s="178" customFormat="1" ht="28" customHeight="1" x14ac:dyDescent="0.25">
      <c r="B28" s="199" t="s">
        <v>144</v>
      </c>
      <c r="C28" s="197"/>
      <c r="D28" s="197">
        <v>251999.99999999924</v>
      </c>
      <c r="E28" s="197">
        <v>315636.36363636371</v>
      </c>
      <c r="F28" s="197">
        <v>379272.72727272677</v>
      </c>
      <c r="G28" s="197">
        <v>442909.09090909053</v>
      </c>
      <c r="H28" s="197">
        <v>506545.4545454543</v>
      </c>
      <c r="I28" s="197">
        <v>570181.81818181742</v>
      </c>
      <c r="J28" s="197">
        <v>633818.18181818188</v>
      </c>
      <c r="K28" s="197">
        <v>697454.54545454495</v>
      </c>
      <c r="L28" s="197">
        <v>761090.90909090941</v>
      </c>
      <c r="M28" s="197">
        <v>824727.27272727247</v>
      </c>
      <c r="N28" s="197">
        <v>888363.63636363554</v>
      </c>
      <c r="O28" s="197">
        <v>952000</v>
      </c>
      <c r="P28" s="197">
        <v>1015636.3636363631</v>
      </c>
      <c r="Q28" s="197">
        <v>1079272.7272727275</v>
      </c>
      <c r="R28" s="197">
        <v>1142909.0909090906</v>
      </c>
      <c r="S28" s="197">
        <v>1206545.4545454551</v>
      </c>
      <c r="T28" s="197">
        <v>1270181.8181818181</v>
      </c>
      <c r="U28" s="197">
        <v>1333818.1818181819</v>
      </c>
      <c r="V28" s="197">
        <v>1397454.5454545456</v>
      </c>
      <c r="W28" s="197">
        <v>1461090.9090909087</v>
      </c>
      <c r="X28" s="197">
        <v>1524727.2727272725</v>
      </c>
      <c r="Y28" s="197">
        <v>1588363.6363636362</v>
      </c>
      <c r="Z28" s="197">
        <v>1652000</v>
      </c>
      <c r="AA28" s="197">
        <v>0.7</v>
      </c>
    </row>
    <row r="29" spans="2:27" s="178" customFormat="1" ht="28" customHeight="1" x14ac:dyDescent="0.25">
      <c r="B29" s="201"/>
      <c r="C29" s="191"/>
      <c r="D29" s="197">
        <v>60</v>
      </c>
      <c r="E29" s="197">
        <v>61.818181818181813</v>
      </c>
      <c r="F29" s="197">
        <v>63.636363636363633</v>
      </c>
      <c r="G29" s="197">
        <v>65.454545454545453</v>
      </c>
      <c r="H29" s="197">
        <v>67.272727272727266</v>
      </c>
      <c r="I29" s="197">
        <v>69.090909090909093</v>
      </c>
      <c r="J29" s="197">
        <v>70.909090909090907</v>
      </c>
      <c r="K29" s="197">
        <v>72.727272727272734</v>
      </c>
      <c r="L29" s="197">
        <v>74.545454545454547</v>
      </c>
      <c r="M29" s="197">
        <v>76.363636363636374</v>
      </c>
      <c r="N29" s="197">
        <v>78.181818181818173</v>
      </c>
      <c r="O29" s="197">
        <v>80</v>
      </c>
      <c r="P29" s="197">
        <v>81.818181818181827</v>
      </c>
      <c r="Q29" s="197">
        <v>83.63636363636364</v>
      </c>
      <c r="R29" s="197">
        <v>85.454545454545467</v>
      </c>
      <c r="S29" s="197">
        <v>87.27272727272728</v>
      </c>
      <c r="T29" s="197">
        <v>89.090909090909108</v>
      </c>
      <c r="U29" s="197">
        <v>90.909090909090907</v>
      </c>
      <c r="V29" s="197">
        <v>92.727272727272734</v>
      </c>
      <c r="W29" s="197">
        <v>94.545454545454561</v>
      </c>
      <c r="X29" s="197">
        <v>96.363636363636374</v>
      </c>
      <c r="Y29" s="197">
        <v>98.181818181818187</v>
      </c>
      <c r="Z29" s="197">
        <v>100</v>
      </c>
      <c r="AA29" s="197">
        <v>0</v>
      </c>
    </row>
    <row r="30" spans="2:27" s="178" customFormat="1" ht="28" customHeight="1" x14ac:dyDescent="0.25">
      <c r="B30" s="199" t="s">
        <v>145</v>
      </c>
      <c r="C30" s="197">
        <v>0</v>
      </c>
      <c r="D30" s="197">
        <v>210</v>
      </c>
      <c r="E30" s="197">
        <v>216.36363636363635</v>
      </c>
      <c r="F30" s="197">
        <v>222.72727272727272</v>
      </c>
      <c r="G30" s="197">
        <v>229.09090909090909</v>
      </c>
      <c r="H30" s="197">
        <v>235.45454545454547</v>
      </c>
      <c r="I30" s="197">
        <v>241.81818181818181</v>
      </c>
      <c r="J30" s="197">
        <v>248.18181818181819</v>
      </c>
      <c r="K30" s="197">
        <v>254.54545454545456</v>
      </c>
      <c r="L30" s="197">
        <v>260.90909090909093</v>
      </c>
      <c r="M30" s="197">
        <v>267.27272727272731</v>
      </c>
      <c r="N30" s="197">
        <v>273.63636363636363</v>
      </c>
      <c r="O30" s="197">
        <v>280</v>
      </c>
      <c r="P30" s="197">
        <v>286.36363636363637</v>
      </c>
      <c r="Q30" s="197">
        <v>292.72727272727275</v>
      </c>
      <c r="R30" s="197">
        <v>299.09090909090912</v>
      </c>
      <c r="S30" s="197">
        <v>305.4545454545455</v>
      </c>
      <c r="T30" s="197">
        <v>311.81818181818187</v>
      </c>
      <c r="U30" s="197">
        <v>318.18181818181819</v>
      </c>
      <c r="V30" s="197">
        <v>324.54545454545456</v>
      </c>
      <c r="W30" s="197">
        <v>330.90909090909093</v>
      </c>
      <c r="X30" s="197">
        <v>337.27272727272731</v>
      </c>
      <c r="Y30" s="197">
        <v>343.63636363636368</v>
      </c>
      <c r="Z30" s="197">
        <v>350</v>
      </c>
      <c r="AA30" s="197" t="s">
        <v>131</v>
      </c>
    </row>
    <row r="31" spans="2:27" s="178" customFormat="1" ht="27.75" customHeight="1" x14ac:dyDescent="0.25">
      <c r="B31" s="199" t="s">
        <v>146</v>
      </c>
      <c r="C31" s="197"/>
      <c r="D31" s="197">
        <v>251999.99999999924</v>
      </c>
      <c r="E31" s="197">
        <v>315636.36363636371</v>
      </c>
      <c r="F31" s="197">
        <v>-236727.27272727311</v>
      </c>
      <c r="G31" s="197">
        <v>-173090.90909090932</v>
      </c>
      <c r="H31" s="197">
        <v>-109454.54545454557</v>
      </c>
      <c r="I31" s="197">
        <v>-45818.181818182486</v>
      </c>
      <c r="J31" s="197">
        <v>17818.181818181965</v>
      </c>
      <c r="K31" s="197">
        <v>81454.545454545048</v>
      </c>
      <c r="L31" s="197">
        <v>145090.9090909095</v>
      </c>
      <c r="M31" s="197">
        <v>208727.27272727259</v>
      </c>
      <c r="N31" s="197">
        <v>272363.63636363565</v>
      </c>
      <c r="O31" s="197">
        <v>336000.00000000012</v>
      </c>
      <c r="P31" s="197">
        <v>399636.36363636318</v>
      </c>
      <c r="Q31" s="197">
        <v>463272.72727272764</v>
      </c>
      <c r="R31" s="197">
        <v>526909.09090909071</v>
      </c>
      <c r="S31" s="197">
        <v>590545.45454545517</v>
      </c>
      <c r="T31" s="197">
        <v>654181.81818181823</v>
      </c>
      <c r="U31" s="197">
        <v>717818.181818182</v>
      </c>
      <c r="V31" s="197">
        <v>781454.54545454576</v>
      </c>
      <c r="W31" s="197">
        <v>845090.90909090883</v>
      </c>
      <c r="X31" s="197">
        <v>908727.27272727259</v>
      </c>
      <c r="Y31" s="197">
        <v>972363.63636363635</v>
      </c>
      <c r="Z31" s="197">
        <v>1036000.0000000001</v>
      </c>
      <c r="AA31" s="197">
        <v>0.6</v>
      </c>
    </row>
    <row r="32" spans="2:27" s="178" customFormat="1" ht="28" customHeight="1" x14ac:dyDescent="0.25">
      <c r="B32" s="200"/>
      <c r="C32" s="197"/>
      <c r="D32" s="197">
        <v>60</v>
      </c>
      <c r="E32" s="197">
        <v>61.818181818181813</v>
      </c>
      <c r="F32" s="197">
        <v>63.636363636363633</v>
      </c>
      <c r="G32" s="197">
        <v>65.454545454545453</v>
      </c>
      <c r="H32" s="197">
        <v>67.272727272727266</v>
      </c>
      <c r="I32" s="197">
        <v>69.090909090909093</v>
      </c>
      <c r="J32" s="197">
        <v>70.909090909090907</v>
      </c>
      <c r="K32" s="197">
        <v>72.727272727272734</v>
      </c>
      <c r="L32" s="197">
        <v>74.545454545454547</v>
      </c>
      <c r="M32" s="197">
        <v>76.363636363636374</v>
      </c>
      <c r="N32" s="197">
        <v>78.181818181818173</v>
      </c>
      <c r="O32" s="197">
        <v>80</v>
      </c>
      <c r="P32" s="197">
        <v>81.818181818181827</v>
      </c>
      <c r="Q32" s="197">
        <v>83.63636363636364</v>
      </c>
      <c r="R32" s="197">
        <v>85.454545454545467</v>
      </c>
      <c r="S32" s="197">
        <v>87.27272727272728</v>
      </c>
      <c r="T32" s="197">
        <v>89.090909090909108</v>
      </c>
      <c r="U32" s="197">
        <v>90.909090909090907</v>
      </c>
      <c r="V32" s="197">
        <v>92.727272727272734</v>
      </c>
      <c r="W32" s="197">
        <v>94.545454545454561</v>
      </c>
      <c r="X32" s="197">
        <v>96.363636363636374</v>
      </c>
      <c r="Y32" s="197">
        <v>98.181818181818187</v>
      </c>
      <c r="Z32" s="197">
        <v>100</v>
      </c>
      <c r="AA32" s="197" t="s">
        <v>0</v>
      </c>
    </row>
    <row r="33" spans="2:27" s="178" customFormat="1" ht="28" customHeight="1" x14ac:dyDescent="0.25">
      <c r="B33" s="199" t="s">
        <v>147</v>
      </c>
      <c r="C33" s="197">
        <v>0</v>
      </c>
      <c r="D33" s="197">
        <v>210</v>
      </c>
      <c r="E33" s="197">
        <v>216.36363636363635</v>
      </c>
      <c r="F33" s="197">
        <v>222.72727272727272</v>
      </c>
      <c r="G33" s="197">
        <v>229.09090909090909</v>
      </c>
      <c r="H33" s="197">
        <v>235.45454545454547</v>
      </c>
      <c r="I33" s="197">
        <v>241.81818181818181</v>
      </c>
      <c r="J33" s="197">
        <v>248.18181818181819</v>
      </c>
      <c r="K33" s="197">
        <v>254.54545454545456</v>
      </c>
      <c r="L33" s="197">
        <v>260.90909090909093</v>
      </c>
      <c r="M33" s="197">
        <v>267.27272727272731</v>
      </c>
      <c r="N33" s="197">
        <v>273.63636363636363</v>
      </c>
      <c r="O33" s="197">
        <v>280</v>
      </c>
      <c r="P33" s="197">
        <v>286.36363636363637</v>
      </c>
      <c r="Q33" s="197">
        <v>292.72727272727275</v>
      </c>
      <c r="R33" s="197">
        <v>299.09090909090912</v>
      </c>
      <c r="S33" s="197">
        <v>305.4545454545455</v>
      </c>
      <c r="T33" s="197">
        <v>311.81818181818187</v>
      </c>
      <c r="U33" s="197">
        <v>318.18181818181819</v>
      </c>
      <c r="V33" s="197">
        <v>324.54545454545456</v>
      </c>
      <c r="W33" s="197">
        <v>330.90909090909093</v>
      </c>
      <c r="X33" s="197">
        <v>337.27272727272731</v>
      </c>
      <c r="Y33" s="197">
        <v>343.63636363636368</v>
      </c>
      <c r="Z33" s="197">
        <v>350</v>
      </c>
      <c r="AA33" s="197" t="s">
        <v>131</v>
      </c>
    </row>
    <row r="34" spans="2:27" s="178" customFormat="1" ht="28" customHeight="1" x14ac:dyDescent="0.25">
      <c r="B34" s="199" t="s">
        <v>148</v>
      </c>
      <c r="C34" s="197"/>
      <c r="D34" s="197">
        <v>251999.99999999924</v>
      </c>
      <c r="E34" s="197">
        <v>315636.36363636371</v>
      </c>
      <c r="F34" s="197">
        <v>2843272.7272727275</v>
      </c>
      <c r="G34" s="197">
        <v>2906909.0909090913</v>
      </c>
      <c r="H34" s="197">
        <v>2970545.4545454551</v>
      </c>
      <c r="I34" s="197">
        <v>3034181.8181818184</v>
      </c>
      <c r="J34" s="197">
        <v>3097818.1818181826</v>
      </c>
      <c r="K34" s="197">
        <v>3161454.5454545459</v>
      </c>
      <c r="L34" s="197">
        <v>3225090.9090909101</v>
      </c>
      <c r="M34" s="197">
        <v>3288727.2727272734</v>
      </c>
      <c r="N34" s="197">
        <v>3352363.6363636362</v>
      </c>
      <c r="O34" s="197">
        <v>3416000.0000000009</v>
      </c>
      <c r="P34" s="197">
        <v>3479636.3636363638</v>
      </c>
      <c r="Q34" s="197">
        <v>3543272.7272727285</v>
      </c>
      <c r="R34" s="197">
        <v>3606909.0909090913</v>
      </c>
      <c r="S34" s="197">
        <v>3670545.454545456</v>
      </c>
      <c r="T34" s="197">
        <v>3734181.8181818188</v>
      </c>
      <c r="U34" s="197">
        <v>3797818.1818181826</v>
      </c>
      <c r="V34" s="197">
        <v>3861454.5454545463</v>
      </c>
      <c r="W34" s="197">
        <v>3925090.9090909096</v>
      </c>
      <c r="X34" s="197">
        <v>3988727.2727272734</v>
      </c>
      <c r="Y34" s="197">
        <v>4052363.6363636372</v>
      </c>
      <c r="Z34" s="197">
        <v>4116000.0000000009</v>
      </c>
      <c r="AA34" s="197">
        <v>1.1000000000000001</v>
      </c>
    </row>
    <row r="35" spans="2:27" s="178" customFormat="1" ht="28" customHeight="1" x14ac:dyDescent="0.25">
      <c r="B35" s="201"/>
      <c r="C35" s="191"/>
      <c r="D35" s="197">
        <v>60</v>
      </c>
      <c r="E35" s="197">
        <v>61.818181818181813</v>
      </c>
      <c r="F35" s="197">
        <v>63.636363636363633</v>
      </c>
      <c r="G35" s="197">
        <v>65.454545454545453</v>
      </c>
      <c r="H35" s="197">
        <v>67.272727272727266</v>
      </c>
      <c r="I35" s="197">
        <v>69.090909090909093</v>
      </c>
      <c r="J35" s="197">
        <v>70.909090909090907</v>
      </c>
      <c r="K35" s="197">
        <v>72.727272727272734</v>
      </c>
      <c r="L35" s="197">
        <v>74.545454545454547</v>
      </c>
      <c r="M35" s="197">
        <v>76.363636363636374</v>
      </c>
      <c r="N35" s="197">
        <v>78.181818181818173</v>
      </c>
      <c r="O35" s="197">
        <v>80</v>
      </c>
      <c r="P35" s="197">
        <v>81.818181818181827</v>
      </c>
      <c r="Q35" s="197">
        <v>83.63636363636364</v>
      </c>
      <c r="R35" s="197">
        <v>85.454545454545467</v>
      </c>
      <c r="S35" s="197">
        <v>87.27272727272728</v>
      </c>
      <c r="T35" s="197">
        <v>89.090909090909108</v>
      </c>
      <c r="U35" s="197">
        <v>90.909090909090907</v>
      </c>
      <c r="V35" s="197">
        <v>92.727272727272734</v>
      </c>
      <c r="W35" s="197">
        <v>94.545454545454561</v>
      </c>
      <c r="X35" s="197">
        <v>96.363636363636374</v>
      </c>
      <c r="Y35" s="197">
        <v>98.181818181818187</v>
      </c>
      <c r="Z35" s="197">
        <v>100</v>
      </c>
      <c r="AA35" s="197">
        <v>0</v>
      </c>
    </row>
    <row r="36" spans="2:27" s="178" customFormat="1" ht="28" customHeight="1" x14ac:dyDescent="0.25">
      <c r="B36" s="201"/>
      <c r="C36" s="191"/>
      <c r="D36" s="201"/>
      <c r="E36" s="202"/>
      <c r="F36" s="191"/>
      <c r="G36" s="203"/>
      <c r="H36" s="191"/>
      <c r="I36" s="191"/>
      <c r="J36" s="191"/>
      <c r="K36" s="191"/>
      <c r="L36" s="191"/>
      <c r="M36" s="191"/>
      <c r="N36" s="191"/>
      <c r="O36" s="191"/>
      <c r="P36" s="191"/>
      <c r="Q36" s="191"/>
      <c r="R36" s="191"/>
      <c r="S36" s="191"/>
      <c r="T36" s="191"/>
      <c r="U36" s="191"/>
      <c r="V36" s="191"/>
      <c r="W36" s="191"/>
      <c r="X36" s="191"/>
      <c r="Y36" s="191"/>
      <c r="Z36" s="191"/>
      <c r="AA36" s="191"/>
    </row>
    <row r="37" spans="2:27" ht="28" customHeight="1" x14ac:dyDescent="0.35">
      <c r="B37" s="189" t="s">
        <v>149</v>
      </c>
      <c r="C37" s="191"/>
      <c r="D37" s="191"/>
      <c r="E37" s="204"/>
      <c r="F37" s="189" t="s">
        <v>150</v>
      </c>
      <c r="G37" s="189" t="s">
        <v>151</v>
      </c>
      <c r="H37" s="189" t="s">
        <v>152</v>
      </c>
      <c r="I37" s="204"/>
      <c r="J37" s="204"/>
      <c r="K37" s="204"/>
      <c r="L37" s="204"/>
      <c r="M37" s="204"/>
      <c r="N37" s="204"/>
      <c r="O37" s="204"/>
      <c r="P37" s="204"/>
      <c r="Q37" s="204"/>
      <c r="R37" s="204"/>
      <c r="S37" s="204"/>
      <c r="T37" s="204"/>
      <c r="U37" s="204"/>
      <c r="V37" s="204"/>
      <c r="W37" s="204"/>
      <c r="X37" s="204"/>
      <c r="Y37" s="204"/>
      <c r="Z37" s="204"/>
      <c r="AA37" s="204"/>
    </row>
    <row r="38" spans="2:27" ht="28" customHeight="1" x14ac:dyDescent="0.35">
      <c r="B38" s="205" t="s">
        <v>153</v>
      </c>
      <c r="C38" s="206">
        <v>3080000</v>
      </c>
      <c r="D38" s="207">
        <v>88</v>
      </c>
      <c r="E38" s="204"/>
      <c r="F38" s="205">
        <v>1</v>
      </c>
      <c r="G38" s="208">
        <v>3080000</v>
      </c>
      <c r="H38" s="205">
        <v>308</v>
      </c>
      <c r="I38" s="204"/>
      <c r="J38" s="204"/>
      <c r="K38" s="204"/>
      <c r="L38" s="204"/>
      <c r="M38" s="204"/>
      <c r="N38" s="204"/>
      <c r="O38" s="204"/>
      <c r="P38" s="204"/>
      <c r="Q38" s="204"/>
      <c r="R38" s="204"/>
      <c r="S38" s="204"/>
      <c r="T38" s="204"/>
      <c r="U38" s="204"/>
      <c r="V38" s="204"/>
      <c r="W38" s="204"/>
      <c r="X38" s="204"/>
      <c r="Y38" s="204"/>
      <c r="Z38" s="204"/>
      <c r="AA38" s="204"/>
    </row>
    <row r="39" spans="2:27" ht="28" customHeight="1" x14ac:dyDescent="0.35">
      <c r="B39" s="205" t="s">
        <v>154</v>
      </c>
      <c r="C39" s="206">
        <v>0</v>
      </c>
      <c r="D39" s="207">
        <v>100</v>
      </c>
      <c r="E39" s="204"/>
      <c r="F39" s="189"/>
      <c r="G39" s="204"/>
      <c r="H39" s="204"/>
      <c r="I39" s="204"/>
      <c r="J39" s="204"/>
      <c r="K39" s="204"/>
      <c r="L39" s="204"/>
      <c r="M39" s="204"/>
      <c r="N39" s="204"/>
      <c r="O39" s="204"/>
      <c r="P39" s="204"/>
      <c r="Q39" s="204"/>
      <c r="R39" s="204"/>
      <c r="S39" s="204"/>
      <c r="T39" s="204"/>
      <c r="U39" s="204"/>
      <c r="V39" s="204"/>
      <c r="W39" s="204"/>
      <c r="X39" s="204"/>
      <c r="Y39" s="204"/>
      <c r="Z39" s="204"/>
      <c r="AA39" s="204"/>
    </row>
    <row r="40" spans="2:27" ht="28" customHeight="1" x14ac:dyDescent="0.35">
      <c r="B40" s="205" t="s">
        <v>155</v>
      </c>
      <c r="C40" s="209">
        <v>100</v>
      </c>
      <c r="D40" s="209">
        <v>100</v>
      </c>
      <c r="E40" s="204"/>
      <c r="F40" s="205" t="s">
        <v>155</v>
      </c>
      <c r="G40" s="210">
        <v>350</v>
      </c>
      <c r="H40" s="204"/>
      <c r="I40" s="204"/>
      <c r="J40" s="204"/>
      <c r="K40" s="204"/>
      <c r="L40" s="204"/>
      <c r="M40" s="204"/>
      <c r="N40" s="204"/>
      <c r="O40" s="204"/>
      <c r="P40" s="204"/>
      <c r="Q40" s="204"/>
      <c r="R40" s="204"/>
      <c r="S40" s="204"/>
      <c r="T40" s="204"/>
      <c r="U40" s="204"/>
      <c r="V40" s="204"/>
      <c r="W40" s="204"/>
      <c r="X40" s="204"/>
      <c r="Y40" s="204"/>
      <c r="Z40" s="204"/>
      <c r="AA40" s="204"/>
    </row>
    <row r="41" spans="2:27" ht="28" customHeight="1" x14ac:dyDescent="0.35">
      <c r="B41" s="205" t="s">
        <v>156</v>
      </c>
      <c r="C41" s="209">
        <v>60</v>
      </c>
      <c r="D41" s="209">
        <v>60</v>
      </c>
      <c r="E41" s="204"/>
      <c r="F41" s="205" t="s">
        <v>156</v>
      </c>
      <c r="G41" s="205">
        <v>210</v>
      </c>
      <c r="H41" s="204"/>
      <c r="I41" s="204"/>
      <c r="J41" s="204"/>
      <c r="K41" s="204"/>
      <c r="L41" s="204"/>
      <c r="M41" s="204"/>
      <c r="N41" s="204"/>
      <c r="O41" s="204"/>
      <c r="P41" s="204"/>
      <c r="Q41" s="204"/>
      <c r="R41" s="204"/>
      <c r="S41" s="204"/>
      <c r="T41" s="204"/>
      <c r="U41" s="204"/>
      <c r="V41" s="204"/>
      <c r="W41" s="204"/>
      <c r="X41" s="204"/>
      <c r="Y41" s="204"/>
      <c r="Z41" s="204"/>
      <c r="AA41" s="204"/>
    </row>
    <row r="42" spans="2:27" ht="28" customHeight="1" x14ac:dyDescent="0.35">
      <c r="B42" s="205" t="s">
        <v>152</v>
      </c>
      <c r="C42" s="209">
        <v>88</v>
      </c>
      <c r="D42" s="209">
        <v>88</v>
      </c>
      <c r="E42" s="204"/>
      <c r="F42" s="205" t="s">
        <v>157</v>
      </c>
      <c r="G42" s="211">
        <v>140</v>
      </c>
      <c r="H42" s="204"/>
      <c r="I42" s="204"/>
      <c r="J42" s="204"/>
      <c r="K42" s="204"/>
      <c r="L42" s="204"/>
      <c r="M42" s="204"/>
      <c r="N42" s="204"/>
      <c r="O42" s="204"/>
      <c r="P42" s="204"/>
      <c r="Q42" s="204"/>
      <c r="R42" s="204"/>
      <c r="S42" s="204"/>
      <c r="T42" s="204"/>
      <c r="U42" s="204"/>
      <c r="V42" s="204"/>
      <c r="W42" s="204"/>
      <c r="X42" s="204"/>
      <c r="Y42" s="204"/>
      <c r="Z42" s="204"/>
      <c r="AA42" s="204"/>
    </row>
    <row r="43" spans="2:27" ht="28" customHeight="1" x14ac:dyDescent="0.35">
      <c r="B43" s="205" t="s">
        <v>158</v>
      </c>
      <c r="C43" s="212">
        <v>0</v>
      </c>
      <c r="D43" s="206">
        <v>3849999.9999999991</v>
      </c>
      <c r="E43" s="204"/>
      <c r="F43" s="205" t="s">
        <v>159</v>
      </c>
      <c r="G43" s="211">
        <v>244</v>
      </c>
      <c r="H43" s="211">
        <v>244</v>
      </c>
      <c r="I43" s="213" t="s">
        <v>160</v>
      </c>
      <c r="J43" s="204"/>
      <c r="K43" s="204"/>
      <c r="L43" s="204"/>
      <c r="M43" s="204"/>
      <c r="N43" s="204"/>
      <c r="O43" s="204"/>
      <c r="P43" s="204"/>
      <c r="Q43" s="204"/>
      <c r="R43" s="204"/>
      <c r="S43" s="204"/>
      <c r="T43" s="204"/>
      <c r="U43" s="204"/>
      <c r="V43" s="204"/>
      <c r="W43" s="204"/>
      <c r="X43" s="204"/>
      <c r="Y43" s="204"/>
      <c r="Z43" s="204"/>
      <c r="AA43" s="204"/>
    </row>
    <row r="44" spans="2:27" ht="28" customHeight="1" x14ac:dyDescent="0.35">
      <c r="B44" s="205" t="s">
        <v>161</v>
      </c>
      <c r="C44" s="209">
        <v>142.85714285714286</v>
      </c>
      <c r="D44" s="207">
        <v>142.85714285714286</v>
      </c>
      <c r="E44" s="204"/>
      <c r="F44" s="205" t="s">
        <v>162</v>
      </c>
      <c r="G44" s="211">
        <v>69.714285714285722</v>
      </c>
      <c r="H44" s="211">
        <v>69.714285714285722</v>
      </c>
      <c r="I44" s="204"/>
      <c r="J44" s="204"/>
      <c r="K44" s="204"/>
      <c r="L44" s="204"/>
      <c r="M44" s="204"/>
      <c r="N44" s="204"/>
      <c r="O44" s="204"/>
      <c r="P44" s="204"/>
      <c r="Q44" s="204"/>
      <c r="R44" s="204"/>
      <c r="S44" s="204"/>
      <c r="T44" s="204"/>
      <c r="U44" s="204"/>
      <c r="V44" s="204"/>
      <c r="W44" s="204"/>
      <c r="X44" s="204"/>
      <c r="Y44" s="204"/>
      <c r="Z44" s="204"/>
      <c r="AA44" s="204"/>
    </row>
    <row r="45" spans="2:27" ht="28" customHeight="1" x14ac:dyDescent="0.35">
      <c r="B45" s="205" t="s">
        <v>163</v>
      </c>
      <c r="C45" s="209">
        <v>30</v>
      </c>
      <c r="D45" s="212">
        <v>174999.99999999907</v>
      </c>
      <c r="E45" s="204"/>
      <c r="F45" s="205" t="s">
        <v>164</v>
      </c>
      <c r="G45" s="211">
        <v>60</v>
      </c>
      <c r="H45" s="208">
        <v>0</v>
      </c>
      <c r="I45" s="204"/>
      <c r="J45" s="204"/>
      <c r="K45" s="204"/>
      <c r="L45" s="204"/>
      <c r="M45" s="204"/>
      <c r="N45" s="204"/>
      <c r="O45" s="204"/>
      <c r="P45" s="204"/>
      <c r="Q45" s="204"/>
      <c r="R45" s="204"/>
      <c r="S45" s="204"/>
      <c r="T45" s="204"/>
      <c r="U45" s="204"/>
      <c r="V45" s="204"/>
      <c r="W45" s="204"/>
      <c r="X45" s="204"/>
      <c r="Y45" s="204"/>
      <c r="Z45" s="204"/>
      <c r="AA45" s="204"/>
    </row>
    <row r="46" spans="2:27" ht="28" customHeight="1" x14ac:dyDescent="0.35">
      <c r="B46" s="205" t="s">
        <v>157</v>
      </c>
      <c r="C46" s="209">
        <v>80</v>
      </c>
      <c r="D46" s="212">
        <v>174999.99999999907</v>
      </c>
      <c r="E46" s="204"/>
      <c r="F46" s="204"/>
      <c r="G46" s="204"/>
      <c r="H46" s="204"/>
      <c r="I46" s="204"/>
      <c r="J46" s="204"/>
      <c r="K46" s="204"/>
      <c r="L46" s="204"/>
      <c r="M46" s="204"/>
      <c r="N46" s="204"/>
      <c r="O46" s="204"/>
      <c r="P46" s="204"/>
      <c r="Q46" s="204"/>
      <c r="R46" s="204"/>
      <c r="S46" s="204"/>
      <c r="T46" s="204"/>
      <c r="U46" s="204"/>
      <c r="V46" s="204"/>
      <c r="W46" s="204"/>
      <c r="X46" s="204"/>
      <c r="Y46" s="204"/>
      <c r="Z46" s="204"/>
      <c r="AA46" s="204"/>
    </row>
    <row r="47" spans="2:27" ht="28" customHeight="1" x14ac:dyDescent="0.35">
      <c r="B47" s="205" t="s">
        <v>165</v>
      </c>
      <c r="C47" s="209">
        <v>121.42857142857143</v>
      </c>
      <c r="D47" s="212">
        <v>174999.99999999907</v>
      </c>
      <c r="E47" s="204"/>
      <c r="F47" s="204"/>
      <c r="G47" s="204"/>
      <c r="H47" s="204"/>
      <c r="I47" s="204"/>
      <c r="J47" s="204"/>
      <c r="K47" s="204"/>
      <c r="L47" s="204"/>
      <c r="M47" s="204"/>
      <c r="N47" s="204"/>
      <c r="O47" s="204"/>
      <c r="P47" s="204"/>
      <c r="Q47" s="204"/>
      <c r="R47" s="204"/>
      <c r="S47" s="204"/>
      <c r="T47" s="204"/>
      <c r="U47" s="204"/>
      <c r="V47" s="204"/>
      <c r="W47" s="204"/>
      <c r="X47" s="204"/>
      <c r="Y47" s="204"/>
      <c r="Z47" s="204"/>
      <c r="AA47" s="204"/>
    </row>
    <row r="48" spans="2:27" ht="28" customHeight="1" x14ac:dyDescent="0.35"/>
    <row r="49" s="177" customFormat="1" ht="15" hidden="1" customHeight="1" x14ac:dyDescent="0.35"/>
    <row r="50" s="177" customFormat="1" ht="15" hidden="1" customHeight="1" x14ac:dyDescent="0.35"/>
    <row r="51" s="177" customFormat="1" ht="15" hidden="1" customHeight="1" x14ac:dyDescent="0.35"/>
    <row r="52" s="177" customFormat="1" ht="15" hidden="1" customHeight="1" x14ac:dyDescent="0.35"/>
    <row r="53" s="177" customFormat="1" ht="15" hidden="1" customHeight="1" x14ac:dyDescent="0.35"/>
    <row r="54" s="177" customFormat="1" ht="15" hidden="1" customHeight="1" x14ac:dyDescent="0.35"/>
    <row r="55" s="177" customFormat="1" ht="15" hidden="1" customHeight="1" x14ac:dyDescent="0.35"/>
    <row r="56" s="177" customFormat="1" ht="15" hidden="1" customHeight="1" x14ac:dyDescent="0.35"/>
    <row r="57" s="177" customFormat="1" ht="15" hidden="1" customHeight="1" x14ac:dyDescent="0.35"/>
    <row r="58" s="177" customFormat="1" ht="15" hidden="1" customHeight="1" x14ac:dyDescent="0.35"/>
    <row r="59" s="177" customFormat="1" ht="15" hidden="1" customHeight="1" x14ac:dyDescent="0.35"/>
    <row r="60" s="177" customFormat="1" ht="15" hidden="1" customHeight="1" x14ac:dyDescent="0.35"/>
    <row r="61" s="177" customFormat="1" ht="15" hidden="1" customHeight="1" x14ac:dyDescent="0.35"/>
    <row r="62" s="177" customFormat="1" ht="15" hidden="1" customHeight="1" x14ac:dyDescent="0.35"/>
    <row r="63" s="177" customFormat="1" ht="15" hidden="1" customHeight="1" x14ac:dyDescent="0.35"/>
    <row r="64" s="177" customFormat="1" ht="15" hidden="1" customHeight="1" x14ac:dyDescent="0.35"/>
    <row r="65" s="177" customFormat="1" ht="15" hidden="1" customHeight="1" x14ac:dyDescent="0.35"/>
    <row r="66" s="177" customFormat="1" ht="15" hidden="1" customHeight="1" x14ac:dyDescent="0.35"/>
    <row r="67" s="177" customFormat="1" ht="15" hidden="1" customHeight="1" x14ac:dyDescent="0.35"/>
    <row r="68" s="177" customFormat="1" ht="15" hidden="1" customHeight="1" x14ac:dyDescent="0.35"/>
    <row r="69" s="177" customFormat="1" ht="15" hidden="1" customHeight="1" x14ac:dyDescent="0.35"/>
    <row r="70" s="177" customFormat="1" ht="15" hidden="1" customHeight="1" x14ac:dyDescent="0.35"/>
    <row r="71" s="177" customFormat="1" ht="15" hidden="1" customHeight="1" x14ac:dyDescent="0.35"/>
    <row r="72" s="177" customFormat="1" ht="15" hidden="1" customHeight="1" x14ac:dyDescent="0.35"/>
    <row r="73" s="177" customFormat="1" ht="15" hidden="1" customHeight="1" x14ac:dyDescent="0.35"/>
    <row r="74" s="177" customFormat="1" ht="15" hidden="1" customHeight="1" x14ac:dyDescent="0.35"/>
    <row r="75" s="177" customFormat="1" ht="15" hidden="1" customHeight="1" x14ac:dyDescent="0.35"/>
    <row r="76" s="177" customFormat="1" ht="15" hidden="1" customHeight="1" x14ac:dyDescent="0.35"/>
    <row r="77" s="177" customFormat="1" ht="15" hidden="1" customHeight="1" x14ac:dyDescent="0.35"/>
    <row r="78" s="177" customFormat="1" ht="15" hidden="1" customHeight="1" x14ac:dyDescent="0.35"/>
    <row r="79" s="177" customFormat="1" ht="15" hidden="1" customHeight="1" x14ac:dyDescent="0.35"/>
    <row r="80" s="177" customFormat="1" ht="15" hidden="1" customHeight="1" x14ac:dyDescent="0.35"/>
  </sheetData>
  <sheetProtection algorithmName="SHA-512" hashValue="PVpNtblKf1EXjPiZeHl0TRxB93SxyN2U2SgTse06afLaiAzWrjC5kUFFY5+fvBYXenyNBPrC4FIcNQ6vNsMNEw==" saltValue="h51zhQI3n8E5jktw/wjwmw==" spinCount="100000" sheet="1" objects="1" scenarios="1"/>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Samenvatting</vt:lpstr>
      <vt:lpstr>3a Gebruiksrecht - Aanschaf</vt:lpstr>
      <vt:lpstr>1 Gebruiksrecht - Subscription</vt:lpstr>
      <vt:lpstr>2 Diensten</vt:lpstr>
      <vt:lpstr>BPK-Grafiek</vt:lpstr>
      <vt:lpstr>DATA</vt:lpstr>
    </vt:vector>
  </TitlesOfParts>
  <Company>Ministerie van Financiën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Ton A. Lammers</cp:lastModifiedBy>
  <cp:lastPrinted>2015-11-04T14:49:51Z</cp:lastPrinted>
  <dcterms:created xsi:type="dcterms:W3CDTF">2015-11-02T15:35:11Z</dcterms:created>
  <dcterms:modified xsi:type="dcterms:W3CDTF">2023-08-11T07:29:37Z</dcterms:modified>
</cp:coreProperties>
</file>